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chartsheets/sheet5.xml" ContentType="application/vnd.openxmlformats-officedocument.spreadsheetml.chart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eve-my.sharepoint.com/personal/20230348_etud_univ-evry_fr/Documents/Google Drive/Mon Drive/Saclay/M2GRA files/M2GRAS2/Equity Valuation (AMF) - F. Pansard/Projet_valorisation_Orange/"/>
    </mc:Choice>
  </mc:AlternateContent>
  <xr:revisionPtr revIDLastSave="1573" documentId="11_A68219E264A4FE39F2AE8ABA7A5261B8A8AA3985" xr6:coauthVersionLast="47" xr6:coauthVersionMax="47" xr10:uidLastSave="{145D6D01-5124-9E45-8F73-64102F582136}"/>
  <bookViews>
    <workbookView xWindow="0" yWindow="500" windowWidth="28800" windowHeight="17500" activeTab="1" xr2:uid="{00000000-000D-0000-FFFF-FFFF00000000}"/>
  </bookViews>
  <sheets>
    <sheet name="Presentation" sheetId="24" r:id="rId1"/>
    <sheet name="DDM_model(1)" sheetId="31" r:id="rId2"/>
    <sheet name="DDM_model" sheetId="20" state="hidden" r:id="rId3"/>
    <sheet name="comparables_multiples" sheetId="1" r:id="rId4"/>
    <sheet name="subsample_comparables_valuation" sheetId="2" r:id="rId5"/>
    <sheet name="data_screener" sheetId="22" r:id="rId6"/>
    <sheet name="Presentation (2)" sheetId="27" r:id="rId7"/>
    <sheet name="stock_index_performance_plot" sheetId="13" r:id="rId8"/>
    <sheet name="rolling_beta_orange_plot" sheetId="25" r:id="rId9"/>
    <sheet name="regression_beta_orange_plot" sheetId="26" r:id="rId10"/>
    <sheet name="debt_level__beta_plot" sheetId="23" r:id="rId11"/>
    <sheet name="beta_computation" sheetId="12" r:id="rId12"/>
    <sheet name="Presentation (3)" sheetId="28" r:id="rId13"/>
    <sheet name="cash_flow_analysis " sheetId="5" r:id="rId14"/>
    <sheet name="balance_sheet_data " sheetId="7" r:id="rId15"/>
    <sheet name="income_statement_sheet " sheetId="8" r:id="rId16"/>
    <sheet name="revenue_segments " sheetId="9" r:id="rId17"/>
    <sheet name="ratios_and_analytics" sheetId="10" r:id="rId18"/>
    <sheet name="ratios_value_risk" sheetId="11" r:id="rId19"/>
    <sheet name="Tracking_sheet_modelling" sheetId="15" state="hidden" r:id="rId20"/>
    <sheet name="forecast_multiples_mean" sheetId="16" state="hidden" r:id="rId21"/>
    <sheet name="firm_ownership_summary" sheetId="18" r:id="rId22"/>
    <sheet name="ownership_structure" sheetId="19" r:id="rId23"/>
    <sheet name="ownership_plot" sheetId="17" r:id="rId24"/>
    <sheet name="Presentation (4)" sheetId="29" r:id="rId25"/>
    <sheet name="orange_timeseries" sheetId="4" r:id="rId26"/>
    <sheet name="index_orange_performance" sheetId="14" r:id="rId27"/>
  </sheets>
  <definedNames>
    <definedName name="_xlnm._FilterDatabase" localSheetId="11" hidden="1">beta_computation!$A$2:$C$2</definedName>
    <definedName name="_xlnm._FilterDatabase" localSheetId="3" hidden="1">comparables_multiples!$A$1:$R$1</definedName>
    <definedName name="_xlnm._FilterDatabase" localSheetId="26" hidden="1">index_orange_performance!$A$2:$C$2</definedName>
    <definedName name="_xlnm._FilterDatabase" localSheetId="25" hidden="1">orange_timeseries!$A$2:$C$2</definedName>
    <definedName name="_xlnm._FilterDatabase" localSheetId="4" hidden="1">subsample_comparables_valuation!$A$1:$R$20</definedName>
    <definedName name="avg_target_price" localSheetId="4">subsample_comparables_valuation!$F$31</definedName>
    <definedName name="avg_target_price">comparables_multiples!$F$31</definedName>
    <definedName name="Company_Name">#REF!</definedName>
    <definedName name="Diluted_Shares">#REF!</definedName>
    <definedName name="Discount_Rate">#REF!</definedName>
    <definedName name="Hist_Year">#REF!</definedName>
    <definedName name="LT_Average_Steel_Price">#REF!</definedName>
    <definedName name="LT_COGS_Pct_Sales">#REF!</definedName>
    <definedName name="LT_Utilization_Rate">#REF!</definedName>
    <definedName name="Market_p">#REF!</definedName>
    <definedName name="market_price" localSheetId="4">subsample_comparables_valuation!$D$33</definedName>
    <definedName name="market_price">comparables_multiples!$D$33</definedName>
    <definedName name="_xlnm.Print_Area" localSheetId="20">forecast_multiples_mean!$A$1:$M$47</definedName>
    <definedName name="Share_Price">#REF!</definedName>
    <definedName name="solver_adj" localSheetId="2" hidden="1">DDM_model!$B$9</definedName>
    <definedName name="solver_adj" localSheetId="1" hidden="1">'DDM_model(1)'!$B$9</definedName>
    <definedName name="solver_cvg" localSheetId="2" hidden="1">0.0001</definedName>
    <definedName name="solver_cvg" localSheetId="1" hidden="1">0.0001</definedName>
    <definedName name="solver_drv" localSheetId="2" hidden="1">1</definedName>
    <definedName name="solver_drv" localSheetId="1" hidden="1">1</definedName>
    <definedName name="solver_eng" localSheetId="2" hidden="1">1</definedName>
    <definedName name="solver_eng" localSheetId="1" hidden="1">1</definedName>
    <definedName name="solver_itr" localSheetId="2" hidden="1">2147483647</definedName>
    <definedName name="solver_itr" localSheetId="1" hidden="1">2147483647</definedName>
    <definedName name="solver_lin" localSheetId="2" hidden="1">2</definedName>
    <definedName name="solver_lin" localSheetId="1" hidden="1">2</definedName>
    <definedName name="solver_mip" localSheetId="2" hidden="1">2147483647</definedName>
    <definedName name="solver_mip" localSheetId="1" hidden="1">2147483647</definedName>
    <definedName name="solver_mni" localSheetId="2" hidden="1">30</definedName>
    <definedName name="solver_mni" localSheetId="1" hidden="1">30</definedName>
    <definedName name="solver_mrt" localSheetId="2" hidden="1">0.075</definedName>
    <definedName name="solver_mrt" localSheetId="1" hidden="1">0.075</definedName>
    <definedName name="solver_msl" localSheetId="2" hidden="1">2</definedName>
    <definedName name="solver_msl" localSheetId="1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od" localSheetId="1" hidden="1">2147483647</definedName>
    <definedName name="solver_num" localSheetId="2" hidden="1">0</definedName>
    <definedName name="solver_num" localSheetId="1" hidden="1">0</definedName>
    <definedName name="solver_opt" localSheetId="2" hidden="1">DDM_model!$B$12</definedName>
    <definedName name="solver_opt" localSheetId="1" hidden="1">'DDM_model(1)'!$B$12</definedName>
    <definedName name="solver_pre" localSheetId="2" hidden="1">0.000001</definedName>
    <definedName name="solver_pre" localSheetId="1" hidden="1">0.000001</definedName>
    <definedName name="solver_rbv" localSheetId="2" hidden="1">1</definedName>
    <definedName name="solver_rbv" localSheetId="1" hidden="1">1</definedName>
    <definedName name="solver_rlx" localSheetId="2" hidden="1">2</definedName>
    <definedName name="solver_rlx" localSheetId="1" hidden="1">2</definedName>
    <definedName name="solver_rsd" localSheetId="2" hidden="1">0</definedName>
    <definedName name="solver_rsd" localSheetId="1" hidden="1">0</definedName>
    <definedName name="solver_scl" localSheetId="2" hidden="1">1</definedName>
    <definedName name="solver_scl" localSheetId="1" hidden="1">1</definedName>
    <definedName name="solver_sho" localSheetId="2" hidden="1">2</definedName>
    <definedName name="solver_sho" localSheetId="1" hidden="1">2</definedName>
    <definedName name="solver_ssz" localSheetId="2" hidden="1">100</definedName>
    <definedName name="solver_ssz" localSheetId="1" hidden="1">100</definedName>
    <definedName name="solver_tim" localSheetId="2" hidden="1">2147483647</definedName>
    <definedName name="solver_tim" localSheetId="1" hidden="1">2147483647</definedName>
    <definedName name="solver_tol" localSheetId="2" hidden="1">0.01</definedName>
    <definedName name="solver_tol" localSheetId="1" hidden="1">0.01</definedName>
    <definedName name="solver_typ" localSheetId="2" hidden="1">3</definedName>
    <definedName name="solver_typ" localSheetId="1" hidden="1">3</definedName>
    <definedName name="solver_val" localSheetId="2" hidden="1">11.47</definedName>
    <definedName name="solver_val" localSheetId="1" hidden="1">11.47</definedName>
    <definedName name="solver_ver" localSheetId="2" hidden="1">2</definedName>
    <definedName name="solver_ver" localSheetId="1" hidden="1">2</definedName>
    <definedName name="stdev_market">beta_computation!$I$7</definedName>
    <definedName name="stdev_orange">beta_computation!$I$6</definedName>
    <definedName name="Tax_Rate">#REF!</definedName>
    <definedName name="Ticker">#REF!</definedName>
    <definedName name="Units">#REF!</definedName>
    <definedName name="Val_Date">#REF!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0" i="31" l="1"/>
  <c r="C51" i="31" s="1"/>
  <c r="C52" i="31" s="1"/>
  <c r="C53" i="31" s="1"/>
  <c r="C54" i="31" s="1"/>
  <c r="C55" i="31" s="1"/>
  <c r="C56" i="31" s="1"/>
  <c r="C57" i="31" s="1"/>
  <c r="C58" i="31" s="1"/>
  <c r="D48" i="31"/>
  <c r="F30" i="31"/>
  <c r="F29" i="31"/>
  <c r="R23" i="31"/>
  <c r="F22" i="31"/>
  <c r="F21" i="31"/>
  <c r="K19" i="31"/>
  <c r="K18" i="31"/>
  <c r="K17" i="31"/>
  <c r="K16" i="31"/>
  <c r="K15" i="31"/>
  <c r="K14" i="31"/>
  <c r="K13" i="31"/>
  <c r="K12" i="31"/>
  <c r="K11" i="31"/>
  <c r="N11" i="20"/>
  <c r="N12" i="20"/>
  <c r="N13" i="20"/>
  <c r="N14" i="20"/>
  <c r="N15" i="20"/>
  <c r="N16" i="20"/>
  <c r="N17" i="20"/>
  <c r="N18" i="20"/>
  <c r="N10" i="20"/>
  <c r="D31" i="1"/>
  <c r="Q3" i="22"/>
  <c r="Q4" i="22"/>
  <c r="Q5" i="22"/>
  <c r="Q6" i="22"/>
  <c r="Q7" i="22"/>
  <c r="Q8" i="22"/>
  <c r="Q9" i="22"/>
  <c r="Q10" i="22"/>
  <c r="Q11" i="22"/>
  <c r="Q12" i="22"/>
  <c r="Q13" i="22"/>
  <c r="Q14" i="22"/>
  <c r="Q15" i="22"/>
  <c r="Q16" i="22"/>
  <c r="Q17" i="22"/>
  <c r="Q18" i="22"/>
  <c r="Q2" i="22"/>
  <c r="C50" i="20"/>
  <c r="C38" i="20"/>
  <c r="C39" i="20" s="1"/>
  <c r="C40" i="20" s="1"/>
  <c r="C41" i="20" s="1"/>
  <c r="C42" i="20" s="1"/>
  <c r="C43" i="20" s="1"/>
  <c r="C44" i="20" s="1"/>
  <c r="C45" i="20" s="1"/>
  <c r="C46" i="20" s="1"/>
  <c r="D48" i="20"/>
  <c r="X23" i="20"/>
  <c r="L23" i="20"/>
  <c r="F22" i="20"/>
  <c r="L15" i="20" s="1"/>
  <c r="L10" i="20"/>
  <c r="L11" i="20"/>
  <c r="F21" i="20"/>
  <c r="F29" i="20"/>
  <c r="F30" i="20"/>
  <c r="A6" i="20"/>
  <c r="M39" i="2"/>
  <c r="M40" i="2"/>
  <c r="M41" i="2"/>
  <c r="M42" i="2"/>
  <c r="M43" i="2"/>
  <c r="M44" i="2"/>
  <c r="M45" i="2"/>
  <c r="M46" i="2"/>
  <c r="M47" i="2"/>
  <c r="M48" i="2"/>
  <c r="C50" i="2"/>
  <c r="D50" i="2"/>
  <c r="E50" i="2"/>
  <c r="F50" i="2"/>
  <c r="G50" i="2"/>
  <c r="H50" i="2"/>
  <c r="I50" i="2"/>
  <c r="J50" i="2"/>
  <c r="K50" i="2"/>
  <c r="L50" i="2"/>
  <c r="C51" i="2"/>
  <c r="D51" i="2"/>
  <c r="E51" i="2"/>
  <c r="F51" i="2"/>
  <c r="G51" i="2"/>
  <c r="H51" i="2"/>
  <c r="I51" i="2"/>
  <c r="J51" i="2"/>
  <c r="K51" i="2"/>
  <c r="L51" i="2"/>
  <c r="C52" i="2"/>
  <c r="D52" i="2"/>
  <c r="E52" i="2"/>
  <c r="F52" i="2"/>
  <c r="G52" i="2"/>
  <c r="H52" i="2"/>
  <c r="I52" i="2"/>
  <c r="J52" i="2"/>
  <c r="K52" i="2"/>
  <c r="L52" i="2"/>
  <c r="E3" i="16"/>
  <c r="D9" i="16"/>
  <c r="G9" i="16"/>
  <c r="K10" i="16"/>
  <c r="AG12" i="16"/>
  <c r="E4" i="16" s="1"/>
  <c r="X14" i="16"/>
  <c r="Y14" i="16"/>
  <c r="X15" i="16"/>
  <c r="Y15" i="16"/>
  <c r="X16" i="16"/>
  <c r="Y16" i="16"/>
  <c r="X17" i="16"/>
  <c r="Y17" i="16"/>
  <c r="D18" i="16"/>
  <c r="X18" i="16"/>
  <c r="Y18" i="16"/>
  <c r="E19" i="16"/>
  <c r="F19" i="16"/>
  <c r="G19" i="16"/>
  <c r="H19" i="16"/>
  <c r="I19" i="16"/>
  <c r="J19" i="16"/>
  <c r="K19" i="16"/>
  <c r="X19" i="16"/>
  <c r="Y19" i="16"/>
  <c r="X20" i="16"/>
  <c r="Y20" i="16"/>
  <c r="X21" i="16"/>
  <c r="Y21" i="16"/>
  <c r="X22" i="16"/>
  <c r="Y22" i="16"/>
  <c r="X23" i="16"/>
  <c r="Y23" i="16"/>
  <c r="X24" i="16"/>
  <c r="Y24" i="16"/>
  <c r="D25" i="16"/>
  <c r="X27" i="16"/>
  <c r="Y27" i="16"/>
  <c r="X28" i="16"/>
  <c r="Y28" i="16"/>
  <c r="X29" i="16"/>
  <c r="Y29" i="16"/>
  <c r="X30" i="16"/>
  <c r="Y30" i="16"/>
  <c r="X31" i="16"/>
  <c r="Y31" i="16"/>
  <c r="G32" i="16"/>
  <c r="G17" i="16" s="1"/>
  <c r="H32" i="16"/>
  <c r="H34" i="16" s="1"/>
  <c r="I32" i="16"/>
  <c r="I34" i="16" s="1"/>
  <c r="J32" i="16"/>
  <c r="J34" i="16" s="1"/>
  <c r="K32" i="16"/>
  <c r="K17" i="16" s="1"/>
  <c r="X32" i="16"/>
  <c r="Y32" i="16"/>
  <c r="G33" i="16"/>
  <c r="H33" i="16"/>
  <c r="I33" i="16"/>
  <c r="J33" i="16"/>
  <c r="K33" i="16"/>
  <c r="X33" i="16"/>
  <c r="Y33" i="16"/>
  <c r="X34" i="16"/>
  <c r="Y34" i="16"/>
  <c r="D35" i="16"/>
  <c r="E35" i="16"/>
  <c r="F35" i="16"/>
  <c r="G35" i="16"/>
  <c r="H35" i="16"/>
  <c r="I35" i="16"/>
  <c r="J35" i="16"/>
  <c r="K35" i="16"/>
  <c r="X35" i="16"/>
  <c r="Y35" i="16"/>
  <c r="D36" i="16"/>
  <c r="X36" i="16"/>
  <c r="Y36" i="16"/>
  <c r="D37" i="16"/>
  <c r="X37" i="16"/>
  <c r="Y37" i="16"/>
  <c r="D38" i="16"/>
  <c r="X38" i="16"/>
  <c r="Y38" i="16"/>
  <c r="D39" i="16"/>
  <c r="X39" i="16"/>
  <c r="Y39" i="16"/>
  <c r="D40" i="16"/>
  <c r="X40" i="16"/>
  <c r="Y40" i="16"/>
  <c r="D41" i="16"/>
  <c r="D42" i="16"/>
  <c r="D43" i="16"/>
  <c r="D44" i="16"/>
  <c r="D45" i="16"/>
  <c r="D46" i="16"/>
  <c r="J6" i="12"/>
  <c r="M23" i="20"/>
  <c r="G18" i="20"/>
  <c r="G30" i="31"/>
  <c r="G29" i="20"/>
  <c r="G17" i="31"/>
  <c r="G20" i="20"/>
  <c r="G21" i="31"/>
  <c r="G21" i="20"/>
  <c r="M26" i="20"/>
  <c r="G29" i="31"/>
  <c r="J2" i="12"/>
  <c r="G18" i="31"/>
  <c r="G31" i="20"/>
  <c r="M25" i="20"/>
  <c r="M19" i="20"/>
  <c r="G31" i="31"/>
  <c r="G17" i="20"/>
  <c r="G30" i="20"/>
  <c r="G20" i="31"/>
  <c r="M24" i="31"/>
  <c r="K20" i="31" l="1"/>
  <c r="N19" i="20"/>
  <c r="L12" i="20"/>
  <c r="C51" i="20"/>
  <c r="C52" i="20" s="1"/>
  <c r="C53" i="20" s="1"/>
  <c r="C54" i="20" s="1"/>
  <c r="C55" i="20" s="1"/>
  <c r="C56" i="20" s="1"/>
  <c r="C57" i="20" s="1"/>
  <c r="C58" i="20" s="1"/>
  <c r="M51" i="2"/>
  <c r="M52" i="2"/>
  <c r="M50" i="2"/>
  <c r="K34" i="16"/>
  <c r="J17" i="16"/>
  <c r="J18" i="16"/>
  <c r="G34" i="16"/>
  <c r="I18" i="16"/>
  <c r="I17" i="16"/>
  <c r="H18" i="16"/>
  <c r="H17" i="16"/>
  <c r="G18" i="16"/>
  <c r="K18" i="16"/>
  <c r="D4" i="12"/>
  <c r="E4" i="12"/>
  <c r="J7" i="12"/>
  <c r="D5" i="12" l="1"/>
  <c r="E5" i="12"/>
  <c r="J8" i="12"/>
  <c r="D6" i="12" l="1"/>
  <c r="E6" i="12"/>
  <c r="D7" i="12"/>
  <c r="E7" i="12"/>
  <c r="J10" i="12"/>
  <c r="D8" i="12" l="1"/>
  <c r="E8" i="12"/>
  <c r="J11" i="12"/>
  <c r="D9" i="12" l="1"/>
  <c r="E9" i="12"/>
  <c r="J12" i="12"/>
  <c r="D10" i="12" l="1"/>
  <c r="E10" i="12"/>
  <c r="J13" i="12"/>
  <c r="D11" i="12" l="1"/>
  <c r="E11" i="12"/>
  <c r="J14" i="12"/>
  <c r="D12" i="12" l="1"/>
  <c r="E12" i="12"/>
  <c r="D13" i="12"/>
  <c r="E13" i="12"/>
  <c r="D14" i="12"/>
  <c r="E14" i="12"/>
  <c r="D15" i="12"/>
  <c r="E15" i="12"/>
  <c r="D16" i="12"/>
  <c r="E16" i="12"/>
  <c r="D17" i="12"/>
  <c r="E17" i="12"/>
  <c r="D18" i="12"/>
  <c r="E18" i="12"/>
  <c r="D19" i="12"/>
  <c r="E19" i="12"/>
  <c r="D20" i="12"/>
  <c r="E20" i="12"/>
  <c r="D21" i="12"/>
  <c r="E21" i="12"/>
  <c r="D22" i="12"/>
  <c r="E22" i="12"/>
  <c r="D23" i="12"/>
  <c r="E23" i="12"/>
  <c r="D24" i="12"/>
  <c r="E24" i="12"/>
  <c r="D25" i="12"/>
  <c r="E25" i="12"/>
  <c r="D26" i="12"/>
  <c r="E26" i="12"/>
  <c r="D27" i="12"/>
  <c r="E27" i="12"/>
  <c r="D28" i="12"/>
  <c r="E28" i="12"/>
  <c r="D29" i="12"/>
  <c r="E29" i="12"/>
  <c r="D30" i="12"/>
  <c r="E30" i="12"/>
  <c r="D31" i="12"/>
  <c r="E31" i="12"/>
  <c r="D32" i="12"/>
  <c r="E32" i="12"/>
  <c r="D33" i="12"/>
  <c r="E33" i="12"/>
  <c r="D34" i="12"/>
  <c r="E34" i="12"/>
  <c r="D35" i="12"/>
  <c r="E35" i="12"/>
  <c r="D36" i="12"/>
  <c r="E36" i="12"/>
  <c r="D37" i="12"/>
  <c r="E37" i="12"/>
  <c r="D38" i="12"/>
  <c r="E38" i="12"/>
  <c r="D39" i="12"/>
  <c r="E39" i="12"/>
  <c r="D40" i="12"/>
  <c r="E40" i="12"/>
  <c r="D41" i="12"/>
  <c r="E41" i="12"/>
  <c r="D42" i="12"/>
  <c r="E42" i="12"/>
  <c r="D43" i="12"/>
  <c r="E43" i="12"/>
  <c r="D44" i="12"/>
  <c r="E44" i="12"/>
  <c r="D45" i="12"/>
  <c r="E45" i="12"/>
  <c r="D46" i="12"/>
  <c r="E46" i="12"/>
  <c r="D47" i="12"/>
  <c r="E47" i="12"/>
  <c r="D48" i="12"/>
  <c r="E48" i="12"/>
  <c r="D49" i="12"/>
  <c r="E49" i="12"/>
  <c r="D50" i="12"/>
  <c r="E50" i="12"/>
  <c r="D51" i="12"/>
  <c r="E51" i="12"/>
  <c r="D52" i="12"/>
  <c r="E52" i="12"/>
  <c r="D53" i="12"/>
  <c r="E53" i="12"/>
  <c r="D54" i="12"/>
  <c r="E54" i="12"/>
  <c r="D55" i="12"/>
  <c r="E55" i="12"/>
  <c r="D56" i="12"/>
  <c r="E56" i="12"/>
  <c r="D57" i="12"/>
  <c r="E57" i="12"/>
  <c r="D58" i="12"/>
  <c r="E58" i="12"/>
  <c r="D59" i="12"/>
  <c r="E59" i="12"/>
  <c r="D60" i="12"/>
  <c r="E60" i="12"/>
  <c r="D61" i="12"/>
  <c r="E61" i="12"/>
  <c r="D62" i="12"/>
  <c r="E62" i="12"/>
  <c r="D63" i="12"/>
  <c r="E63" i="12"/>
  <c r="D64" i="12"/>
  <c r="E64" i="12"/>
  <c r="D65" i="12"/>
  <c r="E65" i="12"/>
  <c r="D66" i="12"/>
  <c r="E66" i="12"/>
  <c r="D67" i="12"/>
  <c r="E67" i="12"/>
  <c r="D68" i="12"/>
  <c r="E68" i="12"/>
  <c r="D69" i="12"/>
  <c r="E69" i="12"/>
  <c r="D70" i="12"/>
  <c r="E70" i="12"/>
  <c r="D71" i="12"/>
  <c r="E71" i="12"/>
  <c r="D72" i="12"/>
  <c r="E72" i="12"/>
  <c r="D73" i="12"/>
  <c r="E73" i="12"/>
  <c r="D74" i="12"/>
  <c r="E74" i="12"/>
  <c r="D75" i="12"/>
  <c r="E75" i="12"/>
  <c r="D76" i="12"/>
  <c r="E76" i="12"/>
  <c r="D77" i="12"/>
  <c r="E77" i="12"/>
  <c r="D78" i="12"/>
  <c r="E78" i="12"/>
  <c r="D79" i="12"/>
  <c r="E79" i="12"/>
  <c r="D80" i="12"/>
  <c r="E80" i="12"/>
  <c r="D81" i="12"/>
  <c r="E81" i="12"/>
  <c r="D82" i="12"/>
  <c r="E82" i="12"/>
  <c r="D83" i="12"/>
  <c r="E83" i="12"/>
  <c r="D84" i="12"/>
  <c r="E84" i="12"/>
  <c r="D85" i="12"/>
  <c r="E85" i="12"/>
  <c r="D86" i="12"/>
  <c r="E86" i="12"/>
  <c r="D87" i="12"/>
  <c r="E87" i="12"/>
  <c r="D88" i="12"/>
  <c r="E88" i="12"/>
  <c r="D89" i="12"/>
  <c r="E89" i="12"/>
  <c r="D90" i="12"/>
  <c r="E90" i="12"/>
  <c r="D91" i="12"/>
  <c r="E91" i="12"/>
  <c r="D92" i="12"/>
  <c r="E92" i="12"/>
  <c r="D93" i="12"/>
  <c r="E93" i="12"/>
  <c r="D94" i="12"/>
  <c r="E94" i="12"/>
  <c r="D95" i="12"/>
  <c r="E95" i="12"/>
  <c r="D96" i="12"/>
  <c r="E96" i="12"/>
  <c r="D97" i="12"/>
  <c r="E97" i="12"/>
  <c r="D98" i="12"/>
  <c r="E98" i="12"/>
  <c r="D99" i="12"/>
  <c r="E99" i="12"/>
  <c r="D100" i="12"/>
  <c r="E100" i="12"/>
  <c r="D101" i="12"/>
  <c r="E101" i="12"/>
  <c r="D102" i="12"/>
  <c r="E102" i="12"/>
  <c r="D103" i="12"/>
  <c r="E103" i="12"/>
  <c r="D104" i="12"/>
  <c r="E104" i="12"/>
  <c r="D105" i="12"/>
  <c r="E105" i="12"/>
  <c r="D106" i="12"/>
  <c r="E106" i="12"/>
  <c r="D107" i="12"/>
  <c r="E107" i="12"/>
  <c r="D108" i="12"/>
  <c r="E108" i="12"/>
  <c r="D109" i="12"/>
  <c r="E109" i="12"/>
  <c r="D110" i="12"/>
  <c r="E110" i="12"/>
  <c r="D111" i="12"/>
  <c r="E111" i="12"/>
  <c r="D112" i="12"/>
  <c r="E112" i="12"/>
  <c r="D113" i="12"/>
  <c r="E113" i="12"/>
  <c r="D114" i="12"/>
  <c r="E114" i="12"/>
  <c r="D115" i="12"/>
  <c r="E115" i="12"/>
  <c r="D116" i="12"/>
  <c r="E116" i="12"/>
  <c r="D117" i="12"/>
  <c r="E117" i="12"/>
  <c r="D118" i="12"/>
  <c r="E118" i="12"/>
  <c r="D119" i="12"/>
  <c r="E119" i="12"/>
  <c r="D120" i="12"/>
  <c r="E120" i="12"/>
  <c r="D121" i="12"/>
  <c r="E121" i="12"/>
  <c r="D122" i="12"/>
  <c r="E122" i="12"/>
  <c r="D123" i="12"/>
  <c r="E123" i="12"/>
  <c r="D124" i="12"/>
  <c r="E124" i="12"/>
  <c r="D125" i="12"/>
  <c r="E125" i="12"/>
  <c r="D126" i="12"/>
  <c r="E126" i="12"/>
  <c r="D127" i="12"/>
  <c r="E127" i="12"/>
  <c r="D128" i="12"/>
  <c r="E128" i="12"/>
  <c r="D129" i="12"/>
  <c r="E129" i="12"/>
  <c r="D130" i="12"/>
  <c r="E130" i="12"/>
  <c r="D131" i="12"/>
  <c r="E131" i="12"/>
  <c r="D132" i="12"/>
  <c r="E132" i="12"/>
  <c r="D133" i="12"/>
  <c r="E133" i="12"/>
  <c r="D134" i="12"/>
  <c r="E134" i="12"/>
  <c r="D135" i="12"/>
  <c r="E135" i="12"/>
  <c r="D136" i="12"/>
  <c r="E136" i="12"/>
  <c r="D137" i="12"/>
  <c r="E137" i="12"/>
  <c r="D138" i="12"/>
  <c r="E138" i="12"/>
  <c r="D139" i="12"/>
  <c r="E139" i="12"/>
  <c r="D140" i="12"/>
  <c r="E140" i="12"/>
  <c r="D141" i="12"/>
  <c r="E141" i="12"/>
  <c r="D142" i="12"/>
  <c r="E142" i="12"/>
  <c r="D143" i="12"/>
  <c r="E143" i="12"/>
  <c r="D144" i="12"/>
  <c r="E144" i="12"/>
  <c r="D145" i="12"/>
  <c r="E145" i="12"/>
  <c r="D146" i="12"/>
  <c r="E146" i="12"/>
  <c r="D147" i="12"/>
  <c r="E147" i="12"/>
  <c r="D148" i="12"/>
  <c r="E148" i="12"/>
  <c r="D149" i="12"/>
  <c r="E149" i="12"/>
  <c r="D150" i="12"/>
  <c r="E150" i="12"/>
  <c r="D151" i="12"/>
  <c r="E151" i="12"/>
  <c r="D152" i="12"/>
  <c r="E152" i="12"/>
  <c r="D153" i="12"/>
  <c r="E153" i="12"/>
  <c r="D154" i="12"/>
  <c r="E154" i="12"/>
  <c r="D155" i="12"/>
  <c r="E155" i="12"/>
  <c r="D156" i="12"/>
  <c r="E156" i="12"/>
  <c r="D157" i="12"/>
  <c r="E157" i="12"/>
  <c r="D158" i="12"/>
  <c r="E158" i="12"/>
  <c r="D159" i="12"/>
  <c r="E159" i="12"/>
  <c r="D160" i="12"/>
  <c r="E160" i="12"/>
  <c r="D161" i="12"/>
  <c r="E161" i="12"/>
  <c r="D162" i="12"/>
  <c r="E162" i="12"/>
  <c r="D163" i="12"/>
  <c r="E163" i="12"/>
  <c r="D164" i="12"/>
  <c r="E164" i="12"/>
  <c r="D165" i="12"/>
  <c r="E165" i="12"/>
  <c r="D166" i="12"/>
  <c r="E166" i="12"/>
  <c r="D167" i="12"/>
  <c r="E167" i="12"/>
  <c r="D168" i="12"/>
  <c r="E168" i="12"/>
  <c r="D169" i="12"/>
  <c r="E169" i="12"/>
  <c r="D170" i="12"/>
  <c r="E170" i="12"/>
  <c r="D171" i="12"/>
  <c r="E171" i="12"/>
  <c r="D172" i="12"/>
  <c r="E172" i="12"/>
  <c r="D173" i="12"/>
  <c r="E173" i="12"/>
  <c r="D174" i="12"/>
  <c r="E174" i="12"/>
  <c r="D175" i="12"/>
  <c r="E175" i="12"/>
  <c r="D176" i="12"/>
  <c r="E176" i="12"/>
  <c r="D177" i="12"/>
  <c r="E177" i="12"/>
  <c r="D178" i="12"/>
  <c r="E178" i="12"/>
  <c r="D179" i="12"/>
  <c r="E179" i="12"/>
  <c r="D180" i="12"/>
  <c r="E180" i="12"/>
  <c r="D181" i="12"/>
  <c r="E181" i="12"/>
  <c r="D182" i="12"/>
  <c r="E182" i="12"/>
  <c r="D183" i="12"/>
  <c r="E183" i="12"/>
  <c r="D184" i="12"/>
  <c r="E184" i="12"/>
  <c r="D185" i="12"/>
  <c r="E185" i="12"/>
  <c r="D186" i="12"/>
  <c r="E186" i="12"/>
  <c r="D187" i="12"/>
  <c r="E187" i="12"/>
  <c r="D188" i="12"/>
  <c r="E188" i="12"/>
  <c r="D189" i="12"/>
  <c r="E189" i="12"/>
  <c r="D190" i="12"/>
  <c r="E190" i="12"/>
  <c r="D191" i="12"/>
  <c r="E191" i="12"/>
  <c r="D192" i="12"/>
  <c r="E192" i="12"/>
  <c r="D193" i="12"/>
  <c r="E193" i="12"/>
  <c r="D194" i="12"/>
  <c r="E194" i="12"/>
  <c r="D195" i="12"/>
  <c r="E195" i="12"/>
  <c r="D196" i="12"/>
  <c r="E196" i="12"/>
  <c r="D197" i="12"/>
  <c r="E197" i="12"/>
  <c r="D198" i="12"/>
  <c r="E198" i="12"/>
  <c r="D199" i="12"/>
  <c r="E199" i="12"/>
  <c r="D200" i="12"/>
  <c r="E200" i="12"/>
  <c r="D201" i="12"/>
  <c r="E201" i="12"/>
  <c r="D202" i="12"/>
  <c r="E202" i="12"/>
  <c r="D203" i="12"/>
  <c r="E203" i="12"/>
  <c r="D204" i="12"/>
  <c r="E204" i="12"/>
  <c r="D205" i="12"/>
  <c r="E205" i="12"/>
  <c r="D206" i="12"/>
  <c r="E206" i="12"/>
  <c r="D207" i="12"/>
  <c r="E207" i="12"/>
  <c r="D208" i="12"/>
  <c r="E208" i="12"/>
  <c r="D209" i="12"/>
  <c r="E209" i="12"/>
  <c r="D210" i="12"/>
  <c r="E210" i="12"/>
  <c r="D211" i="12"/>
  <c r="E211" i="12"/>
  <c r="D212" i="12"/>
  <c r="E212" i="12"/>
  <c r="D213" i="12"/>
  <c r="E213" i="12"/>
  <c r="D214" i="12"/>
  <c r="E214" i="12"/>
  <c r="D215" i="12"/>
  <c r="E215" i="12"/>
  <c r="D216" i="12"/>
  <c r="E216" i="12"/>
  <c r="D217" i="12"/>
  <c r="E217" i="12"/>
  <c r="D218" i="12"/>
  <c r="E218" i="12"/>
  <c r="D219" i="12"/>
  <c r="E219" i="12"/>
  <c r="D220" i="12"/>
  <c r="E220" i="12"/>
  <c r="D221" i="12"/>
  <c r="E221" i="12"/>
  <c r="D222" i="12"/>
  <c r="E222" i="12"/>
  <c r="D223" i="12"/>
  <c r="E223" i="12"/>
  <c r="D224" i="12"/>
  <c r="E224" i="12"/>
  <c r="D225" i="12"/>
  <c r="E225" i="12"/>
  <c r="D226" i="12"/>
  <c r="E226" i="12"/>
  <c r="D227" i="12"/>
  <c r="E227" i="12"/>
  <c r="D228" i="12"/>
  <c r="E228" i="12"/>
  <c r="D229" i="12"/>
  <c r="E229" i="12"/>
  <c r="D230" i="12"/>
  <c r="E230" i="12"/>
  <c r="D231" i="12"/>
  <c r="E231" i="12"/>
  <c r="D232" i="12"/>
  <c r="E232" i="12"/>
  <c r="D233" i="12"/>
  <c r="E233" i="12"/>
  <c r="D234" i="12"/>
  <c r="E234" i="12"/>
  <c r="D235" i="12"/>
  <c r="E235" i="12"/>
  <c r="D236" i="12"/>
  <c r="E236" i="12"/>
  <c r="D237" i="12"/>
  <c r="E237" i="12"/>
  <c r="D238" i="12"/>
  <c r="E238" i="12"/>
  <c r="D239" i="12"/>
  <c r="E239" i="12"/>
  <c r="D240" i="12"/>
  <c r="E240" i="12"/>
  <c r="D241" i="12"/>
  <c r="E241" i="12"/>
  <c r="D242" i="12"/>
  <c r="E242" i="12"/>
  <c r="D243" i="12"/>
  <c r="E243" i="12"/>
  <c r="D244" i="12"/>
  <c r="E244" i="12"/>
  <c r="D245" i="12"/>
  <c r="E245" i="12"/>
  <c r="D246" i="12"/>
  <c r="E246" i="12"/>
  <c r="D247" i="12"/>
  <c r="E247" i="12"/>
  <c r="D248" i="12"/>
  <c r="E248" i="12"/>
  <c r="D249" i="12"/>
  <c r="E249" i="12"/>
  <c r="D250" i="12"/>
  <c r="E250" i="12"/>
  <c r="D251" i="12"/>
  <c r="E251" i="12"/>
  <c r="D252" i="12"/>
  <c r="E252" i="12"/>
  <c r="D253" i="12"/>
  <c r="E253" i="12"/>
  <c r="D254" i="12"/>
  <c r="E254" i="12"/>
  <c r="D255" i="12"/>
  <c r="E255" i="12"/>
  <c r="D256" i="12"/>
  <c r="E256" i="12"/>
  <c r="D257" i="12"/>
  <c r="E257" i="12"/>
  <c r="D258" i="12"/>
  <c r="E258" i="12"/>
  <c r="D259" i="12"/>
  <c r="E259" i="12"/>
  <c r="D260" i="12"/>
  <c r="E260" i="12"/>
  <c r="D261" i="12"/>
  <c r="E261" i="12"/>
  <c r="D262" i="12"/>
  <c r="E262" i="12"/>
  <c r="D263" i="12"/>
  <c r="E263" i="12"/>
  <c r="D264" i="12"/>
  <c r="E264" i="12"/>
  <c r="D265" i="12"/>
  <c r="E265" i="12"/>
  <c r="D266" i="12"/>
  <c r="E266" i="12"/>
  <c r="D267" i="12"/>
  <c r="E267" i="12"/>
  <c r="D268" i="12"/>
  <c r="E268" i="12"/>
  <c r="D269" i="12"/>
  <c r="E269" i="12"/>
  <c r="D270" i="12"/>
  <c r="E270" i="12"/>
  <c r="D271" i="12"/>
  <c r="E271" i="12"/>
  <c r="D272" i="12"/>
  <c r="E272" i="12"/>
  <c r="D273" i="12"/>
  <c r="E273" i="12"/>
  <c r="D274" i="12"/>
  <c r="E274" i="12"/>
  <c r="D275" i="12"/>
  <c r="E275" i="12"/>
  <c r="D276" i="12"/>
  <c r="E276" i="12"/>
  <c r="D277" i="12"/>
  <c r="E277" i="12"/>
  <c r="D278" i="12"/>
  <c r="E278" i="12"/>
  <c r="D279" i="12"/>
  <c r="E279" i="12"/>
  <c r="D280" i="12"/>
  <c r="E280" i="12"/>
  <c r="D281" i="12"/>
  <c r="E281" i="12"/>
  <c r="D282" i="12"/>
  <c r="E282" i="12"/>
  <c r="D283" i="12"/>
  <c r="E283" i="12"/>
  <c r="D284" i="12"/>
  <c r="E284" i="12"/>
  <c r="D285" i="12"/>
  <c r="E285" i="12"/>
  <c r="D286" i="12"/>
  <c r="E286" i="12"/>
  <c r="D287" i="12"/>
  <c r="E287" i="12"/>
  <c r="D288" i="12"/>
  <c r="E288" i="12"/>
  <c r="D289" i="12"/>
  <c r="E289" i="12"/>
  <c r="D290" i="12"/>
  <c r="E290" i="12"/>
  <c r="D291" i="12"/>
  <c r="E291" i="12"/>
  <c r="D292" i="12"/>
  <c r="E292" i="12"/>
  <c r="D293" i="12"/>
  <c r="E293" i="12"/>
  <c r="D294" i="12"/>
  <c r="E294" i="12"/>
  <c r="D295" i="12"/>
  <c r="E295" i="12"/>
  <c r="D296" i="12"/>
  <c r="E296" i="12"/>
  <c r="D297" i="12"/>
  <c r="E297" i="12"/>
  <c r="D298" i="12"/>
  <c r="E298" i="12"/>
  <c r="D299" i="12"/>
  <c r="E299" i="12"/>
  <c r="D300" i="12"/>
  <c r="E300" i="12"/>
  <c r="D301" i="12"/>
  <c r="E301" i="12"/>
  <c r="D302" i="12"/>
  <c r="E302" i="12"/>
  <c r="D303" i="12"/>
  <c r="E303" i="12"/>
  <c r="D304" i="12"/>
  <c r="E304" i="12"/>
  <c r="D305" i="12"/>
  <c r="E305" i="12"/>
  <c r="D306" i="12"/>
  <c r="E306" i="12"/>
  <c r="D307" i="12"/>
  <c r="E307" i="12"/>
  <c r="D308" i="12"/>
  <c r="E308" i="12"/>
  <c r="D309" i="12"/>
  <c r="E309" i="12"/>
  <c r="D310" i="12"/>
  <c r="E310" i="12"/>
  <c r="D311" i="12"/>
  <c r="E311" i="12"/>
  <c r="D312" i="12"/>
  <c r="E312" i="12"/>
  <c r="D313" i="12"/>
  <c r="E313" i="12"/>
  <c r="D314" i="12"/>
  <c r="E314" i="12"/>
  <c r="D315" i="12"/>
  <c r="E315" i="12"/>
  <c r="D316" i="12"/>
  <c r="E316" i="12"/>
  <c r="D317" i="12"/>
  <c r="E317" i="12"/>
  <c r="D318" i="12"/>
  <c r="E318" i="12"/>
  <c r="D319" i="12"/>
  <c r="E319" i="12"/>
  <c r="D320" i="12"/>
  <c r="E320" i="12"/>
  <c r="D321" i="12"/>
  <c r="E321" i="12"/>
  <c r="D322" i="12"/>
  <c r="E322" i="12"/>
  <c r="D323" i="12"/>
  <c r="E323" i="12"/>
  <c r="D324" i="12"/>
  <c r="E324" i="12"/>
  <c r="D325" i="12"/>
  <c r="E325" i="12"/>
  <c r="D326" i="12"/>
  <c r="E326" i="12"/>
  <c r="D327" i="12"/>
  <c r="E327" i="12"/>
  <c r="D328" i="12"/>
  <c r="E328" i="12"/>
  <c r="D329" i="12"/>
  <c r="E329" i="12"/>
  <c r="D330" i="12"/>
  <c r="E330" i="12"/>
  <c r="D331" i="12"/>
  <c r="E331" i="12"/>
  <c r="D332" i="12"/>
  <c r="E332" i="12"/>
  <c r="D333" i="12"/>
  <c r="E333" i="12"/>
  <c r="D334" i="12"/>
  <c r="E334" i="12"/>
  <c r="D335" i="12"/>
  <c r="E335" i="12"/>
  <c r="D336" i="12"/>
  <c r="E336" i="12"/>
  <c r="D337" i="12"/>
  <c r="E337" i="12"/>
  <c r="D338" i="12"/>
  <c r="E338" i="12"/>
  <c r="D339" i="12"/>
  <c r="E339" i="12"/>
  <c r="D340" i="12"/>
  <c r="E340" i="12"/>
  <c r="D341" i="12"/>
  <c r="E341" i="12"/>
  <c r="D342" i="12"/>
  <c r="E342" i="12"/>
  <c r="D343" i="12"/>
  <c r="E343" i="12"/>
  <c r="D344" i="12"/>
  <c r="E344" i="12"/>
  <c r="D345" i="12"/>
  <c r="E345" i="12"/>
  <c r="D346" i="12"/>
  <c r="E346" i="12"/>
  <c r="D347" i="12"/>
  <c r="E347" i="12"/>
  <c r="D348" i="12"/>
  <c r="E348" i="12"/>
  <c r="D349" i="12"/>
  <c r="E349" i="12"/>
  <c r="D350" i="12"/>
  <c r="E350" i="12"/>
  <c r="D351" i="12"/>
  <c r="E351" i="12"/>
  <c r="D352" i="12"/>
  <c r="E352" i="12"/>
  <c r="D353" i="12"/>
  <c r="E353" i="12"/>
  <c r="D354" i="12"/>
  <c r="E354" i="12"/>
  <c r="D355" i="12"/>
  <c r="E355" i="12"/>
  <c r="D356" i="12"/>
  <c r="E356" i="12"/>
  <c r="D357" i="12"/>
  <c r="E357" i="12"/>
  <c r="D358" i="12"/>
  <c r="E358" i="12"/>
  <c r="D359" i="12"/>
  <c r="E359" i="12"/>
  <c r="D360" i="12"/>
  <c r="E360" i="12"/>
  <c r="D361" i="12"/>
  <c r="E361" i="12"/>
  <c r="D362" i="12"/>
  <c r="E362" i="12"/>
  <c r="D363" i="12"/>
  <c r="E363" i="12"/>
  <c r="D364" i="12"/>
  <c r="E364" i="12"/>
  <c r="D365" i="12"/>
  <c r="E365" i="12"/>
  <c r="D366" i="12"/>
  <c r="E366" i="12"/>
  <c r="D367" i="12"/>
  <c r="E367" i="12"/>
  <c r="D368" i="12"/>
  <c r="E368" i="12"/>
  <c r="D369" i="12"/>
  <c r="E369" i="12"/>
  <c r="D370" i="12"/>
  <c r="E370" i="12"/>
  <c r="D371" i="12"/>
  <c r="E371" i="12"/>
  <c r="D372" i="12"/>
  <c r="E372" i="12"/>
  <c r="D373" i="12"/>
  <c r="E373" i="12"/>
  <c r="D374" i="12"/>
  <c r="E374" i="12"/>
  <c r="D375" i="12"/>
  <c r="E375" i="12"/>
  <c r="D376" i="12"/>
  <c r="E376" i="12"/>
  <c r="D377" i="12"/>
  <c r="E377" i="12"/>
  <c r="D378" i="12"/>
  <c r="E378" i="12"/>
  <c r="D379" i="12"/>
  <c r="E379" i="12"/>
  <c r="D380" i="12"/>
  <c r="E380" i="12"/>
  <c r="D381" i="12"/>
  <c r="E381" i="12"/>
  <c r="D382" i="12"/>
  <c r="E382" i="12"/>
  <c r="D383" i="12"/>
  <c r="E383" i="12"/>
  <c r="D384" i="12"/>
  <c r="E384" i="12"/>
  <c r="D385" i="12"/>
  <c r="E385" i="12"/>
  <c r="D386" i="12"/>
  <c r="E386" i="12"/>
  <c r="D387" i="12"/>
  <c r="E387" i="12"/>
  <c r="D388" i="12"/>
  <c r="E388" i="12"/>
  <c r="D389" i="12"/>
  <c r="E389" i="12"/>
  <c r="D390" i="12"/>
  <c r="E390" i="12"/>
  <c r="D391" i="12"/>
  <c r="E391" i="12"/>
  <c r="D392" i="12"/>
  <c r="E392" i="12"/>
  <c r="D393" i="12"/>
  <c r="E393" i="12"/>
  <c r="D394" i="12"/>
  <c r="E394" i="12"/>
  <c r="D395" i="12"/>
  <c r="E395" i="12"/>
  <c r="D396" i="12"/>
  <c r="E396" i="12"/>
  <c r="D397" i="12"/>
  <c r="E397" i="12"/>
  <c r="D398" i="12"/>
  <c r="E398" i="12"/>
  <c r="D399" i="12"/>
  <c r="E399" i="12"/>
  <c r="D400" i="12"/>
  <c r="E400" i="12"/>
  <c r="D401" i="12"/>
  <c r="E401" i="12"/>
  <c r="D402" i="12"/>
  <c r="E402" i="12"/>
  <c r="D403" i="12"/>
  <c r="E403" i="12"/>
  <c r="D404" i="12"/>
  <c r="E404" i="12"/>
  <c r="D405" i="12"/>
  <c r="E405" i="12"/>
  <c r="D406" i="12"/>
  <c r="E406" i="12"/>
  <c r="D407" i="12"/>
  <c r="E407" i="12"/>
  <c r="D408" i="12"/>
  <c r="E408" i="12"/>
  <c r="D409" i="12"/>
  <c r="E409" i="12"/>
  <c r="D410" i="12"/>
  <c r="E410" i="12"/>
  <c r="D411" i="12"/>
  <c r="E411" i="12"/>
  <c r="D412" i="12"/>
  <c r="E412" i="12"/>
  <c r="D413" i="12"/>
  <c r="E413" i="12"/>
  <c r="D414" i="12"/>
  <c r="E414" i="12"/>
  <c r="D415" i="12"/>
  <c r="E415" i="12"/>
  <c r="D416" i="12"/>
  <c r="E416" i="12"/>
  <c r="D417" i="12"/>
  <c r="E417" i="12"/>
  <c r="D418" i="12"/>
  <c r="E418" i="12"/>
  <c r="D419" i="12"/>
  <c r="E419" i="12"/>
  <c r="D420" i="12"/>
  <c r="E420" i="12"/>
  <c r="D421" i="12"/>
  <c r="E421" i="12"/>
  <c r="D422" i="12"/>
  <c r="E422" i="12"/>
  <c r="D423" i="12"/>
  <c r="E423" i="12"/>
  <c r="D424" i="12"/>
  <c r="E424" i="12"/>
  <c r="D425" i="12"/>
  <c r="E425" i="12"/>
  <c r="D426" i="12"/>
  <c r="E426" i="12"/>
  <c r="D427" i="12"/>
  <c r="E427" i="12"/>
  <c r="D428" i="12"/>
  <c r="E428" i="12"/>
  <c r="D429" i="12"/>
  <c r="E429" i="12"/>
  <c r="D430" i="12"/>
  <c r="E430" i="12"/>
  <c r="D431" i="12"/>
  <c r="E431" i="12"/>
  <c r="D432" i="12"/>
  <c r="E432" i="12"/>
  <c r="D433" i="12"/>
  <c r="E433" i="12"/>
  <c r="D434" i="12"/>
  <c r="E434" i="12"/>
  <c r="D435" i="12"/>
  <c r="E435" i="12"/>
  <c r="D436" i="12"/>
  <c r="E436" i="12"/>
  <c r="D437" i="12"/>
  <c r="E437" i="12"/>
  <c r="D438" i="12"/>
  <c r="E438" i="12"/>
  <c r="D439" i="12"/>
  <c r="E439" i="12"/>
  <c r="D440" i="12"/>
  <c r="E440" i="12"/>
  <c r="D441" i="12"/>
  <c r="E441" i="12"/>
  <c r="D442" i="12"/>
  <c r="E442" i="12"/>
  <c r="D443" i="12"/>
  <c r="E443" i="12"/>
  <c r="D444" i="12"/>
  <c r="E444" i="12"/>
  <c r="D445" i="12"/>
  <c r="E445" i="12"/>
  <c r="D446" i="12"/>
  <c r="E446" i="12"/>
  <c r="D447" i="12"/>
  <c r="E447" i="12"/>
  <c r="D448" i="12"/>
  <c r="E448" i="12"/>
  <c r="D449" i="12"/>
  <c r="E449" i="12"/>
  <c r="D450" i="12"/>
  <c r="E450" i="12"/>
  <c r="D451" i="12"/>
  <c r="E451" i="12"/>
  <c r="D452" i="12"/>
  <c r="E452" i="12"/>
  <c r="D453" i="12"/>
  <c r="E453" i="12"/>
  <c r="D454" i="12"/>
  <c r="E454" i="12"/>
  <c r="D455" i="12"/>
  <c r="E455" i="12"/>
  <c r="D456" i="12"/>
  <c r="E456" i="12"/>
  <c r="D457" i="12"/>
  <c r="E457" i="12"/>
  <c r="D458" i="12"/>
  <c r="E458" i="12"/>
  <c r="D459" i="12"/>
  <c r="E459" i="12"/>
  <c r="D460" i="12"/>
  <c r="E460" i="12"/>
  <c r="D461" i="12"/>
  <c r="E461" i="12"/>
  <c r="D462" i="12"/>
  <c r="E462" i="12"/>
  <c r="D463" i="12"/>
  <c r="E463" i="12"/>
  <c r="D464" i="12"/>
  <c r="E464" i="12"/>
  <c r="D465" i="12"/>
  <c r="E465" i="12"/>
  <c r="D466" i="12"/>
  <c r="E466" i="12"/>
  <c r="D467" i="12"/>
  <c r="E467" i="12"/>
  <c r="D468" i="12"/>
  <c r="E468" i="12"/>
  <c r="D469" i="12"/>
  <c r="E469" i="12"/>
  <c r="D470" i="12"/>
  <c r="E470" i="12"/>
  <c r="D471" i="12"/>
  <c r="E471" i="12"/>
  <c r="D472" i="12"/>
  <c r="E472" i="12"/>
  <c r="D473" i="12"/>
  <c r="E473" i="12"/>
  <c r="D474" i="12"/>
  <c r="E474" i="12"/>
  <c r="D475" i="12"/>
  <c r="E475" i="12"/>
  <c r="D476" i="12"/>
  <c r="E476" i="12"/>
  <c r="D477" i="12"/>
  <c r="E477" i="12"/>
  <c r="D478" i="12"/>
  <c r="E478" i="12"/>
  <c r="D479" i="12"/>
  <c r="E479" i="12"/>
  <c r="D480" i="12"/>
  <c r="E480" i="12"/>
  <c r="D481" i="12"/>
  <c r="E481" i="12"/>
  <c r="D482" i="12"/>
  <c r="E482" i="12"/>
  <c r="D483" i="12"/>
  <c r="E483" i="12"/>
  <c r="D484" i="12"/>
  <c r="E484" i="12"/>
  <c r="D485" i="12"/>
  <c r="E485" i="12"/>
  <c r="D486" i="12"/>
  <c r="E486" i="12"/>
  <c r="D487" i="12"/>
  <c r="E487" i="12"/>
  <c r="D488" i="12"/>
  <c r="E488" i="12"/>
  <c r="D489" i="12"/>
  <c r="E489" i="12"/>
  <c r="D490" i="12"/>
  <c r="E490" i="12"/>
  <c r="D491" i="12"/>
  <c r="E491" i="12"/>
  <c r="D492" i="12"/>
  <c r="E492" i="12"/>
  <c r="D493" i="12"/>
  <c r="E493" i="12"/>
  <c r="D494" i="12"/>
  <c r="E494" i="12"/>
  <c r="D495" i="12"/>
  <c r="E495" i="12"/>
  <c r="D496" i="12"/>
  <c r="E496" i="12"/>
  <c r="D497" i="12"/>
  <c r="E497" i="12"/>
  <c r="D498" i="12"/>
  <c r="E498" i="12"/>
  <c r="D499" i="12"/>
  <c r="E499" i="12"/>
  <c r="D500" i="12"/>
  <c r="E500" i="12"/>
  <c r="D501" i="12"/>
  <c r="E501" i="12"/>
  <c r="D502" i="12"/>
  <c r="E502" i="12"/>
  <c r="D503" i="12"/>
  <c r="E503" i="12"/>
  <c r="D504" i="12"/>
  <c r="E504" i="12"/>
  <c r="D505" i="12"/>
  <c r="E505" i="12"/>
  <c r="D506" i="12"/>
  <c r="E506" i="12"/>
  <c r="D507" i="12"/>
  <c r="E507" i="12"/>
  <c r="D508" i="12"/>
  <c r="E508" i="12"/>
  <c r="D509" i="12"/>
  <c r="E509" i="12"/>
  <c r="D510" i="12"/>
  <c r="E510" i="12"/>
  <c r="D511" i="12"/>
  <c r="E511" i="12"/>
  <c r="D512" i="12"/>
  <c r="E512" i="12"/>
  <c r="D513" i="12"/>
  <c r="E513" i="12"/>
  <c r="D514" i="12"/>
  <c r="E514" i="12"/>
  <c r="D515" i="12"/>
  <c r="E515" i="12"/>
  <c r="D516" i="12"/>
  <c r="E516" i="12"/>
  <c r="D517" i="12"/>
  <c r="E517" i="12"/>
  <c r="D518" i="12"/>
  <c r="E518" i="12"/>
  <c r="D519" i="12"/>
  <c r="E519" i="12"/>
  <c r="D520" i="12"/>
  <c r="E520" i="12"/>
  <c r="D521" i="12"/>
  <c r="E521" i="12"/>
  <c r="D522" i="12"/>
  <c r="E522" i="12"/>
  <c r="D523" i="12"/>
  <c r="E523" i="12"/>
  <c r="D524" i="12"/>
  <c r="E524" i="12"/>
  <c r="D525" i="12"/>
  <c r="E525" i="12"/>
  <c r="D526" i="12"/>
  <c r="E526" i="12"/>
  <c r="D527" i="12"/>
  <c r="E527" i="12"/>
  <c r="D528" i="12"/>
  <c r="E528" i="12"/>
  <c r="D529" i="12"/>
  <c r="E529" i="12"/>
  <c r="D530" i="12"/>
  <c r="E530" i="12"/>
  <c r="D531" i="12"/>
  <c r="E531" i="12"/>
  <c r="D532" i="12"/>
  <c r="E532" i="12"/>
  <c r="D533" i="12"/>
  <c r="E533" i="12"/>
  <c r="D534" i="12"/>
  <c r="E534" i="12"/>
  <c r="D535" i="12"/>
  <c r="E535" i="12"/>
  <c r="D536" i="12"/>
  <c r="E536" i="12"/>
  <c r="D537" i="12"/>
  <c r="E537" i="12"/>
  <c r="D538" i="12"/>
  <c r="E538" i="12"/>
  <c r="D539" i="12"/>
  <c r="E539" i="12"/>
  <c r="D540" i="12"/>
  <c r="E540" i="12"/>
  <c r="D541" i="12"/>
  <c r="E541" i="12"/>
  <c r="D542" i="12"/>
  <c r="E542" i="12"/>
  <c r="D543" i="12"/>
  <c r="E543" i="12"/>
  <c r="D544" i="12"/>
  <c r="E544" i="12"/>
  <c r="D545" i="12"/>
  <c r="E545" i="12"/>
  <c r="D546" i="12"/>
  <c r="E546" i="12"/>
  <c r="D547" i="12"/>
  <c r="E547" i="12"/>
  <c r="D548" i="12"/>
  <c r="E548" i="12"/>
  <c r="D549" i="12"/>
  <c r="E549" i="12"/>
  <c r="D550" i="12"/>
  <c r="E550" i="12"/>
  <c r="D551" i="12"/>
  <c r="E551" i="12"/>
  <c r="D552" i="12"/>
  <c r="E552" i="12"/>
  <c r="D553" i="12"/>
  <c r="E553" i="12"/>
  <c r="D554" i="12"/>
  <c r="E554" i="12"/>
  <c r="D555" i="12"/>
  <c r="E555" i="12"/>
  <c r="D556" i="12"/>
  <c r="E556" i="12"/>
  <c r="D557" i="12"/>
  <c r="E557" i="12"/>
  <c r="D558" i="12"/>
  <c r="E558" i="12"/>
  <c r="D559" i="12"/>
  <c r="E559" i="12"/>
  <c r="D560" i="12"/>
  <c r="E560" i="12"/>
  <c r="D561" i="12"/>
  <c r="E561" i="12"/>
  <c r="D562" i="12"/>
  <c r="E562" i="12"/>
  <c r="D563" i="12"/>
  <c r="E563" i="12"/>
  <c r="D564" i="12"/>
  <c r="E564" i="12"/>
  <c r="D565" i="12"/>
  <c r="E565" i="12"/>
  <c r="D566" i="12"/>
  <c r="E566" i="12"/>
  <c r="D567" i="12"/>
  <c r="E567" i="12"/>
  <c r="D568" i="12"/>
  <c r="E568" i="12"/>
  <c r="D569" i="12"/>
  <c r="E569" i="12"/>
  <c r="D570" i="12"/>
  <c r="E570" i="12"/>
  <c r="D571" i="12"/>
  <c r="E571" i="12"/>
  <c r="D572" i="12"/>
  <c r="E572" i="12"/>
  <c r="D573" i="12"/>
  <c r="E573" i="12"/>
  <c r="D574" i="12"/>
  <c r="E574" i="12"/>
  <c r="D575" i="12"/>
  <c r="E575" i="12"/>
  <c r="D576" i="12"/>
  <c r="E576" i="12"/>
  <c r="D577" i="12"/>
  <c r="E577" i="12"/>
  <c r="D578" i="12"/>
  <c r="E578" i="12"/>
  <c r="D579" i="12"/>
  <c r="E579" i="12"/>
  <c r="D580" i="12"/>
  <c r="E580" i="12"/>
  <c r="D581" i="12"/>
  <c r="E581" i="12"/>
  <c r="D582" i="12"/>
  <c r="E582" i="12"/>
  <c r="D583" i="12"/>
  <c r="E583" i="12"/>
  <c r="D584" i="12"/>
  <c r="E584" i="12"/>
  <c r="D585" i="12"/>
  <c r="E585" i="12"/>
  <c r="D586" i="12"/>
  <c r="E586" i="12"/>
  <c r="D587" i="12"/>
  <c r="E587" i="12"/>
  <c r="D588" i="12"/>
  <c r="E588" i="12"/>
  <c r="D589" i="12"/>
  <c r="E589" i="12"/>
  <c r="D590" i="12"/>
  <c r="E590" i="12"/>
  <c r="D591" i="12"/>
  <c r="E591" i="12"/>
  <c r="D592" i="12"/>
  <c r="E592" i="12"/>
  <c r="D593" i="12"/>
  <c r="E593" i="12"/>
  <c r="D594" i="12"/>
  <c r="E594" i="12"/>
  <c r="D595" i="12"/>
  <c r="E595" i="12"/>
  <c r="D596" i="12"/>
  <c r="E596" i="12"/>
  <c r="D597" i="12"/>
  <c r="E597" i="12"/>
  <c r="D598" i="12"/>
  <c r="E598" i="12"/>
  <c r="D599" i="12"/>
  <c r="E599" i="12"/>
  <c r="D600" i="12"/>
  <c r="E600" i="12"/>
  <c r="D601" i="12"/>
  <c r="E601" i="12"/>
  <c r="D602" i="12"/>
  <c r="E602" i="12"/>
  <c r="D603" i="12"/>
  <c r="E603" i="12"/>
  <c r="D604" i="12"/>
  <c r="E604" i="12"/>
  <c r="D605" i="12"/>
  <c r="E605" i="12"/>
  <c r="D606" i="12"/>
  <c r="E606" i="12"/>
  <c r="D607" i="12"/>
  <c r="E607" i="12"/>
  <c r="D608" i="12"/>
  <c r="E608" i="12"/>
  <c r="D609" i="12"/>
  <c r="E609" i="12"/>
  <c r="D610" i="12"/>
  <c r="E610" i="12"/>
  <c r="D611" i="12"/>
  <c r="E611" i="12"/>
  <c r="D612" i="12"/>
  <c r="E612" i="12"/>
  <c r="D613" i="12"/>
  <c r="E613" i="12"/>
  <c r="D614" i="12"/>
  <c r="E614" i="12"/>
  <c r="D615" i="12"/>
  <c r="E615" i="12"/>
  <c r="D616" i="12"/>
  <c r="E616" i="12"/>
  <c r="D617" i="12"/>
  <c r="E617" i="12"/>
  <c r="D618" i="12"/>
  <c r="E618" i="12"/>
  <c r="D619" i="12"/>
  <c r="E619" i="12"/>
  <c r="D620" i="12"/>
  <c r="E620" i="12"/>
  <c r="D621" i="12"/>
  <c r="E621" i="12"/>
  <c r="D622" i="12"/>
  <c r="E622" i="12"/>
  <c r="D623" i="12"/>
  <c r="E623" i="12"/>
  <c r="D624" i="12"/>
  <c r="E624" i="12"/>
  <c r="D625" i="12"/>
  <c r="E625" i="12"/>
  <c r="D626" i="12"/>
  <c r="E626" i="12"/>
  <c r="D627" i="12"/>
  <c r="E627" i="12"/>
  <c r="D628" i="12"/>
  <c r="E628" i="12"/>
  <c r="D629" i="12"/>
  <c r="E629" i="12"/>
  <c r="D630" i="12"/>
  <c r="E630" i="12"/>
  <c r="D631" i="12"/>
  <c r="E631" i="12"/>
  <c r="D632" i="12"/>
  <c r="E632" i="12"/>
  <c r="D633" i="12"/>
  <c r="E633" i="12"/>
  <c r="D634" i="12"/>
  <c r="E634" i="12"/>
  <c r="D635" i="12"/>
  <c r="E635" i="12"/>
  <c r="D636" i="12"/>
  <c r="E636" i="12"/>
  <c r="D637" i="12"/>
  <c r="E637" i="12"/>
  <c r="D638" i="12"/>
  <c r="E638" i="12"/>
  <c r="D639" i="12"/>
  <c r="E639" i="12"/>
  <c r="D640" i="12"/>
  <c r="E640" i="12"/>
  <c r="D641" i="12"/>
  <c r="E641" i="12"/>
  <c r="D642" i="12"/>
  <c r="E642" i="12"/>
  <c r="D643" i="12"/>
  <c r="E643" i="12"/>
  <c r="D644" i="12"/>
  <c r="E644" i="12"/>
  <c r="D645" i="12"/>
  <c r="E645" i="12"/>
  <c r="D646" i="12"/>
  <c r="E646" i="12"/>
  <c r="D647" i="12"/>
  <c r="E647" i="12"/>
  <c r="D648" i="12"/>
  <c r="E648" i="12"/>
  <c r="D649" i="12"/>
  <c r="E649" i="12"/>
  <c r="D650" i="12"/>
  <c r="E650" i="12"/>
  <c r="D651" i="12"/>
  <c r="E651" i="12"/>
  <c r="D652" i="12"/>
  <c r="E652" i="12"/>
  <c r="D653" i="12"/>
  <c r="E653" i="12"/>
  <c r="D654" i="12"/>
  <c r="E654" i="12"/>
  <c r="D655" i="12"/>
  <c r="E655" i="12"/>
  <c r="D656" i="12"/>
  <c r="E656" i="12"/>
  <c r="D657" i="12"/>
  <c r="E657" i="12"/>
  <c r="D658" i="12"/>
  <c r="E658" i="12"/>
  <c r="D659" i="12"/>
  <c r="E659" i="12"/>
  <c r="D660" i="12"/>
  <c r="E660" i="12"/>
  <c r="D661" i="12"/>
  <c r="E661" i="12"/>
  <c r="D662" i="12"/>
  <c r="E662" i="12"/>
  <c r="D663" i="12"/>
  <c r="E663" i="12"/>
  <c r="D664" i="12"/>
  <c r="E664" i="12"/>
  <c r="D665" i="12"/>
  <c r="E665" i="12"/>
  <c r="D666" i="12"/>
  <c r="E666" i="12"/>
  <c r="D667" i="12"/>
  <c r="E667" i="12"/>
  <c r="D668" i="12"/>
  <c r="E668" i="12"/>
  <c r="D669" i="12"/>
  <c r="E669" i="12"/>
  <c r="D670" i="12"/>
  <c r="E670" i="12"/>
  <c r="D671" i="12"/>
  <c r="E671" i="12"/>
  <c r="D672" i="12"/>
  <c r="E672" i="12"/>
  <c r="D673" i="12"/>
  <c r="E673" i="12"/>
  <c r="D674" i="12"/>
  <c r="E674" i="12"/>
  <c r="D675" i="12"/>
  <c r="E675" i="12"/>
  <c r="D676" i="12"/>
  <c r="E676" i="12"/>
  <c r="D677" i="12"/>
  <c r="E677" i="12"/>
  <c r="D678" i="12"/>
  <c r="E678" i="12"/>
  <c r="D679" i="12"/>
  <c r="E679" i="12"/>
  <c r="D680" i="12"/>
  <c r="E680" i="12"/>
  <c r="D681" i="12"/>
  <c r="E681" i="12"/>
  <c r="D682" i="12"/>
  <c r="E682" i="12"/>
  <c r="D683" i="12"/>
  <c r="E683" i="12"/>
  <c r="D684" i="12"/>
  <c r="E684" i="12"/>
  <c r="D685" i="12"/>
  <c r="E685" i="12"/>
  <c r="D686" i="12"/>
  <c r="E686" i="12"/>
  <c r="D687" i="12"/>
  <c r="E687" i="12"/>
  <c r="D688" i="12"/>
  <c r="E688" i="12"/>
  <c r="D689" i="12"/>
  <c r="E689" i="12"/>
  <c r="D690" i="12"/>
  <c r="E690" i="12"/>
  <c r="D691" i="12"/>
  <c r="E691" i="12"/>
  <c r="D692" i="12"/>
  <c r="E692" i="12"/>
  <c r="D693" i="12"/>
  <c r="E693" i="12"/>
  <c r="D694" i="12"/>
  <c r="E694" i="12"/>
  <c r="D695" i="12"/>
  <c r="E695" i="12"/>
  <c r="D696" i="12"/>
  <c r="E696" i="12"/>
  <c r="D697" i="12"/>
  <c r="E697" i="12"/>
  <c r="D698" i="12"/>
  <c r="E698" i="12"/>
  <c r="D699" i="12"/>
  <c r="E699" i="12"/>
  <c r="D700" i="12"/>
  <c r="E700" i="12"/>
  <c r="D701" i="12"/>
  <c r="E701" i="12"/>
  <c r="D702" i="12"/>
  <c r="E702" i="12"/>
  <c r="D703" i="12"/>
  <c r="E703" i="12"/>
  <c r="D704" i="12"/>
  <c r="E704" i="12"/>
  <c r="D705" i="12"/>
  <c r="E705" i="12"/>
  <c r="D706" i="12"/>
  <c r="E706" i="12"/>
  <c r="D707" i="12"/>
  <c r="E707" i="12"/>
  <c r="D708" i="12"/>
  <c r="E708" i="12"/>
  <c r="D709" i="12"/>
  <c r="E709" i="12"/>
  <c r="D710" i="12"/>
  <c r="E710" i="12"/>
  <c r="D711" i="12"/>
  <c r="E711" i="12"/>
  <c r="D712" i="12"/>
  <c r="E712" i="12"/>
  <c r="D713" i="12"/>
  <c r="E713" i="12"/>
  <c r="D714" i="12"/>
  <c r="E714" i="12"/>
  <c r="D715" i="12"/>
  <c r="E715" i="12"/>
  <c r="D716" i="12"/>
  <c r="E716" i="12"/>
  <c r="D717" i="12"/>
  <c r="E717" i="12"/>
  <c r="D718" i="12"/>
  <c r="E718" i="12"/>
  <c r="D719" i="12"/>
  <c r="E719" i="12"/>
  <c r="D720" i="12"/>
  <c r="E720" i="12"/>
  <c r="D721" i="12"/>
  <c r="E721" i="12"/>
  <c r="D722" i="12"/>
  <c r="E722" i="12"/>
  <c r="D723" i="12"/>
  <c r="E723" i="12"/>
  <c r="D724" i="12"/>
  <c r="E724" i="12"/>
  <c r="D725" i="12"/>
  <c r="E725" i="12"/>
  <c r="D726" i="12"/>
  <c r="E726" i="12"/>
  <c r="D727" i="12"/>
  <c r="E727" i="12"/>
  <c r="D728" i="12"/>
  <c r="E728" i="12"/>
  <c r="D729" i="12"/>
  <c r="E729" i="12"/>
  <c r="D730" i="12"/>
  <c r="E730" i="12"/>
  <c r="D731" i="12"/>
  <c r="E731" i="12"/>
  <c r="D732" i="12"/>
  <c r="E732" i="12"/>
  <c r="D733" i="12"/>
  <c r="E733" i="12"/>
  <c r="D734" i="12"/>
  <c r="E734" i="12"/>
  <c r="D735" i="12"/>
  <c r="E735" i="12"/>
  <c r="D736" i="12"/>
  <c r="E736" i="12"/>
  <c r="D737" i="12"/>
  <c r="E737" i="12"/>
  <c r="D738" i="12"/>
  <c r="E738" i="12"/>
  <c r="D739" i="12"/>
  <c r="E739" i="12"/>
  <c r="D740" i="12"/>
  <c r="E740" i="12"/>
  <c r="D741" i="12"/>
  <c r="E741" i="12"/>
  <c r="D742" i="12"/>
  <c r="E742" i="12"/>
  <c r="D743" i="12"/>
  <c r="E743" i="12"/>
  <c r="D744" i="12"/>
  <c r="E744" i="12"/>
  <c r="D745" i="12"/>
  <c r="E745" i="12"/>
  <c r="D746" i="12"/>
  <c r="E746" i="12"/>
  <c r="D747" i="12"/>
  <c r="E747" i="12"/>
  <c r="D748" i="12"/>
  <c r="E748" i="12"/>
  <c r="D749" i="12"/>
  <c r="E749" i="12"/>
  <c r="D750" i="12"/>
  <c r="E750" i="12"/>
  <c r="D751" i="12"/>
  <c r="E751" i="12"/>
  <c r="D752" i="12"/>
  <c r="E752" i="12"/>
  <c r="D753" i="12"/>
  <c r="E753" i="12"/>
  <c r="D754" i="12"/>
  <c r="E754" i="12"/>
  <c r="D755" i="12"/>
  <c r="E755" i="12"/>
  <c r="D756" i="12"/>
  <c r="E756" i="12"/>
  <c r="D757" i="12"/>
  <c r="E757" i="12"/>
  <c r="D758" i="12"/>
  <c r="E758" i="12"/>
  <c r="D759" i="12"/>
  <c r="E759" i="12"/>
  <c r="D760" i="12"/>
  <c r="E760" i="12"/>
  <c r="D761" i="12"/>
  <c r="E761" i="12"/>
  <c r="D762" i="12"/>
  <c r="E762" i="12"/>
  <c r="D763" i="12"/>
  <c r="E763" i="12"/>
  <c r="D764" i="12"/>
  <c r="E764" i="12"/>
  <c r="D765" i="12"/>
  <c r="E765" i="12"/>
  <c r="D766" i="12"/>
  <c r="E766" i="12"/>
  <c r="D767" i="12"/>
  <c r="E767" i="12"/>
  <c r="D768" i="12"/>
  <c r="E768" i="12"/>
  <c r="D769" i="12"/>
  <c r="E769" i="12"/>
  <c r="D770" i="12"/>
  <c r="E770" i="12"/>
  <c r="D771" i="12"/>
  <c r="E771" i="12"/>
  <c r="D772" i="12"/>
  <c r="E772" i="12"/>
  <c r="D773" i="12"/>
  <c r="E773" i="12"/>
  <c r="D774" i="12"/>
  <c r="E774" i="12"/>
  <c r="D775" i="12"/>
  <c r="E775" i="12"/>
  <c r="D776" i="12"/>
  <c r="E776" i="12"/>
  <c r="D777" i="12"/>
  <c r="E777" i="12"/>
  <c r="D778" i="12"/>
  <c r="E778" i="12"/>
  <c r="D779" i="12"/>
  <c r="E779" i="12"/>
  <c r="D780" i="12"/>
  <c r="E780" i="12"/>
  <c r="D781" i="12"/>
  <c r="E781" i="12"/>
  <c r="D782" i="12"/>
  <c r="E782" i="12"/>
  <c r="D783" i="12"/>
  <c r="E783" i="12"/>
  <c r="D784" i="12"/>
  <c r="E784" i="12"/>
  <c r="D785" i="12"/>
  <c r="E785" i="12"/>
  <c r="D786" i="12"/>
  <c r="E786" i="12"/>
  <c r="D787" i="12"/>
  <c r="E787" i="12"/>
  <c r="D788" i="12"/>
  <c r="E788" i="12"/>
  <c r="D789" i="12"/>
  <c r="E789" i="12"/>
  <c r="D790" i="12"/>
  <c r="E790" i="12"/>
  <c r="D791" i="12"/>
  <c r="E791" i="12"/>
  <c r="D792" i="12"/>
  <c r="E792" i="12"/>
  <c r="D793" i="12"/>
  <c r="E793" i="12"/>
  <c r="D794" i="12"/>
  <c r="E794" i="12"/>
  <c r="D795" i="12"/>
  <c r="E795" i="12"/>
  <c r="D796" i="12"/>
  <c r="E796" i="12"/>
  <c r="D797" i="12"/>
  <c r="E797" i="12"/>
  <c r="D798" i="12"/>
  <c r="E798" i="12"/>
  <c r="D799" i="12"/>
  <c r="E799" i="12"/>
  <c r="D800" i="12"/>
  <c r="E800" i="12"/>
  <c r="D801" i="12"/>
  <c r="E801" i="12"/>
  <c r="D802" i="12"/>
  <c r="E802" i="12"/>
  <c r="D803" i="12"/>
  <c r="E803" i="12"/>
  <c r="D804" i="12"/>
  <c r="E804" i="12"/>
  <c r="D805" i="12"/>
  <c r="E805" i="12"/>
  <c r="D806" i="12"/>
  <c r="E806" i="12"/>
  <c r="D807" i="12"/>
  <c r="E807" i="12"/>
  <c r="D808" i="12"/>
  <c r="E808" i="12"/>
  <c r="D809" i="12"/>
  <c r="E809" i="12"/>
  <c r="D810" i="12"/>
  <c r="E810" i="12"/>
  <c r="D811" i="12"/>
  <c r="E811" i="12"/>
  <c r="D812" i="12"/>
  <c r="E812" i="12"/>
  <c r="D813" i="12"/>
  <c r="E813" i="12"/>
  <c r="D814" i="12"/>
  <c r="E814" i="12"/>
  <c r="D815" i="12"/>
  <c r="E815" i="12"/>
  <c r="D816" i="12"/>
  <c r="E816" i="12"/>
  <c r="D817" i="12"/>
  <c r="E817" i="12"/>
  <c r="D818" i="12"/>
  <c r="E818" i="12"/>
  <c r="D819" i="12"/>
  <c r="E819" i="12"/>
  <c r="D820" i="12"/>
  <c r="E820" i="12"/>
  <c r="D821" i="12"/>
  <c r="E821" i="12"/>
  <c r="D822" i="12"/>
  <c r="E822" i="12"/>
  <c r="D823" i="12"/>
  <c r="E823" i="12"/>
  <c r="D824" i="12"/>
  <c r="E824" i="12"/>
  <c r="D825" i="12"/>
  <c r="E825" i="12"/>
  <c r="D826" i="12"/>
  <c r="E826" i="12"/>
  <c r="D827" i="12"/>
  <c r="E827" i="12"/>
  <c r="D828" i="12"/>
  <c r="E828" i="12"/>
  <c r="D829" i="12"/>
  <c r="E829" i="12"/>
  <c r="D830" i="12"/>
  <c r="E830" i="12"/>
  <c r="D831" i="12"/>
  <c r="E831" i="12"/>
  <c r="D832" i="12"/>
  <c r="E832" i="12"/>
  <c r="D833" i="12"/>
  <c r="E833" i="12"/>
  <c r="D834" i="12"/>
  <c r="E834" i="12"/>
  <c r="D835" i="12"/>
  <c r="E835" i="12"/>
  <c r="D836" i="12"/>
  <c r="E836" i="12"/>
  <c r="D837" i="12"/>
  <c r="E837" i="12"/>
  <c r="D838" i="12"/>
  <c r="E838" i="12"/>
  <c r="D839" i="12"/>
  <c r="E839" i="12"/>
  <c r="D840" i="12"/>
  <c r="E840" i="12"/>
  <c r="D841" i="12"/>
  <c r="E841" i="12"/>
  <c r="D842" i="12"/>
  <c r="E842" i="12"/>
  <c r="D843" i="12"/>
  <c r="E843" i="12"/>
  <c r="D844" i="12"/>
  <c r="E844" i="12"/>
  <c r="D845" i="12"/>
  <c r="E845" i="12"/>
  <c r="D846" i="12"/>
  <c r="E846" i="12"/>
  <c r="D847" i="12"/>
  <c r="E847" i="12"/>
  <c r="D848" i="12"/>
  <c r="E848" i="12"/>
  <c r="D849" i="12"/>
  <c r="E849" i="12"/>
  <c r="D850" i="12"/>
  <c r="E850" i="12"/>
  <c r="D851" i="12"/>
  <c r="E851" i="12"/>
  <c r="D852" i="12"/>
  <c r="E852" i="12"/>
  <c r="D853" i="12"/>
  <c r="E853" i="12"/>
  <c r="D854" i="12"/>
  <c r="E854" i="12"/>
  <c r="D855" i="12"/>
  <c r="E855" i="12"/>
  <c r="D856" i="12"/>
  <c r="E856" i="12"/>
  <c r="D857" i="12"/>
  <c r="E857" i="12"/>
  <c r="D858" i="12"/>
  <c r="E858" i="12"/>
  <c r="D859" i="12"/>
  <c r="E859" i="12"/>
  <c r="D860" i="12"/>
  <c r="E860" i="12"/>
  <c r="D861" i="12"/>
  <c r="E861" i="12"/>
  <c r="D862" i="12"/>
  <c r="E862" i="12"/>
  <c r="D863" i="12"/>
  <c r="E863" i="12"/>
  <c r="D864" i="12"/>
  <c r="E864" i="12"/>
  <c r="D865" i="12"/>
  <c r="E865" i="12"/>
  <c r="D866" i="12"/>
  <c r="E866" i="12"/>
  <c r="D867" i="12"/>
  <c r="E867" i="12"/>
  <c r="D868" i="12"/>
  <c r="E868" i="12"/>
  <c r="D869" i="12"/>
  <c r="E869" i="12"/>
  <c r="D870" i="12"/>
  <c r="E870" i="12"/>
  <c r="D871" i="12"/>
  <c r="E871" i="12"/>
  <c r="D872" i="12"/>
  <c r="E872" i="12"/>
  <c r="D873" i="12"/>
  <c r="E873" i="12"/>
  <c r="D874" i="12"/>
  <c r="E874" i="12"/>
  <c r="D875" i="12"/>
  <c r="E875" i="12"/>
  <c r="D876" i="12"/>
  <c r="E876" i="12"/>
  <c r="D877" i="12"/>
  <c r="E877" i="12"/>
  <c r="D878" i="12"/>
  <c r="E878" i="12"/>
  <c r="D879" i="12"/>
  <c r="E879" i="12"/>
  <c r="D880" i="12"/>
  <c r="E880" i="12"/>
  <c r="D881" i="12"/>
  <c r="E881" i="12"/>
  <c r="D882" i="12"/>
  <c r="E882" i="12"/>
  <c r="D883" i="12"/>
  <c r="E883" i="12"/>
  <c r="D884" i="12"/>
  <c r="E884" i="12"/>
  <c r="D885" i="12"/>
  <c r="E885" i="12"/>
  <c r="D886" i="12"/>
  <c r="E886" i="12"/>
  <c r="D887" i="12"/>
  <c r="E887" i="12"/>
  <c r="D888" i="12"/>
  <c r="E888" i="12"/>
  <c r="D889" i="12"/>
  <c r="E889" i="12"/>
  <c r="D890" i="12"/>
  <c r="E890" i="12"/>
  <c r="D891" i="12"/>
  <c r="E891" i="12"/>
  <c r="D892" i="12"/>
  <c r="E892" i="12"/>
  <c r="D893" i="12"/>
  <c r="E893" i="12"/>
  <c r="D894" i="12"/>
  <c r="E894" i="12"/>
  <c r="D895" i="12"/>
  <c r="E895" i="12"/>
  <c r="D896" i="12"/>
  <c r="E896" i="12"/>
  <c r="D897" i="12"/>
  <c r="E897" i="12"/>
  <c r="D898" i="12"/>
  <c r="E898" i="12"/>
  <c r="D899" i="12"/>
  <c r="E899" i="12"/>
  <c r="D900" i="12"/>
  <c r="E900" i="12"/>
  <c r="D901" i="12"/>
  <c r="E901" i="12"/>
  <c r="D902" i="12"/>
  <c r="E902" i="12"/>
  <c r="D903" i="12"/>
  <c r="E903" i="12"/>
  <c r="D904" i="12"/>
  <c r="E904" i="12"/>
  <c r="D905" i="12"/>
  <c r="E905" i="12"/>
  <c r="D906" i="12"/>
  <c r="E906" i="12"/>
  <c r="D907" i="12"/>
  <c r="E907" i="12"/>
  <c r="D908" i="12"/>
  <c r="E908" i="12"/>
  <c r="D909" i="12"/>
  <c r="E909" i="12"/>
  <c r="D910" i="12"/>
  <c r="E910" i="12"/>
  <c r="D911" i="12"/>
  <c r="E911" i="12"/>
  <c r="D912" i="12"/>
  <c r="E912" i="12"/>
  <c r="D913" i="12"/>
  <c r="E913" i="12"/>
  <c r="D914" i="12"/>
  <c r="E914" i="12"/>
  <c r="D915" i="12"/>
  <c r="E915" i="12"/>
  <c r="D916" i="12"/>
  <c r="E916" i="12"/>
  <c r="D917" i="12"/>
  <c r="E917" i="12"/>
  <c r="D918" i="12"/>
  <c r="E918" i="12"/>
  <c r="D919" i="12"/>
  <c r="E919" i="12"/>
  <c r="D920" i="12"/>
  <c r="E920" i="12"/>
  <c r="D921" i="12"/>
  <c r="E921" i="12"/>
  <c r="D922" i="12"/>
  <c r="E922" i="12"/>
  <c r="D923" i="12"/>
  <c r="E923" i="12"/>
  <c r="D924" i="12"/>
  <c r="E924" i="12"/>
  <c r="D925" i="12"/>
  <c r="E925" i="12"/>
  <c r="D926" i="12"/>
  <c r="E926" i="12"/>
  <c r="D927" i="12"/>
  <c r="E927" i="12"/>
  <c r="D928" i="12"/>
  <c r="E928" i="12"/>
  <c r="D929" i="12"/>
  <c r="E929" i="12"/>
  <c r="D930" i="12"/>
  <c r="E930" i="12"/>
  <c r="D931" i="12"/>
  <c r="E931" i="12"/>
  <c r="D932" i="12"/>
  <c r="E932" i="12"/>
  <c r="D933" i="12"/>
  <c r="E933" i="12"/>
  <c r="D934" i="12"/>
  <c r="E934" i="12"/>
  <c r="D935" i="12"/>
  <c r="E935" i="12"/>
  <c r="D936" i="12"/>
  <c r="E936" i="12"/>
  <c r="D937" i="12"/>
  <c r="E937" i="12"/>
  <c r="D938" i="12"/>
  <c r="E938" i="12"/>
  <c r="D939" i="12"/>
  <c r="E939" i="12"/>
  <c r="D940" i="12"/>
  <c r="E940" i="12"/>
  <c r="D941" i="12"/>
  <c r="E941" i="12"/>
  <c r="D942" i="12"/>
  <c r="E942" i="12"/>
  <c r="D943" i="12"/>
  <c r="E943" i="12"/>
  <c r="D944" i="12"/>
  <c r="E944" i="12"/>
  <c r="D945" i="12"/>
  <c r="E945" i="12"/>
  <c r="D946" i="12"/>
  <c r="E946" i="12"/>
  <c r="D947" i="12"/>
  <c r="E947" i="12"/>
  <c r="D948" i="12"/>
  <c r="E948" i="12"/>
  <c r="D949" i="12"/>
  <c r="E949" i="12"/>
  <c r="D950" i="12"/>
  <c r="E950" i="12"/>
  <c r="D951" i="12"/>
  <c r="E951" i="12"/>
  <c r="D952" i="12"/>
  <c r="E952" i="12"/>
  <c r="D953" i="12"/>
  <c r="E953" i="12"/>
  <c r="D954" i="12"/>
  <c r="E954" i="12"/>
  <c r="D955" i="12"/>
  <c r="E955" i="12"/>
  <c r="D956" i="12"/>
  <c r="E956" i="12"/>
  <c r="D957" i="12"/>
  <c r="E957" i="12"/>
  <c r="D958" i="12"/>
  <c r="E958" i="12"/>
  <c r="D959" i="12"/>
  <c r="E959" i="12"/>
  <c r="D960" i="12"/>
  <c r="E960" i="12"/>
  <c r="D961" i="12"/>
  <c r="E961" i="12"/>
  <c r="D962" i="12"/>
  <c r="E962" i="12"/>
  <c r="D963" i="12"/>
  <c r="E963" i="12"/>
  <c r="D964" i="12"/>
  <c r="E964" i="12"/>
  <c r="D965" i="12"/>
  <c r="E965" i="12"/>
  <c r="D966" i="12"/>
  <c r="E966" i="12"/>
  <c r="D967" i="12"/>
  <c r="E967" i="12"/>
  <c r="D968" i="12"/>
  <c r="E968" i="12"/>
  <c r="D969" i="12"/>
  <c r="E969" i="12"/>
  <c r="D970" i="12"/>
  <c r="E970" i="12"/>
  <c r="D971" i="12"/>
  <c r="E971" i="12"/>
  <c r="D972" i="12"/>
  <c r="E972" i="12"/>
  <c r="D973" i="12"/>
  <c r="E973" i="12"/>
  <c r="D974" i="12"/>
  <c r="E974" i="12"/>
  <c r="D975" i="12"/>
  <c r="E975" i="12"/>
  <c r="D976" i="12"/>
  <c r="E976" i="12"/>
  <c r="D977" i="12"/>
  <c r="E977" i="12"/>
  <c r="D978" i="12"/>
  <c r="E978" i="12"/>
  <c r="D979" i="12"/>
  <c r="E979" i="12"/>
  <c r="D980" i="12"/>
  <c r="E980" i="12"/>
  <c r="D981" i="12"/>
  <c r="E981" i="12"/>
  <c r="D982" i="12"/>
  <c r="E982" i="12"/>
  <c r="D983" i="12"/>
  <c r="E983" i="12"/>
  <c r="D984" i="12"/>
  <c r="E984" i="12"/>
  <c r="D985" i="12"/>
  <c r="E985" i="12"/>
  <c r="D986" i="12"/>
  <c r="E986" i="12"/>
  <c r="D987" i="12"/>
  <c r="E987" i="12"/>
  <c r="D988" i="12"/>
  <c r="E988" i="12"/>
  <c r="D989" i="12"/>
  <c r="E989" i="12"/>
  <c r="D990" i="12"/>
  <c r="E990" i="12"/>
  <c r="D991" i="12"/>
  <c r="E991" i="12"/>
  <c r="D992" i="12"/>
  <c r="E992" i="12"/>
  <c r="D993" i="12"/>
  <c r="E993" i="12"/>
  <c r="D994" i="12"/>
  <c r="E994" i="12"/>
  <c r="D995" i="12"/>
  <c r="E995" i="12"/>
  <c r="D996" i="12"/>
  <c r="E996" i="12"/>
  <c r="D997" i="12"/>
  <c r="E997" i="12"/>
  <c r="D998" i="12"/>
  <c r="E998" i="12"/>
  <c r="D999" i="12"/>
  <c r="E999" i="12"/>
  <c r="D1000" i="12"/>
  <c r="E1000" i="12"/>
  <c r="D1001" i="12"/>
  <c r="E1001" i="12"/>
  <c r="D1002" i="12"/>
  <c r="E1002" i="12"/>
  <c r="D1003" i="12"/>
  <c r="E1003" i="12"/>
  <c r="D1004" i="12"/>
  <c r="E1004" i="12"/>
  <c r="D1005" i="12"/>
  <c r="E1005" i="12"/>
  <c r="D1006" i="12"/>
  <c r="E1006" i="12"/>
  <c r="D1007" i="12"/>
  <c r="E1007" i="12"/>
  <c r="D1008" i="12"/>
  <c r="E1008" i="12"/>
  <c r="D1009" i="12"/>
  <c r="E1009" i="12"/>
  <c r="D1010" i="12"/>
  <c r="E1010" i="12"/>
  <c r="D1011" i="12"/>
  <c r="E1011" i="12"/>
  <c r="D1012" i="12"/>
  <c r="E1012" i="12"/>
  <c r="D1013" i="12"/>
  <c r="E1013" i="12"/>
  <c r="D1014" i="12"/>
  <c r="E1014" i="12"/>
  <c r="D1015" i="12"/>
  <c r="E1015" i="12"/>
  <c r="D1016" i="12"/>
  <c r="E1016" i="12"/>
  <c r="D1017" i="12"/>
  <c r="E1017" i="12"/>
  <c r="D1018" i="12"/>
  <c r="E1018" i="12"/>
  <c r="D1019" i="12"/>
  <c r="E1019" i="12"/>
  <c r="D1020" i="12"/>
  <c r="E1020" i="12"/>
  <c r="D1021" i="12"/>
  <c r="E1021" i="12"/>
  <c r="D1022" i="12"/>
  <c r="E1022" i="12"/>
  <c r="D1023" i="12"/>
  <c r="E1023" i="12"/>
  <c r="D1024" i="12"/>
  <c r="E1024" i="12"/>
  <c r="D1025" i="12"/>
  <c r="E1025" i="12"/>
  <c r="D1026" i="12"/>
  <c r="E1026" i="12"/>
  <c r="D1027" i="12"/>
  <c r="E1027" i="12"/>
  <c r="D1028" i="12"/>
  <c r="E1028" i="12"/>
  <c r="D1029" i="12"/>
  <c r="E1029" i="12"/>
  <c r="D1030" i="12"/>
  <c r="E1030" i="12"/>
  <c r="D1031" i="12"/>
  <c r="E1031" i="12"/>
  <c r="D1032" i="12"/>
  <c r="E1032" i="12"/>
  <c r="D1033" i="12"/>
  <c r="E1033" i="12"/>
  <c r="D1034" i="12"/>
  <c r="E1034" i="12"/>
  <c r="D1035" i="12"/>
  <c r="E1035" i="12"/>
  <c r="D1036" i="12"/>
  <c r="E1036" i="12"/>
  <c r="D1037" i="12"/>
  <c r="E1037" i="12"/>
  <c r="D1038" i="12"/>
  <c r="E1038" i="12"/>
  <c r="D1039" i="12"/>
  <c r="E1039" i="12"/>
  <c r="D1040" i="12"/>
  <c r="E1040" i="12"/>
  <c r="D1041" i="12"/>
  <c r="E1041" i="12"/>
  <c r="D1042" i="12"/>
  <c r="E1042" i="12"/>
  <c r="D1043" i="12"/>
  <c r="E1043" i="12"/>
  <c r="D1044" i="12"/>
  <c r="E1044" i="12"/>
  <c r="D1045" i="12"/>
  <c r="E1045" i="12"/>
  <c r="D1046" i="12"/>
  <c r="E1046" i="12"/>
  <c r="D1047" i="12"/>
  <c r="E1047" i="12"/>
  <c r="D1048" i="12"/>
  <c r="E1048" i="12"/>
  <c r="D1049" i="12"/>
  <c r="E1049" i="12"/>
  <c r="D1050" i="12"/>
  <c r="E1050" i="12"/>
  <c r="D1051" i="12"/>
  <c r="E1051" i="12"/>
  <c r="D1052" i="12"/>
  <c r="E1052" i="12"/>
  <c r="D1053" i="12"/>
  <c r="E1053" i="12"/>
  <c r="D1054" i="12"/>
  <c r="E1054" i="12"/>
  <c r="D1055" i="12"/>
  <c r="E1055" i="12"/>
  <c r="D1056" i="12"/>
  <c r="E1056" i="12"/>
  <c r="D1057" i="12"/>
  <c r="E1057" i="12"/>
  <c r="D1058" i="12"/>
  <c r="E1058" i="12"/>
  <c r="D1059" i="12"/>
  <c r="E1059" i="12"/>
  <c r="D1060" i="12"/>
  <c r="E1060" i="12"/>
  <c r="D1061" i="12"/>
  <c r="E1061" i="12"/>
  <c r="D1062" i="12"/>
  <c r="E1062" i="12"/>
  <c r="D1063" i="12"/>
  <c r="E1063" i="12"/>
  <c r="D1064" i="12"/>
  <c r="E1064" i="12"/>
  <c r="D1065" i="12"/>
  <c r="E1065" i="12"/>
  <c r="D1066" i="12"/>
  <c r="E1066" i="12"/>
  <c r="D1067" i="12"/>
  <c r="E1067" i="12"/>
  <c r="D1068" i="12"/>
  <c r="E1068" i="12"/>
  <c r="D1069" i="12"/>
  <c r="E1069" i="12"/>
  <c r="D1070" i="12"/>
  <c r="E1070" i="12"/>
  <c r="D1071" i="12"/>
  <c r="E1071" i="12"/>
  <c r="D1072" i="12"/>
  <c r="E1072" i="12"/>
  <c r="D1073" i="12"/>
  <c r="E1073" i="12"/>
  <c r="D1074" i="12"/>
  <c r="E1074" i="12"/>
  <c r="D1075" i="12"/>
  <c r="E1075" i="12"/>
  <c r="D1076" i="12"/>
  <c r="E1076" i="12"/>
  <c r="D1077" i="12"/>
  <c r="E1077" i="12"/>
  <c r="D1078" i="12"/>
  <c r="E1078" i="12"/>
  <c r="D1079" i="12"/>
  <c r="E1079" i="12"/>
  <c r="D1080" i="12"/>
  <c r="E1080" i="12"/>
  <c r="D1081" i="12"/>
  <c r="E1081" i="12"/>
  <c r="D1082" i="12"/>
  <c r="E1082" i="12"/>
  <c r="D1083" i="12"/>
  <c r="E1083" i="12"/>
  <c r="D1084" i="12"/>
  <c r="E1084" i="12"/>
  <c r="D1085" i="12"/>
  <c r="E1085" i="12"/>
  <c r="D1086" i="12"/>
  <c r="E1086" i="12"/>
  <c r="D1087" i="12"/>
  <c r="E1087" i="12"/>
  <c r="D1088" i="12"/>
  <c r="E1088" i="12"/>
  <c r="D1089" i="12"/>
  <c r="E1089" i="12"/>
  <c r="D1090" i="12"/>
  <c r="E1090" i="12"/>
  <c r="D1091" i="12"/>
  <c r="E1091" i="12"/>
  <c r="D1092" i="12"/>
  <c r="E1092" i="12"/>
  <c r="D1093" i="12"/>
  <c r="E1093" i="12"/>
  <c r="D1094" i="12"/>
  <c r="E1094" i="12"/>
  <c r="D1095" i="12"/>
  <c r="E1095" i="12"/>
  <c r="D1096" i="12"/>
  <c r="E1096" i="12"/>
  <c r="D1097" i="12"/>
  <c r="E1097" i="12"/>
  <c r="D1098" i="12"/>
  <c r="E1098" i="12"/>
  <c r="D1099" i="12"/>
  <c r="E1099" i="12"/>
  <c r="D1100" i="12"/>
  <c r="E1100" i="12"/>
  <c r="D1101" i="12"/>
  <c r="E1101" i="12"/>
  <c r="D1102" i="12"/>
  <c r="E1102" i="12"/>
  <c r="D1103" i="12"/>
  <c r="E1103" i="12"/>
  <c r="D1104" i="12"/>
  <c r="E1104" i="12"/>
  <c r="D1105" i="12"/>
  <c r="E1105" i="12"/>
  <c r="D1106" i="12"/>
  <c r="E1106" i="12"/>
  <c r="D1107" i="12"/>
  <c r="E1107" i="12"/>
  <c r="D1108" i="12"/>
  <c r="E1108" i="12"/>
  <c r="D1109" i="12"/>
  <c r="E1109" i="12"/>
  <c r="D1110" i="12"/>
  <c r="E1110" i="12"/>
  <c r="D1111" i="12"/>
  <c r="E1111" i="12"/>
  <c r="D1112" i="12"/>
  <c r="E1112" i="12"/>
  <c r="D1113" i="12"/>
  <c r="E1113" i="12"/>
  <c r="D1114" i="12"/>
  <c r="E1114" i="12"/>
  <c r="D1115" i="12"/>
  <c r="E1115" i="12"/>
  <c r="D1116" i="12"/>
  <c r="E1116" i="12"/>
  <c r="D1117" i="12"/>
  <c r="E1117" i="12"/>
  <c r="D1118" i="12"/>
  <c r="E1118" i="12"/>
  <c r="D1119" i="12"/>
  <c r="E1119" i="12"/>
  <c r="D1120" i="12"/>
  <c r="E1120" i="12"/>
  <c r="D1121" i="12"/>
  <c r="E1121" i="12"/>
  <c r="D1122" i="12"/>
  <c r="E1122" i="12"/>
  <c r="D1123" i="12"/>
  <c r="E1123" i="12"/>
  <c r="D1124" i="12"/>
  <c r="E1124" i="12"/>
  <c r="D1125" i="12"/>
  <c r="E1125" i="12"/>
  <c r="D1126" i="12"/>
  <c r="E1126" i="12"/>
  <c r="D1127" i="12"/>
  <c r="E1127" i="12"/>
  <c r="D1128" i="12"/>
  <c r="E1128" i="12"/>
  <c r="D1129" i="12"/>
  <c r="E1129" i="12"/>
  <c r="D1130" i="12"/>
  <c r="E1130" i="12"/>
  <c r="D1131" i="12"/>
  <c r="E1131" i="12"/>
  <c r="D1132" i="12"/>
  <c r="E1132" i="12"/>
  <c r="D1133" i="12"/>
  <c r="E1133" i="12"/>
  <c r="D1134" i="12"/>
  <c r="E1134" i="12"/>
  <c r="D1135" i="12"/>
  <c r="E1135" i="12"/>
  <c r="D1136" i="12"/>
  <c r="E1136" i="12"/>
  <c r="D1137" i="12"/>
  <c r="E1137" i="12"/>
  <c r="D1138" i="12"/>
  <c r="E1138" i="12"/>
  <c r="D1139" i="12"/>
  <c r="E1139" i="12"/>
  <c r="D1140" i="12"/>
  <c r="E1140" i="12"/>
  <c r="D1141" i="12"/>
  <c r="E1141" i="12"/>
  <c r="D1142" i="12"/>
  <c r="E1142" i="12"/>
  <c r="D1143" i="12"/>
  <c r="E1143" i="12"/>
  <c r="D1144" i="12"/>
  <c r="E1144" i="12"/>
  <c r="D1145" i="12"/>
  <c r="E1145" i="12"/>
  <c r="D1146" i="12"/>
  <c r="E1146" i="12"/>
  <c r="D1147" i="12"/>
  <c r="E1147" i="12"/>
  <c r="D1148" i="12"/>
  <c r="E1148" i="12"/>
  <c r="D1149" i="12"/>
  <c r="E1149" i="12"/>
  <c r="D1150" i="12"/>
  <c r="E1150" i="12"/>
  <c r="D1151" i="12"/>
  <c r="E1151" i="12"/>
  <c r="D1152" i="12"/>
  <c r="E1152" i="12"/>
  <c r="D1153" i="12"/>
  <c r="E1153" i="12"/>
  <c r="D1154" i="12"/>
  <c r="E1154" i="12"/>
  <c r="D1155" i="12"/>
  <c r="E1155" i="12"/>
  <c r="D1156" i="12"/>
  <c r="E1156" i="12"/>
  <c r="D1157" i="12"/>
  <c r="E1157" i="12"/>
  <c r="D1158" i="12"/>
  <c r="E1158" i="12"/>
  <c r="D1159" i="12"/>
  <c r="E1159" i="12"/>
  <c r="D1160" i="12"/>
  <c r="E1160" i="12"/>
  <c r="D1161" i="12"/>
  <c r="E1161" i="12"/>
  <c r="D1162" i="12"/>
  <c r="E1162" i="12"/>
  <c r="D1163" i="12"/>
  <c r="E1163" i="12"/>
  <c r="D1164" i="12"/>
  <c r="E1164" i="12"/>
  <c r="D1165" i="12"/>
  <c r="E1165" i="12"/>
  <c r="D1166" i="12"/>
  <c r="E1166" i="12"/>
  <c r="D1167" i="12"/>
  <c r="E1167" i="12"/>
  <c r="D1168" i="12"/>
  <c r="E1168" i="12"/>
  <c r="D1169" i="12"/>
  <c r="E1169" i="12"/>
  <c r="D1170" i="12"/>
  <c r="E1170" i="12"/>
  <c r="D1171" i="12"/>
  <c r="E1171" i="12"/>
  <c r="D1172" i="12"/>
  <c r="E1172" i="12"/>
  <c r="D1173" i="12"/>
  <c r="E1173" i="12"/>
  <c r="D1174" i="12"/>
  <c r="E1174" i="12"/>
  <c r="D1175" i="12"/>
  <c r="E1175" i="12"/>
  <c r="D1176" i="12"/>
  <c r="E1176" i="12"/>
  <c r="D1177" i="12"/>
  <c r="E1177" i="12"/>
  <c r="D1178" i="12"/>
  <c r="E1178" i="12"/>
  <c r="D1179" i="12"/>
  <c r="E1179" i="12"/>
  <c r="D1180" i="12"/>
  <c r="E1180" i="12"/>
  <c r="D1181" i="12"/>
  <c r="E1181" i="12"/>
  <c r="D1182" i="12"/>
  <c r="E1182" i="12"/>
  <c r="D1183" i="12"/>
  <c r="E1183" i="12"/>
  <c r="D1184" i="12"/>
  <c r="E1184" i="12"/>
  <c r="D1185" i="12"/>
  <c r="E1185" i="12"/>
  <c r="D1186" i="12"/>
  <c r="E1186" i="12"/>
  <c r="D1187" i="12"/>
  <c r="E1187" i="12"/>
  <c r="D1188" i="12"/>
  <c r="E1188" i="12"/>
  <c r="D1189" i="12"/>
  <c r="E1189" i="12"/>
  <c r="D1190" i="12"/>
  <c r="E1190" i="12"/>
  <c r="D1191" i="12"/>
  <c r="E1191" i="12"/>
  <c r="D1192" i="12"/>
  <c r="E1192" i="12"/>
  <c r="D1193" i="12"/>
  <c r="E1193" i="12"/>
  <c r="D1194" i="12"/>
  <c r="E1194" i="12"/>
  <c r="D1195" i="12"/>
  <c r="E1195" i="12"/>
  <c r="D1196" i="12"/>
  <c r="E1196" i="12"/>
  <c r="D1197" i="12"/>
  <c r="E1197" i="12"/>
  <c r="D1198" i="12"/>
  <c r="E1198" i="12"/>
  <c r="D1199" i="12"/>
  <c r="E1199" i="12"/>
  <c r="D1200" i="12"/>
  <c r="E1200" i="12"/>
  <c r="D1201" i="12"/>
  <c r="E1201" i="12"/>
  <c r="D1202" i="12"/>
  <c r="E1202" i="12"/>
  <c r="D1203" i="12"/>
  <c r="E1203" i="12"/>
  <c r="D1204" i="12"/>
  <c r="E1204" i="12"/>
  <c r="D1205" i="12"/>
  <c r="E1205" i="12"/>
  <c r="D1206" i="12"/>
  <c r="E1206" i="12"/>
  <c r="D1207" i="12"/>
  <c r="E1207" i="12"/>
  <c r="D1208" i="12"/>
  <c r="E1208" i="12"/>
  <c r="D1209" i="12"/>
  <c r="E1209" i="12"/>
  <c r="D1210" i="12"/>
  <c r="E1210" i="12"/>
  <c r="D1211" i="12"/>
  <c r="E1211" i="12"/>
  <c r="D1212" i="12"/>
  <c r="E1212" i="12"/>
  <c r="D1213" i="12"/>
  <c r="E1213" i="12"/>
  <c r="D1214" i="12"/>
  <c r="E1214" i="12"/>
  <c r="D1215" i="12"/>
  <c r="E1215" i="12"/>
  <c r="D1216" i="12"/>
  <c r="E1216" i="12"/>
  <c r="D1217" i="12"/>
  <c r="E1217" i="12"/>
  <c r="D1218" i="12"/>
  <c r="E1218" i="12"/>
  <c r="D1219" i="12"/>
  <c r="E1219" i="12"/>
  <c r="D1220" i="12"/>
  <c r="E1220" i="12"/>
  <c r="D1221" i="12"/>
  <c r="E1221" i="12"/>
  <c r="D1222" i="12"/>
  <c r="E1222" i="12"/>
  <c r="D1223" i="12"/>
  <c r="E1223" i="12"/>
  <c r="D1224" i="12"/>
  <c r="E1224" i="12"/>
  <c r="D1225" i="12"/>
  <c r="E1225" i="12"/>
  <c r="D1226" i="12"/>
  <c r="E1226" i="12"/>
  <c r="D1227" i="12"/>
  <c r="E1227" i="12"/>
  <c r="D1228" i="12"/>
  <c r="E1228" i="12"/>
  <c r="D1229" i="12"/>
  <c r="E1229" i="12"/>
  <c r="D1230" i="12"/>
  <c r="E1230" i="12"/>
  <c r="D1231" i="12"/>
  <c r="E1231" i="12"/>
  <c r="D1232" i="12"/>
  <c r="E1232" i="12"/>
  <c r="D1233" i="12"/>
  <c r="E1233" i="12"/>
  <c r="D1234" i="12"/>
  <c r="E1234" i="12"/>
  <c r="D1235" i="12"/>
  <c r="E1235" i="12"/>
  <c r="D1236" i="12"/>
  <c r="E1236" i="12"/>
  <c r="D1237" i="12"/>
  <c r="E1237" i="12"/>
  <c r="D1238" i="12"/>
  <c r="E1238" i="12"/>
  <c r="D1239" i="12"/>
  <c r="E1239" i="12"/>
  <c r="D1240" i="12"/>
  <c r="E1240" i="12"/>
  <c r="D1241" i="12"/>
  <c r="E1241" i="12"/>
  <c r="D1242" i="12"/>
  <c r="E1242" i="12"/>
  <c r="D1243" i="12"/>
  <c r="E1243" i="12"/>
  <c r="D1244" i="12"/>
  <c r="E1244" i="12"/>
  <c r="D1245" i="12"/>
  <c r="E1245" i="12"/>
  <c r="D1246" i="12"/>
  <c r="E1246" i="12"/>
  <c r="D1247" i="12"/>
  <c r="E1247" i="12"/>
  <c r="D1248" i="12"/>
  <c r="E1248" i="12"/>
  <c r="D1249" i="12"/>
  <c r="E1249" i="12"/>
  <c r="D1250" i="12"/>
  <c r="E1250" i="12"/>
  <c r="D1251" i="12"/>
  <c r="E1251" i="12"/>
  <c r="D1252" i="12"/>
  <c r="E1252" i="12"/>
  <c r="D1253" i="12"/>
  <c r="E1253" i="12"/>
  <c r="D1254" i="12"/>
  <c r="E1254" i="12"/>
  <c r="D1255" i="12"/>
  <c r="E1255" i="12"/>
  <c r="D1256" i="12"/>
  <c r="E1256" i="12"/>
  <c r="D1257" i="12"/>
  <c r="E1257" i="12"/>
  <c r="D1258" i="12"/>
  <c r="E1258" i="12"/>
  <c r="D1259" i="12"/>
  <c r="E1259" i="12"/>
  <c r="D1260" i="12"/>
  <c r="E1260" i="12"/>
  <c r="D1261" i="12"/>
  <c r="E1261" i="12"/>
  <c r="D1262" i="12"/>
  <c r="E1262" i="12"/>
  <c r="D1263" i="12"/>
  <c r="E1263" i="12"/>
  <c r="D1264" i="12"/>
  <c r="E1264" i="12"/>
  <c r="D1265" i="12"/>
  <c r="E1265" i="12"/>
  <c r="D1266" i="12"/>
  <c r="E1266" i="12"/>
  <c r="D1267" i="12"/>
  <c r="E1267" i="12"/>
  <c r="D1268" i="12"/>
  <c r="E1268" i="12"/>
  <c r="D1269" i="12"/>
  <c r="E1269" i="12"/>
  <c r="D1270" i="12"/>
  <c r="E1270" i="12"/>
  <c r="D1271" i="12"/>
  <c r="E1271" i="12"/>
  <c r="D1272" i="12"/>
  <c r="E1272" i="12"/>
  <c r="D1273" i="12"/>
  <c r="E1273" i="12"/>
  <c r="D1274" i="12"/>
  <c r="E1274" i="12"/>
  <c r="D1275" i="12"/>
  <c r="E1275" i="12"/>
  <c r="D1276" i="12"/>
  <c r="E1276" i="12"/>
  <c r="D1277" i="12"/>
  <c r="E1277" i="12"/>
  <c r="D1278" i="12"/>
  <c r="E1278" i="12"/>
  <c r="D1279" i="12"/>
  <c r="E1279" i="12"/>
  <c r="D1280" i="12"/>
  <c r="E1280" i="12"/>
  <c r="D1281" i="12"/>
  <c r="E1281" i="12"/>
  <c r="D1282" i="12"/>
  <c r="E1282" i="12"/>
  <c r="D1283" i="12"/>
  <c r="E1283" i="12"/>
  <c r="D1284" i="12"/>
  <c r="E1284" i="12"/>
  <c r="D1285" i="12"/>
  <c r="E1285" i="12"/>
  <c r="D1286" i="12"/>
  <c r="E1286" i="12"/>
  <c r="I2" i="12" l="1"/>
  <c r="I3" i="12"/>
  <c r="I4" i="12"/>
  <c r="F17" i="31" s="1"/>
  <c r="F35" i="12"/>
  <c r="F1283" i="12"/>
  <c r="F1275" i="12"/>
  <c r="F1267" i="12"/>
  <c r="F1259" i="12"/>
  <c r="F1251" i="12"/>
  <c r="F1243" i="12"/>
  <c r="F1235" i="12"/>
  <c r="F1227" i="12"/>
  <c r="F1219" i="12"/>
  <c r="F1215" i="12"/>
  <c r="F1207" i="12"/>
  <c r="F1199" i="12"/>
  <c r="F1191" i="12"/>
  <c r="F1183" i="12"/>
  <c r="F1175" i="12"/>
  <c r="F1167" i="12"/>
  <c r="F1159" i="12"/>
  <c r="F1151" i="12"/>
  <c r="F1143" i="12"/>
  <c r="F1135" i="12"/>
  <c r="F1127" i="12"/>
  <c r="F1119" i="12"/>
  <c r="F1111" i="12"/>
  <c r="F1103" i="12"/>
  <c r="F1095" i="12"/>
  <c r="F1087" i="12"/>
  <c r="F1079" i="12"/>
  <c r="F1071" i="12"/>
  <c r="F1063" i="12"/>
  <c r="F1055" i="12"/>
  <c r="F1047" i="12"/>
  <c r="F1039" i="12"/>
  <c r="F1031" i="12"/>
  <c r="F1023" i="12"/>
  <c r="F1015" i="12"/>
  <c r="F1007" i="12"/>
  <c r="F999" i="12"/>
  <c r="F991" i="12"/>
  <c r="F983" i="12"/>
  <c r="F975" i="12"/>
  <c r="F967" i="12"/>
  <c r="F959" i="12"/>
  <c r="F951" i="12"/>
  <c r="F943" i="12"/>
  <c r="F935" i="12"/>
  <c r="F927" i="12"/>
  <c r="F919" i="12"/>
  <c r="F911" i="12"/>
  <c r="F903" i="12"/>
  <c r="F895" i="12"/>
  <c r="F887" i="12"/>
  <c r="F879" i="12"/>
  <c r="F871" i="12"/>
  <c r="F863" i="12"/>
  <c r="F855" i="12"/>
  <c r="F847" i="12"/>
  <c r="F839" i="12"/>
  <c r="F831" i="12"/>
  <c r="F823" i="12"/>
  <c r="F815" i="12"/>
  <c r="F807" i="12"/>
  <c r="F799" i="12"/>
  <c r="F791" i="12"/>
  <c r="F783" i="12"/>
  <c r="F775" i="12"/>
  <c r="F767" i="12"/>
  <c r="F759" i="12"/>
  <c r="F751" i="12"/>
  <c r="F743" i="12"/>
  <c r="F735" i="12"/>
  <c r="F727" i="12"/>
  <c r="F719" i="12"/>
  <c r="F707" i="12"/>
  <c r="F699" i="12"/>
  <c r="F691" i="12"/>
  <c r="F683" i="12"/>
  <c r="F675" i="12"/>
  <c r="F667" i="12"/>
  <c r="F659" i="12"/>
  <c r="F651" i="12"/>
  <c r="F643" i="12"/>
  <c r="F635" i="12"/>
  <c r="F627" i="12"/>
  <c r="F619" i="12"/>
  <c r="F611" i="12"/>
  <c r="F603" i="12"/>
  <c r="F595" i="12"/>
  <c r="F587" i="12"/>
  <c r="F579" i="12"/>
  <c r="F571" i="12"/>
  <c r="F563" i="12"/>
  <c r="F555" i="12"/>
  <c r="F547" i="12"/>
  <c r="F539" i="12"/>
  <c r="F531" i="12"/>
  <c r="F523" i="12"/>
  <c r="F515" i="12"/>
  <c r="F507" i="12"/>
  <c r="F499" i="12"/>
  <c r="F491" i="12"/>
  <c r="F483" i="12"/>
  <c r="F475" i="12"/>
  <c r="F467" i="12"/>
  <c r="F459" i="12"/>
  <c r="F451" i="12"/>
  <c r="F443" i="12"/>
  <c r="F435" i="12"/>
  <c r="F427" i="12"/>
  <c r="F419" i="12"/>
  <c r="F411" i="12"/>
  <c r="F403" i="12"/>
  <c r="F395" i="12"/>
  <c r="F387" i="12"/>
  <c r="F379" i="12"/>
  <c r="F371" i="12"/>
  <c r="F363" i="12"/>
  <c r="F355" i="12"/>
  <c r="F347" i="12"/>
  <c r="F339" i="12"/>
  <c r="F331" i="12"/>
  <c r="F323" i="12"/>
  <c r="F315" i="12"/>
  <c r="F307" i="12"/>
  <c r="F299" i="12"/>
  <c r="F291" i="12"/>
  <c r="F283" i="12"/>
  <c r="F275" i="12"/>
  <c r="F267" i="12"/>
  <c r="F259" i="12"/>
  <c r="F251" i="12"/>
  <c r="F243" i="12"/>
  <c r="F235" i="12"/>
  <c r="F227" i="12"/>
  <c r="F219" i="12"/>
  <c r="F211" i="12"/>
  <c r="F203" i="12"/>
  <c r="F195" i="12"/>
  <c r="F187" i="12"/>
  <c r="F179" i="12"/>
  <c r="F171" i="12"/>
  <c r="F163" i="12"/>
  <c r="F147" i="12"/>
  <c r="F1282" i="12"/>
  <c r="F1274" i="12"/>
  <c r="F1266" i="12"/>
  <c r="F1258" i="12"/>
  <c r="F1250" i="12"/>
  <c r="F1242" i="12"/>
  <c r="F1234" i="12"/>
  <c r="F1226" i="12"/>
  <c r="F1218" i="12"/>
  <c r="F1210" i="12"/>
  <c r="F1202" i="12"/>
  <c r="F1194" i="12"/>
  <c r="F1186" i="12"/>
  <c r="F1178" i="12"/>
  <c r="F1170" i="12"/>
  <c r="F1162" i="12"/>
  <c r="F1154" i="12"/>
  <c r="F1146" i="12"/>
  <c r="F1138" i="12"/>
  <c r="F1130" i="12"/>
  <c r="F1122" i="12"/>
  <c r="F1114" i="12"/>
  <c r="F1106" i="12"/>
  <c r="F1098" i="12"/>
  <c r="F1090" i="12"/>
  <c r="F1082" i="12"/>
  <c r="F1074" i="12"/>
  <c r="F1066" i="12"/>
  <c r="F1058" i="12"/>
  <c r="F1050" i="12"/>
  <c r="F1042" i="12"/>
  <c r="F1034" i="12"/>
  <c r="F1026" i="12"/>
  <c r="F1018" i="12"/>
  <c r="F1010" i="12"/>
  <c r="F1002" i="12"/>
  <c r="F994" i="12"/>
  <c r="F986" i="12"/>
  <c r="F978" i="12"/>
  <c r="F970" i="12"/>
  <c r="F962" i="12"/>
  <c r="F954" i="12"/>
  <c r="F946" i="12"/>
  <c r="F938" i="12"/>
  <c r="F930" i="12"/>
  <c r="F922" i="12"/>
  <c r="F914" i="12"/>
  <c r="F906" i="12"/>
  <c r="F898" i="12"/>
  <c r="F890" i="12"/>
  <c r="F882" i="12"/>
  <c r="F874" i="12"/>
  <c r="F866" i="12"/>
  <c r="F858" i="12"/>
  <c r="F850" i="12"/>
  <c r="F842" i="12"/>
  <c r="F834" i="12"/>
  <c r="F826" i="12"/>
  <c r="F818" i="12"/>
  <c r="F810" i="12"/>
  <c r="F802" i="12"/>
  <c r="F794" i="12"/>
  <c r="F786" i="12"/>
  <c r="F778" i="12"/>
  <c r="F770" i="12"/>
  <c r="F762" i="12"/>
  <c r="F754" i="12"/>
  <c r="F746" i="12"/>
  <c r="F738" i="12"/>
  <c r="F730" i="12"/>
  <c r="F722" i="12"/>
  <c r="F714" i="12"/>
  <c r="F706" i="12"/>
  <c r="F694" i="12"/>
  <c r="F686" i="12"/>
  <c r="F678" i="12"/>
  <c r="F670" i="12"/>
  <c r="F662" i="12"/>
  <c r="F654" i="12"/>
  <c r="F646" i="12"/>
  <c r="F638" i="12"/>
  <c r="F630" i="12"/>
  <c r="F622" i="12"/>
  <c r="F614" i="12"/>
  <c r="F606" i="12"/>
  <c r="F598" i="12"/>
  <c r="F590" i="12"/>
  <c r="F582" i="12"/>
  <c r="F574" i="12"/>
  <c r="F566" i="12"/>
  <c r="F558" i="12"/>
  <c r="F550" i="12"/>
  <c r="F542" i="12"/>
  <c r="F534" i="12"/>
  <c r="F526" i="12"/>
  <c r="F518" i="12"/>
  <c r="F510" i="12"/>
  <c r="F502" i="12"/>
  <c r="F494" i="12"/>
  <c r="F486" i="12"/>
  <c r="F478" i="12"/>
  <c r="F470" i="12"/>
  <c r="F462" i="12"/>
  <c r="F454" i="12"/>
  <c r="F446" i="12"/>
  <c r="F438" i="12"/>
  <c r="F430" i="12"/>
  <c r="F422" i="12"/>
  <c r="F414" i="12"/>
  <c r="F406" i="12"/>
  <c r="F398" i="12"/>
  <c r="F390" i="12"/>
  <c r="F382" i="12"/>
  <c r="F374" i="12"/>
  <c r="F366" i="12"/>
  <c r="F358" i="12"/>
  <c r="F350" i="12"/>
  <c r="F342" i="12"/>
  <c r="F334" i="12"/>
  <c r="F326" i="12"/>
  <c r="F314" i="12"/>
  <c r="F306" i="12"/>
  <c r="F298" i="12"/>
  <c r="F290" i="12"/>
  <c r="F282" i="12"/>
  <c r="F274" i="12"/>
  <c r="F266" i="12"/>
  <c r="F258" i="12"/>
  <c r="F250" i="12"/>
  <c r="F242" i="12"/>
  <c r="F234" i="12"/>
  <c r="F226" i="12"/>
  <c r="F218" i="12"/>
  <c r="F210" i="12"/>
  <c r="F202" i="12"/>
  <c r="F194" i="12"/>
  <c r="F186" i="12"/>
  <c r="F178" i="12"/>
  <c r="F170" i="12"/>
  <c r="F162" i="12"/>
  <c r="F154" i="12"/>
  <c r="F146" i="12"/>
  <c r="F138" i="12"/>
  <c r="F130" i="12"/>
  <c r="F122" i="12"/>
  <c r="F118" i="12"/>
  <c r="F114" i="12"/>
  <c r="F106" i="12"/>
  <c r="F102" i="12"/>
  <c r="F98" i="12"/>
  <c r="F94" i="12"/>
  <c r="F90" i="12"/>
  <c r="F86" i="12"/>
  <c r="F82" i="12"/>
  <c r="F78" i="12"/>
  <c r="F74" i="12"/>
  <c r="F70" i="12"/>
  <c r="F66" i="12"/>
  <c r="F62" i="12"/>
  <c r="F58" i="12"/>
  <c r="F54" i="12"/>
  <c r="F50" i="12"/>
  <c r="F46" i="12"/>
  <c r="F42" i="12"/>
  <c r="F1286" i="12"/>
  <c r="F1278" i="12"/>
  <c r="F1270" i="12"/>
  <c r="F1262" i="12"/>
  <c r="F1254" i="12"/>
  <c r="F1246" i="12"/>
  <c r="F1238" i="12"/>
  <c r="F1230" i="12"/>
  <c r="F1222" i="12"/>
  <c r="F1214" i="12"/>
  <c r="F1206" i="12"/>
  <c r="F1198" i="12"/>
  <c r="F1190" i="12"/>
  <c r="F1182" i="12"/>
  <c r="F1174" i="12"/>
  <c r="F1166" i="12"/>
  <c r="F1158" i="12"/>
  <c r="F1150" i="12"/>
  <c r="F1142" i="12"/>
  <c r="F1134" i="12"/>
  <c r="F1126" i="12"/>
  <c r="F1118" i="12"/>
  <c r="F1110" i="12"/>
  <c r="F1102" i="12"/>
  <c r="F1094" i="12"/>
  <c r="F1086" i="12"/>
  <c r="F1078" i="12"/>
  <c r="F1070" i="12"/>
  <c r="F1062" i="12"/>
  <c r="F1054" i="12"/>
  <c r="F1046" i="12"/>
  <c r="F1038" i="12"/>
  <c r="F1030" i="12"/>
  <c r="F1022" i="12"/>
  <c r="F1014" i="12"/>
  <c r="F1006" i="12"/>
  <c r="F998" i="12"/>
  <c r="F990" i="12"/>
  <c r="F982" i="12"/>
  <c r="F974" i="12"/>
  <c r="F966" i="12"/>
  <c r="F958" i="12"/>
  <c r="F950" i="12"/>
  <c r="F942" i="12"/>
  <c r="F934" i="12"/>
  <c r="F926" i="12"/>
  <c r="F918" i="12"/>
  <c r="F910" i="12"/>
  <c r="F902" i="12"/>
  <c r="F894" i="12"/>
  <c r="F886" i="12"/>
  <c r="F878" i="12"/>
  <c r="F870" i="12"/>
  <c r="F862" i="12"/>
  <c r="F854" i="12"/>
  <c r="F846" i="12"/>
  <c r="F838" i="12"/>
  <c r="F830" i="12"/>
  <c r="F822" i="12"/>
  <c r="F814" i="12"/>
  <c r="F806" i="12"/>
  <c r="F798" i="12"/>
  <c r="F790" i="12"/>
  <c r="F782" i="12"/>
  <c r="F774" i="12"/>
  <c r="F766" i="12"/>
  <c r="F758" i="12"/>
  <c r="F750" i="12"/>
  <c r="F742" i="12"/>
  <c r="F734" i="12"/>
  <c r="F726" i="12"/>
  <c r="F718" i="12"/>
  <c r="F710" i="12"/>
  <c r="F702" i="12"/>
  <c r="F698" i="12"/>
  <c r="F690" i="12"/>
  <c r="F682" i="12"/>
  <c r="F674" i="12"/>
  <c r="F666" i="12"/>
  <c r="F658" i="12"/>
  <c r="F650" i="12"/>
  <c r="F642" i="12"/>
  <c r="F634" i="12"/>
  <c r="F626" i="12"/>
  <c r="F618" i="12"/>
  <c r="F610" i="12"/>
  <c r="F602" i="12"/>
  <c r="F594" i="12"/>
  <c r="F586" i="12"/>
  <c r="F578" i="12"/>
  <c r="F570" i="12"/>
  <c r="F562" i="12"/>
  <c r="F554" i="12"/>
  <c r="F546" i="12"/>
  <c r="F538" i="12"/>
  <c r="F530" i="12"/>
  <c r="F522" i="12"/>
  <c r="F514" i="12"/>
  <c r="F506" i="12"/>
  <c r="F498" i="12"/>
  <c r="F490" i="12"/>
  <c r="F482" i="12"/>
  <c r="F474" i="12"/>
  <c r="F466" i="12"/>
  <c r="F458" i="12"/>
  <c r="F450" i="12"/>
  <c r="F442" i="12"/>
  <c r="F434" i="12"/>
  <c r="F426" i="12"/>
  <c r="F418" i="12"/>
  <c r="F410" i="12"/>
  <c r="F402" i="12"/>
  <c r="F394" i="12"/>
  <c r="F386" i="12"/>
  <c r="F378" i="12"/>
  <c r="F370" i="12"/>
  <c r="F362" i="12"/>
  <c r="F354" i="12"/>
  <c r="F346" i="12"/>
  <c r="F338" i="12"/>
  <c r="F330" i="12"/>
  <c r="F322" i="12"/>
  <c r="F318" i="12"/>
  <c r="F310" i="12"/>
  <c r="F302" i="12"/>
  <c r="F294" i="12"/>
  <c r="F286" i="12"/>
  <c r="F278" i="12"/>
  <c r="F270" i="12"/>
  <c r="F262" i="12"/>
  <c r="F254" i="12"/>
  <c r="F246" i="12"/>
  <c r="F238" i="12"/>
  <c r="F230" i="12"/>
  <c r="F222" i="12"/>
  <c r="F214" i="12"/>
  <c r="F206" i="12"/>
  <c r="F198" i="12"/>
  <c r="F190" i="12"/>
  <c r="F182" i="12"/>
  <c r="F174" i="12"/>
  <c r="F166" i="12"/>
  <c r="F158" i="12"/>
  <c r="F150" i="12"/>
  <c r="F142" i="12"/>
  <c r="F134" i="12"/>
  <c r="F126" i="12"/>
  <c r="F110" i="12"/>
  <c r="F1285" i="12"/>
  <c r="F1277" i="12"/>
  <c r="F1269" i="12"/>
  <c r="F1261" i="12"/>
  <c r="F1253" i="12"/>
  <c r="F1245" i="12"/>
  <c r="F1237" i="12"/>
  <c r="F1229" i="12"/>
  <c r="F1221" i="12"/>
  <c r="F1213" i="12"/>
  <c r="F1205" i="12"/>
  <c r="F1197" i="12"/>
  <c r="F1189" i="12"/>
  <c r="F1181" i="12"/>
  <c r="F1173" i="12"/>
  <c r="F1165" i="12"/>
  <c r="F1157" i="12"/>
  <c r="F1149" i="12"/>
  <c r="F1141" i="12"/>
  <c r="F1133" i="12"/>
  <c r="F1125" i="12"/>
  <c r="F1117" i="12"/>
  <c r="F1109" i="12"/>
  <c r="F1101" i="12"/>
  <c r="F1093" i="12"/>
  <c r="F1085" i="12"/>
  <c r="F1077" i="12"/>
  <c r="F1069" i="12"/>
  <c r="F1061" i="12"/>
  <c r="F1053" i="12"/>
  <c r="F1045" i="12"/>
  <c r="F1037" i="12"/>
  <c r="F1029" i="12"/>
  <c r="F1021" i="12"/>
  <c r="F1013" i="12"/>
  <c r="F1005" i="12"/>
  <c r="F997" i="12"/>
  <c r="F989" i="12"/>
  <c r="F981" i="12"/>
  <c r="F973" i="12"/>
  <c r="F965" i="12"/>
  <c r="F957" i="12"/>
  <c r="F949" i="12"/>
  <c r="F941" i="12"/>
  <c r="F933" i="12"/>
  <c r="F925" i="12"/>
  <c r="F917" i="12"/>
  <c r="F909" i="12"/>
  <c r="F901" i="12"/>
  <c r="F893" i="12"/>
  <c r="F885" i="12"/>
  <c r="F877" i="12"/>
  <c r="F869" i="12"/>
  <c r="F861" i="12"/>
  <c r="F853" i="12"/>
  <c r="F845" i="12"/>
  <c r="F837" i="12"/>
  <c r="F829" i="12"/>
  <c r="F821" i="12"/>
  <c r="F813" i="12"/>
  <c r="F805" i="12"/>
  <c r="F797" i="12"/>
  <c r="F789" i="12"/>
  <c r="F781" i="12"/>
  <c r="F773" i="12"/>
  <c r="F765" i="12"/>
  <c r="F757" i="12"/>
  <c r="F749" i="12"/>
  <c r="F741" i="12"/>
  <c r="F733" i="12"/>
  <c r="F725" i="12"/>
  <c r="F717" i="12"/>
  <c r="F709" i="12"/>
  <c r="F701" i="12"/>
  <c r="F693" i="12"/>
  <c r="F685" i="12"/>
  <c r="F677" i="12"/>
  <c r="F669" i="12"/>
  <c r="F661" i="12"/>
  <c r="F653" i="12"/>
  <c r="F645" i="12"/>
  <c r="F637" i="12"/>
  <c r="F629" i="12"/>
  <c r="F621" i="12"/>
  <c r="F613" i="12"/>
  <c r="F605" i="12"/>
  <c r="F597" i="12"/>
  <c r="F589" i="12"/>
  <c r="F585" i="12"/>
  <c r="F577" i="12"/>
  <c r="F569" i="12"/>
  <c r="F561" i="12"/>
  <c r="F553" i="12"/>
  <c r="F545" i="12"/>
  <c r="F537" i="12"/>
  <c r="F529" i="12"/>
  <c r="F521" i="12"/>
  <c r="F513" i="12"/>
  <c r="F505" i="12"/>
  <c r="F497" i="12"/>
  <c r="F489" i="12"/>
  <c r="F481" i="12"/>
  <c r="F473" i="12"/>
  <c r="F465" i="12"/>
  <c r="F457" i="12"/>
  <c r="F449" i="12"/>
  <c r="F441" i="12"/>
  <c r="F433" i="12"/>
  <c r="F425" i="12"/>
  <c r="F417" i="12"/>
  <c r="F409" i="12"/>
  <c r="F401" i="12"/>
  <c r="F393" i="12"/>
  <c r="F385" i="12"/>
  <c r="F377" i="12"/>
  <c r="F369" i="12"/>
  <c r="F361" i="12"/>
  <c r="F353" i="12"/>
  <c r="F345" i="12"/>
  <c r="F337" i="12"/>
  <c r="F329" i="12"/>
  <c r="F321" i="12"/>
  <c r="F313" i="12"/>
  <c r="F305" i="12"/>
  <c r="F297" i="12"/>
  <c r="F289" i="12"/>
  <c r="F281" i="12"/>
  <c r="F273" i="12"/>
  <c r="F265" i="12"/>
  <c r="F257" i="12"/>
  <c r="F249" i="12"/>
  <c r="F241" i="12"/>
  <c r="F233" i="12"/>
  <c r="F225" i="12"/>
  <c r="F217" i="12"/>
  <c r="F209" i="12"/>
  <c r="F201" i="12"/>
  <c r="F193" i="12"/>
  <c r="F185" i="12"/>
  <c r="F177" i="12"/>
  <c r="F169" i="12"/>
  <c r="F161" i="12"/>
  <c r="F153" i="12"/>
  <c r="F145" i="12"/>
  <c r="F137" i="12"/>
  <c r="F125" i="12"/>
  <c r="F117" i="12"/>
  <c r="F109" i="12"/>
  <c r="F105" i="12"/>
  <c r="F101" i="12"/>
  <c r="F97" i="12"/>
  <c r="F89" i="12"/>
  <c r="F85" i="12"/>
  <c r="F81" i="12"/>
  <c r="F77" i="12"/>
  <c r="F73" i="12"/>
  <c r="F69" i="12"/>
  <c r="F65" i="12"/>
  <c r="F36" i="12"/>
  <c r="F61" i="12"/>
  <c r="F57" i="12"/>
  <c r="F53" i="12"/>
  <c r="F49" i="12"/>
  <c r="F45" i="12"/>
  <c r="F41" i="12"/>
  <c r="F39" i="12"/>
  <c r="F1281" i="12"/>
  <c r="F1273" i="12"/>
  <c r="F1265" i="12"/>
  <c r="F1257" i="12"/>
  <c r="F1249" i="12"/>
  <c r="F1241" i="12"/>
  <c r="F1233" i="12"/>
  <c r="F1225" i="12"/>
  <c r="F1217" i="12"/>
  <c r="F1209" i="12"/>
  <c r="F1201" i="12"/>
  <c r="F1193" i="12"/>
  <c r="F1185" i="12"/>
  <c r="F1177" i="12"/>
  <c r="F1169" i="12"/>
  <c r="F1161" i="12"/>
  <c r="F1153" i="12"/>
  <c r="F1145" i="12"/>
  <c r="F1137" i="12"/>
  <c r="F1129" i="12"/>
  <c r="F1121" i="12"/>
  <c r="F1113" i="12"/>
  <c r="F1105" i="12"/>
  <c r="F1097" i="12"/>
  <c r="F1089" i="12"/>
  <c r="F1081" i="12"/>
  <c r="F1073" i="12"/>
  <c r="F1065" i="12"/>
  <c r="F1057" i="12"/>
  <c r="F1049" i="12"/>
  <c r="F1041" i="12"/>
  <c r="F1033" i="12"/>
  <c r="F1025" i="12"/>
  <c r="F1017" i="12"/>
  <c r="F1009" i="12"/>
  <c r="F1001" i="12"/>
  <c r="F993" i="12"/>
  <c r="F985" i="12"/>
  <c r="F977" i="12"/>
  <c r="F969" i="12"/>
  <c r="F961" i="12"/>
  <c r="F953" i="12"/>
  <c r="F945" i="12"/>
  <c r="F937" i="12"/>
  <c r="F929" i="12"/>
  <c r="F921" i="12"/>
  <c r="F913" i="12"/>
  <c r="F905" i="12"/>
  <c r="F897" i="12"/>
  <c r="F889" i="12"/>
  <c r="F881" i="12"/>
  <c r="F873" i="12"/>
  <c r="F865" i="12"/>
  <c r="F857" i="12"/>
  <c r="F849" i="12"/>
  <c r="F841" i="12"/>
  <c r="F833" i="12"/>
  <c r="F825" i="12"/>
  <c r="F817" i="12"/>
  <c r="F809" i="12"/>
  <c r="F801" i="12"/>
  <c r="F793" i="12"/>
  <c r="F785" i="12"/>
  <c r="F777" i="12"/>
  <c r="F769" i="12"/>
  <c r="F761" i="12"/>
  <c r="F753" i="12"/>
  <c r="F745" i="12"/>
  <c r="F737" i="12"/>
  <c r="F729" i="12"/>
  <c r="F721" i="12"/>
  <c r="F713" i="12"/>
  <c r="F705" i="12"/>
  <c r="F697" i="12"/>
  <c r="F689" i="12"/>
  <c r="F681" i="12"/>
  <c r="F673" i="12"/>
  <c r="F665" i="12"/>
  <c r="F657" i="12"/>
  <c r="F649" i="12"/>
  <c r="F641" i="12"/>
  <c r="F633" i="12"/>
  <c r="F625" i="12"/>
  <c r="F617" i="12"/>
  <c r="F609" i="12"/>
  <c r="F601" i="12"/>
  <c r="F593" i="12"/>
  <c r="F581" i="12"/>
  <c r="F573" i="12"/>
  <c r="F565" i="12"/>
  <c r="F557" i="12"/>
  <c r="F549" i="12"/>
  <c r="F541" i="12"/>
  <c r="F533" i="12"/>
  <c r="F525" i="12"/>
  <c r="F517" i="12"/>
  <c r="F509" i="12"/>
  <c r="F501" i="12"/>
  <c r="F493" i="12"/>
  <c r="F485" i="12"/>
  <c r="F477" i="12"/>
  <c r="F469" i="12"/>
  <c r="F461" i="12"/>
  <c r="F453" i="12"/>
  <c r="F445" i="12"/>
  <c r="F437" i="12"/>
  <c r="F429" i="12"/>
  <c r="F421" i="12"/>
  <c r="F413" i="12"/>
  <c r="F405" i="12"/>
  <c r="F397" i="12"/>
  <c r="F389" i="12"/>
  <c r="F381" i="12"/>
  <c r="F373" i="12"/>
  <c r="F365" i="12"/>
  <c r="F357" i="12"/>
  <c r="F349" i="12"/>
  <c r="F341" i="12"/>
  <c r="F333" i="12"/>
  <c r="F325" i="12"/>
  <c r="F317" i="12"/>
  <c r="F309" i="12"/>
  <c r="F301" i="12"/>
  <c r="F293" i="12"/>
  <c r="F285" i="12"/>
  <c r="F277" i="12"/>
  <c r="F269" i="12"/>
  <c r="F261" i="12"/>
  <c r="F253" i="12"/>
  <c r="F245" i="12"/>
  <c r="F237" i="12"/>
  <c r="F229" i="12"/>
  <c r="F221" i="12"/>
  <c r="F213" i="12"/>
  <c r="F205" i="12"/>
  <c r="F197" i="12"/>
  <c r="F189" i="12"/>
  <c r="F181" i="12"/>
  <c r="F173" i="12"/>
  <c r="F165" i="12"/>
  <c r="F157" i="12"/>
  <c r="F149" i="12"/>
  <c r="F141" i="12"/>
  <c r="F133" i="12"/>
  <c r="F129" i="12"/>
  <c r="F121" i="12"/>
  <c r="F113" i="12"/>
  <c r="F93" i="12"/>
  <c r="F1284" i="12"/>
  <c r="F1276" i="12"/>
  <c r="F1268" i="12"/>
  <c r="F1260" i="12"/>
  <c r="F1252" i="12"/>
  <c r="F1244" i="12"/>
  <c r="F1236" i="12"/>
  <c r="F1228" i="12"/>
  <c r="F1220" i="12"/>
  <c r="F1212" i="12"/>
  <c r="F1204" i="12"/>
  <c r="F1196" i="12"/>
  <c r="F1188" i="12"/>
  <c r="F1180" i="12"/>
  <c r="F1172" i="12"/>
  <c r="F1164" i="12"/>
  <c r="F1156" i="12"/>
  <c r="F1148" i="12"/>
  <c r="F1140" i="12"/>
  <c r="F1132" i="12"/>
  <c r="F1124" i="12"/>
  <c r="F1116" i="12"/>
  <c r="F1108" i="12"/>
  <c r="F1100" i="12"/>
  <c r="F1092" i="12"/>
  <c r="F1084" i="12"/>
  <c r="F1076" i="12"/>
  <c r="F1068" i="12"/>
  <c r="F1060" i="12"/>
  <c r="F1052" i="12"/>
  <c r="F1044" i="12"/>
  <c r="F1036" i="12"/>
  <c r="F1028" i="12"/>
  <c r="F1020" i="12"/>
  <c r="F1012" i="12"/>
  <c r="F1004" i="12"/>
  <c r="F996" i="12"/>
  <c r="F988" i="12"/>
  <c r="F980" i="12"/>
  <c r="F972" i="12"/>
  <c r="F964" i="12"/>
  <c r="F956" i="12"/>
  <c r="F948" i="12"/>
  <c r="F940" i="12"/>
  <c r="F932" i="12"/>
  <c r="F924" i="12"/>
  <c r="F916" i="12"/>
  <c r="F908" i="12"/>
  <c r="F900" i="12"/>
  <c r="F892" i="12"/>
  <c r="F884" i="12"/>
  <c r="F876" i="12"/>
  <c r="F868" i="12"/>
  <c r="F860" i="12"/>
  <c r="F852" i="12"/>
  <c r="F844" i="12"/>
  <c r="F836" i="12"/>
  <c r="F828" i="12"/>
  <c r="F820" i="12"/>
  <c r="F812" i="12"/>
  <c r="F804" i="12"/>
  <c r="F796" i="12"/>
  <c r="F788" i="12"/>
  <c r="F780" i="12"/>
  <c r="F772" i="12"/>
  <c r="F764" i="12"/>
  <c r="F756" i="12"/>
  <c r="F748" i="12"/>
  <c r="F740" i="12"/>
  <c r="F732" i="12"/>
  <c r="F724" i="12"/>
  <c r="F716" i="12"/>
  <c r="F708" i="12"/>
  <c r="F700" i="12"/>
  <c r="F692" i="12"/>
  <c r="F684" i="12"/>
  <c r="F676" i="12"/>
  <c r="F668" i="12"/>
  <c r="F660" i="12"/>
  <c r="F652" i="12"/>
  <c r="F644" i="12"/>
  <c r="F636" i="12"/>
  <c r="F628" i="12"/>
  <c r="F620" i="12"/>
  <c r="F612" i="12"/>
  <c r="F604" i="12"/>
  <c r="F596" i="12"/>
  <c r="F588" i="12"/>
  <c r="F580" i="12"/>
  <c r="F572" i="12"/>
  <c r="F564" i="12"/>
  <c r="F556" i="12"/>
  <c r="F548" i="12"/>
  <c r="F540" i="12"/>
  <c r="F532" i="12"/>
  <c r="F524" i="12"/>
  <c r="F516" i="12"/>
  <c r="F508" i="12"/>
  <c r="F500" i="12"/>
  <c r="F492" i="12"/>
  <c r="F484" i="12"/>
  <c r="F476" i="12"/>
  <c r="F468" i="12"/>
  <c r="F460" i="12"/>
  <c r="F452" i="12"/>
  <c r="F444" i="12"/>
  <c r="F436" i="12"/>
  <c r="F428" i="12"/>
  <c r="F420" i="12"/>
  <c r="F412" i="12"/>
  <c r="F404" i="12"/>
  <c r="F396" i="12"/>
  <c r="F388" i="12"/>
  <c r="F380" i="12"/>
  <c r="F372" i="12"/>
  <c r="F364" i="12"/>
  <c r="F356" i="12"/>
  <c r="F348" i="12"/>
  <c r="F340" i="12"/>
  <c r="F332" i="12"/>
  <c r="F324" i="12"/>
  <c r="F316" i="12"/>
  <c r="F308" i="12"/>
  <c r="F300" i="12"/>
  <c r="F292" i="12"/>
  <c r="F284" i="12"/>
  <c r="F276" i="12"/>
  <c r="F268" i="12"/>
  <c r="F260" i="12"/>
  <c r="F252" i="12"/>
  <c r="F244" i="12"/>
  <c r="F236" i="12"/>
  <c r="F228" i="12"/>
  <c r="F220" i="12"/>
  <c r="F212" i="12"/>
  <c r="F204" i="12"/>
  <c r="F196" i="12"/>
  <c r="F188" i="12"/>
  <c r="F180" i="12"/>
  <c r="F172" i="12"/>
  <c r="F164" i="12"/>
  <c r="F156" i="12"/>
  <c r="F148" i="12"/>
  <c r="F140" i="12"/>
  <c r="F132" i="12"/>
  <c r="F124" i="12"/>
  <c r="F120" i="12"/>
  <c r="F116" i="12"/>
  <c r="F108" i="12"/>
  <c r="F104" i="12"/>
  <c r="F100" i="12"/>
  <c r="F96" i="12"/>
  <c r="F92" i="12"/>
  <c r="F88" i="12"/>
  <c r="F84" i="12"/>
  <c r="F80" i="12"/>
  <c r="F76" i="12"/>
  <c r="F72" i="12"/>
  <c r="F68" i="12"/>
  <c r="F64" i="12"/>
  <c r="F60" i="12"/>
  <c r="F56" i="12"/>
  <c r="F52" i="12"/>
  <c r="F48" i="12"/>
  <c r="F44" i="12"/>
  <c r="F40" i="12"/>
  <c r="F1280" i="12"/>
  <c r="F1272" i="12"/>
  <c r="F1264" i="12"/>
  <c r="F1256" i="12"/>
  <c r="F1248" i="12"/>
  <c r="F1240" i="12"/>
  <c r="F1232" i="12"/>
  <c r="F1224" i="12"/>
  <c r="F1216" i="12"/>
  <c r="F1208" i="12"/>
  <c r="F1200" i="12"/>
  <c r="F1192" i="12"/>
  <c r="F1184" i="12"/>
  <c r="F1176" i="12"/>
  <c r="F1168" i="12"/>
  <c r="F1160" i="12"/>
  <c r="F1152" i="12"/>
  <c r="F1144" i="12"/>
  <c r="F1136" i="12"/>
  <c r="F1128" i="12"/>
  <c r="F1120" i="12"/>
  <c r="F1112" i="12"/>
  <c r="F1104" i="12"/>
  <c r="F1096" i="12"/>
  <c r="F1088" i="12"/>
  <c r="F1080" i="12"/>
  <c r="F1072" i="12"/>
  <c r="F1064" i="12"/>
  <c r="F1056" i="12"/>
  <c r="F1048" i="12"/>
  <c r="F1040" i="12"/>
  <c r="F1032" i="12"/>
  <c r="F1024" i="12"/>
  <c r="F1016" i="12"/>
  <c r="F1008" i="12"/>
  <c r="F1000" i="12"/>
  <c r="F992" i="12"/>
  <c r="F984" i="12"/>
  <c r="F976" i="12"/>
  <c r="F968" i="12"/>
  <c r="F960" i="12"/>
  <c r="F952" i="12"/>
  <c r="F944" i="12"/>
  <c r="F936" i="12"/>
  <c r="F928" i="12"/>
  <c r="F920" i="12"/>
  <c r="F912" i="12"/>
  <c r="F904" i="12"/>
  <c r="F896" i="12"/>
  <c r="F888" i="12"/>
  <c r="F880" i="12"/>
  <c r="F872" i="12"/>
  <c r="F864" i="12"/>
  <c r="F856" i="12"/>
  <c r="F848" i="12"/>
  <c r="F840" i="12"/>
  <c r="F832" i="12"/>
  <c r="F824" i="12"/>
  <c r="F816" i="12"/>
  <c r="F808" i="12"/>
  <c r="F800" i="12"/>
  <c r="F792" i="12"/>
  <c r="F784" i="12"/>
  <c r="F776" i="12"/>
  <c r="F768" i="12"/>
  <c r="F760" i="12"/>
  <c r="F752" i="12"/>
  <c r="F744" i="12"/>
  <c r="F736" i="12"/>
  <c r="F728" i="12"/>
  <c r="F720" i="12"/>
  <c r="F712" i="12"/>
  <c r="F704" i="12"/>
  <c r="F696" i="12"/>
  <c r="F688" i="12"/>
  <c r="F680" i="12"/>
  <c r="F672" i="12"/>
  <c r="F664" i="12"/>
  <c r="F656" i="12"/>
  <c r="F648" i="12"/>
  <c r="F640" i="12"/>
  <c r="F632" i="12"/>
  <c r="F624" i="12"/>
  <c r="F616" i="12"/>
  <c r="F608" i="12"/>
  <c r="F600" i="12"/>
  <c r="F592" i="12"/>
  <c r="F584" i="12"/>
  <c r="F576" i="12"/>
  <c r="F568" i="12"/>
  <c r="F560" i="12"/>
  <c r="F552" i="12"/>
  <c r="F544" i="12"/>
  <c r="F536" i="12"/>
  <c r="F528" i="12"/>
  <c r="F520" i="12"/>
  <c r="F512" i="12"/>
  <c r="F504" i="12"/>
  <c r="F496" i="12"/>
  <c r="F488" i="12"/>
  <c r="F480" i="12"/>
  <c r="F472" i="12"/>
  <c r="F464" i="12"/>
  <c r="F456" i="12"/>
  <c r="F448" i="12"/>
  <c r="F440" i="12"/>
  <c r="F432" i="12"/>
  <c r="F424" i="12"/>
  <c r="F416" i="12"/>
  <c r="F408" i="12"/>
  <c r="F400" i="12"/>
  <c r="F392" i="12"/>
  <c r="F384" i="12"/>
  <c r="F376" i="12"/>
  <c r="F368" i="12"/>
  <c r="F360" i="12"/>
  <c r="F352" i="12"/>
  <c r="F344" i="12"/>
  <c r="F336" i="12"/>
  <c r="F328" i="12"/>
  <c r="F320" i="12"/>
  <c r="F312" i="12"/>
  <c r="F304" i="12"/>
  <c r="F296" i="12"/>
  <c r="F288" i="12"/>
  <c r="F280" i="12"/>
  <c r="F272" i="12"/>
  <c r="F264" i="12"/>
  <c r="F256" i="12"/>
  <c r="F248" i="12"/>
  <c r="F240" i="12"/>
  <c r="F232" i="12"/>
  <c r="F224" i="12"/>
  <c r="F216" i="12"/>
  <c r="F208" i="12"/>
  <c r="F200" i="12"/>
  <c r="F192" i="12"/>
  <c r="F184" i="12"/>
  <c r="F176" i="12"/>
  <c r="F168" i="12"/>
  <c r="F160" i="12"/>
  <c r="F152" i="12"/>
  <c r="F144" i="12"/>
  <c r="F136" i="12"/>
  <c r="F128" i="12"/>
  <c r="F112" i="12"/>
  <c r="F38" i="12"/>
  <c r="F1279" i="12"/>
  <c r="F1271" i="12"/>
  <c r="F1263" i="12"/>
  <c r="F1255" i="12"/>
  <c r="F1247" i="12"/>
  <c r="F1239" i="12"/>
  <c r="F1231" i="12"/>
  <c r="F1223" i="12"/>
  <c r="F1211" i="12"/>
  <c r="F1203" i="12"/>
  <c r="F1195" i="12"/>
  <c r="F1187" i="12"/>
  <c r="F1179" i="12"/>
  <c r="F1171" i="12"/>
  <c r="F1163" i="12"/>
  <c r="F1155" i="12"/>
  <c r="F1147" i="12"/>
  <c r="F1139" i="12"/>
  <c r="F1131" i="12"/>
  <c r="F1123" i="12"/>
  <c r="F1115" i="12"/>
  <c r="F1107" i="12"/>
  <c r="F1099" i="12"/>
  <c r="F1091" i="12"/>
  <c r="F1083" i="12"/>
  <c r="F1075" i="12"/>
  <c r="F1067" i="12"/>
  <c r="F1059" i="12"/>
  <c r="F1051" i="12"/>
  <c r="F1043" i="12"/>
  <c r="F1035" i="12"/>
  <c r="F1027" i="12"/>
  <c r="F1019" i="12"/>
  <c r="F1011" i="12"/>
  <c r="F1003" i="12"/>
  <c r="F995" i="12"/>
  <c r="F987" i="12"/>
  <c r="F979" i="12"/>
  <c r="F971" i="12"/>
  <c r="F963" i="12"/>
  <c r="F955" i="12"/>
  <c r="F947" i="12"/>
  <c r="F939" i="12"/>
  <c r="F931" i="12"/>
  <c r="F923" i="12"/>
  <c r="F915" i="12"/>
  <c r="F907" i="12"/>
  <c r="F899" i="12"/>
  <c r="F891" i="12"/>
  <c r="F883" i="12"/>
  <c r="F875" i="12"/>
  <c r="F867" i="12"/>
  <c r="F859" i="12"/>
  <c r="F851" i="12"/>
  <c r="F843" i="12"/>
  <c r="F835" i="12"/>
  <c r="F827" i="12"/>
  <c r="F819" i="12"/>
  <c r="F811" i="12"/>
  <c r="F803" i="12"/>
  <c r="F795" i="12"/>
  <c r="F787" i="12"/>
  <c r="F779" i="12"/>
  <c r="F771" i="12"/>
  <c r="F763" i="12"/>
  <c r="F755" i="12"/>
  <c r="F747" i="12"/>
  <c r="F739" i="12"/>
  <c r="F731" i="12"/>
  <c r="F723" i="12"/>
  <c r="F715" i="12"/>
  <c r="F711" i="12"/>
  <c r="F703" i="12"/>
  <c r="F695" i="12"/>
  <c r="F687" i="12"/>
  <c r="F679" i="12"/>
  <c r="F671" i="12"/>
  <c r="F663" i="12"/>
  <c r="F655" i="12"/>
  <c r="F647" i="12"/>
  <c r="F639" i="12"/>
  <c r="F631" i="12"/>
  <c r="F623" i="12"/>
  <c r="F615" i="12"/>
  <c r="F607" i="12"/>
  <c r="F599" i="12"/>
  <c r="F591" i="12"/>
  <c r="F583" i="12"/>
  <c r="F575" i="12"/>
  <c r="F567" i="12"/>
  <c r="F559" i="12"/>
  <c r="F551" i="12"/>
  <c r="F543" i="12"/>
  <c r="F535" i="12"/>
  <c r="F527" i="12"/>
  <c r="F519" i="12"/>
  <c r="F511" i="12"/>
  <c r="F503" i="12"/>
  <c r="F495" i="12"/>
  <c r="F487" i="12"/>
  <c r="F479" i="12"/>
  <c r="F471" i="12"/>
  <c r="F463" i="12"/>
  <c r="F455" i="12"/>
  <c r="F447" i="12"/>
  <c r="F439" i="12"/>
  <c r="F431" i="12"/>
  <c r="F423" i="12"/>
  <c r="F415" i="12"/>
  <c r="F407" i="12"/>
  <c r="F399" i="12"/>
  <c r="F391" i="12"/>
  <c r="F383" i="12"/>
  <c r="F375" i="12"/>
  <c r="F367" i="12"/>
  <c r="F359" i="12"/>
  <c r="F351" i="12"/>
  <c r="F343" i="12"/>
  <c r="F335" i="12"/>
  <c r="F327" i="12"/>
  <c r="F319" i="12"/>
  <c r="F311" i="12"/>
  <c r="F303" i="12"/>
  <c r="F295" i="12"/>
  <c r="F287" i="12"/>
  <c r="F279" i="12"/>
  <c r="F271" i="12"/>
  <c r="F263" i="12"/>
  <c r="F255" i="12"/>
  <c r="F247" i="12"/>
  <c r="F239" i="12"/>
  <c r="F231" i="12"/>
  <c r="F223" i="12"/>
  <c r="F215" i="12"/>
  <c r="F207" i="12"/>
  <c r="F199" i="12"/>
  <c r="F191" i="12"/>
  <c r="F183" i="12"/>
  <c r="F175" i="12"/>
  <c r="F167" i="12"/>
  <c r="F159" i="12"/>
  <c r="F155" i="12"/>
  <c r="F151" i="12"/>
  <c r="F143" i="12"/>
  <c r="F139" i="12"/>
  <c r="F135" i="12"/>
  <c r="F131" i="12"/>
  <c r="F127" i="12"/>
  <c r="F123" i="12"/>
  <c r="F119" i="12"/>
  <c r="F115" i="12"/>
  <c r="F111" i="12"/>
  <c r="F107" i="12"/>
  <c r="F103" i="12"/>
  <c r="F99" i="12"/>
  <c r="F95" i="12"/>
  <c r="F91" i="12"/>
  <c r="F87" i="12"/>
  <c r="F83" i="12"/>
  <c r="F79" i="12"/>
  <c r="F75" i="12"/>
  <c r="F71" i="12"/>
  <c r="F67" i="12"/>
  <c r="F63" i="12"/>
  <c r="F34" i="12"/>
  <c r="F59" i="12"/>
  <c r="F55" i="12"/>
  <c r="F51" i="12"/>
  <c r="F47" i="12"/>
  <c r="F43" i="12"/>
  <c r="F37" i="12"/>
  <c r="F33" i="12"/>
  <c r="I13" i="12"/>
  <c r="I7" i="12"/>
  <c r="I11" i="12"/>
  <c r="I12" i="12"/>
  <c r="I8" i="12"/>
  <c r="I6" i="12"/>
  <c r="I14" i="12"/>
  <c r="F18" i="20" l="1"/>
  <c r="F18" i="31"/>
  <c r="F20" i="31" s="1"/>
  <c r="I9" i="12"/>
  <c r="F17" i="20"/>
  <c r="I10" i="12"/>
  <c r="E26" i="2"/>
  <c r="F26" i="2"/>
  <c r="G26" i="2"/>
  <c r="H26" i="2"/>
  <c r="I26" i="2"/>
  <c r="J26" i="2"/>
  <c r="K26" i="2"/>
  <c r="L26" i="2"/>
  <c r="M26" i="2"/>
  <c r="N26" i="2"/>
  <c r="O26" i="2"/>
  <c r="D26" i="2"/>
  <c r="D34" i="2"/>
  <c r="D23" i="2"/>
  <c r="Q26" i="2"/>
  <c r="P26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D25" i="1"/>
  <c r="P24" i="1"/>
  <c r="F24" i="1"/>
  <c r="E24" i="1"/>
  <c r="Q24" i="1"/>
  <c r="O24" i="1"/>
  <c r="N24" i="1"/>
  <c r="M24" i="1"/>
  <c r="L24" i="1"/>
  <c r="K24" i="1"/>
  <c r="J24" i="1"/>
  <c r="I24" i="1"/>
  <c r="H24" i="1"/>
  <c r="G24" i="1"/>
  <c r="D24" i="1"/>
  <c r="N23" i="1"/>
  <c r="E23" i="1"/>
  <c r="F23" i="1"/>
  <c r="G23" i="1"/>
  <c r="H23" i="1"/>
  <c r="I23" i="1"/>
  <c r="J23" i="1"/>
  <c r="K23" i="1"/>
  <c r="L23" i="1"/>
  <c r="M23" i="1"/>
  <c r="O23" i="1"/>
  <c r="P23" i="1"/>
  <c r="Q23" i="1"/>
  <c r="D23" i="1"/>
  <c r="D33" i="2"/>
  <c r="C27" i="2"/>
  <c r="D33" i="1"/>
  <c r="D34" i="1" s="1"/>
  <c r="C27" i="1"/>
  <c r="P26" i="1"/>
  <c r="Q26" i="1"/>
  <c r="E26" i="1"/>
  <c r="F26" i="1"/>
  <c r="G26" i="1"/>
  <c r="H26" i="1"/>
  <c r="I26" i="1"/>
  <c r="J26" i="1"/>
  <c r="K26" i="1"/>
  <c r="L26" i="1"/>
  <c r="M26" i="1"/>
  <c r="N26" i="1"/>
  <c r="O26" i="1"/>
  <c r="D26" i="1"/>
  <c r="D32" i="1"/>
  <c r="D32" i="2"/>
  <c r="F32" i="1"/>
  <c r="F31" i="31" l="1"/>
  <c r="L25" i="31" s="1"/>
  <c r="D37" i="31"/>
  <c r="E37" i="31" s="1"/>
  <c r="D49" i="31"/>
  <c r="R14" i="31"/>
  <c r="F20" i="20"/>
  <c r="D49" i="20" s="1"/>
  <c r="D31" i="2"/>
  <c r="F35" i="2" s="1"/>
  <c r="D35" i="2"/>
  <c r="C38" i="31" l="1"/>
  <c r="C39" i="31" s="1"/>
  <c r="C40" i="31" s="1"/>
  <c r="C41" i="31" s="1"/>
  <c r="C42" i="31" s="1"/>
  <c r="C43" i="31" s="1"/>
  <c r="C44" i="31" s="1"/>
  <c r="C45" i="31" s="1"/>
  <c r="C46" i="31" s="1"/>
  <c r="F31" i="20"/>
  <c r="R15" i="31"/>
  <c r="R17" i="31"/>
  <c r="R18" i="31" s="1"/>
  <c r="R25" i="31" s="1"/>
  <c r="L16" i="20"/>
  <c r="X14" i="20"/>
  <c r="X15" i="20" s="1"/>
  <c r="D37" i="20"/>
  <c r="E37" i="20" s="1"/>
  <c r="L18" i="20"/>
  <c r="L19" i="20" s="1"/>
  <c r="L25" i="20" s="1"/>
  <c r="E49" i="31"/>
  <c r="F37" i="31"/>
  <c r="L26" i="31" l="1"/>
  <c r="C37" i="31"/>
  <c r="R26" i="31"/>
  <c r="C49" i="31"/>
  <c r="X17" i="20"/>
  <c r="X18" i="20" s="1"/>
  <c r="X25" i="20" s="1"/>
  <c r="F49" i="31"/>
  <c r="G37" i="31"/>
  <c r="E49" i="20"/>
  <c r="F37" i="20"/>
  <c r="G49" i="31" l="1"/>
  <c r="H37" i="31"/>
  <c r="F49" i="20"/>
  <c r="G37" i="20"/>
  <c r="I37" i="31" l="1"/>
  <c r="H49" i="31"/>
  <c r="H37" i="20"/>
  <c r="G49" i="20"/>
  <c r="J37" i="31" l="1"/>
  <c r="I49" i="31"/>
  <c r="I37" i="20"/>
  <c r="H49" i="20"/>
  <c r="K37" i="31" l="1"/>
  <c r="J49" i="31"/>
  <c r="J37" i="20"/>
  <c r="I49" i="20"/>
  <c r="L37" i="31" l="1"/>
  <c r="K49" i="31"/>
  <c r="K37" i="20"/>
  <c r="J49" i="20"/>
  <c r="M37" i="31" l="1"/>
  <c r="L49" i="31"/>
  <c r="K49" i="20"/>
  <c r="L37" i="20"/>
  <c r="M49" i="31" l="1"/>
  <c r="N37" i="31"/>
  <c r="N49" i="31" s="1"/>
  <c r="L49" i="20"/>
  <c r="M37" i="20"/>
  <c r="M49" i="20" l="1"/>
  <c r="N37" i="20"/>
  <c r="N49" i="20" s="1"/>
  <c r="C37" i="20" l="1"/>
  <c r="X26" i="20" l="1"/>
  <c r="C49" i="20"/>
  <c r="L26" i="2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tc={C6B2B5D7-DBBC-6D42-BED3-396969BC184F}</author>
    <author>BIWS</author>
  </authors>
  <commentList>
    <comment ref="R10" authorId="0" shapeId="0" xr:uid="{C6B2B5D7-DBBC-6D42-BED3-396969BC184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take the expected GDP growth for France as the key input for this part of the valuation. </t>
      </text>
    </comment>
    <comment ref="F16" authorId="1" shapeId="0" xr:uid="{2B96B16B-2649-A743-9575-EB3A616E7B1C}">
      <text>
        <r>
          <rPr>
            <sz val="9"/>
            <color rgb="FF000000"/>
            <rFont val="Tahoma"/>
            <family val="2"/>
          </rPr>
          <t>10-Year French yield as of valuation date.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tc={2332DEDB-001A-3149-A951-80C9264905C6}</author>
    <author>BIWS</author>
  </authors>
  <commentList>
    <comment ref="X10" authorId="0" shapeId="0" xr:uid="{2332DEDB-001A-3149-A951-80C9264905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take the expected GDP growth for France as the key input for this part of the valuation. </t>
      </text>
    </comment>
    <comment ref="F16" authorId="1" shapeId="0" xr:uid="{4D4CB339-5338-5443-8D8D-1A633EAC940D}">
      <text>
        <r>
          <rPr>
            <sz val="9"/>
            <color rgb="FF000000"/>
            <rFont val="Tahoma"/>
            <family val="2"/>
          </rPr>
          <t>10-Year French yield as of valuation date.</t>
        </r>
      </text>
    </comment>
  </commentList>
</comments>
</file>

<file path=xl/sharedStrings.xml><?xml version="1.0" encoding="utf-8"?>
<sst xmlns="http://schemas.openxmlformats.org/spreadsheetml/2006/main" count="11141" uniqueCount="2336">
  <si>
    <t>Identifier (GRID_REPORT.RIC)</t>
  </si>
  <si>
    <t>Company Name</t>
  </si>
  <si>
    <t>Country of Exchange</t>
  </si>
  <si>
    <t>Beta</t>
  </si>
  <si>
    <t>Historic P/E
(FY0)</t>
  </si>
  <si>
    <t>Price Close
(usd)</t>
  </si>
  <si>
    <t>Price Target - Mean
(usd)</t>
  </si>
  <si>
    <t>Weighted Average Cost of Capital, (%)</t>
  </si>
  <si>
    <t>ATUS.K</t>
  </si>
  <si>
    <t>Altice USA Inc</t>
  </si>
  <si>
    <t>United States of America</t>
  </si>
  <si>
    <t>BOUY.PA</t>
  </si>
  <si>
    <t>Bouygues SA</t>
  </si>
  <si>
    <t>France</t>
  </si>
  <si>
    <t>BT.L</t>
  </si>
  <si>
    <t>BT Group PLC</t>
  </si>
  <si>
    <t>United Kingdom</t>
  </si>
  <si>
    <t>DTEGn.DE</t>
  </si>
  <si>
    <t>Deutsche Telekom AG</t>
  </si>
  <si>
    <t>Germany</t>
  </si>
  <si>
    <t>ELISA.HE</t>
  </si>
  <si>
    <t>Elisa Oyj</t>
  </si>
  <si>
    <t>Finland</t>
  </si>
  <si>
    <t>INWT.MI</t>
  </si>
  <si>
    <t>Infrastrutture Wireless Italiane SpA</t>
  </si>
  <si>
    <t>Italy</t>
  </si>
  <si>
    <t>KPN.AS</t>
  </si>
  <si>
    <t>Koninklijke KPN NV</t>
  </si>
  <si>
    <t>Netherlands</t>
  </si>
  <si>
    <t>LBTYA.O</t>
  </si>
  <si>
    <t>Liberty Global Ltd</t>
  </si>
  <si>
    <t>O2Dn.DE</t>
  </si>
  <si>
    <t>Telefonica Deutschland Holding AG</t>
  </si>
  <si>
    <t>ORAN.PA</t>
  </si>
  <si>
    <t>Orange SA</t>
  </si>
  <si>
    <t>OTEr.AT</t>
  </si>
  <si>
    <t>Hellenic Telecommunications Organization SA</t>
  </si>
  <si>
    <t>Greece</t>
  </si>
  <si>
    <t>PROX.BR</t>
  </si>
  <si>
    <t>Proximus NV</t>
  </si>
  <si>
    <t>Belgium</t>
  </si>
  <si>
    <t>SCMN.S</t>
  </si>
  <si>
    <t>Swisscom AG</t>
  </si>
  <si>
    <t>Switzerland</t>
  </si>
  <si>
    <t>TEL.OL</t>
  </si>
  <si>
    <t>Telenor ASA</t>
  </si>
  <si>
    <t>Norway</t>
  </si>
  <si>
    <t>TELIA.ST</t>
  </si>
  <si>
    <t>Telia Company AB</t>
  </si>
  <si>
    <t>Sweden</t>
  </si>
  <si>
    <t>TLIT.MI</t>
  </si>
  <si>
    <t>Telecom Italia SpA</t>
  </si>
  <si>
    <t>TMUS.O</t>
  </si>
  <si>
    <t>T-Mobile US Inc</t>
  </si>
  <si>
    <t>VIV.PA</t>
  </si>
  <si>
    <t>Vivendi SE</t>
  </si>
  <si>
    <t>VOD.L</t>
  </si>
  <si>
    <t>Vodafone Group PLC</t>
  </si>
  <si>
    <t>EV / Revenue</t>
  </si>
  <si>
    <t>Price / Book Value Per Share</t>
  </si>
  <si>
    <t>Price / Revenue</t>
  </si>
  <si>
    <t>Dividend Per Share Yield %</t>
  </si>
  <si>
    <t>Forward Enterprise Value To EBITDA</t>
  </si>
  <si>
    <t>High</t>
  </si>
  <si>
    <t xml:space="preserve">Low </t>
  </si>
  <si>
    <t>Mean</t>
  </si>
  <si>
    <t>Median</t>
  </si>
  <si>
    <t>EV / EBITDA</t>
  </si>
  <si>
    <t xml:space="preserve">Price / EPS </t>
  </si>
  <si>
    <t>Price / Cash Flow Per Share</t>
  </si>
  <si>
    <t>Forward P/E
(NTM)</t>
  </si>
  <si>
    <t>Price target</t>
  </si>
  <si>
    <t>P/E ratio</t>
  </si>
  <si>
    <t>EV/EBITDA</t>
  </si>
  <si>
    <t>Average</t>
  </si>
  <si>
    <t>Market price</t>
  </si>
  <si>
    <t>Upside / downside potential</t>
  </si>
  <si>
    <t>Orange SA (ORAN.PA)</t>
  </si>
  <si>
    <t>Refinitiv target price</t>
  </si>
  <si>
    <t>WACC (%)</t>
  </si>
  <si>
    <t>Forward EV/EBITDA</t>
  </si>
  <si>
    <t>Forward P/E</t>
  </si>
  <si>
    <t xml:space="preserve">Price/EPS </t>
  </si>
  <si>
    <t>EV/Revenue</t>
  </si>
  <si>
    <t>Historic P/E</t>
  </si>
  <si>
    <t>Upside / downside</t>
  </si>
  <si>
    <t>Market Capitalization
(billion usd)</t>
  </si>
  <si>
    <t>ORAN.PA (TRDPRC_1)</t>
  </si>
  <si>
    <t>Date</t>
  </si>
  <si>
    <t>--</t>
  </si>
  <si>
    <t>(34.7%) </t>
  </si>
  <si>
    <t>(85.3%) </t>
  </si>
  <si>
    <t>&gt; 99% </t>
  </si>
  <si>
    <t>(29.6%) </t>
  </si>
  <si>
    <t>(5.2%) </t>
  </si>
  <si>
    <t>(40.1%) </t>
  </si>
  <si>
    <t>(1.2%) </t>
  </si>
  <si>
    <t>71.9% </t>
  </si>
  <si>
    <t>1Y Growth</t>
  </si>
  <si>
    <t>Free Cash Flow</t>
  </si>
  <si>
    <t>Reported Cash from Financing Activities</t>
  </si>
  <si>
    <t>Reported Cash from Investing Activities</t>
  </si>
  <si>
    <t>Reported Cash from Operating Activities</t>
  </si>
  <si>
    <t>Net Changes in Working Capital</t>
  </si>
  <si>
    <t>Tax Payments - Employee Options&amp;Buy Back</t>
  </si>
  <si>
    <t>Share Based Payments, Supplemental</t>
  </si>
  <si>
    <t>Lease liability Net, Supplemental</t>
  </si>
  <si>
    <t>Lease liability Reduced, Supplemental</t>
  </si>
  <si>
    <t>Lease liability Issued, Supplemental</t>
  </si>
  <si>
    <t>(33.6%) </t>
  </si>
  <si>
    <t>(4.1%) </t>
  </si>
  <si>
    <t>24.6% </t>
  </si>
  <si>
    <t>(35.7%) </t>
  </si>
  <si>
    <t>59.2% </t>
  </si>
  <si>
    <t>16.3% </t>
  </si>
  <si>
    <t>0.6% </t>
  </si>
  <si>
    <t>(12.2%) </t>
  </si>
  <si>
    <t>8.3% </t>
  </si>
  <si>
    <t>9.3% </t>
  </si>
  <si>
    <t>Cash Taxes Paid</t>
  </si>
  <si>
    <t>(14.1%) </t>
  </si>
  <si>
    <t>(0.9%) </t>
  </si>
  <si>
    <t>(4.5%) </t>
  </si>
  <si>
    <t>3.6% </t>
  </si>
  <si>
    <t>(3.1%) </t>
  </si>
  <si>
    <t>(11.1%) </t>
  </si>
  <si>
    <t>(14.3%) </t>
  </si>
  <si>
    <t>3.1% </t>
  </si>
  <si>
    <t>Cash Interest Paid</t>
  </si>
  <si>
    <t>13.9% </t>
  </si>
  <si>
    <t>(33.9%) </t>
  </si>
  <si>
    <t>42.2% </t>
  </si>
  <si>
    <t>(8.6%) </t>
  </si>
  <si>
    <t>(3.0%) </t>
  </si>
  <si>
    <t>15.0% </t>
  </si>
  <si>
    <t>25.7% </t>
  </si>
  <si>
    <t>5.8% </t>
  </si>
  <si>
    <t>(30.4%) </t>
  </si>
  <si>
    <t>(6.4%) </t>
  </si>
  <si>
    <t>Net Cash - Ending Balance</t>
  </si>
  <si>
    <t>(28.7%) </t>
  </si>
  <si>
    <t>Net Cash - Beginning Balance</t>
  </si>
  <si>
    <t>&lt; (99%) </t>
  </si>
  <si>
    <t>67.7% </t>
  </si>
  <si>
    <t>96.5% </t>
  </si>
  <si>
    <t>(71.4%) </t>
  </si>
  <si>
    <t>85.2% </t>
  </si>
  <si>
    <t>Net Change in Cash</t>
  </si>
  <si>
    <t>60.8% </t>
  </si>
  <si>
    <t>Foreign Exchange Effects</t>
  </si>
  <si>
    <t>95.6% </t>
  </si>
  <si>
    <t>52.0% </t>
  </si>
  <si>
    <t>(45.4%) </t>
  </si>
  <si>
    <t>58.7% </t>
  </si>
  <si>
    <t>10.6% </t>
  </si>
  <si>
    <t>30.8% </t>
  </si>
  <si>
    <t>(63.5%) </t>
  </si>
  <si>
    <t>Cash from Financing Activities</t>
  </si>
  <si>
    <t>(97.0%) </t>
  </si>
  <si>
    <t>41.2% </t>
  </si>
  <si>
    <t>90.6% </t>
  </si>
  <si>
    <t>8.2% </t>
  </si>
  <si>
    <t>99.0% </t>
  </si>
  <si>
    <t>Long Term Debt, Net</t>
  </si>
  <si>
    <t>(27.5%) </t>
  </si>
  <si>
    <t>13.5% </t>
  </si>
  <si>
    <t>38.9% </t>
  </si>
  <si>
    <t>(1.3%) </t>
  </si>
  <si>
    <t>(50.1%) </t>
  </si>
  <si>
    <t>(48.4%) </t>
  </si>
  <si>
    <t>19.8% </t>
  </si>
  <si>
    <t>(27.1%) </t>
  </si>
  <si>
    <t>57.9% </t>
  </si>
  <si>
    <t>(63.1%) </t>
  </si>
  <si>
    <t>Long Term Debt Reduction</t>
  </si>
  <si>
    <t>(54.5%) </t>
  </si>
  <si>
    <t>(44.0%) </t>
  </si>
  <si>
    <t>(28.2%) </t>
  </si>
  <si>
    <t>60.2% </t>
  </si>
  <si>
    <t>(67.7%) </t>
  </si>
  <si>
    <t>(6.3%) </t>
  </si>
  <si>
    <t>(28.3%) </t>
  </si>
  <si>
    <t>(20.3%) </t>
  </si>
  <si>
    <t>Long Term Debt Issued</t>
  </si>
  <si>
    <t>56.3% </t>
  </si>
  <si>
    <t>Short Term Debt, Net</t>
  </si>
  <si>
    <t>Short Term Debt Issued</t>
  </si>
  <si>
    <t>98.3% </t>
  </si>
  <si>
    <t>49.3% </t>
  </si>
  <si>
    <t>53.8% </t>
  </si>
  <si>
    <t>72.3% </t>
  </si>
  <si>
    <t>Issuance (Retirement) of Debt, Net</t>
  </si>
  <si>
    <t>(75.2%) </t>
  </si>
  <si>
    <t>65.3% </t>
  </si>
  <si>
    <t>Common Stock, Net</t>
  </si>
  <si>
    <t>66.3% </t>
  </si>
  <si>
    <t>Repurchase/Retirement of Common</t>
  </si>
  <si>
    <t>3.0% </t>
  </si>
  <si>
    <t>Sale/Issuance of Common</t>
  </si>
  <si>
    <t>Issuance (Retirement) of Stock, Net</t>
  </si>
  <si>
    <t>(40.5%) </t>
  </si>
  <si>
    <t>(0.4%) </t>
  </si>
  <si>
    <t>(8.3%) </t>
  </si>
  <si>
    <t>(7.6%) </t>
  </si>
  <si>
    <t>0.2% </t>
  </si>
  <si>
    <t>14.1% </t>
  </si>
  <si>
    <t>(33.4%) </t>
  </si>
  <si>
    <t>12.5% </t>
  </si>
  <si>
    <t>(0.1%) </t>
  </si>
  <si>
    <t>Cash Dividends Paid - Common</t>
  </si>
  <si>
    <t>Total Cash Dividends Paid</t>
  </si>
  <si>
    <t>57.0% </t>
  </si>
  <si>
    <t>22.1% </t>
  </si>
  <si>
    <t>(47.2%) </t>
  </si>
  <si>
    <t>16.8% </t>
  </si>
  <si>
    <t>(10.8%) </t>
  </si>
  <si>
    <t>65.6% </t>
  </si>
  <si>
    <t>Other Financing Cash Flow</t>
  </si>
  <si>
    <t>Financing Cash Flow Items</t>
  </si>
  <si>
    <t>Cash Flow-Financing Activities (€ Millions)</t>
  </si>
  <si>
    <t>(5.1%) </t>
  </si>
  <si>
    <t>(48.1%) </t>
  </si>
  <si>
    <t>48.1% </t>
  </si>
  <si>
    <t>(62.8%) </t>
  </si>
  <si>
    <t>(7.7%) </t>
  </si>
  <si>
    <t>(9.6%) </t>
  </si>
  <si>
    <t>40.6% </t>
  </si>
  <si>
    <t>(7.4%) </t>
  </si>
  <si>
    <t>(74.8%) </t>
  </si>
  <si>
    <t>32.9% </t>
  </si>
  <si>
    <t>Cash from Investing Activities</t>
  </si>
  <si>
    <t>(34.4%) </t>
  </si>
  <si>
    <t>(19.2%) </t>
  </si>
  <si>
    <t>(62.6%) </t>
  </si>
  <si>
    <t>(60.4%) </t>
  </si>
  <si>
    <t>Other Investing Cash Flow</t>
  </si>
  <si>
    <t>66.1% </t>
  </si>
  <si>
    <t>94.8% </t>
  </si>
  <si>
    <t>(88.3%) </t>
  </si>
  <si>
    <t>46.9% </t>
  </si>
  <si>
    <t>(23.3%) </t>
  </si>
  <si>
    <t>(6.8%) </t>
  </si>
  <si>
    <t>44.3% </t>
  </si>
  <si>
    <t>(90.9%) </t>
  </si>
  <si>
    <t>Purchase of Investments</t>
  </si>
  <si>
    <t>28.7% </t>
  </si>
  <si>
    <t>(81.9%) </t>
  </si>
  <si>
    <t>(52.3%) </t>
  </si>
  <si>
    <t>Investment, Net</t>
  </si>
  <si>
    <t>(80.7%) </t>
  </si>
  <si>
    <t>(95.3%) </t>
  </si>
  <si>
    <t>19.0% </t>
  </si>
  <si>
    <t>(98.3%) </t>
  </si>
  <si>
    <t>Sale/Maturity of Investment</t>
  </si>
  <si>
    <t>(24.5%) </t>
  </si>
  <si>
    <t>23.0% </t>
  </si>
  <si>
    <t>59.3% </t>
  </si>
  <si>
    <t>1.4% </t>
  </si>
  <si>
    <t>30.6% </t>
  </si>
  <si>
    <t>(40.4%) </t>
  </si>
  <si>
    <t>(42.0%) </t>
  </si>
  <si>
    <t>(2.5%) </t>
  </si>
  <si>
    <t>Sale of Fixed Assets</t>
  </si>
  <si>
    <t>(69.1%) </t>
  </si>
  <si>
    <t>(89.2%) </t>
  </si>
  <si>
    <t>(89.0%) </t>
  </si>
  <si>
    <t>Sale of Business</t>
  </si>
  <si>
    <t>Acquisition of Business</t>
  </si>
  <si>
    <t>(4.2%) </t>
  </si>
  <si>
    <t>(7.0%) </t>
  </si>
  <si>
    <t>Other Investing Cash Flow Items, Total</t>
  </si>
  <si>
    <t>0.1% </t>
  </si>
  <si>
    <t>(27.2%) </t>
  </si>
  <si>
    <t>(9.3%) </t>
  </si>
  <si>
    <t>11.4% </t>
  </si>
  <si>
    <t>(1.5%) </t>
  </si>
  <si>
    <t>(10.2%) </t>
  </si>
  <si>
    <t>(2.4%) </t>
  </si>
  <si>
    <t>(0.3%) </t>
  </si>
  <si>
    <t>10.8% </t>
  </si>
  <si>
    <t>Purchase of Fixed Assets</t>
  </si>
  <si>
    <t>Capital Expenditures</t>
  </si>
  <si>
    <t>Cash Flow-Investing Activities (€ Millions)</t>
  </si>
  <si>
    <t>21.3% </t>
  </si>
  <si>
    <t>(8.2%) </t>
  </si>
  <si>
    <t>(6.6%) </t>
  </si>
  <si>
    <t>7.2% </t>
  </si>
  <si>
    <t>(11.5%) </t>
  </si>
  <si>
    <t>(0.0%) </t>
  </si>
  <si>
    <t>7.3% </t>
  </si>
  <si>
    <t>Cash from Operating Activities</t>
  </si>
  <si>
    <t>6.0% </t>
  </si>
  <si>
    <t>2.8% </t>
  </si>
  <si>
    <t>(3.2%) </t>
  </si>
  <si>
    <t>(10.4%) </t>
  </si>
  <si>
    <t>1.1% </t>
  </si>
  <si>
    <t>7.4% </t>
  </si>
  <si>
    <t>1.7% </t>
  </si>
  <si>
    <t>2.3% </t>
  </si>
  <si>
    <t>Other Operating Cash Flow</t>
  </si>
  <si>
    <t>46.0% </t>
  </si>
  <si>
    <t>88.2% </t>
  </si>
  <si>
    <t>(47.6%) </t>
  </si>
  <si>
    <t>61.6% </t>
  </si>
  <si>
    <t>Other Assets &amp; Liabilities, Net</t>
  </si>
  <si>
    <t>Other Liabilities</t>
  </si>
  <si>
    <t>(38.6%) </t>
  </si>
  <si>
    <t>(57.0%) </t>
  </si>
  <si>
    <t>(43.5%) </t>
  </si>
  <si>
    <t>Accounts Payable</t>
  </si>
  <si>
    <t>9.9% </t>
  </si>
  <si>
    <t>34.2% </t>
  </si>
  <si>
    <t>(29.2%) </t>
  </si>
  <si>
    <t>77.4% </t>
  </si>
  <si>
    <t>4.3% </t>
  </si>
  <si>
    <t>14.3% </t>
  </si>
  <si>
    <t>22.2% </t>
  </si>
  <si>
    <t>Inventories</t>
  </si>
  <si>
    <t>63.0% </t>
  </si>
  <si>
    <t>53.6% </t>
  </si>
  <si>
    <t>Accounts Receivable</t>
  </si>
  <si>
    <t>38.6% </t>
  </si>
  <si>
    <t>18.1% </t>
  </si>
  <si>
    <t>(35.2%) </t>
  </si>
  <si>
    <t>25.4% </t>
  </si>
  <si>
    <t>(22.8%) </t>
  </si>
  <si>
    <t>(26.6%) </t>
  </si>
  <si>
    <t>6.5% </t>
  </si>
  <si>
    <t>15.8% </t>
  </si>
  <si>
    <t>(13.2%) </t>
  </si>
  <si>
    <t>18.6% </t>
  </si>
  <si>
    <t>Changes in Working Capital</t>
  </si>
  <si>
    <t>9.2% </t>
  </si>
  <si>
    <t>(25.0%) </t>
  </si>
  <si>
    <t>(5.4%) </t>
  </si>
  <si>
    <t>(9.7%) </t>
  </si>
  <si>
    <t>(53.7%) </t>
  </si>
  <si>
    <t>(15.1%) </t>
  </si>
  <si>
    <t>Other Non-Cash Items</t>
  </si>
  <si>
    <t>0.5% </t>
  </si>
  <si>
    <t>(82.3%) </t>
  </si>
  <si>
    <t>21.1% </t>
  </si>
  <si>
    <t>50.0% </t>
  </si>
  <si>
    <t>Equity in Net Earnings (Loss)</t>
  </si>
  <si>
    <t>(43.0%) </t>
  </si>
  <si>
    <t>(77.7%) </t>
  </si>
  <si>
    <t>(36.4%) </t>
  </si>
  <si>
    <t>(42.7%) </t>
  </si>
  <si>
    <t>(85.8%) </t>
  </si>
  <si>
    <t>Unusual Items</t>
  </si>
  <si>
    <t>98.7% </t>
  </si>
  <si>
    <t>Discontinued Operations</t>
  </si>
  <si>
    <t>(1.9%) </t>
  </si>
  <si>
    <t>(4.8%) </t>
  </si>
  <si>
    <t>41.8% </t>
  </si>
  <si>
    <t>(4.6%) </t>
  </si>
  <si>
    <t>(13.8%) </t>
  </si>
  <si>
    <t>5.2% </t>
  </si>
  <si>
    <t>49.6% </t>
  </si>
  <si>
    <t>(21.2%) </t>
  </si>
  <si>
    <t>(13.0%) </t>
  </si>
  <si>
    <t>Non-Cash Items</t>
  </si>
  <si>
    <t>Deferred Taxes</t>
  </si>
  <si>
    <t>Amortization</t>
  </si>
  <si>
    <t>(0.2%) </t>
  </si>
  <si>
    <t>7.1% </t>
  </si>
  <si>
    <t>4.1% </t>
  </si>
  <si>
    <t>1.8% </t>
  </si>
  <si>
    <t>2.9% </t>
  </si>
  <si>
    <t>1.6% </t>
  </si>
  <si>
    <t>0.4% </t>
  </si>
  <si>
    <t>3.4% </t>
  </si>
  <si>
    <t>Depreciation</t>
  </si>
  <si>
    <t>Depreciation/Depletion</t>
  </si>
  <si>
    <t>(42.6%) </t>
  </si>
  <si>
    <t>10.3% </t>
  </si>
  <si>
    <t>(37.5%) </t>
  </si>
  <si>
    <t>56.9% </t>
  </si>
  <si>
    <t>(84.6%) </t>
  </si>
  <si>
    <t>10.5% </t>
  </si>
  <si>
    <t>Net Income/Starting Line</t>
  </si>
  <si>
    <t>Cash Flow-Operating Activities (€ Millions)</t>
  </si>
  <si>
    <t>31-Dec-2014 </t>
  </si>
  <si>
    <t>31-Dec-2015 </t>
  </si>
  <si>
    <t>31-Dec-2016 </t>
  </si>
  <si>
    <t>31-Dec-2017 </t>
  </si>
  <si>
    <t>31-Dec-2018 </t>
  </si>
  <si>
    <t>31-Dec-2019 </t>
  </si>
  <si>
    <t>31-Dec-2020 </t>
  </si>
  <si>
    <t>31-Dec-2021 </t>
  </si>
  <si>
    <t>31-Dec-2022 </t>
  </si>
  <si>
    <t>31-Dec-2023 </t>
  </si>
  <si>
    <t>Period End Date</t>
  </si>
  <si>
    <t>32 </t>
  </si>
  <si>
    <t>39 </t>
  </si>
  <si>
    <t>37 </t>
  </si>
  <si>
    <t>67 </t>
  </si>
  <si>
    <t>59 </t>
  </si>
  <si>
    <t>23 </t>
  </si>
  <si>
    <t>43 </t>
  </si>
  <si>
    <t>N/A </t>
  </si>
  <si>
    <t>Earnings Quality Score</t>
  </si>
  <si>
    <t>Annual YoY Growth in Millions of Euros</t>
  </si>
  <si>
    <t>Cash Flow</t>
  </si>
  <si>
    <t>Orange SA | Cash Flow                                07-Mar-2024 09:37</t>
  </si>
  <si>
    <t>(16.4%) </t>
  </si>
  <si>
    <t>9.7% </t>
  </si>
  <si>
    <t>4.0% </t>
  </si>
  <si>
    <t>1.2% </t>
  </si>
  <si>
    <t>3.5% </t>
  </si>
  <si>
    <t>(31.1%) </t>
  </si>
  <si>
    <t>Total Plan Assets</t>
  </si>
  <si>
    <t>(2.0%) </t>
  </si>
  <si>
    <t>5.7% </t>
  </si>
  <si>
    <t>(0.8%) </t>
  </si>
  <si>
    <t>3.8% </t>
  </si>
  <si>
    <t>(64.8%) </t>
  </si>
  <si>
    <t>Total Plan Obligations</t>
  </si>
  <si>
    <t>4.5% </t>
  </si>
  <si>
    <t>2.5% </t>
  </si>
  <si>
    <t>(2.3%) </t>
  </si>
  <si>
    <t>(4.3%) </t>
  </si>
  <si>
    <t>6.2% </t>
  </si>
  <si>
    <t>(7.8%) </t>
  </si>
  <si>
    <t>Other Investments % - Domestic</t>
  </si>
  <si>
    <t>(17.0%) </t>
  </si>
  <si>
    <t>0.0% </t>
  </si>
  <si>
    <t>Real Estate % - Domestic</t>
  </si>
  <si>
    <t>(1.7%) </t>
  </si>
  <si>
    <t>1.0% </t>
  </si>
  <si>
    <t>7.0% </t>
  </si>
  <si>
    <t>3.9% </t>
  </si>
  <si>
    <t>Debt Securities % - Domestic</t>
  </si>
  <si>
    <t>1.3% </t>
  </si>
  <si>
    <t>(7.5%) </t>
  </si>
  <si>
    <t>Equity % - Domestic</t>
  </si>
  <si>
    <t>Asset Allocation</t>
  </si>
  <si>
    <t>(3.5%) </t>
  </si>
  <si>
    <t>19.1% </t>
  </si>
  <si>
    <t>(2.8%) </t>
  </si>
  <si>
    <t>Net Post-Retirement Assets</t>
  </si>
  <si>
    <t>(6.9%) </t>
  </si>
  <si>
    <t>Net Domestic Pension Assets</t>
  </si>
  <si>
    <t>4.9% </t>
  </si>
  <si>
    <t>Net Assets Recognized on Balance Sheet</t>
  </si>
  <si>
    <t>0.3% </t>
  </si>
  <si>
    <t>Discount Rate - Domestic</t>
  </si>
  <si>
    <t>Period End Assumptions</t>
  </si>
  <si>
    <t>(5.3%) </t>
  </si>
  <si>
    <t>7.5% </t>
  </si>
  <si>
    <t>Unfunded Plan Obligations</t>
  </si>
  <si>
    <t>(78.1%) </t>
  </si>
  <si>
    <t>7.6% </t>
  </si>
  <si>
    <t>18.4% </t>
  </si>
  <si>
    <t>27.9% </t>
  </si>
  <si>
    <t>60.0% </t>
  </si>
  <si>
    <t>(53.3%) </t>
  </si>
  <si>
    <t>Funded Status - Domestic</t>
  </si>
  <si>
    <t>Plan Assets - Domestic</t>
  </si>
  <si>
    <t>Pension Obligation - Domestic</t>
  </si>
  <si>
    <t>(21.1%) </t>
  </si>
  <si>
    <t>(3.9%) </t>
  </si>
  <si>
    <t>97.4% </t>
  </si>
  <si>
    <t>Total Funded Status</t>
  </si>
  <si>
    <t>Operating Leases - Interest Cost</t>
  </si>
  <si>
    <t>21.8% </t>
  </si>
  <si>
    <t>(9.2%) </t>
  </si>
  <si>
    <t>9.1% </t>
  </si>
  <si>
    <t>(18.7%) </t>
  </si>
  <si>
    <t>Oper. Lse. Pymts. Due in Year 6 &amp; Beyond</t>
  </si>
  <si>
    <t>(25.7%) </t>
  </si>
  <si>
    <t>Operating Lease Pymts. Due in 4-5 Years</t>
  </si>
  <si>
    <t>8.5% </t>
  </si>
  <si>
    <t>Operating Lease Pymts. Due in 2-3 Years</t>
  </si>
  <si>
    <t>(34.2%) </t>
  </si>
  <si>
    <t>15.3% </t>
  </si>
  <si>
    <t>3.7% </t>
  </si>
  <si>
    <t>Operating Lease Payments Due in Year 5</t>
  </si>
  <si>
    <t>(17.2%) </t>
  </si>
  <si>
    <t>1.5% </t>
  </si>
  <si>
    <t>2.1% </t>
  </si>
  <si>
    <t>Operating Lease Payments Due in Year 4</t>
  </si>
  <si>
    <t>Operating Lease Payments Due in Year 3</t>
  </si>
  <si>
    <t>16.1% </t>
  </si>
  <si>
    <t>8.8% </t>
  </si>
  <si>
    <t>Operating Lease Payments Due in Year 2</t>
  </si>
  <si>
    <t>(8.7%) </t>
  </si>
  <si>
    <t>2.0% </t>
  </si>
  <si>
    <t>5.5% </t>
  </si>
  <si>
    <t>Operating Lease Payments Due in Year 1</t>
  </si>
  <si>
    <t>2.4% </t>
  </si>
  <si>
    <t>Total Operating Leases, Supplemental</t>
  </si>
  <si>
    <t>(47.1%) </t>
  </si>
  <si>
    <t>(20.7%) </t>
  </si>
  <si>
    <t>12.9% </t>
  </si>
  <si>
    <t>15.6% </t>
  </si>
  <si>
    <t>17.7% </t>
  </si>
  <si>
    <t>Cap. Lease Pymts. Due in Year 6 &amp; Beyond</t>
  </si>
  <si>
    <t>(16.3%) </t>
  </si>
  <si>
    <t>(23.0%) </t>
  </si>
  <si>
    <t>4.6% </t>
  </si>
  <si>
    <t>7.8% </t>
  </si>
  <si>
    <t>Capital Lease Payments Due in 4-5 Years</t>
  </si>
  <si>
    <t>39.9% </t>
  </si>
  <si>
    <t>10.4% </t>
  </si>
  <si>
    <t>8.1% </t>
  </si>
  <si>
    <t>Capital Lease Payments Due in 2-3 Years</t>
  </si>
  <si>
    <t>(19.8%) </t>
  </si>
  <si>
    <t>(37.0%) </t>
  </si>
  <si>
    <t>(7.1%) </t>
  </si>
  <si>
    <t>12.6% </t>
  </si>
  <si>
    <t>Capital Lease Payments Due in Year 5</t>
  </si>
  <si>
    <t>(11.8%) </t>
  </si>
  <si>
    <t>17.4% </t>
  </si>
  <si>
    <t>5.9% </t>
  </si>
  <si>
    <t>Capital Lease Payments Due in Year 4</t>
  </si>
  <si>
    <t>19.3% </t>
  </si>
  <si>
    <t>31.0% </t>
  </si>
  <si>
    <t>11.1% </t>
  </si>
  <si>
    <t>Capital Lease Payments Due in Year 3</t>
  </si>
  <si>
    <t>62.7% </t>
  </si>
  <si>
    <t>(2.2%) </t>
  </si>
  <si>
    <t>6.6% </t>
  </si>
  <si>
    <t>2.6% </t>
  </si>
  <si>
    <t>Capital Lease Payments Due in Year 2</t>
  </si>
  <si>
    <t>26.1% </t>
  </si>
  <si>
    <t>35.0% </t>
  </si>
  <si>
    <t>23.5% </t>
  </si>
  <si>
    <t>Capital Lease Payments Due in Year 1</t>
  </si>
  <si>
    <t>12.4% </t>
  </si>
  <si>
    <t>9.4% </t>
  </si>
  <si>
    <t>Total Capital Leases, Supplemental</t>
  </si>
  <si>
    <t>(6.1%) </t>
  </si>
  <si>
    <t>17.0% </t>
  </si>
  <si>
    <t>(5.8%) </t>
  </si>
  <si>
    <t>Long Term Debt Matur. in Year 6 &amp; Beyond</t>
  </si>
  <si>
    <t>(22.1%) </t>
  </si>
  <si>
    <t>13.7% </t>
  </si>
  <si>
    <t>(15.7%) </t>
  </si>
  <si>
    <t>Long Term Debt Maturing in 4-5 Years</t>
  </si>
  <si>
    <t>33.0% </t>
  </si>
  <si>
    <t>(37.4%) </t>
  </si>
  <si>
    <t>39.3% </t>
  </si>
  <si>
    <t>Long Term Debt Maturing in 2-3 Years</t>
  </si>
  <si>
    <t>50.8% </t>
  </si>
  <si>
    <t>41.9% </t>
  </si>
  <si>
    <t>42.3% </t>
  </si>
  <si>
    <t>Long Term Debt Maturing in Year 5</t>
  </si>
  <si>
    <t>(51.0%) </t>
  </si>
  <si>
    <t>(51.3%) </t>
  </si>
  <si>
    <t>(10.9%) </t>
  </si>
  <si>
    <t>(10.0%) </t>
  </si>
  <si>
    <t>Long Term Debt Maturing in Year 4</t>
  </si>
  <si>
    <t>42.1% </t>
  </si>
  <si>
    <t>85.3% </t>
  </si>
  <si>
    <t>29.7% </t>
  </si>
  <si>
    <t>Long Term Debt Maturing in Year 3</t>
  </si>
  <si>
    <t>21.5% </t>
  </si>
  <si>
    <t>(55.8%) </t>
  </si>
  <si>
    <t>(61.3%) </t>
  </si>
  <si>
    <t>55.2% </t>
  </si>
  <si>
    <t>Long Term Debt Maturing in Year 2</t>
  </si>
  <si>
    <t>12.2% </t>
  </si>
  <si>
    <t>32.3% </t>
  </si>
  <si>
    <t>47.4% </t>
  </si>
  <si>
    <t>(23.6%) </t>
  </si>
  <si>
    <t>Long Term Debt Maturing within 1 Year</t>
  </si>
  <si>
    <t>1.9% </t>
  </si>
  <si>
    <t>(4.4%) </t>
  </si>
  <si>
    <t>Total Long Term Debt, Supplemental</t>
  </si>
  <si>
    <t>Debt &amp; Lease, Pension Items (€ Millions)</t>
  </si>
  <si>
    <t>Islamic Section, Supplemental</t>
  </si>
  <si>
    <t>Islamic Debt</t>
  </si>
  <si>
    <t>Islamic Receivables</t>
  </si>
  <si>
    <t>Islamic Investments &amp; Deposits</t>
  </si>
  <si>
    <t>Reported Return on Equity</t>
  </si>
  <si>
    <t>Reported Return on Assets</t>
  </si>
  <si>
    <t>Reported Net Assets to Total Assets</t>
  </si>
  <si>
    <t>Reported Net Assets</t>
  </si>
  <si>
    <t>Reported Shareholder's Equity</t>
  </si>
  <si>
    <t>Shareholders' Equity Excl. Stock Subscr.</t>
  </si>
  <si>
    <t>Reported Total Liabilities</t>
  </si>
  <si>
    <t>Reported Total Assets</t>
  </si>
  <si>
    <t>43.2% </t>
  </si>
  <si>
    <t>(49.1%) </t>
  </si>
  <si>
    <t>(5.5%) </t>
  </si>
  <si>
    <t>(2.9%) </t>
  </si>
  <si>
    <t>(0.7%) </t>
  </si>
  <si>
    <t>18.5% </t>
  </si>
  <si>
    <t>(12.3%) </t>
  </si>
  <si>
    <t>Tangible Book Value, Common Equity</t>
  </si>
  <si>
    <t>9.0% </t>
  </si>
  <si>
    <t>16.4% </t>
  </si>
  <si>
    <t>(6.7%) </t>
  </si>
  <si>
    <t>5.3% </t>
  </si>
  <si>
    <t>Net Debt Incl. Pref.Stock &amp; Min.Interest</t>
  </si>
  <si>
    <t>Non-Performing Assets-Loans &amp; Oth-As Rep</t>
  </si>
  <si>
    <t>Non-Perform Asst-Oth than Loans- As Rep</t>
  </si>
  <si>
    <t>Loans - Gross Non-Performing - As Rep -%</t>
  </si>
  <si>
    <t>Loans - Gross Non-Performing-As Reported</t>
  </si>
  <si>
    <t>Rvlvng Line of Credit - Unused Amount</t>
  </si>
  <si>
    <t>Rvlvng Line of Credit - Principal Amount</t>
  </si>
  <si>
    <t>Revolving Line of Credit - Outstanding</t>
  </si>
  <si>
    <t>40.5% </t>
  </si>
  <si>
    <t>15.1% </t>
  </si>
  <si>
    <t>0.8% </t>
  </si>
  <si>
    <t>(6.5%) </t>
  </si>
  <si>
    <t>Total Current Assets less Inventory</t>
  </si>
  <si>
    <t>Loans - Stage 3 - Gross, Total</t>
  </si>
  <si>
    <t>Loans - Stage 2 - Gross, Total</t>
  </si>
  <si>
    <t>Loans - Stage 1 - Gross, Total</t>
  </si>
  <si>
    <t>Assets under Management</t>
  </si>
  <si>
    <t>Non-Performing Loans</t>
  </si>
  <si>
    <t>Credit Exposure</t>
  </si>
  <si>
    <t>Trading Account</t>
  </si>
  <si>
    <t>Capital Adequacy - Total Capital %</t>
  </si>
  <si>
    <t>Capital Adequacy - Tier 3 Capital %</t>
  </si>
  <si>
    <t>Capital Adequacy - Tier 2 Capital %</t>
  </si>
  <si>
    <t>Capital Adequacy - Tier 1 Capital %</t>
  </si>
  <si>
    <t>Capital Adequacy - Core Tier 1 Capital %</t>
  </si>
  <si>
    <t>Total Risk-Weighted Capital</t>
  </si>
  <si>
    <t>Capital Adequacy - Total Capital (Value)</t>
  </si>
  <si>
    <t>Capital Adequacy -Tier 3 Capital (Value)</t>
  </si>
  <si>
    <t>Capital Adequacy -Tier 2 Capital (Value)</t>
  </si>
  <si>
    <t>Capital Adequacy -Tier 1 Capital (Value)</t>
  </si>
  <si>
    <t>Capital Adequacy - Hybrid Tier 1 (Value)</t>
  </si>
  <si>
    <t>Capital Adequacy - Core Tier 1 (Value)</t>
  </si>
  <si>
    <t>Liquidity Coverage Ratio (Basel 3)</t>
  </si>
  <si>
    <t>Net Stable Funding Ratio (Basel 3)</t>
  </si>
  <si>
    <t>Leverage Ratio (Basel 3)</t>
  </si>
  <si>
    <t>Non-Curr Derivative Liab Spec/Trdg Suppl</t>
  </si>
  <si>
    <t>Non-Curr Derivative Liab. Hedging, Suppl</t>
  </si>
  <si>
    <t>Curr Derivative Liab. Spec./Trdg, Suppl.</t>
  </si>
  <si>
    <t>Curr Derivative Liab. Hedging, Suppl.</t>
  </si>
  <si>
    <t>Long-Term Operating Lease Liabs., Suppl.</t>
  </si>
  <si>
    <t>Curr Port of LT Operating Leases, Suppl.</t>
  </si>
  <si>
    <t>Curr. Port. of LT Capital Leases, Suppl.</t>
  </si>
  <si>
    <t>Capital Lease Oblig. - Fin Sector, Suppl</t>
  </si>
  <si>
    <t>Long Term Debt Financial Sector, Suppl.</t>
  </si>
  <si>
    <t>Curr Port - LTD/Cap Lse Fin Sec., Suppl.</t>
  </si>
  <si>
    <t>Short Term Debt Financial Sector, Suppl.</t>
  </si>
  <si>
    <t>Deferred Revenue - Long Term</t>
  </si>
  <si>
    <t>(1.8%) </t>
  </si>
  <si>
    <t>25.3% </t>
  </si>
  <si>
    <t>Deferred Revenue - Current</t>
  </si>
  <si>
    <t>Contract Liability - Short Term</t>
  </si>
  <si>
    <t>Contract Liability - Long Term</t>
  </si>
  <si>
    <t>Contract Assets - Long Term</t>
  </si>
  <si>
    <t>Contract Assets - Short Term</t>
  </si>
  <si>
    <t>Non-Current Marketable Securities,Suppl.</t>
  </si>
  <si>
    <t>Right-of-Use Assets-Op.Lease, Depr.-Sup.</t>
  </si>
  <si>
    <t>Right-of-Use Assets-Op.Lease, Gross-Sup.</t>
  </si>
  <si>
    <t>Right-of-Use Assets-Op.Lease, Net-Suppl.</t>
  </si>
  <si>
    <t>Right-of-Use Assets-Cap.Lease,Depr.-Sup.</t>
  </si>
  <si>
    <t>Right-of-Use Assets-Cap.Lease,Gross-Sup.</t>
  </si>
  <si>
    <t>Right-of-Use Assets-Cap.Lease,Net-Suppl.</t>
  </si>
  <si>
    <t>Wgt Avg Disc Rate - Finance Lease</t>
  </si>
  <si>
    <t>Wgt Avg Disc Rate - Operating Lease</t>
  </si>
  <si>
    <t>Wgt Avg Rem Lease Term (Yrs)-Fin Lease</t>
  </si>
  <si>
    <t>Wgt Avg Rem Lease Term (Yrs)-Oper Lease</t>
  </si>
  <si>
    <t>4.2% </t>
  </si>
  <si>
    <t>Accumulated Intangible Amort, Suppl.</t>
  </si>
  <si>
    <t>2.2% </t>
  </si>
  <si>
    <t>0.9% </t>
  </si>
  <si>
    <t>4.4% </t>
  </si>
  <si>
    <t>66.2% </t>
  </si>
  <si>
    <t>6.3% </t>
  </si>
  <si>
    <t>Accumulated Goodwill Amortization Suppl.</t>
  </si>
  <si>
    <t>Goodwill - Net</t>
  </si>
  <si>
    <t>Intangibles - Net</t>
  </si>
  <si>
    <t>Other Property/Plant/Equipment - Net</t>
  </si>
  <si>
    <t>Number of Common Shareholders</t>
  </si>
  <si>
    <t>Part-Time Employees</t>
  </si>
  <si>
    <t>(1.1%) </t>
  </si>
  <si>
    <t>(1.4%) </t>
  </si>
  <si>
    <t>Full-Time Employees</t>
  </si>
  <si>
    <t>Total Equity &amp; Minority Interest</t>
  </si>
  <si>
    <t>7.9% </t>
  </si>
  <si>
    <t>10.2% </t>
  </si>
  <si>
    <t>(1.6%) </t>
  </si>
  <si>
    <t>5.0% </t>
  </si>
  <si>
    <t>3.2% </t>
  </si>
  <si>
    <t>Minority Interest - Non Redeemable</t>
  </si>
  <si>
    <t>Minority Interest - Redeemable</t>
  </si>
  <si>
    <t>Treasury Shares - Preferred Issue 6</t>
  </si>
  <si>
    <t>Treasury Shares - Preferred Issue 5</t>
  </si>
  <si>
    <t>Treasury Shares - Preferred Issue 4</t>
  </si>
  <si>
    <t>Treasury Shares - Preferred Issue 3</t>
  </si>
  <si>
    <t>Treasury Shares - Preferred Issue 2</t>
  </si>
  <si>
    <t>Treasury Shares - Preferred Issue 1</t>
  </si>
  <si>
    <t>Total Preferred Shares Outstanding</t>
  </si>
  <si>
    <t>Treasury Shares - Common Issue 4</t>
  </si>
  <si>
    <t>Treasury Shares - Common Issue 3</t>
  </si>
  <si>
    <t>Treasury Shares - Common Issue 2</t>
  </si>
  <si>
    <t>(32.6%) </t>
  </si>
  <si>
    <t>(18.9%) </t>
  </si>
  <si>
    <t>35.1% </t>
  </si>
  <si>
    <t>(87.0%) </t>
  </si>
  <si>
    <t>58.8% </t>
  </si>
  <si>
    <t>23.6% </t>
  </si>
  <si>
    <t>Treas Shares - Common Stock Prmry Issue</t>
  </si>
  <si>
    <t>Shares Outs - Common Stock Primary Issue</t>
  </si>
  <si>
    <t>Total Common Shares Outstanding</t>
  </si>
  <si>
    <t>Shares Outstanding - Common Issue 4</t>
  </si>
  <si>
    <t>Shares Outstanding - Common Issue 3</t>
  </si>
  <si>
    <t>Shares Outstanding - Common Issue 2</t>
  </si>
  <si>
    <t>Supplemental (€ Millions)</t>
  </si>
  <si>
    <t>0.7% </t>
  </si>
  <si>
    <t>Total Liabilities &amp; Shareholders' Equity</t>
  </si>
  <si>
    <t>21.4% </t>
  </si>
  <si>
    <t>(1.0%) </t>
  </si>
  <si>
    <t>8.4% </t>
  </si>
  <si>
    <t>(6.0%) </t>
  </si>
  <si>
    <t>Total Equity</t>
  </si>
  <si>
    <t>56.8% </t>
  </si>
  <si>
    <t>23.7% </t>
  </si>
  <si>
    <t>70.4% </t>
  </si>
  <si>
    <t>(37.7%) </t>
  </si>
  <si>
    <t>Other Comprehensive Income</t>
  </si>
  <si>
    <t>6.7% </t>
  </si>
  <si>
    <t>19.9% </t>
  </si>
  <si>
    <t>34.7% </t>
  </si>
  <si>
    <t>(26.4%) </t>
  </si>
  <si>
    <t>Minimum Pension Liability Adjustment</t>
  </si>
  <si>
    <t>(9.9%) </t>
  </si>
  <si>
    <t>Other Equity</t>
  </si>
  <si>
    <t>(83.4%) </t>
  </si>
  <si>
    <t>(44.4%) </t>
  </si>
  <si>
    <t>62.5% </t>
  </si>
  <si>
    <t>(15.6%) </t>
  </si>
  <si>
    <t>Translation Adjustment</t>
  </si>
  <si>
    <t>(0.6%) </t>
  </si>
  <si>
    <t>(10.3%) </t>
  </si>
  <si>
    <t>(7.3%) </t>
  </si>
  <si>
    <t>Other Equity, Total</t>
  </si>
  <si>
    <t>64.7% </t>
  </si>
  <si>
    <t>14.7% </t>
  </si>
  <si>
    <t>15.2% </t>
  </si>
  <si>
    <t>Unrealized Gain (Loss)</t>
  </si>
  <si>
    <t>ESOP Debt Guarantee</t>
  </si>
  <si>
    <t>Treasury Stock - Common</t>
  </si>
  <si>
    <t>62.0% </t>
  </si>
  <si>
    <t>16.2% </t>
  </si>
  <si>
    <t>(11.4%) </t>
  </si>
  <si>
    <t>47.9% </t>
  </si>
  <si>
    <t>21.6% </t>
  </si>
  <si>
    <t>Retained Earnings (Accumulated Deficit)</t>
  </si>
  <si>
    <t>Additional Paid-In Capital</t>
  </si>
  <si>
    <t>Common Stock</t>
  </si>
  <si>
    <t>Common Stock, Total</t>
  </si>
  <si>
    <t>Preferred Stock - Non Redeemable, Net</t>
  </si>
  <si>
    <t>Redeemable Preferred Stock, Total</t>
  </si>
  <si>
    <t>Shareholders Equity (€ Millions)</t>
  </si>
  <si>
    <t>13.8% </t>
  </si>
  <si>
    <t>3.3% </t>
  </si>
  <si>
    <t>Total Liabilities</t>
  </si>
  <si>
    <t>Discontinued Operations - Liabilities</t>
  </si>
  <si>
    <t>(14.8%) </t>
  </si>
  <si>
    <t>9.8% </t>
  </si>
  <si>
    <t>(21.4%) </t>
  </si>
  <si>
    <t>47.5% </t>
  </si>
  <si>
    <t>(22.4%) </t>
  </si>
  <si>
    <t>17.9% </t>
  </si>
  <si>
    <t>Other Long Term Liabilities</t>
  </si>
  <si>
    <t>(3.6%) </t>
  </si>
  <si>
    <t>(11.7%) </t>
  </si>
  <si>
    <t>5.6% </t>
  </si>
  <si>
    <t>(9.5%) </t>
  </si>
  <si>
    <t>27.1% </t>
  </si>
  <si>
    <t>Pension Benefits - Underfunded</t>
  </si>
  <si>
    <t>24.5% </t>
  </si>
  <si>
    <t>(23.9%) </t>
  </si>
  <si>
    <t>Reserves</t>
  </si>
  <si>
    <t>(5.6%) </t>
  </si>
  <si>
    <t>(13.6%) </t>
  </si>
  <si>
    <t>Other Liabilities, Total</t>
  </si>
  <si>
    <t>Minority Interest</t>
  </si>
  <si>
    <t>(25.1%) </t>
  </si>
  <si>
    <t>(0.5%) </t>
  </si>
  <si>
    <t>(3.7%) </t>
  </si>
  <si>
    <t>Deferred Income Tax - LT Liability</t>
  </si>
  <si>
    <t>Deferred Income Tax</t>
  </si>
  <si>
    <t>Total Debt</t>
  </si>
  <si>
    <t>(6.2%) </t>
  </si>
  <si>
    <t>14.0% </t>
  </si>
  <si>
    <t>Capital Lease Obligations</t>
  </si>
  <si>
    <t>(2.7%) </t>
  </si>
  <si>
    <t>27.2% </t>
  </si>
  <si>
    <t>6.1% </t>
  </si>
  <si>
    <t>Long Term Debt</t>
  </si>
  <si>
    <t>(2.6%) </t>
  </si>
  <si>
    <t>46.2% </t>
  </si>
  <si>
    <t>(7.2%) </t>
  </si>
  <si>
    <t>Total Long Term Debt</t>
  </si>
  <si>
    <t>8.0% </t>
  </si>
  <si>
    <t>Total Current Liabilities</t>
  </si>
  <si>
    <t>(36.0%) </t>
  </si>
  <si>
    <t>Other Current Liabilities</t>
  </si>
  <si>
    <t>Discontinued Operations - Curr Liability</t>
  </si>
  <si>
    <t>52.3% </t>
  </si>
  <si>
    <t>17.6% </t>
  </si>
  <si>
    <t>Other Payables</t>
  </si>
  <si>
    <t>10.0% </t>
  </si>
  <si>
    <t>(11.2%) </t>
  </si>
  <si>
    <t>11.8% </t>
  </si>
  <si>
    <t>(4.7%) </t>
  </si>
  <si>
    <t>Income Taxes Payable</t>
  </si>
  <si>
    <t>Customer Advances</t>
  </si>
  <si>
    <t>41.3% </t>
  </si>
  <si>
    <t>Other Current liabilities, Total</t>
  </si>
  <si>
    <t>(31.7%) </t>
  </si>
  <si>
    <t>(62.3%) </t>
  </si>
  <si>
    <t>22.8% </t>
  </si>
  <si>
    <t>(13.1%) </t>
  </si>
  <si>
    <t>(32.3%) </t>
  </si>
  <si>
    <t>29.9% </t>
  </si>
  <si>
    <t>Current Port. of LT Debt/Capital Leases</t>
  </si>
  <si>
    <t>89.1% </t>
  </si>
  <si>
    <t>96.4% </t>
  </si>
  <si>
    <t>(30.3%) </t>
  </si>
  <si>
    <t>Notes Payable/Short Term Debt</t>
  </si>
  <si>
    <t>11.6% </t>
  </si>
  <si>
    <t>8.9% </t>
  </si>
  <si>
    <t>Accrued Expenses</t>
  </si>
  <si>
    <t>Payable/Accrued</t>
  </si>
  <si>
    <t>5.1% </t>
  </si>
  <si>
    <t>Liabilities (€ Millions)</t>
  </si>
  <si>
    <t>Total Assets</t>
  </si>
  <si>
    <t>(26.1%) </t>
  </si>
  <si>
    <t>(68.4%) </t>
  </si>
  <si>
    <t>75.5% </t>
  </si>
  <si>
    <t>(60.9%) </t>
  </si>
  <si>
    <t>78.4% </t>
  </si>
  <si>
    <t>(31.3%) </t>
  </si>
  <si>
    <t>Other Long Term Assets</t>
  </si>
  <si>
    <t>Discontinued Operations - LT Asset</t>
  </si>
  <si>
    <t>(13.3%) </t>
  </si>
  <si>
    <t>(13.7%) </t>
  </si>
  <si>
    <t>(12.9%) </t>
  </si>
  <si>
    <t>(13.9%) </t>
  </si>
  <si>
    <t>(27.4%) </t>
  </si>
  <si>
    <t>(26.3%) </t>
  </si>
  <si>
    <t>(39.2%) </t>
  </si>
  <si>
    <t>42.0% </t>
  </si>
  <si>
    <t>Defered Income Tax - Long Term Asset</t>
  </si>
  <si>
    <t>(67.3%) </t>
  </si>
  <si>
    <t>(39.1%) </t>
  </si>
  <si>
    <t>(7.9%) </t>
  </si>
  <si>
    <t>62.9% </t>
  </si>
  <si>
    <t>28.5% </t>
  </si>
  <si>
    <t>(16.6%) </t>
  </si>
  <si>
    <t>Other Long Term Assets, Total</t>
  </si>
  <si>
    <t>(98.6%) </t>
  </si>
  <si>
    <t>7.7% </t>
  </si>
  <si>
    <t>(46.4%) </t>
  </si>
  <si>
    <t>70.7% </t>
  </si>
  <si>
    <t>(37.1%) </t>
  </si>
  <si>
    <t>86.4% </t>
  </si>
  <si>
    <t>Note Receivable - Long Term</t>
  </si>
  <si>
    <t>(80.8%) </t>
  </si>
  <si>
    <t>(4.0%) </t>
  </si>
  <si>
    <t>(37.9%) </t>
  </si>
  <si>
    <t>11.9% </t>
  </si>
  <si>
    <t>(34.1%) </t>
  </si>
  <si>
    <t>(9.8%) </t>
  </si>
  <si>
    <t>LT Investments - Other</t>
  </si>
  <si>
    <t>(90.8%) </t>
  </si>
  <si>
    <t>(73.1%) </t>
  </si>
  <si>
    <t>(40.8%) </t>
  </si>
  <si>
    <t>(4.9%) </t>
  </si>
  <si>
    <t>LT Investment - Affiliate Companies</t>
  </si>
  <si>
    <t>(43.3%) </t>
  </si>
  <si>
    <t>(79.9%) </t>
  </si>
  <si>
    <t>(36.9%) </t>
  </si>
  <si>
    <t>11.2% </t>
  </si>
  <si>
    <t>15.4% </t>
  </si>
  <si>
    <t>Long Term Investments</t>
  </si>
  <si>
    <t>(5.9%) </t>
  </si>
  <si>
    <t>Accumulated Intangible Amortization</t>
  </si>
  <si>
    <t>(56.0%) </t>
  </si>
  <si>
    <t>Intangibles - Gross</t>
  </si>
  <si>
    <t>4.7% </t>
  </si>
  <si>
    <t>2.7% </t>
  </si>
  <si>
    <t>Intangibles, Net</t>
  </si>
  <si>
    <t>(66.2%) </t>
  </si>
  <si>
    <t>Accumulated Goodwill Amortization</t>
  </si>
  <si>
    <t>Goodwill - Gross</t>
  </si>
  <si>
    <t>Goodwill, Net</t>
  </si>
  <si>
    <t>(8.5%) </t>
  </si>
  <si>
    <t>Accumulated Depreciation, Total</t>
  </si>
  <si>
    <t>26.8% </t>
  </si>
  <si>
    <t>Property/Plant/Equipment, Total - Net</t>
  </si>
  <si>
    <t>(3.4%) </t>
  </si>
  <si>
    <t>63.3% </t>
  </si>
  <si>
    <t>14.9% </t>
  </si>
  <si>
    <t>Other Property/Plant/Equipment - Gross</t>
  </si>
  <si>
    <t>6.8% </t>
  </si>
  <si>
    <t>Machinery/Equipment - Gross</t>
  </si>
  <si>
    <t>Land/Improvements - Gross</t>
  </si>
  <si>
    <t>(92.8%) </t>
  </si>
  <si>
    <t>Property/Plant/Equipment, Total - Gross</t>
  </si>
  <si>
    <t>38.7% </t>
  </si>
  <si>
    <t>9.5% </t>
  </si>
  <si>
    <t>Total Current Assets</t>
  </si>
  <si>
    <t>(20.5%) </t>
  </si>
  <si>
    <t>89.0% </t>
  </si>
  <si>
    <t>(17.5%) </t>
  </si>
  <si>
    <t>14.5% </t>
  </si>
  <si>
    <t>46.7% </t>
  </si>
  <si>
    <t>Other Current Assets</t>
  </si>
  <si>
    <t>Other Current Assets, Total</t>
  </si>
  <si>
    <t>26.3% </t>
  </si>
  <si>
    <t>25.5% </t>
  </si>
  <si>
    <t>27.8% </t>
  </si>
  <si>
    <t>Prepaid Expenses</t>
  </si>
  <si>
    <t>Inventories - Other</t>
  </si>
  <si>
    <t>11.3% </t>
  </si>
  <si>
    <t>16.7% </t>
  </si>
  <si>
    <t>10.1% </t>
  </si>
  <si>
    <t>Total Inventory</t>
  </si>
  <si>
    <t>Receivables - Other</t>
  </si>
  <si>
    <t>(31.2%) </t>
  </si>
  <si>
    <t>14.2% </t>
  </si>
  <si>
    <t>14.6% </t>
  </si>
  <si>
    <t>Notes Receivable - Short Term</t>
  </si>
  <si>
    <t>54.2% </t>
  </si>
  <si>
    <t>(17.4%) </t>
  </si>
  <si>
    <t>Total Receivables, Net</t>
  </si>
  <si>
    <t>(8.8%) </t>
  </si>
  <si>
    <t>(10.7%) </t>
  </si>
  <si>
    <t>Provision for Doubtful Accounts</t>
  </si>
  <si>
    <t>24.4% </t>
  </si>
  <si>
    <t>(12.0%) </t>
  </si>
  <si>
    <t>Accounts Receivable - Trade, Gross</t>
  </si>
  <si>
    <t>Accounts Receivable - Trade, Net</t>
  </si>
  <si>
    <t>17.2% </t>
  </si>
  <si>
    <t>44.9% </t>
  </si>
  <si>
    <t>(52.9%) </t>
  </si>
  <si>
    <t>72.1% </t>
  </si>
  <si>
    <t>(32.7%) </t>
  </si>
  <si>
    <t>(29.1%) </t>
  </si>
  <si>
    <t>97.0% </t>
  </si>
  <si>
    <t>Short Term Investments</t>
  </si>
  <si>
    <t>6.9% </t>
  </si>
  <si>
    <t>(50.7%) </t>
  </si>
  <si>
    <t>76.7% </t>
  </si>
  <si>
    <t>29.2% </t>
  </si>
  <si>
    <t>9.6% </t>
  </si>
  <si>
    <t>(43.6%) </t>
  </si>
  <si>
    <t>68.4% </t>
  </si>
  <si>
    <t>Cash &amp; Equivalents</t>
  </si>
  <si>
    <t>34.3% </t>
  </si>
  <si>
    <t>36.2% </t>
  </si>
  <si>
    <t>11.7% </t>
  </si>
  <si>
    <t>Cash</t>
  </si>
  <si>
    <t>(17.9%) </t>
  </si>
  <si>
    <t>42.8% </t>
  </si>
  <si>
    <t>43.3% </t>
  </si>
  <si>
    <t>34.0% </t>
  </si>
  <si>
    <t>Cash and Short Term Investments</t>
  </si>
  <si>
    <t>Assets (€ Millions)</t>
  </si>
  <si>
    <t>Balance Sheet</t>
  </si>
  <si>
    <t>Orange SA | Balance Sheet                                07-Mar-2024 09:36</t>
  </si>
  <si>
    <t>(31-May) </t>
  </si>
  <si>
    <t>1x</t>
  </si>
  <si>
    <t>Buyback</t>
  </si>
  <si>
    <t>(30-Jun) Pd.End </t>
  </si>
  <si>
    <t>€0.20 I</t>
  </si>
  <si>
    <t>€0.25 I</t>
  </si>
  <si>
    <t>€0.30 I</t>
  </si>
  <si>
    <t>€0.40 I</t>
  </si>
  <si>
    <t>(31-Dec) Pd.End </t>
  </si>
  <si>
    <t>€0.40 F</t>
  </si>
  <si>
    <t>€0.20 F</t>
  </si>
  <si>
    <t>€0.50 F</t>
  </si>
  <si>
    <t>€0.42 F</t>
  </si>
  <si>
    <t>Cash Dividend</t>
  </si>
  <si>
    <t>Orange Ord Shs</t>
  </si>
  <si>
    <t>Dividends and Capital Changes</t>
  </si>
  <si>
    <t>(33.3%) </t>
  </si>
  <si>
    <t>Total Plan Other Expense</t>
  </si>
  <si>
    <t>Total Plan Expected Return</t>
  </si>
  <si>
    <t>(30.8%) </t>
  </si>
  <si>
    <t>Total Plan Service Cost</t>
  </si>
  <si>
    <t>Total Plan Interest Cost</t>
  </si>
  <si>
    <t>Assumptions</t>
  </si>
  <si>
    <t>(24.6%) </t>
  </si>
  <si>
    <t>Total Pension Expense</t>
  </si>
  <si>
    <t>Other Post-Retirement, Net</t>
  </si>
  <si>
    <t>Service Cost - Post-Retirement</t>
  </si>
  <si>
    <t>Net Interest Cost - Post-Retirement</t>
  </si>
  <si>
    <t>Post-Retirement Plan Expense</t>
  </si>
  <si>
    <t>Foreign Pension Plan Expense</t>
  </si>
  <si>
    <t>Other Pension, Net - Domestic</t>
  </si>
  <si>
    <t>Service Cost - Domestic</t>
  </si>
  <si>
    <t>(12.5%) </t>
  </si>
  <si>
    <t>(15.0%) </t>
  </si>
  <si>
    <t>Net Interest Cost - Domestic</t>
  </si>
  <si>
    <t>(23.8%) </t>
  </si>
  <si>
    <t>Domestic Pension Plan Expense</t>
  </si>
  <si>
    <t>Income Tax by Region - Total</t>
  </si>
  <si>
    <t>Other Tax</t>
  </si>
  <si>
    <t>12.0% </t>
  </si>
  <si>
    <t>(58.7%) </t>
  </si>
  <si>
    <t>49.5% </t>
  </si>
  <si>
    <t>31.5% </t>
  </si>
  <si>
    <t>Income Tax - Total</t>
  </si>
  <si>
    <t>(75.0%) </t>
  </si>
  <si>
    <t>(58.9%) </t>
  </si>
  <si>
    <t>Deferred Tax - Foreign</t>
  </si>
  <si>
    <t>(16.9%) </t>
  </si>
  <si>
    <t>(8.4%) </t>
  </si>
  <si>
    <t>(60.5%) </t>
  </si>
  <si>
    <t>(38.2%) </t>
  </si>
  <si>
    <t>(22.2%) </t>
  </si>
  <si>
    <t>Deferred Tax - Domestic</t>
  </si>
  <si>
    <t>83.7% </t>
  </si>
  <si>
    <t>(66.5%) </t>
  </si>
  <si>
    <t>20.2% </t>
  </si>
  <si>
    <t>(14.6%) </t>
  </si>
  <si>
    <t>79.2% </t>
  </si>
  <si>
    <t>(46.6%) </t>
  </si>
  <si>
    <t>(54.2%) </t>
  </si>
  <si>
    <t>Deferred Tax - Total</t>
  </si>
  <si>
    <t>(29.7%) </t>
  </si>
  <si>
    <t>11.5% </t>
  </si>
  <si>
    <t>20.9% </t>
  </si>
  <si>
    <t>Current Tax - Foreign</t>
  </si>
  <si>
    <t>(33.1%) </t>
  </si>
  <si>
    <t>52.2% </t>
  </si>
  <si>
    <t>Current Tax - Domestic</t>
  </si>
  <si>
    <t>(8.0%) </t>
  </si>
  <si>
    <t>(54.4%) </t>
  </si>
  <si>
    <t>61.4% </t>
  </si>
  <si>
    <t>15.5% </t>
  </si>
  <si>
    <t>29.5% </t>
  </si>
  <si>
    <t>55.7% </t>
  </si>
  <si>
    <t>Current Tax - Total</t>
  </si>
  <si>
    <t>Tax &amp; Pension Items (€ Millions)</t>
  </si>
  <si>
    <t>19.6% </t>
  </si>
  <si>
    <t>Normalized EBITDA</t>
  </si>
  <si>
    <t>(20.2%) </t>
  </si>
  <si>
    <t>20.1% </t>
  </si>
  <si>
    <t>Normalized EBIT</t>
  </si>
  <si>
    <t>COVID-19 Inc Taxes - Non-Recurring</t>
  </si>
  <si>
    <t>COVID-19 One-time Government Grants</t>
  </si>
  <si>
    <t>COVID-19 Impairment of Long-Term Assets</t>
  </si>
  <si>
    <t>COVID-19 Restructuring Chrgs/Provisions</t>
  </si>
  <si>
    <t>COVID-19 One-time Provisions</t>
  </si>
  <si>
    <t>COVID-19 Non-Recurring Inc/Exp - Other</t>
  </si>
  <si>
    <t>Zakat</t>
  </si>
  <si>
    <t>Islamic Income</t>
  </si>
  <si>
    <t>Reported Net Business Profits</t>
  </si>
  <si>
    <t>Reported Diluted EPS</t>
  </si>
  <si>
    <t>Reported Basic EPS</t>
  </si>
  <si>
    <t>Reported Net Income After Tax</t>
  </si>
  <si>
    <t>Reported Ordinary Profit</t>
  </si>
  <si>
    <t>Reported Operating Profit Margin</t>
  </si>
  <si>
    <t>Reported Operating Profit</t>
  </si>
  <si>
    <t>Reported Gross Profit</t>
  </si>
  <si>
    <t>Reported Total Sales, General &amp; Admin.</t>
  </si>
  <si>
    <t>Reported Total Cost of Revenue</t>
  </si>
  <si>
    <t>Reported Operating Revenue</t>
  </si>
  <si>
    <t>Reported Total Revenue</t>
  </si>
  <si>
    <t>Reported Net Premiums Written</t>
  </si>
  <si>
    <t>Reported Recurring Revenue</t>
  </si>
  <si>
    <t>(28.6%) </t>
  </si>
  <si>
    <t>40.0% </t>
  </si>
  <si>
    <t>All Other Fees</t>
  </si>
  <si>
    <t>Tax Fees</t>
  </si>
  <si>
    <t>(50.0%) </t>
  </si>
  <si>
    <t>(60.0%) </t>
  </si>
  <si>
    <t>Audit-Related Fees</t>
  </si>
  <si>
    <t>25.0% </t>
  </si>
  <si>
    <t>Audit Fees</t>
  </si>
  <si>
    <t>Research &amp; Development Exp, Supplemental</t>
  </si>
  <si>
    <t>Income Taxes - Non-Recurring Tax Change</t>
  </si>
  <si>
    <t>(15.4%) </t>
  </si>
  <si>
    <t>13.6% </t>
  </si>
  <si>
    <t>Minority Interest, Supplemental</t>
  </si>
  <si>
    <t>82.3% </t>
  </si>
  <si>
    <t>Equity in Affiliates, Supplemental</t>
  </si>
  <si>
    <t>(10.6%) </t>
  </si>
  <si>
    <t>6.4% </t>
  </si>
  <si>
    <t>Advertising Expense, Supplemental</t>
  </si>
  <si>
    <t>Lease Expense -Total</t>
  </si>
  <si>
    <t>Sublease Income</t>
  </si>
  <si>
    <t>Short-Term Lease Cost</t>
  </si>
  <si>
    <t>Variable Financial Lease Expenses</t>
  </si>
  <si>
    <t>Variable Operating Lease Expenses</t>
  </si>
  <si>
    <t>Variable Lease Expense - Unclassified</t>
  </si>
  <si>
    <t>(82.0%) </t>
  </si>
  <si>
    <t>(75.3%) </t>
  </si>
  <si>
    <t>(91.4%) </t>
  </si>
  <si>
    <t>31.3% </t>
  </si>
  <si>
    <t>Stock-Based Compensation, Supplemental</t>
  </si>
  <si>
    <t>(3.3%) </t>
  </si>
  <si>
    <t>Labor &amp; Related Expense Suppl.</t>
  </si>
  <si>
    <t>(79.6%) </t>
  </si>
  <si>
    <t>(37.3%) </t>
  </si>
  <si>
    <t>Rental Expense, Supplemental</t>
  </si>
  <si>
    <t>Net Revenues</t>
  </si>
  <si>
    <t>Interest Expense (Financial Oper), Suppl</t>
  </si>
  <si>
    <t>Interest Expense on Lease Liabs., Suppl.</t>
  </si>
  <si>
    <t>Interest Capitalized, Supplemental</t>
  </si>
  <si>
    <t>(14.4%) </t>
  </si>
  <si>
    <t>(8.1%) </t>
  </si>
  <si>
    <t>(10.5%) </t>
  </si>
  <si>
    <t>Interest Expense, Supplemental</t>
  </si>
  <si>
    <t>Depreciation of Right-of-Use Assets,Sup.</t>
  </si>
  <si>
    <t>27.6% </t>
  </si>
  <si>
    <t>Depreciation, Supplemental</t>
  </si>
  <si>
    <t>Amort. of Right-of-Use Intang.Assets,Sup</t>
  </si>
  <si>
    <t>Amort of Intangibles, Supplemental</t>
  </si>
  <si>
    <t>(55.3%) </t>
  </si>
  <si>
    <t>Amort of Acquisition Costs, Supplemental</t>
  </si>
  <si>
    <t>Funds From Operations - REIT</t>
  </si>
  <si>
    <t>EPS, Supplemental</t>
  </si>
  <si>
    <t>(45.9%) </t>
  </si>
  <si>
    <t>60.1% </t>
  </si>
  <si>
    <t>(45.0%) </t>
  </si>
  <si>
    <t>34.4% </t>
  </si>
  <si>
    <t>(11.0%) </t>
  </si>
  <si>
    <t>(69.6%) </t>
  </si>
  <si>
    <t>79.6% </t>
  </si>
  <si>
    <t>Diluted Normalized EPS</t>
  </si>
  <si>
    <t>61.5% </t>
  </si>
  <si>
    <t>(45.5%) </t>
  </si>
  <si>
    <t>34.8% </t>
  </si>
  <si>
    <t>57.6% </t>
  </si>
  <si>
    <t>70.3% </t>
  </si>
  <si>
    <t>(69.8%) </t>
  </si>
  <si>
    <t>80.6% </t>
  </si>
  <si>
    <t>Basic Normalized EPS</t>
  </si>
  <si>
    <t>(45.8%) </t>
  </si>
  <si>
    <t>(11.3%) </t>
  </si>
  <si>
    <t>57.3% </t>
  </si>
  <si>
    <t>70.5% </t>
  </si>
  <si>
    <t>80.7% </t>
  </si>
  <si>
    <t>Normalized Inc. Avail to Com.</t>
  </si>
  <si>
    <t>(40.9%) </t>
  </si>
  <si>
    <t>53.1% </t>
  </si>
  <si>
    <t>44.1% </t>
  </si>
  <si>
    <t>(57.8%) </t>
  </si>
  <si>
    <t>47.7% </t>
  </si>
  <si>
    <t>Normalized Income After Taxes</t>
  </si>
  <si>
    <t>(61.2%) </t>
  </si>
  <si>
    <t>(36.1%) </t>
  </si>
  <si>
    <t>(42.3%) </t>
  </si>
  <si>
    <t>(35.9%) </t>
  </si>
  <si>
    <t>Inc Tax Ex Impact of Sp Items</t>
  </si>
  <si>
    <t>(70.6%) </t>
  </si>
  <si>
    <t>(78.5%) </t>
  </si>
  <si>
    <t>(77.1%) </t>
  </si>
  <si>
    <t>(93.2%) </t>
  </si>
  <si>
    <t>(83.2%) </t>
  </si>
  <si>
    <t>(56.7%) </t>
  </si>
  <si>
    <t>Effect of Special Items on Income Taxes</t>
  </si>
  <si>
    <t>8.6% </t>
  </si>
  <si>
    <t>30.0% </t>
  </si>
  <si>
    <t>(2.1%) </t>
  </si>
  <si>
    <t>Normalized Income Before Taxes</t>
  </si>
  <si>
    <t>(41.2%) </t>
  </si>
  <si>
    <t>(69.3%) </t>
  </si>
  <si>
    <t>(79.2%) </t>
  </si>
  <si>
    <t>(91.7%) </t>
  </si>
  <si>
    <t>(39.0%) </t>
  </si>
  <si>
    <t>Total Special Items</t>
  </si>
  <si>
    <t>Non-Recurring Items, Supplemental, Total</t>
  </si>
  <si>
    <t>Other Unusual Expense(Income), Suppl.</t>
  </si>
  <si>
    <t>Restructuring Charge, Supplemental</t>
  </si>
  <si>
    <t>Purchased R&amp;D Written-Off, Supplemental</t>
  </si>
  <si>
    <t>Litigation Charge, Supplemental</t>
  </si>
  <si>
    <t>Impairment-Assets Held for Use, Suppl.</t>
  </si>
  <si>
    <t>Impairment-Assets Held for Sale, Suppl.</t>
  </si>
  <si>
    <t>(Gain) Loss on Sale of Assets, Suppl.</t>
  </si>
  <si>
    <t>Diluted EPS after Stock Based Comp. Exp.</t>
  </si>
  <si>
    <t>Basic EPS after Stock Based Comp. Exp.</t>
  </si>
  <si>
    <t>Net Income after Stock Based Comp. Exp.</t>
  </si>
  <si>
    <t>Pro Forma Stock Compensation Expense</t>
  </si>
  <si>
    <t>33.4% </t>
  </si>
  <si>
    <t>Gross Dividends - Common Stock</t>
  </si>
  <si>
    <t>Special DPS - Common Stock Issue 4</t>
  </si>
  <si>
    <t>Special DPS - Common Stock Issue 3</t>
  </si>
  <si>
    <t>Special DPS - Common Stock Issue 2</t>
  </si>
  <si>
    <t>Special DPS - Common Stock Primary Issue</t>
  </si>
  <si>
    <t>Dividends per Share - Com Stock Issue 4</t>
  </si>
  <si>
    <t>Dividends per Share - Com Stock Issue 3</t>
  </si>
  <si>
    <t>Dividends per Share - Com Stock Issue 2</t>
  </si>
  <si>
    <t>80.0% </t>
  </si>
  <si>
    <t>DPS - Common Stock Primary Issue</t>
  </si>
  <si>
    <t>63.6% </t>
  </si>
  <si>
    <t>66.8% </t>
  </si>
  <si>
    <t>Diluted EPS Including ExtraOrd Items</t>
  </si>
  <si>
    <t>(44.9%) </t>
  </si>
  <si>
    <t>Diluted EPS Excluding ExtraOrd Items</t>
  </si>
  <si>
    <t>Diluted Weighted Average Shares</t>
  </si>
  <si>
    <t>(50.6%) </t>
  </si>
  <si>
    <t>65.4% </t>
  </si>
  <si>
    <t>66.5% </t>
  </si>
  <si>
    <t>15.7% </t>
  </si>
  <si>
    <t>Diluted Net Income</t>
  </si>
  <si>
    <t>Dilution Adjustment</t>
  </si>
  <si>
    <t>(40.6%) </t>
  </si>
  <si>
    <t>65.0% </t>
  </si>
  <si>
    <t>66.7% </t>
  </si>
  <si>
    <t>Basic EPS Including Extraordinary Items</t>
  </si>
  <si>
    <t>(82.1%) </t>
  </si>
  <si>
    <t>Basic EPS Excluding Extraordinary Items</t>
  </si>
  <si>
    <t>Basic Weighted Average Shares</t>
  </si>
  <si>
    <t>5.4% </t>
  </si>
  <si>
    <t>66.9% </t>
  </si>
  <si>
    <t>Income Available to Com Incl ExtraOrd</t>
  </si>
  <si>
    <t>(44.7%) </t>
  </si>
  <si>
    <t>Income Available to Com Excl ExtraOrd</t>
  </si>
  <si>
    <t>Total Adjustments to Net Income</t>
  </si>
  <si>
    <t>Interest Adjustment - Primary EPS</t>
  </si>
  <si>
    <t>Pro Forma Adjustment</t>
  </si>
  <si>
    <t>Miscellaneous Earnings Adjustment</t>
  </si>
  <si>
    <t>General Partners' Distributions</t>
  </si>
  <si>
    <t>Preferred Dividends</t>
  </si>
  <si>
    <t>10.7% </t>
  </si>
  <si>
    <t>(37.2%) </t>
  </si>
  <si>
    <t>53.7% </t>
  </si>
  <si>
    <t>60.5% </t>
  </si>
  <si>
    <t>(95.2%) </t>
  </si>
  <si>
    <t>Net Income</t>
  </si>
  <si>
    <t>(98.7%) </t>
  </si>
  <si>
    <t>Total Extraordinary Items</t>
  </si>
  <si>
    <t>Tax on Extraordinary Items</t>
  </si>
  <si>
    <t>Extraordinary Item</t>
  </si>
  <si>
    <t>Accounting Change</t>
  </si>
  <si>
    <t>Net Income Before Extra. Items</t>
  </si>
  <si>
    <t>U.S. GAAP Adjustment</t>
  </si>
  <si>
    <t>Equity In Affiliates</t>
  </si>
  <si>
    <t>(37.6%) </t>
  </si>
  <si>
    <t>84.6% </t>
  </si>
  <si>
    <t>(59.8%) </t>
  </si>
  <si>
    <t>Net Income After Taxes</t>
  </si>
  <si>
    <t>Provision for Income Taxes</t>
  </si>
  <si>
    <t>(18.1%) </t>
  </si>
  <si>
    <t>54.7% </t>
  </si>
  <si>
    <t>13.2% </t>
  </si>
  <si>
    <t>Net Income Before Taxes</t>
  </si>
  <si>
    <t>71.0% </t>
  </si>
  <si>
    <t>Other Non-Operating Income (Expense)</t>
  </si>
  <si>
    <t>Other, Net</t>
  </si>
  <si>
    <t>Gain (Loss) on Sale of Assets</t>
  </si>
  <si>
    <t>(16.8%) </t>
  </si>
  <si>
    <t>16.6% </t>
  </si>
  <si>
    <t>33.1% </t>
  </si>
  <si>
    <t>(15.3%) </t>
  </si>
  <si>
    <t>(35.0%) </t>
  </si>
  <si>
    <t>Interest Inc.(Exp.),Net-Non-Op., Total</t>
  </si>
  <si>
    <t>Interest Income(Exp), Net Non-Operating</t>
  </si>
  <si>
    <t>36.8% </t>
  </si>
  <si>
    <t>10.9% </t>
  </si>
  <si>
    <t>(41.5%) </t>
  </si>
  <si>
    <t>Investment Income - Non-Operating</t>
  </si>
  <si>
    <t>Interest/Invest Income - Non-Operating</t>
  </si>
  <si>
    <t>14.4% </t>
  </si>
  <si>
    <t>(21.6%) </t>
  </si>
  <si>
    <t>Interest Expense - Non-Operating</t>
  </si>
  <si>
    <t>Interest Expense, Net Non-Operating</t>
  </si>
  <si>
    <t>(29.9%) </t>
  </si>
  <si>
    <t>43.7% </t>
  </si>
  <si>
    <t>(54.3%) </t>
  </si>
  <si>
    <t>90.4% </t>
  </si>
  <si>
    <t>Operating Income</t>
  </si>
  <si>
    <t>Total Operating Expense</t>
  </si>
  <si>
    <t>(24.0%) </t>
  </si>
  <si>
    <t>16.0% </t>
  </si>
  <si>
    <t>(30.1%) </t>
  </si>
  <si>
    <t>4.8% </t>
  </si>
  <si>
    <t>(96.0%) </t>
  </si>
  <si>
    <t>(74.7%) </t>
  </si>
  <si>
    <t>38.0% </t>
  </si>
  <si>
    <t>(28.4%) </t>
  </si>
  <si>
    <t>39.1% </t>
  </si>
  <si>
    <t>Other Operating Expense</t>
  </si>
  <si>
    <t>20.4% </t>
  </si>
  <si>
    <t>(55.5%) </t>
  </si>
  <si>
    <t>22.7% </t>
  </si>
  <si>
    <t>(26.7%) </t>
  </si>
  <si>
    <t>Other Operating Expenses, Total</t>
  </si>
  <si>
    <t>(76.3%) </t>
  </si>
  <si>
    <t>(68.1%) </t>
  </si>
  <si>
    <t>26.2% </t>
  </si>
  <si>
    <t>Other Unusual Expense (Income)</t>
  </si>
  <si>
    <t>30.2% </t>
  </si>
  <si>
    <t>(53.9%) </t>
  </si>
  <si>
    <t>90.7% </t>
  </si>
  <si>
    <t>Loss(Gain) on Sale of Assets - Operating</t>
  </si>
  <si>
    <t>Impairment-Assets Held for Sale</t>
  </si>
  <si>
    <t>(54.7%) </t>
  </si>
  <si>
    <t>(86.8%) </t>
  </si>
  <si>
    <t>(86.7%) </t>
  </si>
  <si>
    <t>(75.7%) </t>
  </si>
  <si>
    <t>(87.5%) </t>
  </si>
  <si>
    <t>Impairment-Assets Held for Use</t>
  </si>
  <si>
    <t>(75.4%) </t>
  </si>
  <si>
    <t>(96.8%) </t>
  </si>
  <si>
    <t>(36.3%) </t>
  </si>
  <si>
    <t>Litigation</t>
  </si>
  <si>
    <t>36.7% </t>
  </si>
  <si>
    <t>(67.1%) </t>
  </si>
  <si>
    <t>(30.2%) </t>
  </si>
  <si>
    <t>(81.1%) </t>
  </si>
  <si>
    <t>(62.2%) </t>
  </si>
  <si>
    <t>Restructuring Charge</t>
  </si>
  <si>
    <t>(22.7%) </t>
  </si>
  <si>
    <t>(23.4%) </t>
  </si>
  <si>
    <t>Unusual Expense (Income)</t>
  </si>
  <si>
    <t>93.4% </t>
  </si>
  <si>
    <t>92.3% </t>
  </si>
  <si>
    <t>47.1% </t>
  </si>
  <si>
    <t>Interest Exp.(Inc.),Net-Operating, Total</t>
  </si>
  <si>
    <t>Interest Expense(Income) - Net Operating</t>
  </si>
  <si>
    <t>Investment Income - Operating</t>
  </si>
  <si>
    <t>Interest/Investment Income - Operating</t>
  </si>
  <si>
    <t>Interest Expense, Net - Operating</t>
  </si>
  <si>
    <t>Amortization of Intangibles</t>
  </si>
  <si>
    <t>43.8% </t>
  </si>
  <si>
    <t>19.2% </t>
  </si>
  <si>
    <t>Depreciation/Amortization</t>
  </si>
  <si>
    <t>Research &amp; Development</t>
  </si>
  <si>
    <t>Advertising Expense</t>
  </si>
  <si>
    <t>Labor &amp; Related Expense</t>
  </si>
  <si>
    <t>64.1% </t>
  </si>
  <si>
    <t>(27.7%) </t>
  </si>
  <si>
    <t>(19.3%) </t>
  </si>
  <si>
    <t>Selling/General/Administrative Expense</t>
  </si>
  <si>
    <t>(5.7%) </t>
  </si>
  <si>
    <t>Selling/General/Admin. Expenses, Total</t>
  </si>
  <si>
    <t>Gross Profit</t>
  </si>
  <si>
    <t>Cost of Revenue</t>
  </si>
  <si>
    <t>Cost of Revenue, Total</t>
  </si>
  <si>
    <t>Total Revenue</t>
  </si>
  <si>
    <t>Other Revenue, Total</t>
  </si>
  <si>
    <t>Net Sales</t>
  </si>
  <si>
    <t>Revenue</t>
  </si>
  <si>
    <t>Income Statement</t>
  </si>
  <si>
    <t>Orange SA | Income Statement                                07-Mar-2024 09:37</t>
  </si>
  <si>
    <t>Operating Return on Assets (%)</t>
  </si>
  <si>
    <t>Long Lived Assets</t>
  </si>
  <si>
    <t xml:space="preserve">-- </t>
  </si>
  <si>
    <t>Operating Margin (%)</t>
  </si>
  <si>
    <t>Operating Income/Loss</t>
  </si>
  <si>
    <t>EBITDA Margin (%)</t>
  </si>
  <si>
    <t>Earn. bef. Int., Tax &amp; Depr.</t>
  </si>
  <si>
    <t>Other Unusual Income/Expense</t>
  </si>
  <si>
    <t>Intersegment Revenue</t>
  </si>
  <si>
    <t>External Revenue</t>
  </si>
  <si>
    <r>
      <t>Consolidated Total</t>
    </r>
    <r>
      <rPr>
        <sz val="11"/>
        <color theme="1"/>
        <rFont val="Calibri"/>
        <family val="2"/>
        <scheme val="minor"/>
      </rPr>
      <t xml:space="preserve">      </t>
    </r>
  </si>
  <si>
    <r>
      <t>--</t>
    </r>
    <r>
      <rPr>
        <sz val="11"/>
        <color theme="1"/>
        <rFont val="Calibri"/>
        <family val="2"/>
        <scheme val="minor"/>
      </rPr>
      <t xml:space="preserve"> </t>
    </r>
  </si>
  <si>
    <r>
      <t>Mobile Financial Services</t>
    </r>
    <r>
      <rPr>
        <sz val="11"/>
        <color theme="1"/>
        <rFont val="Calibri"/>
        <family val="2"/>
        <scheme val="minor"/>
      </rPr>
      <t xml:space="preserve">      </t>
    </r>
  </si>
  <si>
    <r>
      <t>Presentation adjustment</t>
    </r>
    <r>
      <rPr>
        <sz val="11"/>
        <color theme="1"/>
        <rFont val="Calibri"/>
        <family val="2"/>
        <scheme val="minor"/>
      </rPr>
      <t xml:space="preserve">      </t>
    </r>
  </si>
  <si>
    <r>
      <t>Orange Bank</t>
    </r>
    <r>
      <rPr>
        <sz val="11"/>
        <color theme="1"/>
        <rFont val="Calibri"/>
        <family val="2"/>
        <scheme val="minor"/>
      </rPr>
      <t xml:space="preserve">      </t>
    </r>
  </si>
  <si>
    <r>
      <t>Unallocated</t>
    </r>
    <r>
      <rPr>
        <sz val="11"/>
        <color theme="1"/>
        <rFont val="Calibri"/>
        <family val="2"/>
        <scheme val="minor"/>
      </rPr>
      <t xml:space="preserve">      </t>
    </r>
  </si>
  <si>
    <r>
      <t>Enterprise</t>
    </r>
    <r>
      <rPr>
        <sz val="11"/>
        <color theme="1"/>
        <rFont val="Calibri"/>
        <family val="2"/>
        <scheme val="minor"/>
      </rPr>
      <t xml:space="preserve">      </t>
    </r>
  </si>
  <si>
    <r>
      <t>Rest of the World</t>
    </r>
    <r>
      <rPr>
        <sz val="11"/>
        <color theme="1"/>
        <rFont val="Calibri"/>
        <family val="2"/>
        <scheme val="minor"/>
      </rPr>
      <t xml:space="preserve">      </t>
    </r>
  </si>
  <si>
    <r>
      <t>Eliminations telecom activities/mobile financial services</t>
    </r>
    <r>
      <rPr>
        <sz val="11"/>
        <color theme="1"/>
        <rFont val="Calibri"/>
        <family val="2"/>
        <scheme val="minor"/>
      </rPr>
      <t xml:space="preserve">      </t>
    </r>
  </si>
  <si>
    <r>
      <t>Eliminations telecom activities/bank</t>
    </r>
    <r>
      <rPr>
        <sz val="11"/>
        <color theme="1"/>
        <rFont val="Calibri"/>
        <family val="2"/>
        <scheme val="minor"/>
      </rPr>
      <t xml:space="preserve">      </t>
    </r>
  </si>
  <si>
    <r>
      <t>Eliminations Europe</t>
    </r>
    <r>
      <rPr>
        <sz val="11"/>
        <color theme="1"/>
        <rFont val="Calibri"/>
        <family val="2"/>
        <scheme val="minor"/>
      </rPr>
      <t xml:space="preserve">      </t>
    </r>
  </si>
  <si>
    <r>
      <t>Eliminations</t>
    </r>
    <r>
      <rPr>
        <sz val="11"/>
        <color theme="1"/>
        <rFont val="Calibri"/>
        <family val="2"/>
        <scheme val="minor"/>
      </rPr>
      <t xml:space="preserve">      </t>
    </r>
  </si>
  <si>
    <r>
      <t>Segment Total</t>
    </r>
    <r>
      <rPr>
        <sz val="11"/>
        <color theme="1"/>
        <rFont val="Calibri"/>
        <family val="2"/>
        <scheme val="minor"/>
      </rPr>
      <t xml:space="preserve">      </t>
    </r>
  </si>
  <si>
    <r>
      <t>Other rest Of the world</t>
    </r>
    <r>
      <rPr>
        <sz val="11"/>
        <color theme="1"/>
        <rFont val="Calibri"/>
        <family val="2"/>
        <scheme val="minor"/>
      </rPr>
      <t xml:space="preserve">     Ctry/Region: OTHERS </t>
    </r>
  </si>
  <si>
    <r>
      <t>Rest of the world</t>
    </r>
    <r>
      <rPr>
        <sz val="11"/>
        <color theme="1"/>
        <rFont val="Calibri"/>
        <family val="2"/>
        <scheme val="minor"/>
      </rPr>
      <t xml:space="preserve">     Ctry/Region: OTHERS </t>
    </r>
  </si>
  <si>
    <r>
      <t>International Carriers and Shared Services</t>
    </r>
    <r>
      <rPr>
        <sz val="11"/>
        <color theme="1"/>
        <rFont val="Calibri"/>
        <family val="2"/>
        <scheme val="minor"/>
      </rPr>
      <t xml:space="preserve">     Ctry/Region: OTHERS </t>
    </r>
  </si>
  <si>
    <r>
      <t>Europe</t>
    </r>
    <r>
      <rPr>
        <sz val="11"/>
        <color theme="1"/>
        <rFont val="Calibri"/>
        <family val="2"/>
        <scheme val="minor"/>
      </rPr>
      <t xml:space="preserve">     Ctry/Region: EU </t>
    </r>
  </si>
  <si>
    <r>
      <t>Belgium and Luxembourg</t>
    </r>
    <r>
      <rPr>
        <sz val="11"/>
        <color theme="1"/>
        <rFont val="Calibri"/>
        <family val="2"/>
        <scheme val="minor"/>
      </rPr>
      <t xml:space="preserve">     Ctry/Region: BEL, LUX </t>
    </r>
  </si>
  <si>
    <r>
      <t>Africa and Middle-East</t>
    </r>
    <r>
      <rPr>
        <sz val="11"/>
        <color theme="1"/>
        <rFont val="Calibri"/>
        <family val="2"/>
        <scheme val="minor"/>
      </rPr>
      <t xml:space="preserve">     Ctry/Region: AF, ME </t>
    </r>
  </si>
  <si>
    <r>
      <t>Central European Countries</t>
    </r>
    <r>
      <rPr>
        <sz val="11"/>
        <color theme="1"/>
        <rFont val="Calibri"/>
        <family val="2"/>
        <scheme val="minor"/>
      </rPr>
      <t xml:space="preserve">     Ctry/Region: EU </t>
    </r>
  </si>
  <si>
    <r>
      <t>Poland</t>
    </r>
    <r>
      <rPr>
        <sz val="11"/>
        <color theme="1"/>
        <rFont val="Calibri"/>
        <family val="2"/>
        <scheme val="minor"/>
      </rPr>
      <t xml:space="preserve">      </t>
    </r>
  </si>
  <si>
    <r>
      <t>Spain</t>
    </r>
    <r>
      <rPr>
        <sz val="11"/>
        <color theme="1"/>
        <rFont val="Calibri"/>
        <family val="2"/>
        <scheme val="minor"/>
      </rPr>
      <t xml:space="preserve">     Ctry/Region: SPA </t>
    </r>
  </si>
  <si>
    <r>
      <t>France</t>
    </r>
    <r>
      <rPr>
        <sz val="11"/>
        <color theme="1"/>
        <rFont val="Calibri"/>
        <family val="2"/>
        <scheme val="minor"/>
      </rPr>
      <t xml:space="preserve">     Ctry/Region: FRA </t>
    </r>
  </si>
  <si>
    <t>31-Dec-2013 </t>
  </si>
  <si>
    <t xml:space="preserve">Annual Geographic by Segment in Millions of Euros </t>
  </si>
  <si>
    <t>Segments</t>
  </si>
  <si>
    <t>Orange SA | Segments                                07-Mar-2024 09:39</t>
  </si>
  <si>
    <t>LTM: Latest 12 Months</t>
  </si>
  <si>
    <t>LFI: Latest Fiscal Interim</t>
  </si>
  <si>
    <t>LFY: Latest Fiscal Year</t>
  </si>
  <si>
    <t>Inc. Aft Tax/Employee:</t>
  </si>
  <si>
    <t>     Ex-Date:</t>
  </si>
  <si>
    <t>Tot Revenue/Employee:</t>
  </si>
  <si>
    <t>     Pay Date:</t>
  </si>
  <si>
    <t>LFY</t>
  </si>
  <si>
    <t>LTM</t>
  </si>
  <si>
    <t>Anul</t>
  </si>
  <si>
    <t>     Decl:</t>
  </si>
  <si>
    <t>No. of Employees:</t>
  </si>
  <si>
    <t>Last Dividend</t>
  </si>
  <si>
    <t>Employees</t>
  </si>
  <si>
    <t>Semi-annual dividend</t>
  </si>
  <si>
    <t>Frequency:</t>
  </si>
  <si>
    <t>ROA Tot Assets:</t>
  </si>
  <si>
    <t>     10 Yr. Growth Rate:</t>
  </si>
  <si>
    <t>     LFY:</t>
  </si>
  <si>
    <t>ROE Comm Eqty:</t>
  </si>
  <si>
    <t>     5 Yr. Growth Rate:</t>
  </si>
  <si>
    <t>     LTM:</t>
  </si>
  <si>
    <t>ROC Tot LT Cap:</t>
  </si>
  <si>
    <t>     %Yr/Yr, LFY:</t>
  </si>
  <si>
    <t>     LFI:</t>
  </si>
  <si>
    <t>LFI</t>
  </si>
  <si>
    <t>Dividend</t>
  </si>
  <si>
    <t>Dividend Payout Ratio</t>
  </si>
  <si>
    <t>Management Effectiveness (%)</t>
  </si>
  <si>
    <t>Dividend 5 Yr. Growth Rate:</t>
  </si>
  <si>
    <t>Tot Debt/Tot Eqty:</t>
  </si>
  <si>
    <t>Annual Dividend - 5 Yr. Avg:</t>
  </si>
  <si>
    <t>LT Debt/Tot Assets:</t>
  </si>
  <si>
    <t>EPS</t>
  </si>
  <si>
    <t>Dividend Yield:</t>
  </si>
  <si>
    <t>LT Debt/Tot Eqty:</t>
  </si>
  <si>
    <t>EPS, %Yr/Yr:</t>
  </si>
  <si>
    <t>Dividends</t>
  </si>
  <si>
    <t>Curr Ratio:</t>
  </si>
  <si>
    <t>Tang Bk Value, Tot Eqty:</t>
  </si>
  <si>
    <t>Quick Ratio:</t>
  </si>
  <si>
    <t>Bk Val/Shr, Tot Eqty:</t>
  </si>
  <si>
    <t>Cash Flow/Shr (dil.):</t>
  </si>
  <si>
    <t>Financial Strength</t>
  </si>
  <si>
    <t>Revenue, %Yr/Yr:</t>
  </si>
  <si>
    <t>Tot Cash &amp; ST Invest/Shr:</t>
  </si>
  <si>
    <t>(=) Curr EV, LFY (m):</t>
  </si>
  <si>
    <t>Div/Shr Comm Stk Primary:</t>
  </si>
  <si>
    <t>(-) Cash &amp; Equiv, LFY (m):</t>
  </si>
  <si>
    <t>Growth Rates (%)</t>
  </si>
  <si>
    <t>EPS Normalized (dil.):</t>
  </si>
  <si>
    <t>(+) Tot Debt Cap, LFY (m):</t>
  </si>
  <si>
    <t>Income Aft Tax % Margin:</t>
  </si>
  <si>
    <t>EPS Incl Extra (dil.):</t>
  </si>
  <si>
    <t>Curr Mkt Cap (m):</t>
  </si>
  <si>
    <t>Income Bef Tax % Margin:</t>
  </si>
  <si>
    <t>EPS Excl Extra (dil.):</t>
  </si>
  <si>
    <t>Curr EV/EBIT (LFY):</t>
  </si>
  <si>
    <t>Oper Income % Margin:</t>
  </si>
  <si>
    <t>Revenue/Shr (dil.):</t>
  </si>
  <si>
    <t>Curr EV/EBITDA (LFY):</t>
  </si>
  <si>
    <t>EBITDA % Margin:</t>
  </si>
  <si>
    <t>Curr EV/Tot Revenue (LFY):</t>
  </si>
  <si>
    <t>Gross Profit % Margin:</t>
  </si>
  <si>
    <t>Per Share</t>
  </si>
  <si>
    <t>(=) Curr EV, LFI (m):</t>
  </si>
  <si>
    <t>Beta 5Yr Monthly:</t>
  </si>
  <si>
    <t>(-) Cash &amp; Equiv, LFI (m):</t>
  </si>
  <si>
    <t>Profitability Ratios (%)</t>
  </si>
  <si>
    <t>4.56 (M)</t>
  </si>
  <si>
    <t>90 Day Avg Vol (M):</t>
  </si>
  <si>
    <t>(+) Tot Debt Cap, LFI (m):</t>
  </si>
  <si>
    <t>     Avail Comm, Normalized, LFY:</t>
  </si>
  <si>
    <t>10 Day Avg Daily Vol:</t>
  </si>
  <si>
    <t>     Aft Tax, Normalized, LFY:</t>
  </si>
  <si>
    <t>     YTD:</t>
  </si>
  <si>
    <t>Curr EV/EBIT (LFI/LTM):</t>
  </si>
  <si>
    <t>     Bef Tax, Normalized, LFY:</t>
  </si>
  <si>
    <t>     1Y:</t>
  </si>
  <si>
    <t>Curr EV/EBITDA (LFI/LTM):</t>
  </si>
  <si>
    <t>Income</t>
  </si>
  <si>
    <t>     6M:</t>
  </si>
  <si>
    <t>Curr EV/Tot Revenue (LFI/LTM):</t>
  </si>
  <si>
    <t>Dilut Shrs Out Avg:</t>
  </si>
  <si>
    <t>     3M:</t>
  </si>
  <si>
    <t>Curr Price/Tang Bk, Tot Eqty:</t>
  </si>
  <si>
    <t>Income Avail Comm:</t>
  </si>
  <si>
    <t>     1M:</t>
  </si>
  <si>
    <t>Curr Price/CF/Shr:</t>
  </si>
  <si>
    <t>Income After Tax:</t>
  </si>
  <si>
    <t>     1-Day:</t>
  </si>
  <si>
    <t>Curr P/E Normalized, LFY:</t>
  </si>
  <si>
    <t>Income Before Tax:</t>
  </si>
  <si>
    <t>Price % Change</t>
  </si>
  <si>
    <t>P/E Excl. Extra Items:</t>
  </si>
  <si>
    <t>EBIT:</t>
  </si>
  <si>
    <t>9.98 (03-Aug-2023)</t>
  </si>
  <si>
    <t>     52 Wk Low:</t>
  </si>
  <si>
    <t>Curr P/E Excl Extra, LTM:</t>
  </si>
  <si>
    <t>EBITDA:</t>
  </si>
  <si>
    <t>11.87 (28-Apr-2023)</t>
  </si>
  <si>
    <t>     52 Wk High:</t>
  </si>
  <si>
    <t>Curr Price/Rev/Shr:</t>
  </si>
  <si>
    <t>Total Revenue:</t>
  </si>
  <si>
    <t>10.53 (06-Mar-2024)</t>
  </si>
  <si>
    <t>     Close:</t>
  </si>
  <si>
    <t>Price</t>
  </si>
  <si>
    <t>Valuation Ratios (EUR)</t>
  </si>
  <si>
    <t>Income Statement (EUR, M)</t>
  </si>
  <si>
    <t>Price &amp; Volume ( EUR )</t>
  </si>
  <si>
    <t>Ratios And Analytics(LFI: 31-Dec-2023 LFY: 31-Dec-2023)</t>
  </si>
  <si>
    <t>France (ORAN)</t>
  </si>
  <si>
    <t>Ratios - Overview</t>
  </si>
  <si>
    <t>Orange SA | Ratios And Analytics                                07-Mar-2024 09:40</t>
  </si>
  <si>
    <t>-</t>
  </si>
  <si>
    <t>Dollar Liquidity (daily $ move price 1%)</t>
  </si>
  <si>
    <t>Volume Liquidity (daily shares move price 1%)</t>
  </si>
  <si>
    <t>Sharpe Ratio 3 Yr Wkly</t>
  </si>
  <si>
    <t>Beta Down 3 Yr Wkly</t>
  </si>
  <si>
    <t>Beta Up 3 Yr Wkly</t>
  </si>
  <si>
    <t>Beta 3 Yr Wkly</t>
  </si>
  <si>
    <t>Sharpe Ratio 5 Yr Mthly</t>
  </si>
  <si>
    <t>Beta Down 5 Yr Mthly</t>
  </si>
  <si>
    <t>Beta Up 5 Yr Mthly</t>
  </si>
  <si>
    <t>Beta 5 Yr Mthly</t>
  </si>
  <si>
    <t>Risk</t>
  </si>
  <si>
    <t>Hist Div Yield Comm Stk Primary, %, FY</t>
  </si>
  <si>
    <t>Hist Price/Tang Bk, Tot Eqty, FY</t>
  </si>
  <si>
    <t>Hist Price/Bk, Tot Eqty, FY</t>
  </si>
  <si>
    <t>Hist Price/Tang Comm Eqty, FY</t>
  </si>
  <si>
    <t>Hist Price/Comm Eqty, FY</t>
  </si>
  <si>
    <t>Hist Price/FOCF/Shr (dil.), FY</t>
  </si>
  <si>
    <t>Hist Price/OCF/Shr (dil.), FY</t>
  </si>
  <si>
    <t>Hist Price/FCF/Shr (dil.), FY</t>
  </si>
  <si>
    <t>Hist Price/CF/Shr (dil.), FY</t>
  </si>
  <si>
    <t>Hist P/E Normalized (dil), FY</t>
  </si>
  <si>
    <t>Hist P/E, FY</t>
  </si>
  <si>
    <t>Hist Price/EBITDA/Shr (dil), FY</t>
  </si>
  <si>
    <t>Hist Price/Rev/Shr (dil.), FY</t>
  </si>
  <si>
    <t>Hist EV/FOCF, FY</t>
  </si>
  <si>
    <t>Hist EV/OCF, FY</t>
  </si>
  <si>
    <t>Hist EV/FCF, FY</t>
  </si>
  <si>
    <t>Hist EV/EBITDA, FY</t>
  </si>
  <si>
    <t>Hist EV/Revenue, FY</t>
  </si>
  <si>
    <t>Hist EV, %Prd/Prd, FY</t>
  </si>
  <si>
    <t>Hist EV, FY</t>
  </si>
  <si>
    <t>Hist Mkt Cap, %Prd/Prd, FY</t>
  </si>
  <si>
    <t>Hist Mkt Cap, FY</t>
  </si>
  <si>
    <t>Value</t>
  </si>
  <si>
    <t>Revenue/Employee, FY</t>
  </si>
  <si>
    <t>Reinvestment Rate, %, FY</t>
  </si>
  <si>
    <t>Inc Avail Comm/Tot Eqty, %, FY</t>
  </si>
  <si>
    <t>ROA Tot Assets, %, FY</t>
  </si>
  <si>
    <t>ROE Comm Eqty, %, FY</t>
  </si>
  <si>
    <t>ROFA Fixed Assets, %, FY</t>
  </si>
  <si>
    <t>EBITDA/Tot Assets, %, FY</t>
  </si>
  <si>
    <t>EBITDA/Tot Eqty, %, FY</t>
  </si>
  <si>
    <t>EBITDA/Comm Shr Eqty, %, FY</t>
  </si>
  <si>
    <t>Revenue/Tot Assets, FY</t>
  </si>
  <si>
    <t>Revenue/Wk Cap, FY</t>
  </si>
  <si>
    <t>Revenue/Inventory, FY</t>
  </si>
  <si>
    <t>Sales/Receivables, FY</t>
  </si>
  <si>
    <t>Profitability/Return</t>
  </si>
  <si>
    <t> 31-Dec-2014</t>
  </si>
  <si>
    <t> 31-Dec-2015</t>
  </si>
  <si>
    <t> 31-Dec-2016</t>
  </si>
  <si>
    <t> 31-Dec-2017</t>
  </si>
  <si>
    <t> 31-Dec-2018</t>
  </si>
  <si>
    <t> 31-Dec-2019</t>
  </si>
  <si>
    <t> 31-Dec-2020</t>
  </si>
  <si>
    <t> 31-Dec-2021</t>
  </si>
  <si>
    <t> 31-Dec-2022</t>
  </si>
  <si>
    <t> 31-Dec-2023</t>
  </si>
  <si>
    <t>Period End Date:</t>
  </si>
  <si>
    <t>Fiscal Period:</t>
  </si>
  <si>
    <t>Annual in Millions of Euros</t>
  </si>
  <si>
    <t>Ratios - Profit/Value/Risk</t>
  </si>
  <si>
    <t>Orange SA | Ratios - Profit/Value/Risk                                07-Mar-2024 09:40</t>
  </si>
  <si>
    <t>Beta (1y)</t>
  </si>
  <si>
    <t>Beta (2y)</t>
  </si>
  <si>
    <t>Beta (3y)</t>
  </si>
  <si>
    <t>Beta (4y)</t>
  </si>
  <si>
    <t>Beta (5y)</t>
  </si>
  <si>
    <t xml:space="preserve">Covariance </t>
  </si>
  <si>
    <t>std market index</t>
  </si>
  <si>
    <t>std Orange</t>
  </si>
  <si>
    <t>Beta(slope)</t>
  </si>
  <si>
    <t>Log returns CAC 40 index</t>
  </si>
  <si>
    <t>Log returns Orange S.A</t>
  </si>
  <si>
    <t>CAC40 index (.FCHI)</t>
  </si>
  <si>
    <t>Orange S.A (ORAN.PA)</t>
  </si>
  <si>
    <t>CAC 40 Index (.FCHI)</t>
  </si>
  <si>
    <t>Workaround for data items has been done in these columns and linked to the formulae in cells E11:K11 .</t>
  </si>
  <si>
    <t>Column U:AD</t>
  </si>
  <si>
    <t>Workaround for dates &amp; periods has been done in these rows and made hidden.</t>
  </si>
  <si>
    <t>Row 8:9</t>
  </si>
  <si>
    <t>Dropdown has been provided to select period (Fiscal/Calendar).</t>
  </si>
  <si>
    <t>D5</t>
  </si>
  <si>
    <t>Dropdown for currency parameter has been provided and related work around has been carried out in columns AF:AG.</t>
  </si>
  <si>
    <t>D4</t>
  </si>
  <si>
    <t>This is user input provision for entering company RIC. The subsequent data for the given RIC and data field has been provided across Column E:L.</t>
  </si>
  <si>
    <t>D3</t>
  </si>
  <si>
    <t>FORECAST MULTIPLES (MEAN)</t>
  </si>
  <si>
    <t>Remarks</t>
  </si>
  <si>
    <t>Cell reference</t>
  </si>
  <si>
    <t>Tab Name</t>
  </si>
  <si>
    <t>• This template has been built in TREMO.
• It is recommended that the file be operated on MS Excel 'Automatic' calculation mode.</t>
  </si>
  <si>
    <t>General Comments</t>
  </si>
  <si>
    <t>Eikon 4 - Thomson Reuters Eikon for Microsoft office (TREMO)</t>
  </si>
  <si>
    <t>TR Product(s) Used in this Template</t>
  </si>
  <si>
    <t>User Name</t>
  </si>
  <si>
    <t>Client Company Name</t>
  </si>
  <si>
    <t>Forecast Multiples (Mean).xlsx</t>
  </si>
  <si>
    <t>Model Name</t>
  </si>
  <si>
    <t>13-040717632</t>
  </si>
  <si>
    <t>Request ID</t>
  </si>
  <si>
    <t>Thomson Reuters Model Conversion Tracking Sheet</t>
  </si>
  <si>
    <t>ZWD</t>
  </si>
  <si>
    <t>Zimbabwe Dollars</t>
  </si>
  <si>
    <t>ZMK</t>
  </si>
  <si>
    <t>Zambian Kwacha (Rebased Jan 2013)</t>
  </si>
  <si>
    <t>ZMW</t>
  </si>
  <si>
    <t>Zambian Kwacha</t>
  </si>
  <si>
    <t>YER</t>
  </si>
  <si>
    <t>Yemen rial</t>
  </si>
  <si>
    <t>VND</t>
  </si>
  <si>
    <t>Vietnam dong</t>
  </si>
  <si>
    <t>VEF</t>
  </si>
  <si>
    <t>Venezuelan Bolívar</t>
  </si>
  <si>
    <t>VUV</t>
  </si>
  <si>
    <t>Vanuatu vatu</t>
  </si>
  <si>
    <t>USD</t>
  </si>
  <si>
    <t>United States dollar</t>
  </si>
  <si>
    <t>GBP</t>
  </si>
  <si>
    <t>United Kingdom pound</t>
  </si>
  <si>
    <t>AED</t>
  </si>
  <si>
    <t>United Arab Emirates dirham</t>
  </si>
  <si>
    <t>UAH</t>
  </si>
  <si>
    <t>Ukraine hryvna</t>
  </si>
  <si>
    <t>UGX</t>
  </si>
  <si>
    <t>Uganda shilling</t>
  </si>
  <si>
    <t>TND</t>
  </si>
  <si>
    <t>Tunisia dinar</t>
  </si>
  <si>
    <t>TTD</t>
  </si>
  <si>
    <t>Trinidad &amp; Tobago dollar</t>
  </si>
  <si>
    <t>THB</t>
  </si>
  <si>
    <t>Thailand baht</t>
  </si>
  <si>
    <t>TZS</t>
  </si>
  <si>
    <t>Tanzania shilling</t>
  </si>
  <si>
    <t>TWD</t>
  </si>
  <si>
    <t>Taiwan dollar</t>
  </si>
  <si>
    <t>CHF</t>
  </si>
  <si>
    <t>Switzerland franc</t>
  </si>
  <si>
    <t>SEK</t>
  </si>
  <si>
    <t>Sweden krona</t>
  </si>
  <si>
    <t>SZL</t>
  </si>
  <si>
    <t>Swaziland lilangeni</t>
  </si>
  <si>
    <t>SDD</t>
  </si>
  <si>
    <t>Sudan Dinar</t>
  </si>
  <si>
    <t>LKR</t>
  </si>
  <si>
    <t>Sri Lanka rupee</t>
  </si>
  <si>
    <t>ESP</t>
  </si>
  <si>
    <t>Spain peseta</t>
  </si>
  <si>
    <t>KRW</t>
  </si>
  <si>
    <t>South Korea won</t>
  </si>
  <si>
    <t>ZAR</t>
  </si>
  <si>
    <t>South Africa rand</t>
  </si>
  <si>
    <t>SIT</t>
  </si>
  <si>
    <t>Slovenia tolar</t>
  </si>
  <si>
    <t>SKK</t>
  </si>
  <si>
    <t>Slovak Republic koruna</t>
  </si>
  <si>
    <t>SGD</t>
  </si>
  <si>
    <t>Singapore dollar</t>
  </si>
  <si>
    <t>RSD</t>
  </si>
  <si>
    <t>Serbian Dinar</t>
  </si>
  <si>
    <t>SAR</t>
  </si>
  <si>
    <t>Saudi Arabia riyal</t>
  </si>
  <si>
    <t>RUR</t>
  </si>
  <si>
    <t>Russian Ruble (to Jan 2004)</t>
  </si>
  <si>
    <t>RUB</t>
  </si>
  <si>
    <t>Russia ruble</t>
  </si>
  <si>
    <t>RON</t>
  </si>
  <si>
    <t>Romania leu (new)</t>
  </si>
  <si>
    <t>QAR</t>
  </si>
  <si>
    <t>Qatar rial</t>
  </si>
  <si>
    <t>PTE</t>
  </si>
  <si>
    <t>Portugal escudo</t>
  </si>
  <si>
    <t>PLN</t>
  </si>
  <si>
    <t>Poland zloty</t>
  </si>
  <si>
    <t>PHP</t>
  </si>
  <si>
    <t>Philippines peso</t>
  </si>
  <si>
    <t>PEN</t>
  </si>
  <si>
    <t>Peru neuvo sol</t>
  </si>
  <si>
    <t>PYG</t>
  </si>
  <si>
    <t>Paraguay guarani</t>
  </si>
  <si>
    <t>PGK</t>
  </si>
  <si>
    <t>Papua New Guinea kina</t>
  </si>
  <si>
    <t>PAB</t>
  </si>
  <si>
    <t>Panama balboa</t>
  </si>
  <si>
    <t>PKR</t>
  </si>
  <si>
    <t>Pakistan rupee</t>
  </si>
  <si>
    <t>OMR</t>
  </si>
  <si>
    <t>Oman rial</t>
  </si>
  <si>
    <t>NOK</t>
  </si>
  <si>
    <t>Norway krone</t>
  </si>
  <si>
    <t>NGN</t>
  </si>
  <si>
    <t>Nigeria naira</t>
  </si>
  <si>
    <t>NZD</t>
  </si>
  <si>
    <t>New Zealand dollar</t>
  </si>
  <si>
    <t>TRY</t>
  </si>
  <si>
    <t>New Turkish Lira</t>
  </si>
  <si>
    <t>NLG</t>
  </si>
  <si>
    <t>Netherlands guilder</t>
  </si>
  <si>
    <t>ANG</t>
  </si>
  <si>
    <t>Netherlands Antilles guilder</t>
  </si>
  <si>
    <t>NAD</t>
  </si>
  <si>
    <t>Namibia dollar</t>
  </si>
  <si>
    <t>MZN</t>
  </si>
  <si>
    <t>Mozambican Metical</t>
  </si>
  <si>
    <t>MAD</t>
  </si>
  <si>
    <t>Morocco dirham</t>
  </si>
  <si>
    <t>MNT</t>
  </si>
  <si>
    <t>Mongolia tugrik</t>
  </si>
  <si>
    <t>MXN</t>
  </si>
  <si>
    <t>Mexico peso</t>
  </si>
  <si>
    <t>MUR</t>
  </si>
  <si>
    <t>Mauritius rupee</t>
  </si>
  <si>
    <t>MTL</t>
  </si>
  <si>
    <t>Malta lira</t>
  </si>
  <si>
    <t>MYR</t>
  </si>
  <si>
    <t>Malaysia ringgit</t>
  </si>
  <si>
    <t>MWK</t>
  </si>
  <si>
    <t>Malawi kwacha</t>
  </si>
  <si>
    <t>MKD</t>
  </si>
  <si>
    <t>Macedonia denar</t>
  </si>
  <si>
    <t>LUF</t>
  </si>
  <si>
    <t>Luxembourg franc</t>
  </si>
  <si>
    <t>LTL</t>
  </si>
  <si>
    <t>Lithuania litas</t>
  </si>
  <si>
    <t>LBP</t>
  </si>
  <si>
    <t>Lebanon pound</t>
  </si>
  <si>
    <t>LVL</t>
  </si>
  <si>
    <t>Latvia lats</t>
  </si>
  <si>
    <t>KWD</t>
  </si>
  <si>
    <t>Kuwait dinar</t>
  </si>
  <si>
    <t>KES</t>
  </si>
  <si>
    <t>Kenya shilling</t>
  </si>
  <si>
    <t>KZT</t>
  </si>
  <si>
    <t>Kazakhstan tenge</t>
  </si>
  <si>
    <t>JOD</t>
  </si>
  <si>
    <t>Jordan dinar</t>
  </si>
  <si>
    <t>JPY</t>
  </si>
  <si>
    <t>Japan yen</t>
  </si>
  <si>
    <t>JMD</t>
  </si>
  <si>
    <t>Jamaica dollar</t>
  </si>
  <si>
    <t>ITL</t>
  </si>
  <si>
    <t>Italy lira</t>
  </si>
  <si>
    <t>ILS</t>
  </si>
  <si>
    <t>Israel shekel</t>
  </si>
  <si>
    <t>IEP</t>
  </si>
  <si>
    <t>Ireland punt</t>
  </si>
  <si>
    <t>IDR</t>
  </si>
  <si>
    <t>Indonesia rupiah</t>
  </si>
  <si>
    <t>INR</t>
  </si>
  <si>
    <t>India rupee</t>
  </si>
  <si>
    <t>ISK</t>
  </si>
  <si>
    <t>Iceland krona</t>
  </si>
  <si>
    <t>HUF</t>
  </si>
  <si>
    <t>Hungary forint</t>
  </si>
  <si>
    <t>HKD</t>
  </si>
  <si>
    <t>Hong Kong dollar</t>
  </si>
  <si>
    <t>HNL</t>
  </si>
  <si>
    <t>Honduras lempira</t>
  </si>
  <si>
    <t>GTQ</t>
  </si>
  <si>
    <t>Guatemala quetzal</t>
  </si>
  <si>
    <t>GRD</t>
  </si>
  <si>
    <t>Greece drachma</t>
  </si>
  <si>
    <t>GHS</t>
  </si>
  <si>
    <t>Ghana Cedi</t>
  </si>
  <si>
    <t>DEM</t>
  </si>
  <si>
    <t>Germany mark</t>
  </si>
  <si>
    <t>GEL</t>
  </si>
  <si>
    <t>Georgia lari</t>
  </si>
  <si>
    <t>FRF</t>
  </si>
  <si>
    <t>France franc</t>
  </si>
  <si>
    <t>FIM</t>
  </si>
  <si>
    <t>Finland markka</t>
  </si>
  <si>
    <t>FJD</t>
  </si>
  <si>
    <t>Fiji dollar</t>
  </si>
  <si>
    <t>ROIC</t>
  </si>
  <si>
    <t>EUR</t>
  </si>
  <si>
    <t>European Union euro</t>
  </si>
  <si>
    <t>EEK</t>
  </si>
  <si>
    <t>Estonia kroon</t>
  </si>
  <si>
    <t>EGP</t>
  </si>
  <si>
    <t>Egypt pound</t>
  </si>
  <si>
    <t>ECS</t>
  </si>
  <si>
    <t>Ecuador sucre</t>
  </si>
  <si>
    <t>XCD</t>
  </si>
  <si>
    <t>East Caribbean dollar</t>
  </si>
  <si>
    <t>DOP</t>
  </si>
  <si>
    <t>Dominican Republic peso</t>
  </si>
  <si>
    <t>DKK</t>
  </si>
  <si>
    <t>Denmark krone</t>
  </si>
  <si>
    <t>Avail(TR.ROICMean(Methodology=WeightedAnnual Period=#1),TR.ROICMean(Methodology=InterimSum Period=#1))</t>
  </si>
  <si>
    <t>TR.ROICMean(Period=#1)</t>
  </si>
  <si>
    <t>Avail(TR.ROICActValue(Period=#1 Methodology=WeightedAnnual),TR.ROICActValue(Period=#1 Methodology=InterimSum))</t>
  </si>
  <si>
    <t>TR.ROICActValue(Period=#1)</t>
  </si>
  <si>
    <t xml:space="preserve"> </t>
  </si>
  <si>
    <t>Avail(TR.ROICMean(Period=NTM Methodology=WeightedAnnualBlend),TR.ROICMean(Period=NTM Methodology=InterimSum))</t>
  </si>
  <si>
    <t>(2*TR.EBITTTM*(100-TR.EffectiveTaxRate))/(TR.TotalAssetsReported(Period=FI0)-zav(TR.TotalCurrLiabilities(Period=FI0))-zav(TR.CashandSTInvestments(Period=FI0))+TR.TotalAssetsReported(Period=FI-4)-zav(TR.TotalCurrLiabilities(Period=FI-4))-zav(TR.CashandSTInvestments(Period=FI-4)))</t>
  </si>
  <si>
    <t>Return on Invested Capital</t>
  </si>
  <si>
    <t>CZK</t>
  </si>
  <si>
    <t>Czech Republic koruna</t>
  </si>
  <si>
    <t>Avail(TR.ROEMean(Methodology=WeightedAnnual Period=#1),TR.ROEMean(Methodology=InterimSum Period=#1))</t>
  </si>
  <si>
    <t>TR.ROEMean(Period=#1)</t>
  </si>
  <si>
    <t>Avail(TR.ROEActValue(Period=#1 Methodology=WeightedAnnual),TR.ROEActValue(Period=#1 Methodology=InterimSum))</t>
  </si>
  <si>
    <t>TR.ROEActValue(Period=#1)</t>
  </si>
  <si>
    <t>Avail(TR.ROEMean(Period=NTM Methodology=WeightedAnnualBlend),TR.ROEMean(Period=NTM Methodology=InterimSum))</t>
  </si>
  <si>
    <t>TR.ReturnonAvgTotEqtyPctNetIncomeBeforeExtraItemsTTM</t>
  </si>
  <si>
    <t>Return on Equity</t>
  </si>
  <si>
    <t>CYP</t>
  </si>
  <si>
    <t>Cyprus pound</t>
  </si>
  <si>
    <t>Avail(TR.ROAMean(Methodology=WeightedAnnual Period=#1),TR.ROAMean(Methodology=InterimSum Period=#1))</t>
  </si>
  <si>
    <t>TR.ROAMean(Period=#1)</t>
  </si>
  <si>
    <t>Avail(TR.ROAActValue(Period=#1 Methodology=WeightedAnnual),TR.ROAActValue(Period=#1 Methodology=InterimSum))</t>
  </si>
  <si>
    <t>TR.ROAActValue(Period=#1)</t>
  </si>
  <si>
    <t>Avail(TR.ROAMean(Period=NTM Methodology=WeightedAnnualBlend),TR.ROAMean(Period=NTM Methodology=InterimSum))</t>
  </si>
  <si>
    <t>TR.ROAPercentTrailing12M</t>
  </si>
  <si>
    <t>Return on Assets</t>
  </si>
  <si>
    <t>HRK</t>
  </si>
  <si>
    <t>Croatia kuna</t>
  </si>
  <si>
    <t>AVAIL(TR.PtoBPSMeanEst(Methodology=WeightedAnnual Period=#1),TR.PtoBPSMeanEst(Methodology=InterimSum Period=#1))</t>
  </si>
  <si>
    <t>TR.PtoBPSMeanEst(Period=#1)</t>
  </si>
  <si>
    <t>Avail(TR.PtoBVPSActValue(Period=#1 Methodology=WeightedAnnual),TR.PtoBVPSActValue(Period=#1 Methodology=InterimSum))</t>
  </si>
  <si>
    <t>TR.PtoBVPSActValue(Period=#1)</t>
  </si>
  <si>
    <t>AVAIL(TR.PtoBPSMeanEst(Period=NTM Methodology=WeightedAnnualBlend),TR.PtoBPSMeanEst(Period=NTM Methodology=InterimSum))</t>
  </si>
  <si>
    <t>TR.PriceToBVPerShare</t>
  </si>
  <si>
    <t>Price/Book Value</t>
  </si>
  <si>
    <t>CRC</t>
  </si>
  <si>
    <t>Costa Rica colon</t>
  </si>
  <si>
    <t>Avail(TR.PtoCPSMeanEst(Methodology=WeightedAnnual Period=#1),TR.PtoCPSMeanEst(Methodology=InterimSum Period=#1))</t>
  </si>
  <si>
    <t>TR.PtoCPSMeanEst(Period=#1)</t>
  </si>
  <si>
    <t>TR.PriceClose(Sdate=#3)//Avail(TR.CFPSActValue(Methodology=WeightedAnnual Period=#1),TR.CFPSActValue(Methodology=InterimSum Period=#1))</t>
  </si>
  <si>
    <t>TR.PriceClose(Sdate=#3)/TR.CFPSActValue(Period=#1)</t>
  </si>
  <si>
    <t>AVAIL(TR.PtoCPSMeanEst(Period=NTM Methodology=WeightedAnnualBlend),TR.PtoCPSMeanEst(Period=NTM Methodology=InterimSum))</t>
  </si>
  <si>
    <t>TR.PriceToCFPerShare</t>
  </si>
  <si>
    <t>Price/Cashflow</t>
  </si>
  <si>
    <t>COP</t>
  </si>
  <si>
    <t>Colombia peso</t>
  </si>
  <si>
    <t>Avail(TR.PtoREVMeanEst(Methodology=WeightedAnnual Period=#1),TR.PtoREVMeanEst(Methodology=InterimSum Period=#1))</t>
  </si>
  <si>
    <t>TR.PtoREVMeanEst(Period=#1)</t>
  </si>
  <si>
    <t>TR.CompanyMarketCap(sdate=#3)/Avail(TR.RevenueActValue(Methodology=WeightedAnnual Period=#1),TR.RevenueActValue(Methodology=InterimSum Period=#1))</t>
  </si>
  <si>
    <t>TR.CompanyMarketCap(sdate=#3)/TR.RevenueActValue(Period=#1)</t>
  </si>
  <si>
    <t>Avail(TR.PtoREVMeanEst(Period=NTM Methodology=WeightedAnnualBlend),TR.PtoREVMeanEst(Period=NTM Methodology=InterimSum))</t>
  </si>
  <si>
    <t>TR.PriceToSalesPerShare</t>
  </si>
  <si>
    <t>Price/Sales</t>
  </si>
  <si>
    <t>CNY</t>
  </si>
  <si>
    <t>China renminbi (yuan)</t>
  </si>
  <si>
    <t>(AVAIL(TR.FCFPSMean(Methodology=WeightedAnnual Period=#1),TR.FCFPSMean(Methodology=InterimSum Period=#1))/TR.PriceClose)*100</t>
  </si>
  <si>
    <t>(TR.FCFPSMean(Period=#1)/TR.PriceClose)*100</t>
  </si>
  <si>
    <t>Avail(TR.FCFPSActValueYield(Methodology=WeightedAnnual Period=#1),TR.FCFPSActValueYield(Methodology=InterimSum Period=#1))</t>
  </si>
  <si>
    <t>TR.FCFPSActValueYield(Period=#1)</t>
  </si>
  <si>
    <t>(AVAIL(TR.FCFPSMean(Methodology=WeightedAnnualBlend Period=NTM),TR.FCFPSMean(Methodology=InterimSum Period=NTM))/TR.PriceClose)*100</t>
  </si>
  <si>
    <t>(TR.FreeCashFlowTTM/TR.CompanyMarketCap(ShType=OUT))*100</t>
  </si>
  <si>
    <t>FCF Yield</t>
  </si>
  <si>
    <t>NTM</t>
  </si>
  <si>
    <t>CLP</t>
  </si>
  <si>
    <t>Chile peso</t>
  </si>
  <si>
    <t>AVAIL(TR.DPSMeanYield(Methodology=WeightedAnnual Period=#1),TR.DPSMeanYield(Methodology=InterimSum Period=#1))</t>
  </si>
  <si>
    <t>TR.DPSMeanYield(Period=#1)</t>
  </si>
  <si>
    <t>AVAIL(TR.DPSActValueYield(Methodology=WeightedAnnual Period=#1),TR.DPSActValueYield(Methodology=InterimSum Period=#1))</t>
  </si>
  <si>
    <t>TR.DPSActValueYield(Period=#1)</t>
  </si>
  <si>
    <t>Avail(TR.DPSMeanYield(Period=NTM Methodology=WeightedAnnualBlend),TR.DPSMeanYield(Period=NTM Methodology=InterimSum))</t>
  </si>
  <si>
    <t>TR.CurrDividendYieldCommStockPrimaryIssueLTM</t>
  </si>
  <si>
    <t>Dividend Yield</t>
  </si>
  <si>
    <t>XOF</t>
  </si>
  <si>
    <t>CFA franc (BCEAO)</t>
  </si>
  <si>
    <t>Avail(TR.PEG(Methodology=WeightedAnnual Period=#1),TR.PEG(Methodology=InterimSum Period=#1))</t>
  </si>
  <si>
    <t>TR.PEG(Period=#1)</t>
  </si>
  <si>
    <t>Avail(TR.PtoEPSActValue(Methodology=WeightedAnnual Period=#1)//Percent_Chg(TR.EPSActValue(Methodology=WeightedAnnual Period=#1), wsize=-1),TR.PtoEPSActValue(Methodology=InterimSum Period=#1)//Percent_Chg(TR.EPSActValue(Methodology=InterimSum Period=#1), wsize=-1))</t>
  </si>
  <si>
    <t>TR.PtoEPSActValue(Period=#1)//Percent_Chg(TR.EPSActValue(Period=#1), wsize=-1)</t>
  </si>
  <si>
    <t>Avail(TR.PEG(Period=NTM Methodology=WeightedAnnualBlend),TR.PEG(Period=NTM Methodology=InterimSum))</t>
  </si>
  <si>
    <t>TR.PE/Percent_Chg(TR.DilutedEpsExclExtra(Period=LTM), wsize=-1)</t>
  </si>
  <si>
    <t>PEG</t>
  </si>
  <si>
    <t>XAF</t>
  </si>
  <si>
    <t>Central African Cfa Franc</t>
  </si>
  <si>
    <t>Avail(TR.PtoEPSMeanEst(Methodology=WeightedAnnual Period=#1),TR.PtoEPSMeanEst(Methodology=InterimSum Period=#1))</t>
  </si>
  <si>
    <t>TR.PtoEPSMeanEst(Period=#1)</t>
  </si>
  <si>
    <t>Avail(TR.PtoEPSActValue(Methodology=WeightedAnnual Period=#1),TR.PtoEPSActValue(Methodology=InterimSum Period=#1))</t>
  </si>
  <si>
    <t>TR.PtoEPSActValue(Period=#1)</t>
  </si>
  <si>
    <t>Avail(TR.PtoEPSMeanEst(Period=NTM  Methodology=WeightedAnnualBlend),TR.PtoEPSMeanEst(Period=NTM Methodology=InterimSum))</t>
  </si>
  <si>
    <t>TR.PE</t>
  </si>
  <si>
    <t>PE</t>
  </si>
  <si>
    <t>KYD</t>
  </si>
  <si>
    <t>Cayman Islands dollar</t>
  </si>
  <si>
    <t>TR.EV/Avail(TR.EBITMean(Methodology=WeightedAnnual Period=#1),TR.EBITMean(Methodology=InterimSum Period=#1))</t>
  </si>
  <si>
    <t>TR.EV/TR.EBITMean(Period=#1)</t>
  </si>
  <si>
    <t>TR.EV(Sdate=#3)/Avail(TR.EBITActValue(Methodology=WeightedAnnual Period=#1),TR.EBITActValue(Methodology=InterimSum Period=#1))</t>
  </si>
  <si>
    <t>TR.EV(sdate=#3)/TR.EBITActValue(Period=#1)</t>
  </si>
  <si>
    <t>TR.EV/AVAIL(TR.EBITMean(Period=NTM Methodology=WeightedAnnualBlend),TR.EBITMean(Period=NTM Methodology=InterimSum))</t>
  </si>
  <si>
    <t>TR.EVToEBIT</t>
  </si>
  <si>
    <t>EV/EBIT</t>
  </si>
  <si>
    <t>CAD</t>
  </si>
  <si>
    <t>Canada dollar</t>
  </si>
  <si>
    <t>TR.EV/Avail(TR.EBITDAMean(Methodology=WeightedAnnual Period=#1),TR.EBITDAMean(Methodology=InterimSum Period=#1))</t>
  </si>
  <si>
    <t>TR.EV/TR.EBITDAMean(Period=#1)</t>
  </si>
  <si>
    <t>Avail(TR.EVtoEBITDAActValue(Methodology=WeightedAnnual Period=#1),TR.EVtoEBITDAActValue(Methodology=InterimSum Period=#1))</t>
  </si>
  <si>
    <t>TR.EVtoEBITDAActValue(Period=#1)</t>
  </si>
  <si>
    <t>TR.EV/AVAIL(TR.EBITDAMean(Period=NTM Methodology=WeightedAnnualBlend),TR.EBITDAMean(Period=NTM Methodology=InterimSum))</t>
  </si>
  <si>
    <t>TR.EVToEBITDA</t>
  </si>
  <si>
    <t>BGN</t>
  </si>
  <si>
    <t>Bulgaria lev</t>
  </si>
  <si>
    <t>TR.EV/Avail(TR.RevenueMean(Methodology=WeightedAnnual Period=#1),TR.RevenueMean(Methodology=InterimSum Period=#1))</t>
  </si>
  <si>
    <t>TR.EV/TR.RevenueMean(Period=#1)</t>
  </si>
  <si>
    <t>Avail(TR.EVtoRevenueActValue(Methodology=WeightedAnnual Period=#1),TR.EVtoRevenueActValue(Methodology=InterimSum Period=#1))</t>
  </si>
  <si>
    <t>TR.EVtoRevenueActValue(Period=#1)</t>
  </si>
  <si>
    <t>TR.EV/AVAIL(TR.RevenueMean(Period=NTM Methodology=WeightedAnnualBlend),TR.RevenueMean(Period=NTM Methodology=InterimSum))</t>
  </si>
  <si>
    <t>TR.EVToSales</t>
  </si>
  <si>
    <t>BRL</t>
  </si>
  <si>
    <t>Brazil real</t>
  </si>
  <si>
    <t>Estimate CY</t>
  </si>
  <si>
    <t>Estimate FY</t>
  </si>
  <si>
    <t>Historical CY</t>
  </si>
  <si>
    <t>Historical FY</t>
  </si>
  <si>
    <t>Data Fields</t>
  </si>
  <si>
    <t>DPS</t>
  </si>
  <si>
    <t>BWP</t>
  </si>
  <si>
    <t>Botswana pula</t>
  </si>
  <si>
    <t>EPS - Reported</t>
  </si>
  <si>
    <t>BAM</t>
  </si>
  <si>
    <t>Bosnia / Herzegovina convertible mark</t>
  </si>
  <si>
    <t>BOB</t>
  </si>
  <si>
    <t>Bolivia boliviano</t>
  </si>
  <si>
    <t>Avail(TR.FCFMean(Methodology=WeightedAnnual Period=#1),TR.FCFMean(Methodology=InterimSum Period=#1))</t>
  </si>
  <si>
    <t>TR.FCFMean(Period=#1)</t>
  </si>
  <si>
    <t>AVAIL(TR.FCFActValue(Methodology=WeightedAnnual Period=#1),TR.FCFActValue(Methodology=InterimSum Period=#1))</t>
  </si>
  <si>
    <t>TR.FCFActValue(Period=#1)</t>
  </si>
  <si>
    <t>Avail(TR.FCFMean(Methodology=WeightedAnnualBlend Period=NTM),TR.FCFMean(Methodology=InterimSum Period=NTM))</t>
  </si>
  <si>
    <t>AVAIL(TR.FCFActValue(Period=LTM Methodology=WeightedAnnual),TR.FCFActValue(Period=LTM Methodology=InterimSum))</t>
  </si>
  <si>
    <t>Free Cashflow</t>
  </si>
  <si>
    <t>BMD</t>
  </si>
  <si>
    <t>Bermuda dollar</t>
  </si>
  <si>
    <t>Avail(TR.DPSMean(Methodology=WeightedAnnual Period=#1),TR.DPSMean(Methodology=InterimSum Period=#1))</t>
  </si>
  <si>
    <t>TR.DPSMean(Period=#1)</t>
  </si>
  <si>
    <t>AVAIL(TR.DPSActValue(Methodology=WeightedAnnual Period=#1),TR.DPSActValue(Methodology=InterimSum Period=#1))</t>
  </si>
  <si>
    <t>TR.DPSActValue(Period=#1)</t>
  </si>
  <si>
    <t>Avail(TR.DPSMean(Methodology=WeightedAnnualBlend Period=NTM),TR.DPSMean(Methodology=InterimSum Period=NTM))</t>
  </si>
  <si>
    <t>AVAIL(TR.DPSActValue(Period=LTM Methodology=WeightedAnnual),TR.DPSActValue(Period=LTM Methodology=InterimSum))</t>
  </si>
  <si>
    <t>Pre-Tax Profit</t>
  </si>
  <si>
    <t>BZD</t>
  </si>
  <si>
    <t>Belize dollar</t>
  </si>
  <si>
    <t>Avail(TR.RepEPSMean(Methodology=WeightedAnnual Period=#1),TR.RepEPSMean(Methodology=InterimSum Period=#1))</t>
  </si>
  <si>
    <t>TR.RepEPSMean(Period=#1)</t>
  </si>
  <si>
    <t>AVAIL(TR.EPSFRActValue(Methodology=WeightedAnnual Period=#1),TR.EPSFRActValue(Methodology=InterimSum Period=#1))</t>
  </si>
  <si>
    <t>TR.EPSFRActValue(Period=#1)</t>
  </si>
  <si>
    <t>Avail(TR.RepEPSMean(Methodology=WeightedAnnualBlend Period=NTM),TR.RepEPSMean(Methodology=InterimSum Period=NTM))</t>
  </si>
  <si>
    <t>AVAIL(TR.EPSFRActValue(Period=LTM Methodology=WeightedAnnual),TR.EPSFRActValue(Period=LTM Methodology=InterimSum))</t>
  </si>
  <si>
    <t>EPS Reported</t>
  </si>
  <si>
    <t>EBIT</t>
  </si>
  <si>
    <t>BEF</t>
  </si>
  <si>
    <t>Belgium franc</t>
  </si>
  <si>
    <t>Avail(TR.PreferredMeasureMeanEst(Methodology=WeightedAnnual Period=#1),TR.PreferredMeasureMeanEst(Methodology=InterimSum Period=#1))</t>
  </si>
  <si>
    <t>TR.PreferredMeasureMeanEst(Period=#1)</t>
  </si>
  <si>
    <t>AVAIL(TR.PreferredMeasureActValue(Methodology=WeightedAnnual Period=#1),TR.PreferredMeasureActValue(Methodology=InterimSum Period=#1))</t>
  </si>
  <si>
    <t>TR.PreferredMeasureActValue(Period=#1)</t>
  </si>
  <si>
    <t>Avail(TR.PreferredMeasureMeanEst(Methodology=WeightedAnnualBlend Period=NTM),TR.PreferredMeasureMeanEst(Methodology=InterimSum Period=NTM))</t>
  </si>
  <si>
    <t>AVAIL(TR.PreferredMeasureActValue(Period=LTM Methodology=WeightedAnnual),TR.PreferredMeasureActValue(Period=LTM Methodology=InterimSum))</t>
  </si>
  <si>
    <t>Preferred Earnings</t>
  </si>
  <si>
    <t>EBITDA</t>
  </si>
  <si>
    <t>BBD</t>
  </si>
  <si>
    <t>Barbados dollar</t>
  </si>
  <si>
    <t>Avail(TR.NetIncomeMean(Methodology=WeightedAnnual Period=#1),TR.NetIncomeMean(Methodology=InterimSum Period=#1))</t>
  </si>
  <si>
    <t>TR.NetIncomeMean(Period=#1)</t>
  </si>
  <si>
    <t>AVAIL(TR.NetProfitActValue(Methodology=WeightedAnnual Period=#1),TR.NetProfitActValue(Methodology=InterimSum Period=#1))</t>
  </si>
  <si>
    <t>TR.NetProfitActValue(Period=#1)</t>
  </si>
  <si>
    <t>Avail(TR.NetIncomeMean(Methodology=WeightedAnnualBlend Period=NTM),TR.NetIncomeMean(Methodology=InterimSum Period=NTM))</t>
  </si>
  <si>
    <t>AVAIL(TR.PreTaxProfitActValue(Period=LTM Methodology=WeightedAnnual),TR.NetProfitActValue(Period=LTM Methodology=InterimSum))</t>
  </si>
  <si>
    <t>Gross Income</t>
  </si>
  <si>
    <t>BDT</t>
  </si>
  <si>
    <t>Bangladesh taka</t>
  </si>
  <si>
    <t>Avail(TR.PreTaxProfitMean(Methodology=WeightedAnnual Period=#1),TR.PreTaxProfitMean(Methodology=InterimSum Period=#1))</t>
  </si>
  <si>
    <t>TR.PreTaxProfitMean(Period=#1)</t>
  </si>
  <si>
    <t>AVAIL(TR.PreTaxProfitActValue(Methodology=WeightedAnnual Period=#1),TR.PreTaxProfitActValue(Methodology=InterimSum Period=#1))</t>
  </si>
  <si>
    <t>TR.PreTaxProfitActValue(Period=#1)</t>
  </si>
  <si>
    <t>Avail(TR.PreTaxProfitMean(Methodology=WeightedAnnualBlend Period=NTM),TR.PreTaxProfitMean(Methodology=InterimSum Period=NTM))</t>
  </si>
  <si>
    <t>AVAIL(TR.PreTaxProfitActValue(Period=LTM Methodology=WeightedAnnual),TR.PreTaxProfitActValue(Period=LTM Methodology=InterimSum))</t>
  </si>
  <si>
    <t>BHD</t>
  </si>
  <si>
    <t>Bahrain dinar</t>
  </si>
  <si>
    <t>Avail(TR.EBITMean(Methodology=WeightedAnnual Period=#1),TR.EBITMean(Methodology=InterimSum Period=#1))</t>
  </si>
  <si>
    <t>TR.EBITMean(Period=#1)</t>
  </si>
  <si>
    <t>AVAIL(TR.EBITActValue(Methodology=WeightedAnnual Period=#1),TR.EBITActValue(Methodology=InterimSum Period=#1))</t>
  </si>
  <si>
    <t>TR.EBITActValue(Period=#1)</t>
  </si>
  <si>
    <t>Avail(TR.EBITMean(Methodology=WeightedAnnualBlend Period=NTM),TR.EBITMean(Methodology=InterimSum Period=NTM))</t>
  </si>
  <si>
    <t>AVAIL(TR.EBITActValue(Period=LTM Methodology=WeightedAnnual),TR.EBITActValue(Period=LTM Methodology=InterimSum))</t>
  </si>
  <si>
    <t>BSD</t>
  </si>
  <si>
    <t>Bahamas dollar</t>
  </si>
  <si>
    <t>Avail(TR.EBITDAMean(Methodology=WeightedAnnual Period=#1),TR.EBITDAMean(Methodology=InterimSum Period=#1))</t>
  </si>
  <si>
    <t>TR.EBITDAMean(Period=#1)</t>
  </si>
  <si>
    <t>AVAIL(TR.EBITDAActValue(Methodology=WeightedAnnual Period=#1),TR.EBITDAActValue(Methodology=InterimSum Period=#1))</t>
  </si>
  <si>
    <t>TR.EBITDAActValue(Period=#1)</t>
  </si>
  <si>
    <t>Avail(TR.EBITDAMean(Methodology=WeightedAnnualBlend Period=NTM),TR.EBITDAMean(Methodology=InterimSum Period=NTM))</t>
  </si>
  <si>
    <t>AVAIL(TR.EBITDAActValue(Period=LTM Methodology=WeightedAnnual),TR.EBITDAActValue(Period=LTM Methodology=InterimSum))</t>
  </si>
  <si>
    <t>ATS</t>
  </si>
  <si>
    <t>Austria schilling</t>
  </si>
  <si>
    <t>Avail(TR.GrossIncomeMean(Methodology=WeightedAnnual Period=#1),TR.GrossIncomeMean(Methodology=InterimSum Period=#1))</t>
  </si>
  <si>
    <t>TR.GrossIncomeMean(Period=#1)</t>
  </si>
  <si>
    <t>AVAIL(TR.GrossIncomeActValue(Methodology=WeightedAnnual Period=#1),TR.GrossIncomeActValue(Methodology=InterimSum Period=#1))</t>
  </si>
  <si>
    <t>TR.GrossIncomeActValue(Period=#1)</t>
  </si>
  <si>
    <t>Avail(TR.GrossIncomeMean(Methodology=WeightedAnnualBlend Period=NTM),TR.GrossIncomeMean(Methodology=InterimSum Period=NTM))</t>
  </si>
  <si>
    <t>AVAIL(TR.GrossIncomeActValue(Period=LTM Methodology=WeightedAnnual),TR.GrossIncomeActValue(Period=LTM Methodology=InterimSum))</t>
  </si>
  <si>
    <t>ESTIMATES SUMMARY (MEAN)</t>
  </si>
  <si>
    <t>AUD</t>
  </si>
  <si>
    <t>Australia dollar</t>
  </si>
  <si>
    <t>Avail(TR.RevenueMean(Methodology=WeightedAnnual Period=#1),TR.RevenueMean(Methodology=InterimSum Period=#1))</t>
  </si>
  <si>
    <t>TR.RevenueMean(Period=#1)</t>
  </si>
  <si>
    <t>AVAIL(TR.RevenueActValue(Methodology=WeightedAnnual Period=#1),TR.RevenueActValue(Methodology=InterimSum Period=#1))</t>
  </si>
  <si>
    <t>TR.RevenueActValue(Period=#1)</t>
  </si>
  <si>
    <t>Avail(TR.RevenueMean(Methodology=WeightedAnnualBlend Period=NTM),TR.RevenueMean(Methodology=InterimSum Period=NTM))</t>
  </si>
  <si>
    <t>AVAIL(TR.RevenueActValue(Period=LTM Methodology=WeightedAnnual),TR.RevenueActValue(Period=LTM Methodology=InterimSum))</t>
  </si>
  <si>
    <t>ARS</t>
  </si>
  <si>
    <t>Argentina peso</t>
  </si>
  <si>
    <t>Std Dev</t>
  </si>
  <si>
    <t>Strong Sell</t>
  </si>
  <si>
    <t>EV (M)</t>
  </si>
  <si>
    <t>DZD</t>
  </si>
  <si>
    <t>Algeria dinar</t>
  </si>
  <si>
    <t>Low</t>
  </si>
  <si>
    <t>Sell</t>
  </si>
  <si>
    <t>MktCap (M)</t>
  </si>
  <si>
    <t>Default</t>
  </si>
  <si>
    <t>Hold</t>
  </si>
  <si>
    <t>Upside %</t>
  </si>
  <si>
    <t>Codes</t>
  </si>
  <si>
    <t>Currency Name</t>
  </si>
  <si>
    <t># Estimates</t>
  </si>
  <si>
    <t>Buy</t>
  </si>
  <si>
    <t>52WK Low</t>
  </si>
  <si>
    <t>Strong Buy</t>
  </si>
  <si>
    <t>52WK High</t>
  </si>
  <si>
    <t>LT Growth</t>
  </si>
  <si>
    <t>Target Price</t>
  </si>
  <si>
    <t>HOLD</t>
  </si>
  <si>
    <t>Price Close</t>
  </si>
  <si>
    <t>TARGET PRICE &amp; LT GROWTH</t>
  </si>
  <si>
    <t>CURRENT RECOMMENDATION</t>
  </si>
  <si>
    <t>MARKET DATA</t>
  </si>
  <si>
    <t>Fiscal</t>
  </si>
  <si>
    <t>Periodicity:</t>
  </si>
  <si>
    <t>Currency:</t>
  </si>
  <si>
    <t>TRI.TO</t>
  </si>
  <si>
    <t>Insert RIC:</t>
  </si>
  <si>
    <t>ESTIMATES - FORECAST MULTIPLES (MEAN)</t>
  </si>
  <si>
    <t>Goldman Sachs Asset Management, L.P.</t>
  </si>
  <si>
    <t>Norges Bank Investment Management (NBIM)</t>
  </si>
  <si>
    <t>Pacer Advisors, Inc.</t>
  </si>
  <si>
    <t>Generali Insurance Asset Management S.p.A. SGR</t>
  </si>
  <si>
    <t>Anima SGR S.p.A.</t>
  </si>
  <si>
    <t>APG Asset Management N.V.</t>
  </si>
  <si>
    <t>State Street Global Advisors (UK) Ltd.</t>
  </si>
  <si>
    <t>Oregon Public Employees Retirement System</t>
  </si>
  <si>
    <t>Bankinter Gestión de Activos, SGIIC S.A.</t>
  </si>
  <si>
    <t>Mirova</t>
  </si>
  <si>
    <t>Recent Activity</t>
  </si>
  <si>
    <t>Top 10</t>
  </si>
  <si>
    <t>Top 20</t>
  </si>
  <si>
    <t>Top 50</t>
  </si>
  <si>
    <t>Top 100</t>
  </si>
  <si>
    <t>Holdings concentration</t>
  </si>
  <si>
    <t>Low - 335</t>
  </si>
  <si>
    <t>Moderate - 191</t>
  </si>
  <si>
    <t>High - 82</t>
  </si>
  <si>
    <t>No Change - 642</t>
  </si>
  <si>
    <t>Sells - 11</t>
  </si>
  <si>
    <t>Buys - 11</t>
  </si>
  <si>
    <t>Africa - 4</t>
  </si>
  <si>
    <t>Asia / Pacific - 41</t>
  </si>
  <si>
    <t>North America - 123</t>
  </si>
  <si>
    <t>Europe - 360</t>
  </si>
  <si>
    <t>Other - 6</t>
  </si>
  <si>
    <t>Hedge Fund - 17</t>
  </si>
  <si>
    <t>Income - 19</t>
  </si>
  <si>
    <t>GARP - 74</t>
  </si>
  <si>
    <t>Growth - 136</t>
  </si>
  <si>
    <t>Value - 99</t>
  </si>
  <si>
    <t>Index - 38</t>
  </si>
  <si>
    <t>Breakdown</t>
  </si>
  <si>
    <t>Government Agency - 1</t>
  </si>
  <si>
    <t>Corporation - 1</t>
  </si>
  <si>
    <t>Investment Managers - 526</t>
  </si>
  <si>
    <t>Strategic Entities - 2</t>
  </si>
  <si>
    <t>Institutions - 526</t>
  </si>
  <si>
    <t>Investor Type</t>
  </si>
  <si>
    <t>Janus Henderson Investors [Activist]</t>
  </si>
  <si>
    <t>DNCA Investments</t>
  </si>
  <si>
    <t>Schroder Investment Management Ltd. (SIM)</t>
  </si>
  <si>
    <t>California Public Employees' Retirement System [Activist]</t>
  </si>
  <si>
    <t>DWS Investment GmbH</t>
  </si>
  <si>
    <t>BlackRock Advisors (UK) Limited</t>
  </si>
  <si>
    <t>Geode Capital Management, L.L.C.</t>
  </si>
  <si>
    <t>BNP Paribas Asset Management France SAS</t>
  </si>
  <si>
    <t>Dimensional Fund Advisors, L.P.</t>
  </si>
  <si>
    <t>Caisse de Depot et Placement du Quebec</t>
  </si>
  <si>
    <t>UBS Asset Management (UK) Ltd.</t>
  </si>
  <si>
    <t>Amundi Asset Management, SAS</t>
  </si>
  <si>
    <t>Thornburg Investment Management, Inc.</t>
  </si>
  <si>
    <t>The Vanguard Group, Inc.</t>
  </si>
  <si>
    <t>BlackRock Institutional Trust Company, N.A.</t>
  </si>
  <si>
    <t>Orange SA Employees</t>
  </si>
  <si>
    <t>Bpifrance Participations S.A.</t>
  </si>
  <si>
    <t>Government of France</t>
  </si>
  <si>
    <t>Latest Filing Date</t>
  </si>
  <si>
    <t>Value Change ($, M)</t>
  </si>
  <si>
    <t>Value ($, M)</t>
  </si>
  <si>
    <t>Position Change (M)</t>
  </si>
  <si>
    <t>Position (M)</t>
  </si>
  <si>
    <t>% O/S</t>
  </si>
  <si>
    <t>Investor Name</t>
  </si>
  <si>
    <t>Investor Rank</t>
  </si>
  <si>
    <t>Top Investors</t>
  </si>
  <si>
    <t>Euronext Paris</t>
  </si>
  <si>
    <t>Market Capitalization ($, M)</t>
  </si>
  <si>
    <t>Strategic Entities Ownership %</t>
  </si>
  <si>
    <t>Free Float %</t>
  </si>
  <si>
    <t>Free Float (M)</t>
  </si>
  <si>
    <t>Shares Outstanding (M)</t>
  </si>
  <si>
    <t>Primary Exchange</t>
  </si>
  <si>
    <t>Company Information</t>
  </si>
  <si>
    <t>Download Date</t>
  </si>
  <si>
    <t>Firm Ownership Summary</t>
  </si>
  <si>
    <t>All</t>
  </si>
  <si>
    <t>Investors</t>
  </si>
  <si>
    <t>Concentration</t>
  </si>
  <si>
    <t>Sells</t>
  </si>
  <si>
    <t>Buys</t>
  </si>
  <si>
    <t>Shares (M)</t>
  </si>
  <si>
    <t>Grand Total</t>
  </si>
  <si>
    <t>Moderate</t>
  </si>
  <si>
    <t>Turnover</t>
  </si>
  <si>
    <t>No Change</t>
  </si>
  <si>
    <t>Rotation</t>
  </si>
  <si>
    <t>Portland-Vancouver-Beaverton, OR-WA</t>
  </si>
  <si>
    <t>Dallas-Fort Worth-Arlington, TX</t>
  </si>
  <si>
    <t>Richmond, VA</t>
  </si>
  <si>
    <t>Hartford-West Hartford-East Hartford, CT</t>
  </si>
  <si>
    <t>Atlanta-Sandy Springs-Marietta, GA</t>
  </si>
  <si>
    <t>Seattle-Tacoma-Bellevue, WA</t>
  </si>
  <si>
    <t>Charlotte-Gastonia-Concord, NC-SC</t>
  </si>
  <si>
    <t>Des Moines-West Des Moines, IA</t>
  </si>
  <si>
    <t>Washington-Arlington-Alexandria, DC-VA-MD-WV</t>
  </si>
  <si>
    <t>Kansas City, MO-KS</t>
  </si>
  <si>
    <t>Denver-Aurora, CO</t>
  </si>
  <si>
    <t>Cleveland-Elyria-Mentor, OH</t>
  </si>
  <si>
    <t>Los Angeles-Long Beach-Santa Ana, CA</t>
  </si>
  <si>
    <t>Tallahassee, FL</t>
  </si>
  <si>
    <t>San Diego-Carlsbad-San Marcos, CA</t>
  </si>
  <si>
    <t>Chicago-Naperville-Joliet, IL-IN-WI</t>
  </si>
  <si>
    <t>Sacramento--Arden-Arcade--Roseville, CA</t>
  </si>
  <si>
    <t>San Antonio, TX</t>
  </si>
  <si>
    <t>Boston-Cambridge-Quincy, MA-NH</t>
  </si>
  <si>
    <t>Santa Fe, NM</t>
  </si>
  <si>
    <t>Philadelphia-Camden-Wilmington, PA-NJ-DE-MD</t>
  </si>
  <si>
    <t>New York-Northern New Jersey-Long Island, NY-NJ-PA</t>
  </si>
  <si>
    <t>San Francisco-Oakland-Fremont, CA</t>
  </si>
  <si>
    <t>Metro Area</t>
  </si>
  <si>
    <t>Brazil</t>
  </si>
  <si>
    <t>Poland</t>
  </si>
  <si>
    <t>Czech Republic</t>
  </si>
  <si>
    <t>China (Mainland)</t>
  </si>
  <si>
    <t>Taiwan</t>
  </si>
  <si>
    <t>Liechtenstein</t>
  </si>
  <si>
    <t>Portugal</t>
  </si>
  <si>
    <t>South Korea</t>
  </si>
  <si>
    <t>South Africa</t>
  </si>
  <si>
    <t>Bahamas</t>
  </si>
  <si>
    <t>Singapore</t>
  </si>
  <si>
    <t>Japan</t>
  </si>
  <si>
    <t>Denmark</t>
  </si>
  <si>
    <t>Austria</t>
  </si>
  <si>
    <t>Hong Kong</t>
  </si>
  <si>
    <t>Australia</t>
  </si>
  <si>
    <t>Spain</t>
  </si>
  <si>
    <t>Luxembourg</t>
  </si>
  <si>
    <t>Ireland</t>
  </si>
  <si>
    <t>Canada</t>
  </si>
  <si>
    <t>United States</t>
  </si>
  <si>
    <t>Country/Region</t>
  </si>
  <si>
    <t>Latin America</t>
  </si>
  <si>
    <t>Africa</t>
  </si>
  <si>
    <t>Asia / Pacific</t>
  </si>
  <si>
    <t>North America</t>
  </si>
  <si>
    <t>Europe</t>
  </si>
  <si>
    <t>Region</t>
  </si>
  <si>
    <t xml:space="preserve">    Mixed Style</t>
  </si>
  <si>
    <t xml:space="preserve">    Specialty</t>
  </si>
  <si>
    <t>Other</t>
  </si>
  <si>
    <t xml:space="preserve">    Hedge Fund</t>
  </si>
  <si>
    <t>Hedge Fund</t>
  </si>
  <si>
    <t xml:space="preserve">    Income Value</t>
  </si>
  <si>
    <t xml:space="preserve">    Yield</t>
  </si>
  <si>
    <t>GARP</t>
  </si>
  <si>
    <t xml:space="preserve">    Aggressive Growth</t>
  </si>
  <si>
    <t xml:space="preserve">    Growth</t>
  </si>
  <si>
    <t xml:space="preserve">    Core Growth</t>
  </si>
  <si>
    <t>Growth</t>
  </si>
  <si>
    <t xml:space="preserve">    Deep Value</t>
  </si>
  <si>
    <t xml:space="preserve">    Core Value</t>
  </si>
  <si>
    <t>Index</t>
  </si>
  <si>
    <t>Style</t>
  </si>
  <si>
    <t xml:space="preserve">    Government Agency</t>
  </si>
  <si>
    <t xml:space="preserve">    Corporation</t>
  </si>
  <si>
    <t>Strategic Entities</t>
  </si>
  <si>
    <t xml:space="preserve">        Sovereign Wealth Fund</t>
  </si>
  <si>
    <t xml:space="preserve">        Investment Advisor/Hedge Fund</t>
  </si>
  <si>
    <t xml:space="preserve">        Pension Fund</t>
  </si>
  <si>
    <t xml:space="preserve">        Insurance Company</t>
  </si>
  <si>
    <t xml:space="preserve">        Investment Advisor</t>
  </si>
  <si>
    <t xml:space="preserve">        Hedge Fund</t>
  </si>
  <si>
    <t xml:space="preserve">        Foundation</t>
  </si>
  <si>
    <t xml:space="preserve">        Bank and Trust</t>
  </si>
  <si>
    <t xml:space="preserve">    Investment Managers</t>
  </si>
  <si>
    <t>Institutions</t>
  </si>
  <si>
    <t>Type</t>
  </si>
  <si>
    <t>Breakdown (As of Latest Filing)</t>
  </si>
  <si>
    <t>RIC</t>
  </si>
  <si>
    <t>Company</t>
  </si>
  <si>
    <t>ORAN.PA (TRDPRC_1) rebased</t>
  </si>
  <si>
    <t>($ USD in Millions Except Per Share Amounts in USD as Stated and Per Unit Amounts)</t>
  </si>
  <si>
    <t>Units:</t>
  </si>
  <si>
    <t>Company Name:</t>
  </si>
  <si>
    <t>Name</t>
  </si>
  <si>
    <t>Terminal Value - Multiples Method:</t>
  </si>
  <si>
    <t>Terminal Value - Perpetuity Growth Method:</t>
  </si>
  <si>
    <t>Ticker:</t>
  </si>
  <si>
    <t>Valuation Date:</t>
  </si>
  <si>
    <t>Median Forward P / E of Comps:</t>
  </si>
  <si>
    <t>Expected Long-Term GDP Growth:</t>
  </si>
  <si>
    <t>Current Share Price:</t>
  </si>
  <si>
    <t>Forward P / E of Target:</t>
  </si>
  <si>
    <t>Diluted Shares Outstanding:</t>
  </si>
  <si>
    <t>Baseline Terminal P / E Multiple:</t>
  </si>
  <si>
    <t>Baseline Terminal Net Income Growth:</t>
  </si>
  <si>
    <t>Effective Tax Rate (Book Taxes):</t>
  </si>
  <si>
    <t>%</t>
  </si>
  <si>
    <t>Baseline Terminal Value:</t>
  </si>
  <si>
    <t>Implied Terminal NI Growth Rate:</t>
  </si>
  <si>
    <t>Implied Terminal P / E Multiple:</t>
  </si>
  <si>
    <t>Risk-Free Rate:</t>
  </si>
  <si>
    <t>Equity Risk Premium:</t>
  </si>
  <si>
    <t>(+) PV of Terminal Value:</t>
  </si>
  <si>
    <t>Levered Beta:</t>
  </si>
  <si>
    <t>#</t>
  </si>
  <si>
    <t>Implied Equity Value:</t>
  </si>
  <si>
    <t>Discount Rate (Cost of Equity):</t>
  </si>
  <si>
    <t>Last Fiscal Year:</t>
  </si>
  <si>
    <t>Implied Share Price from DDM:</t>
  </si>
  <si>
    <t>Implied Share Price from DDM</t>
  </si>
  <si>
    <t>Premium / (Discount) to Current:</t>
  </si>
  <si>
    <t>Terminal P / E Multiple:</t>
  </si>
  <si>
    <t>Terminal Net Income Growth Rate:</t>
  </si>
  <si>
    <t>Telekom Austria AG</t>
  </si>
  <si>
    <t>TELA.VI</t>
  </si>
  <si>
    <t>Iliad SA</t>
  </si>
  <si>
    <t>ILD.PA^J21</t>
  </si>
  <si>
    <t>Telefonica SA</t>
  </si>
  <si>
    <t>TEF.MC</t>
  </si>
  <si>
    <t>Return On Equity - Actual
(FY0)</t>
  </si>
  <si>
    <t>WACC Cost of Debt, (%)</t>
  </si>
  <si>
    <t>WACC Equity Risk Premium, (%)</t>
  </si>
  <si>
    <t>Beta 5 Year</t>
  </si>
  <si>
    <t>Free Cash Flow - Actual
(FY0, usd)</t>
  </si>
  <si>
    <t>Net Income After Taxes
(FY0, usd)</t>
  </si>
  <si>
    <t>EBIT
(FY0, usd)</t>
  </si>
  <si>
    <t>EBITDA
(FY0, usd)</t>
  </si>
  <si>
    <t>Total Debt
(FY0, usd)</t>
  </si>
  <si>
    <t>Total Equity
(FY0, usd)</t>
  </si>
  <si>
    <t>Enterprise Value - Mean
(FY1, usd)</t>
  </si>
  <si>
    <t>Company Market Capitalization
(usd)</t>
  </si>
  <si>
    <t>Rolling Beta (30d)</t>
  </si>
  <si>
    <t>Orange S.A</t>
  </si>
  <si>
    <t>ret orange</t>
  </si>
  <si>
    <t>ret market</t>
  </si>
  <si>
    <t>rfr_yield</t>
  </si>
  <si>
    <t>WACC</t>
  </si>
  <si>
    <t>D/E+D</t>
  </si>
  <si>
    <t>E/D+E</t>
  </si>
  <si>
    <t>Cost of debt (Extracted from Refinitiv)</t>
  </si>
  <si>
    <t xml:space="preserve">Net Income </t>
  </si>
  <si>
    <t>Average Terminal P/E</t>
  </si>
  <si>
    <t>b Shares</t>
  </si>
  <si>
    <t>Eur / Share</t>
  </si>
  <si>
    <t>b eur</t>
  </si>
  <si>
    <t>Sensitivity analysis</t>
  </si>
  <si>
    <t>Value of debt/ Mkt cap</t>
  </si>
  <si>
    <t>Rolling beta avg. (30d)</t>
  </si>
  <si>
    <t>DDM_model</t>
  </si>
  <si>
    <t>stock_index_performance_plot</t>
  </si>
  <si>
    <t>beta_computation</t>
  </si>
  <si>
    <t>debt_level__beta_plot</t>
  </si>
  <si>
    <t>data_screener</t>
  </si>
  <si>
    <t xml:space="preserve">cash_flow_analysis </t>
  </si>
  <si>
    <t xml:space="preserve">balance_sheet_data </t>
  </si>
  <si>
    <t xml:space="preserve">income_statement_sheet </t>
  </si>
  <si>
    <t xml:space="preserve">revenue_segments </t>
  </si>
  <si>
    <t>ratios_and_analytics</t>
  </si>
  <si>
    <t>ratios_value_risk</t>
  </si>
  <si>
    <t>firm_ownership_summary</t>
  </si>
  <si>
    <t>ownership_structure</t>
  </si>
  <si>
    <t>ownership_plot</t>
  </si>
  <si>
    <t>sample_DDM</t>
  </si>
  <si>
    <t>orange_timeseries</t>
  </si>
  <si>
    <t>regression_beta_orange_plot</t>
  </si>
  <si>
    <t>rolling_beta_orange_plot</t>
  </si>
  <si>
    <t>index_orange_performance</t>
  </si>
  <si>
    <t>subsample_comparables_valuation</t>
  </si>
  <si>
    <t>comparables_multiples</t>
  </si>
  <si>
    <t>Refinitiv Eikon screener with the different shortlisted companies data on financials and multiples.</t>
  </si>
  <si>
    <t>Subsample analysis with only 10 equities from the telecommunciation indusrtry.</t>
  </si>
  <si>
    <t>Comparables valuation approach based on a full sample of 19 companies from the telecommunication sector.</t>
  </si>
  <si>
    <t>Dividend Discount Model (DDM) valuation approach simplified.</t>
  </si>
  <si>
    <t>Computation of the different beta metrics (rolling, mathematical approach, econometric approach using the slope function) over different periods.</t>
  </si>
  <si>
    <t>Cash flow analysis data (Refinitiv Eikon).</t>
  </si>
  <si>
    <t>Balance sheet data  (Refinitiv Eikon).</t>
  </si>
  <si>
    <t>Income statement data  (Refinitiv Eikon).</t>
  </si>
  <si>
    <t>Revenue segment  (Refinitiv Eikon).</t>
  </si>
  <si>
    <t>Ratio and analytics  (Refinitiv Eikon).</t>
  </si>
  <si>
    <t>Ratios value and risk  (Refinitiv Eikon).</t>
  </si>
  <si>
    <t>Firm ownership summary  (Refinitiv Eikon).</t>
  </si>
  <si>
    <t>Ownership structure  (Refinitiv Eikon).</t>
  </si>
  <si>
    <t xml:space="preserve">We used a sample model for the DDM valuation. </t>
  </si>
  <si>
    <t>Time series data for orange stock (Refinitiv Eikon).</t>
  </si>
  <si>
    <t>Equity index data (.FCHI)  (Refinitiv Eikon).</t>
  </si>
  <si>
    <t xml:space="preserve">PLOT: Ownership plot of the different important investors and biggest shareholders of orange stock. </t>
  </si>
  <si>
    <t>PLOT : Performance of orange stock (ORAN.PA) with respect to the benchmarck equity index (.FCHI).</t>
  </si>
  <si>
    <t>PLOT: Rolling beta plot (30d window) over a 5y period, daily data.</t>
  </si>
  <si>
    <t xml:space="preserve">PLOT: Econometric approach to compute the beta based on a linear regression of orange stock daily return with respect to CAC40 index daily return (5y). </t>
  </si>
  <si>
    <t>PLOT: Analysis of the equity beta of the benchmarck stocks selected with respect to their level of debt (total debt/ market capitalisation).</t>
  </si>
  <si>
    <t>Description</t>
  </si>
  <si>
    <t>Authors</t>
  </si>
  <si>
    <t>anas.najoui@etud.univ-evry.fr</t>
  </si>
  <si>
    <t>youssef.louraoui@etud.univ-evry.fr</t>
  </si>
  <si>
    <t>Youssef LOURAOUI</t>
  </si>
  <si>
    <t>Anas NAJOUI</t>
  </si>
  <si>
    <t>francois.pedeboy@etud.univ-evry.fr</t>
  </si>
  <si>
    <t>François PEDEBOY</t>
  </si>
  <si>
    <t>Title of the sheet</t>
  </si>
  <si>
    <t>Email</t>
  </si>
  <si>
    <t>Back to presentation</t>
  </si>
  <si>
    <t>Presentation (2)</t>
  </si>
  <si>
    <t>Presentation (3)</t>
  </si>
  <si>
    <t>Presentation (4)</t>
  </si>
  <si>
    <t>Equity valuation Orange S.A (TICKER: ORAN.PA) - M2 GRA - F.Pansard</t>
  </si>
  <si>
    <t>"Dividend Discount Model - "&amp;Company_Name</t>
  </si>
  <si>
    <t>Annual dividend</t>
  </si>
  <si>
    <t>DDM model valuation</t>
  </si>
  <si>
    <t>Dividend Discount Model - Orange S.A (ORAN.PA)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</si>
</sst>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6">
    <numFmt numFmtId="43" formatCode="_(* #,##0.00_);_(* \(#,##0.00\);_(* &quot;-&quot;??_);_(@_)"/>
    <numFmt numFmtId="164" formatCode="[$$-409]#,##0"/>
    <numFmt numFmtId="165" formatCode="0.00\x"/>
    <numFmt numFmtId="166" formatCode="0.00,,,"/>
    <numFmt numFmtId="167" formatCode="dd/m/yyyy;@"/>
    <numFmt numFmtId="168" formatCode="0.00%;[Red]\(0.00%\)"/>
    <numFmt numFmtId="169" formatCode="#,##0.0_);[Red]\(#,##0.0\)"/>
    <numFmt numFmtId="170" formatCode="0%;[Red]\(0%\)"/>
    <numFmt numFmtId="171" formatCode="0.0%;[Red]\(0.0%\)"/>
    <numFmt numFmtId="172" formatCode="_-* #,##0.00_-;\-* #,##0.00_-;_-* &quot;-&quot;??_-;_-@_-"/>
    <numFmt numFmtId="173" formatCode="_-* #,##0_-;\-* #,##0_-;_-* &quot;-&quot;??_-;_-@_-"/>
    <numFmt numFmtId="174" formatCode="#,##0.00_ ;\-#,##0.00\ "/>
    <numFmt numFmtId="175" formatCode="dd\-mmm\-yyyy"/>
    <numFmt numFmtId="176" formatCode="\+#,##0.00;\-#,##0.00;0"/>
    <numFmt numFmtId="177" formatCode="#,##0.00;\-#,##0.00;0"/>
    <numFmt numFmtId="178" formatCode="#0.00%;\-#0.00%;0%"/>
    <numFmt numFmtId="179" formatCode="#,##0;\-#,##0;0"/>
    <numFmt numFmtId="180" formatCode="yyyy\-mm\-dd"/>
    <numFmt numFmtId="181" formatCode="_(0.0\ \x_);\(0.0\ \x\);_(&quot;–&quot;_);_(@_)"/>
    <numFmt numFmtId="182" formatCode="0.0%;\(0.0%\)"/>
    <numFmt numFmtId="183" formatCode="_(&quot;$&quot;* #,##0.00_);_(&quot;$&quot;* \(#,##0.00\);_(&quot;$&quot;* &quot;-&quot;??_);_(@_)"/>
    <numFmt numFmtId="184" formatCode="_(&quot;$&quot;* #,##0.0_);_(&quot;$&quot;* \(#,##0.0\);_(&quot;$&quot;* &quot;-&quot;?_);_(@_)"/>
    <numFmt numFmtId="185" formatCode="0.0\ \x"/>
    <numFmt numFmtId="186" formatCode="_(* #,##0.0_);_(* \(#,##0.0\);_(* &quot;-&quot;?_);_(@_)"/>
    <numFmt numFmtId="187" formatCode="_(* #,##0.00_);_(* \(#,##0.00\);_(* &quot;-&quot;????_);_(@_)"/>
    <numFmt numFmtId="188" formatCode="_(#,##0.00%_);\(#,##0.00%\);_(&quot;–&quot;_)_%;_(@_)_%"/>
    <numFmt numFmtId="189" formatCode="_(0.0%_);\(0.0%\);_(&quot;–&quot;_);_(@_)"/>
    <numFmt numFmtId="190" formatCode="_(* #,##0.000_);_(* \(#,##0.000\);_(* &quot;-&quot;?_);_(@_)"/>
    <numFmt numFmtId="191" formatCode="_(* #,##0.00_);_(* \(#,##0.00\);_(* &quot;-&quot;?_);_(@_)"/>
    <numFmt numFmtId="192" formatCode="0.00%_);\(0.00%\);\-_%_);@_)"/>
    <numFmt numFmtId="193" formatCode="0.00\ \x;\(0.00\ \x\)"/>
    <numFmt numFmtId="194" formatCode="0.00%;\(0.00%\)"/>
    <numFmt numFmtId="195" formatCode="#,##0.0%"/>
    <numFmt numFmtId="196" formatCode="_(* #,##0.00_);_(* \(#,##0.00\);_(* &quot;-&quot;???_);_(@_)"/>
    <numFmt numFmtId="197" formatCode="_([$€-2]\ * #,##0.00_);_([$€-2]\ * \(#,##0.00\);_([$€-2]\ * &quot;-&quot;??_);_(@_)"/>
    <numFmt numFmtId="198" formatCode="0.0%"/>
  </numFmts>
  <fonts count="6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4E6702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Tahoma"/>
      <family val="2"/>
    </font>
    <font>
      <b/>
      <sz val="11"/>
      <color theme="1"/>
      <name val="Tahoma"/>
      <family val="2"/>
    </font>
    <font>
      <b/>
      <sz val="8"/>
      <color theme="1"/>
      <name val="Tahoma"/>
      <family val="2"/>
    </font>
    <font>
      <sz val="10"/>
      <name val="Arial"/>
      <family val="2"/>
    </font>
    <font>
      <sz val="10.5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.5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i/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FF9900"/>
      <name val="Calibri"/>
      <family val="2"/>
      <scheme val="minor"/>
    </font>
    <font>
      <b/>
      <u/>
      <sz val="10"/>
      <color rgb="FF0070C0"/>
      <name val="Arial"/>
      <family val="2"/>
    </font>
    <font>
      <b/>
      <i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theme="1"/>
      <name val="Arial"/>
      <family val="2"/>
    </font>
    <font>
      <sz val="17"/>
      <color theme="0"/>
      <name val="Arial"/>
      <family val="2"/>
    </font>
    <font>
      <sz val="11"/>
      <color rgb="FF000000"/>
      <name val="Calibri"/>
      <family val="2"/>
    </font>
    <font>
      <sz val="1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F5475B"/>
      <name val="Calibri"/>
      <family val="2"/>
    </font>
    <font>
      <sz val="9"/>
      <color rgb="FF2FB4C8"/>
      <name val="Calibri"/>
      <family val="2"/>
    </font>
    <font>
      <sz val="9"/>
      <color rgb="FF39C46E"/>
      <name val="Calibri"/>
      <family val="2"/>
    </font>
    <font>
      <b/>
      <sz val="25"/>
      <color rgb="FF000000"/>
      <name val="Calibri"/>
      <family val="2"/>
    </font>
    <font>
      <sz val="12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sz val="12"/>
      <color rgb="FF0000FF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sz val="9"/>
      <color rgb="FF000000"/>
      <name val="Tahoma"/>
      <family val="2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i/>
      <sz val="12"/>
      <color rgb="FF00206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rgb="FFF5F6FA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4E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7D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BA"/>
        <bgColor indexed="64"/>
      </patternFill>
    </fill>
    <fill>
      <patternFill patternType="solid">
        <fgColor rgb="FF3C3C42"/>
        <bgColor indexed="64"/>
      </patternFill>
    </fill>
    <fill>
      <patternFill patternType="solid">
        <fgColor rgb="FFE3E3E3"/>
        <bgColor rgb="FFE3E3E3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1F497D"/>
        <bgColor indexed="64"/>
      </patternFill>
    </fill>
  </fills>
  <borders count="6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E5EBF4"/>
      </top>
      <bottom/>
      <diagonal/>
    </border>
    <border>
      <left/>
      <right/>
      <top/>
      <bottom style="medium">
        <color rgb="FFE5EBF4"/>
      </bottom>
      <diagonal/>
    </border>
    <border>
      <left/>
      <right style="medium">
        <color rgb="FFCCCCCC"/>
      </right>
      <top/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 style="medium">
        <color rgb="FFFFFFFF"/>
      </left>
      <right/>
      <top/>
      <bottom style="medium">
        <color rgb="FFEEEEEE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 style="medium">
        <color rgb="FFFFFFFF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FFFFFF"/>
      </top>
      <bottom style="medium">
        <color rgb="FFEEEEEE"/>
      </bottom>
      <diagonal/>
    </border>
    <border>
      <left style="medium">
        <color rgb="FFFFFFFF"/>
      </left>
      <right/>
      <top style="medium">
        <color rgb="FFFFFFFF"/>
      </top>
      <bottom style="medium">
        <color rgb="FFEEEEEE"/>
      </bottom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EEEEEE"/>
      </top>
      <bottom style="medium">
        <color rgb="FFEEEEEE"/>
      </bottom>
      <diagonal/>
    </border>
    <border>
      <left style="medium">
        <color rgb="FFFFFFFF"/>
      </left>
      <right/>
      <top/>
      <bottom style="medium">
        <color rgb="FFE5EBF4"/>
      </bottom>
      <diagonal/>
    </border>
    <border>
      <left/>
      <right/>
      <top style="medium">
        <color rgb="FFFFFFFF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theme="1" tint="0.24994659260841701"/>
      </right>
      <top style="thin">
        <color theme="1" tint="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/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FF9933"/>
      </left>
      <right style="thin">
        <color rgb="FFFF9933"/>
      </right>
      <top style="thin">
        <color rgb="FFFF9933"/>
      </top>
      <bottom style="thin">
        <color rgb="FFFF9933"/>
      </bottom>
      <diagonal/>
    </border>
    <border>
      <left/>
      <right/>
      <top/>
      <bottom style="medium">
        <color rgb="FFFF9933"/>
      </bottom>
      <diagonal/>
    </border>
    <border>
      <left/>
      <right style="thin">
        <color rgb="FF898989"/>
      </right>
      <top style="thin">
        <color rgb="FF898989"/>
      </top>
      <bottom style="thin">
        <color rgb="FF898989"/>
      </bottom>
      <diagonal/>
    </border>
    <border>
      <left/>
      <right/>
      <top style="thin">
        <color rgb="FF898989"/>
      </top>
      <bottom style="thin">
        <color rgb="FF898989"/>
      </bottom>
      <diagonal/>
    </border>
    <border>
      <left style="thin">
        <color rgb="FF898989"/>
      </left>
      <right/>
      <top style="thin">
        <color rgb="FF898989"/>
      </top>
      <bottom style="thin">
        <color rgb="FF898989"/>
      </bottom>
      <diagonal/>
    </border>
    <border>
      <left style="thin">
        <color rgb="FF898989"/>
      </left>
      <right style="thin">
        <color rgb="FF898989"/>
      </right>
      <top style="thin">
        <color rgb="FF898989"/>
      </top>
      <bottom style="thin">
        <color rgb="FF898989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1">
    <xf numFmtId="0" fontId="0" fillId="0" borderId="0"/>
    <xf numFmtId="9" fontId="4" fillId="0" borderId="0" applyFont="0" applyFill="0" applyBorder="0" applyAlignment="0" applyProtection="0"/>
    <xf numFmtId="0" fontId="4" fillId="5" borderId="2" applyNumberFormat="0" applyFont="0" applyAlignment="0" applyProtection="0"/>
    <xf numFmtId="0" fontId="2" fillId="0" borderId="0"/>
    <xf numFmtId="9" fontId="2" fillId="0" borderId="0" applyFont="0" applyFill="0" applyBorder="0" applyAlignment="0" applyProtection="0"/>
    <xf numFmtId="0" fontId="22" fillId="0" borderId="0"/>
    <xf numFmtId="0" fontId="4" fillId="0" borderId="0"/>
    <xf numFmtId="0" fontId="30" fillId="0" borderId="0" applyNumberFormat="0" applyFill="0" applyBorder="0" applyAlignment="0" applyProtection="0">
      <alignment vertical="top"/>
      <protection locked="0"/>
    </xf>
    <xf numFmtId="172" fontId="4" fillId="0" borderId="0" applyFont="0" applyFill="0" applyBorder="0" applyAlignment="0" applyProtection="0"/>
    <xf numFmtId="0" fontId="44" fillId="0" borderId="0" applyNumberFormat="0" applyAlignment="0"/>
    <xf numFmtId="0" fontId="65" fillId="0" borderId="0" applyNumberFormat="0" applyFill="0" applyBorder="0" applyAlignment="0" applyProtection="0"/>
  </cellStyleXfs>
  <cellXfs count="432">
    <xf numFmtId="0" fontId="0" fillId="0" borderId="0" xfId="0"/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10" fontId="3" fillId="0" borderId="0" xfId="1" applyNumberFormat="1" applyFont="1" applyAlignment="1">
      <alignment vertical="center"/>
    </xf>
    <xf numFmtId="0" fontId="7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0" fontId="3" fillId="0" borderId="0" xfId="1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" fontId="3" fillId="0" borderId="1" xfId="0" applyNumberFormat="1" applyFont="1" applyBorder="1" applyAlignment="1">
      <alignment vertical="center"/>
    </xf>
    <xf numFmtId="10" fontId="3" fillId="0" borderId="1" xfId="1" applyNumberFormat="1" applyFont="1" applyBorder="1" applyAlignment="1">
      <alignment vertical="center"/>
    </xf>
    <xf numFmtId="165" fontId="8" fillId="0" borderId="0" xfId="0" applyNumberFormat="1" applyFont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vertical="center"/>
    </xf>
    <xf numFmtId="10" fontId="5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4" fontId="9" fillId="0" borderId="0" xfId="0" applyNumberFormat="1" applyFont="1" applyAlignment="1">
      <alignment vertical="center"/>
    </xf>
    <xf numFmtId="10" fontId="8" fillId="0" borderId="0" xfId="1" applyNumberFormat="1" applyFont="1" applyBorder="1" applyAlignment="1">
      <alignment horizontal="center" vertical="center"/>
    </xf>
    <xf numFmtId="10" fontId="8" fillId="0" borderId="1" xfId="1" applyNumberFormat="1" applyFont="1" applyBorder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0" fontId="9" fillId="0" borderId="0" xfId="1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/>
    <xf numFmtId="0" fontId="10" fillId="3" borderId="0" xfId="0" applyFont="1" applyFill="1"/>
    <xf numFmtId="10" fontId="3" fillId="3" borderId="0" xfId="1" applyNumberFormat="1" applyFont="1" applyFill="1" applyAlignment="1">
      <alignment vertical="center"/>
    </xf>
    <xf numFmtId="2" fontId="5" fillId="0" borderId="0" xfId="0" applyNumberFormat="1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8" fillId="4" borderId="1" xfId="0" applyNumberFormat="1" applyFont="1" applyFill="1" applyBorder="1" applyAlignment="1">
      <alignment horizontal="center" vertical="center"/>
    </xf>
    <xf numFmtId="165" fontId="8" fillId="4" borderId="1" xfId="0" applyNumberFormat="1" applyFont="1" applyFill="1" applyBorder="1" applyAlignment="1">
      <alignment horizontal="center" vertical="center"/>
    </xf>
    <xf numFmtId="10" fontId="8" fillId="4" borderId="1" xfId="1" applyNumberFormat="1" applyFont="1" applyFill="1" applyBorder="1" applyAlignment="1">
      <alignment horizontal="center" vertical="center"/>
    </xf>
    <xf numFmtId="0" fontId="10" fillId="0" borderId="0" xfId="0" applyFont="1"/>
    <xf numFmtId="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4" fontId="8" fillId="0" borderId="0" xfId="0" applyNumberFormat="1" applyFont="1" applyAlignment="1">
      <alignment horizontal="center" vertical="center"/>
    </xf>
    <xf numFmtId="4" fontId="6" fillId="4" borderId="1" xfId="0" applyNumberFormat="1" applyFont="1" applyFill="1" applyBorder="1" applyAlignment="1">
      <alignment horizontal="center"/>
    </xf>
    <xf numFmtId="10" fontId="6" fillId="4" borderId="1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0" fontId="3" fillId="0" borderId="0" xfId="1" applyNumberFormat="1" applyFont="1" applyFill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5" fillId="4" borderId="1" xfId="0" applyNumberFormat="1" applyFont="1" applyFill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/>
    </xf>
    <xf numFmtId="4" fontId="5" fillId="0" borderId="0" xfId="0" applyNumberFormat="1" applyFont="1" applyAlignment="1">
      <alignment horizontal="center" vertical="center"/>
    </xf>
    <xf numFmtId="10" fontId="5" fillId="0" borderId="0" xfId="1" applyNumberFormat="1" applyFont="1" applyAlignment="1">
      <alignment horizontal="center" vertical="center"/>
    </xf>
    <xf numFmtId="4" fontId="9" fillId="0" borderId="0" xfId="0" applyNumberFormat="1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10" fontId="3" fillId="0" borderId="1" xfId="1" applyNumberFormat="1" applyFont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0" fontId="8" fillId="0" borderId="0" xfId="1" applyNumberFormat="1" applyFont="1" applyAlignment="1">
      <alignment horizontal="center" vertical="center"/>
    </xf>
    <xf numFmtId="0" fontId="2" fillId="0" borderId="0" xfId="3"/>
    <xf numFmtId="167" fontId="2" fillId="0" borderId="0" xfId="3" applyNumberFormat="1"/>
    <xf numFmtId="0" fontId="12" fillId="0" borderId="3" xfId="3" applyFont="1" applyBorder="1" applyAlignment="1">
      <alignment horizontal="left" wrapText="1"/>
    </xf>
    <xf numFmtId="0" fontId="13" fillId="0" borderId="4" xfId="3" applyFont="1" applyBorder="1" applyAlignment="1">
      <alignment horizontal="right"/>
    </xf>
    <xf numFmtId="0" fontId="13" fillId="0" borderId="5" xfId="3" applyFont="1" applyBorder="1" applyAlignment="1">
      <alignment horizontal="left" wrapText="1"/>
    </xf>
    <xf numFmtId="38" fontId="12" fillId="0" borderId="3" xfId="3" applyNumberFormat="1" applyFont="1" applyBorder="1" applyAlignment="1">
      <alignment horizontal="right" wrapText="1"/>
    </xf>
    <xf numFmtId="0" fontId="12" fillId="0" borderId="0" xfId="3" applyFont="1"/>
    <xf numFmtId="0" fontId="12" fillId="0" borderId="0" xfId="3" applyFont="1" applyAlignment="1">
      <alignment wrapText="1"/>
    </xf>
    <xf numFmtId="0" fontId="12" fillId="0" borderId="6" xfId="3" applyFont="1" applyBorder="1" applyAlignment="1">
      <alignment horizontal="left"/>
    </xf>
    <xf numFmtId="0" fontId="13" fillId="6" borderId="4" xfId="3" applyFont="1" applyFill="1" applyBorder="1" applyAlignment="1">
      <alignment horizontal="right"/>
    </xf>
    <xf numFmtId="0" fontId="13" fillId="6" borderId="5" xfId="3" applyFont="1" applyFill="1" applyBorder="1" applyAlignment="1">
      <alignment horizontal="left" wrapText="1" indent="3"/>
    </xf>
    <xf numFmtId="38" fontId="12" fillId="6" borderId="3" xfId="3" applyNumberFormat="1" applyFont="1" applyFill="1" applyBorder="1" applyAlignment="1">
      <alignment horizontal="right" wrapText="1"/>
    </xf>
    <xf numFmtId="0" fontId="12" fillId="7" borderId="6" xfId="3" applyFont="1" applyFill="1" applyBorder="1" applyAlignment="1">
      <alignment horizontal="left" indent="3"/>
    </xf>
    <xf numFmtId="0" fontId="13" fillId="8" borderId="4" xfId="3" applyFont="1" applyFill="1" applyBorder="1" applyAlignment="1">
      <alignment horizontal="right"/>
    </xf>
    <xf numFmtId="0" fontId="13" fillId="8" borderId="5" xfId="3" applyFont="1" applyFill="1" applyBorder="1" applyAlignment="1">
      <alignment horizontal="left" wrapText="1"/>
    </xf>
    <xf numFmtId="38" fontId="12" fillId="8" borderId="3" xfId="3" applyNumberFormat="1" applyFont="1" applyFill="1" applyBorder="1" applyAlignment="1">
      <alignment horizontal="right" wrapText="1"/>
    </xf>
    <xf numFmtId="0" fontId="12" fillId="8" borderId="6" xfId="3" applyFont="1" applyFill="1" applyBorder="1" applyAlignment="1">
      <alignment horizontal="left"/>
    </xf>
    <xf numFmtId="0" fontId="12" fillId="9" borderId="0" xfId="3" applyFont="1" applyFill="1" applyAlignment="1">
      <alignment horizontal="left"/>
    </xf>
    <xf numFmtId="38" fontId="12" fillId="6" borderId="3" xfId="3" applyNumberFormat="1" applyFont="1" applyFill="1" applyBorder="1" applyAlignment="1">
      <alignment horizontal="right"/>
    </xf>
    <xf numFmtId="0" fontId="12" fillId="6" borderId="6" xfId="3" applyFont="1" applyFill="1" applyBorder="1" applyAlignment="1">
      <alignment horizontal="right"/>
    </xf>
    <xf numFmtId="0" fontId="14" fillId="10" borderId="7" xfId="3" applyFont="1" applyFill="1" applyBorder="1" applyAlignment="1">
      <alignment horizontal="center" vertical="top"/>
    </xf>
    <xf numFmtId="0" fontId="15" fillId="11" borderId="7" xfId="3" applyFont="1" applyFill="1" applyBorder="1" applyAlignment="1">
      <alignment horizontal="center" vertical="top"/>
    </xf>
    <xf numFmtId="0" fontId="16" fillId="12" borderId="7" xfId="3" applyFont="1" applyFill="1" applyBorder="1" applyAlignment="1">
      <alignment horizontal="center" vertical="top"/>
    </xf>
    <xf numFmtId="0" fontId="17" fillId="6" borderId="8" xfId="3" applyFont="1" applyFill="1" applyBorder="1" applyAlignment="1">
      <alignment horizontal="left"/>
    </xf>
    <xf numFmtId="0" fontId="18" fillId="13" borderId="9" xfId="3" applyFont="1" applyFill="1" applyBorder="1" applyAlignment="1">
      <alignment horizontal="right"/>
    </xf>
    <xf numFmtId="0" fontId="18" fillId="13" borderId="9" xfId="3" applyFont="1" applyFill="1" applyBorder="1" applyAlignment="1">
      <alignment horizontal="left"/>
    </xf>
    <xf numFmtId="0" fontId="19" fillId="0" borderId="0" xfId="3" applyFont="1"/>
    <xf numFmtId="10" fontId="2" fillId="0" borderId="0" xfId="3" applyNumberFormat="1"/>
    <xf numFmtId="168" fontId="12" fillId="6" borderId="3" xfId="3" applyNumberFormat="1" applyFont="1" applyFill="1" applyBorder="1" applyAlignment="1">
      <alignment horizontal="right" wrapText="1"/>
    </xf>
    <xf numFmtId="168" fontId="12" fillId="0" borderId="3" xfId="3" applyNumberFormat="1" applyFont="1" applyBorder="1" applyAlignment="1">
      <alignment horizontal="right" wrapText="1"/>
    </xf>
    <xf numFmtId="40" fontId="12" fillId="0" borderId="3" xfId="3" applyNumberFormat="1" applyFont="1" applyBorder="1" applyAlignment="1">
      <alignment horizontal="right" wrapText="1"/>
    </xf>
    <xf numFmtId="38" fontId="12" fillId="6" borderId="0" xfId="3" applyNumberFormat="1" applyFont="1" applyFill="1" applyAlignment="1">
      <alignment horizontal="right" wrapText="1"/>
    </xf>
    <xf numFmtId="169" fontId="12" fillId="8" borderId="3" xfId="3" applyNumberFormat="1" applyFont="1" applyFill="1" applyBorder="1" applyAlignment="1">
      <alignment horizontal="right" wrapText="1"/>
    </xf>
    <xf numFmtId="0" fontId="12" fillId="8" borderId="6" xfId="3" applyFont="1" applyFill="1" applyBorder="1" applyAlignment="1">
      <alignment horizontal="left" wrapText="1"/>
    </xf>
    <xf numFmtId="0" fontId="2" fillId="9" borderId="0" xfId="3" applyFill="1" applyAlignment="1">
      <alignment horizontal="left" wrapText="1"/>
    </xf>
    <xf numFmtId="0" fontId="12" fillId="9" borderId="0" xfId="3" applyFont="1" applyFill="1" applyAlignment="1">
      <alignment horizontal="left" wrapText="1"/>
    </xf>
    <xf numFmtId="38" fontId="12" fillId="0" borderId="3" xfId="3" applyNumberFormat="1" applyFont="1" applyBorder="1" applyAlignment="1">
      <alignment horizontal="right"/>
    </xf>
    <xf numFmtId="168" fontId="12" fillId="0" borderId="3" xfId="3" applyNumberFormat="1" applyFont="1" applyBorder="1" applyAlignment="1">
      <alignment horizontal="right"/>
    </xf>
    <xf numFmtId="170" fontId="5" fillId="7" borderId="0" xfId="3" applyNumberFormat="1" applyFont="1" applyFill="1" applyAlignment="1">
      <alignment horizontal="right"/>
    </xf>
    <xf numFmtId="171" fontId="5" fillId="7" borderId="0" xfId="3" applyNumberFormat="1" applyFont="1" applyFill="1" applyAlignment="1">
      <alignment horizontal="right"/>
    </xf>
    <xf numFmtId="0" fontId="12" fillId="0" borderId="0" xfId="3" applyFont="1" applyAlignment="1">
      <alignment horizontal="left" wrapText="1"/>
    </xf>
    <xf numFmtId="40" fontId="12" fillId="14" borderId="17" xfId="3" applyNumberFormat="1" applyFont="1" applyFill="1" applyBorder="1" applyAlignment="1">
      <alignment horizontal="right" wrapText="1"/>
    </xf>
    <xf numFmtId="0" fontId="12" fillId="15" borderId="18" xfId="3" applyFont="1" applyFill="1" applyBorder="1" applyAlignment="1">
      <alignment horizontal="right" wrapText="1"/>
    </xf>
    <xf numFmtId="40" fontId="12" fillId="12" borderId="17" xfId="3" applyNumberFormat="1" applyFont="1" applyFill="1" applyBorder="1" applyAlignment="1">
      <alignment horizontal="right" wrapText="1"/>
    </xf>
    <xf numFmtId="0" fontId="19" fillId="13" borderId="18" xfId="3" applyFont="1" applyFill="1" applyBorder="1" applyAlignment="1">
      <alignment horizontal="left" wrapText="1"/>
    </xf>
    <xf numFmtId="168" fontId="12" fillId="12" borderId="17" xfId="3" applyNumberFormat="1" applyFont="1" applyFill="1" applyBorder="1" applyAlignment="1">
      <alignment horizontal="right" wrapText="1"/>
    </xf>
    <xf numFmtId="0" fontId="12" fillId="14" borderId="17" xfId="3" applyFont="1" applyFill="1" applyBorder="1" applyAlignment="1">
      <alignment horizontal="right" wrapText="1"/>
    </xf>
    <xf numFmtId="0" fontId="12" fillId="12" borderId="17" xfId="3" applyFont="1" applyFill="1" applyBorder="1" applyAlignment="1">
      <alignment horizontal="right" wrapText="1"/>
    </xf>
    <xf numFmtId="168" fontId="12" fillId="14" borderId="17" xfId="3" applyNumberFormat="1" applyFont="1" applyFill="1" applyBorder="1" applyAlignment="1">
      <alignment horizontal="right" wrapText="1"/>
    </xf>
    <xf numFmtId="0" fontId="20" fillId="0" borderId="0" xfId="3" applyFont="1"/>
    <xf numFmtId="40" fontId="12" fillId="16" borderId="3" xfId="3" applyNumberFormat="1" applyFont="1" applyFill="1" applyBorder="1" applyAlignment="1">
      <alignment horizontal="right" vertical="top" wrapText="1"/>
    </xf>
    <xf numFmtId="0" fontId="12" fillId="16" borderId="6" xfId="3" applyFont="1" applyFill="1" applyBorder="1" applyAlignment="1">
      <alignment horizontal="left" vertical="top"/>
    </xf>
    <xf numFmtId="40" fontId="12" fillId="0" borderId="3" xfId="3" applyNumberFormat="1" applyFont="1" applyBorder="1" applyAlignment="1">
      <alignment horizontal="right" vertical="top" wrapText="1"/>
    </xf>
    <xf numFmtId="0" fontId="12" fillId="0" borderId="6" xfId="3" applyFont="1" applyBorder="1" applyAlignment="1">
      <alignment horizontal="left" vertical="top"/>
    </xf>
    <xf numFmtId="168" fontId="12" fillId="16" borderId="3" xfId="3" applyNumberFormat="1" applyFont="1" applyFill="1" applyBorder="1" applyAlignment="1">
      <alignment horizontal="right" vertical="top" wrapText="1"/>
    </xf>
    <xf numFmtId="168" fontId="12" fillId="0" borderId="3" xfId="3" applyNumberFormat="1" applyFont="1" applyBorder="1" applyAlignment="1">
      <alignment horizontal="right" vertical="top" wrapText="1"/>
    </xf>
    <xf numFmtId="0" fontId="21" fillId="17" borderId="18" xfId="3" applyFont="1" applyFill="1" applyBorder="1" applyAlignment="1">
      <alignment horizontal="right" vertical="center" wrapText="1"/>
    </xf>
    <xf numFmtId="0" fontId="21" fillId="17" borderId="18" xfId="3" applyFont="1" applyFill="1" applyBorder="1" applyAlignment="1">
      <alignment horizontal="right" vertical="center"/>
    </xf>
    <xf numFmtId="10" fontId="0" fillId="0" borderId="0" xfId="4" applyNumberFormat="1" applyFont="1" applyAlignment="1">
      <alignment horizontal="center"/>
    </xf>
    <xf numFmtId="0" fontId="2" fillId="0" borderId="32" xfId="3" applyBorder="1"/>
    <xf numFmtId="0" fontId="2" fillId="0" borderId="1" xfId="3" applyBorder="1"/>
    <xf numFmtId="0" fontId="2" fillId="0" borderId="33" xfId="3" applyBorder="1"/>
    <xf numFmtId="0" fontId="2" fillId="0" borderId="34" xfId="3" applyBorder="1"/>
    <xf numFmtId="0" fontId="2" fillId="0" borderId="35" xfId="3" applyBorder="1"/>
    <xf numFmtId="0" fontId="5" fillId="3" borderId="0" xfId="3" applyFont="1" applyFill="1"/>
    <xf numFmtId="0" fontId="5" fillId="3" borderId="35" xfId="3" applyFont="1" applyFill="1" applyBorder="1"/>
    <xf numFmtId="0" fontId="2" fillId="0" borderId="36" xfId="3" applyBorder="1"/>
    <xf numFmtId="0" fontId="5" fillId="3" borderId="37" xfId="3" applyFont="1" applyFill="1" applyBorder="1"/>
    <xf numFmtId="0" fontId="5" fillId="3" borderId="38" xfId="3" applyFont="1" applyFill="1" applyBorder="1"/>
    <xf numFmtId="0" fontId="23" fillId="0" borderId="39" xfId="5" applyFont="1" applyBorder="1" applyAlignment="1">
      <alignment horizontal="left" vertical="center" wrapText="1"/>
    </xf>
    <xf numFmtId="0" fontId="24" fillId="0" borderId="40" xfId="5" applyFont="1" applyBorder="1" applyAlignment="1">
      <alignment horizontal="left" vertical="center" wrapText="1"/>
    </xf>
    <xf numFmtId="0" fontId="23" fillId="0" borderId="42" xfId="5" applyFont="1" applyBorder="1" applyAlignment="1">
      <alignment horizontal="left" vertical="center" wrapText="1"/>
    </xf>
    <xf numFmtId="14" fontId="24" fillId="0" borderId="43" xfId="5" applyNumberFormat="1" applyFont="1" applyBorder="1" applyAlignment="1">
      <alignment horizontal="left" vertical="center" wrapText="1"/>
    </xf>
    <xf numFmtId="0" fontId="24" fillId="0" borderId="43" xfId="5" applyFont="1" applyBorder="1" applyAlignment="1">
      <alignment horizontal="left" vertical="center" wrapText="1"/>
    </xf>
    <xf numFmtId="0" fontId="26" fillId="18" borderId="46" xfId="6" applyFont="1" applyFill="1" applyBorder="1" applyAlignment="1">
      <alignment horizontal="left" vertical="center" wrapText="1"/>
    </xf>
    <xf numFmtId="0" fontId="27" fillId="18" borderId="46" xfId="6" applyFont="1" applyFill="1" applyBorder="1" applyAlignment="1">
      <alignment horizontal="left" vertical="center" wrapText="1"/>
    </xf>
    <xf numFmtId="0" fontId="27" fillId="18" borderId="42" xfId="6" applyFont="1" applyFill="1" applyBorder="1" applyAlignment="1">
      <alignment horizontal="left" vertical="center" wrapText="1"/>
    </xf>
    <xf numFmtId="0" fontId="24" fillId="0" borderId="0" xfId="5" applyFont="1" applyAlignment="1">
      <alignment horizontal="right" vertical="center" wrapText="1"/>
    </xf>
    <xf numFmtId="0" fontId="24" fillId="0" borderId="0" xfId="5" applyFont="1" applyAlignment="1">
      <alignment horizontal="left" vertical="center" wrapText="1"/>
    </xf>
    <xf numFmtId="0" fontId="25" fillId="0" borderId="0" xfId="5" applyFont="1" applyAlignment="1">
      <alignment horizontal="left" vertical="center" wrapText="1"/>
    </xf>
    <xf numFmtId="0" fontId="29" fillId="0" borderId="0" xfId="5" applyFont="1" applyAlignment="1">
      <alignment horizontal="left" vertical="center"/>
    </xf>
    <xf numFmtId="0" fontId="31" fillId="0" borderId="0" xfId="7" applyFont="1" applyAlignment="1" applyProtection="1">
      <alignment vertical="center"/>
    </xf>
    <xf numFmtId="0" fontId="32" fillId="0" borderId="0" xfId="5" applyFont="1" applyAlignment="1">
      <alignment horizontal="left" vertical="center"/>
    </xf>
    <xf numFmtId="0" fontId="33" fillId="0" borderId="0" xfId="7" applyFont="1" applyAlignment="1" applyProtection="1">
      <alignment vertical="center"/>
    </xf>
    <xf numFmtId="0" fontId="35" fillId="0" borderId="0" xfId="5" applyFont="1" applyAlignment="1">
      <alignment horizontal="left" vertical="center"/>
    </xf>
    <xf numFmtId="0" fontId="36" fillId="0" borderId="0" xfId="0" applyFont="1"/>
    <xf numFmtId="0" fontId="37" fillId="0" borderId="32" xfId="0" applyFont="1" applyBorder="1" applyAlignment="1">
      <alignment vertical="center"/>
    </xf>
    <xf numFmtId="0" fontId="37" fillId="0" borderId="33" xfId="0" applyFont="1" applyBorder="1" applyAlignment="1">
      <alignment vertical="center"/>
    </xf>
    <xf numFmtId="0" fontId="37" fillId="0" borderId="34" xfId="0" applyFont="1" applyBorder="1" applyAlignment="1">
      <alignment vertical="center"/>
    </xf>
    <xf numFmtId="0" fontId="37" fillId="0" borderId="35" xfId="0" applyFont="1" applyBorder="1" applyAlignment="1">
      <alignment vertical="center"/>
    </xf>
    <xf numFmtId="4" fontId="0" fillId="0" borderId="50" xfId="0" applyNumberFormat="1" applyBorder="1" applyAlignment="1">
      <alignment vertical="top"/>
    </xf>
    <xf numFmtId="4" fontId="0" fillId="19" borderId="50" xfId="0" applyNumberFormat="1" applyFill="1" applyBorder="1" applyAlignment="1">
      <alignment vertical="top"/>
    </xf>
    <xf numFmtId="0" fontId="0" fillId="0" borderId="50" xfId="0" applyBorder="1" applyAlignment="1">
      <alignment vertical="top"/>
    </xf>
    <xf numFmtId="0" fontId="0" fillId="0" borderId="50" xfId="0" quotePrefix="1" applyBorder="1" applyAlignment="1">
      <alignment vertical="top"/>
    </xf>
    <xf numFmtId="0" fontId="37" fillId="0" borderId="51" xfId="0" applyFont="1" applyBorder="1"/>
    <xf numFmtId="0" fontId="37" fillId="0" borderId="51" xfId="0" applyFont="1" applyBorder="1" applyAlignment="1">
      <alignment vertical="top"/>
    </xf>
    <xf numFmtId="0" fontId="37" fillId="0" borderId="0" xfId="0" applyFont="1" applyAlignment="1">
      <alignment vertical="top"/>
    </xf>
    <xf numFmtId="0" fontId="37" fillId="0" borderId="52" xfId="0" applyFont="1" applyBorder="1"/>
    <xf numFmtId="0" fontId="37" fillId="0" borderId="52" xfId="0" applyFont="1" applyBorder="1" applyAlignment="1">
      <alignment vertical="top"/>
    </xf>
    <xf numFmtId="0" fontId="6" fillId="0" borderId="50" xfId="0" applyFont="1" applyBorder="1" applyAlignment="1">
      <alignment horizontal="center" vertical="center"/>
    </xf>
    <xf numFmtId="0" fontId="6" fillId="20" borderId="50" xfId="0" applyFont="1" applyFill="1" applyBorder="1" applyAlignment="1">
      <alignment horizontal="center" vertical="center"/>
    </xf>
    <xf numFmtId="0" fontId="38" fillId="0" borderId="0" xfId="0" applyFont="1" applyAlignment="1">
      <alignment horizontal="right"/>
    </xf>
    <xf numFmtId="0" fontId="38" fillId="0" borderId="0" xfId="0" applyFont="1"/>
    <xf numFmtId="14" fontId="38" fillId="0" borderId="0" xfId="0" applyNumberFormat="1" applyFont="1" applyAlignment="1">
      <alignment horizontal="right"/>
    </xf>
    <xf numFmtId="0" fontId="17" fillId="0" borderId="0" xfId="0" applyFont="1" applyAlignment="1">
      <alignment vertical="top"/>
    </xf>
    <xf numFmtId="0" fontId="37" fillId="0" borderId="53" xfId="0" applyFont="1" applyBorder="1"/>
    <xf numFmtId="0" fontId="37" fillId="0" borderId="53" xfId="0" applyFont="1" applyBorder="1" applyAlignment="1">
      <alignment vertical="top"/>
    </xf>
    <xf numFmtId="173" fontId="0" fillId="0" borderId="50" xfId="8" applyNumberFormat="1" applyFont="1" applyBorder="1"/>
    <xf numFmtId="173" fontId="0" fillId="19" borderId="50" xfId="8" applyNumberFormat="1" applyFont="1" applyFill="1" applyBorder="1"/>
    <xf numFmtId="0" fontId="0" fillId="0" borderId="50" xfId="0" applyBorder="1"/>
    <xf numFmtId="0" fontId="39" fillId="0" borderId="50" xfId="0" applyFont="1" applyBorder="1"/>
    <xf numFmtId="0" fontId="39" fillId="0" borderId="0" xfId="0" applyFont="1"/>
    <xf numFmtId="172" fontId="0" fillId="0" borderId="50" xfId="8" applyFont="1" applyBorder="1"/>
    <xf numFmtId="172" fontId="0" fillId="19" borderId="50" xfId="8" applyFont="1" applyFill="1" applyBorder="1"/>
    <xf numFmtId="0" fontId="37" fillId="0" borderId="0" xfId="0" applyFont="1"/>
    <xf numFmtId="14" fontId="0" fillId="0" borderId="0" xfId="0" applyNumberFormat="1"/>
    <xf numFmtId="14" fontId="0" fillId="0" borderId="53" xfId="0" applyNumberFormat="1" applyBorder="1" applyAlignment="1">
      <alignment horizontal="center" vertical="center"/>
    </xf>
    <xf numFmtId="14" fontId="0" fillId="20" borderId="53" xfId="0" applyNumberFormat="1" applyFill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20" borderId="53" xfId="0" applyFont="1" applyFill="1" applyBorder="1" applyAlignment="1">
      <alignment horizontal="center" vertical="center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center"/>
    </xf>
    <xf numFmtId="173" fontId="0" fillId="0" borderId="50" xfId="8" applyNumberFormat="1" applyFont="1" applyBorder="1" applyAlignment="1">
      <alignment horizontal="right"/>
    </xf>
    <xf numFmtId="172" fontId="0" fillId="0" borderId="50" xfId="8" applyFont="1" applyBorder="1" applyAlignment="1">
      <alignment horizontal="right"/>
    </xf>
    <xf numFmtId="0" fontId="39" fillId="0" borderId="34" xfId="0" applyFont="1" applyBorder="1"/>
    <xf numFmtId="174" fontId="0" fillId="0" borderId="50" xfId="8" applyNumberFormat="1" applyFont="1" applyBorder="1" applyAlignment="1">
      <alignment horizontal="right"/>
    </xf>
    <xf numFmtId="0" fontId="39" fillId="0" borderId="40" xfId="0" applyFont="1" applyBorder="1"/>
    <xf numFmtId="0" fontId="39" fillId="0" borderId="54" xfId="0" applyFont="1" applyBorder="1"/>
    <xf numFmtId="0" fontId="6" fillId="0" borderId="50" xfId="0" applyFont="1" applyBorder="1" applyAlignment="1">
      <alignment horizontal="center"/>
    </xf>
    <xf numFmtId="172" fontId="24" fillId="0" borderId="50" xfId="8" applyFont="1" applyFill="1" applyBorder="1" applyAlignment="1">
      <alignment horizontal="right" vertical="top"/>
    </xf>
    <xf numFmtId="0" fontId="24" fillId="0" borderId="50" xfId="0" applyFont="1" applyBorder="1" applyAlignment="1">
      <alignment horizontal="left" vertical="top"/>
    </xf>
    <xf numFmtId="0" fontId="40" fillId="0" borderId="0" xfId="0" applyFont="1" applyAlignment="1">
      <alignment horizontal="left" vertical="top"/>
    </xf>
    <xf numFmtId="0" fontId="41" fillId="21" borderId="55" xfId="0" applyFont="1" applyFill="1" applyBorder="1" applyAlignment="1">
      <alignment horizontal="left" vertical="center"/>
    </xf>
    <xf numFmtId="0" fontId="6" fillId="0" borderId="0" xfId="0" applyFont="1"/>
    <xf numFmtId="0" fontId="42" fillId="22" borderId="56" xfId="0" applyFont="1" applyFill="1" applyBorder="1"/>
    <xf numFmtId="0" fontId="43" fillId="22" borderId="56" xfId="0" applyFont="1" applyFill="1" applyBorder="1" applyAlignment="1">
      <alignment vertical="center"/>
    </xf>
    <xf numFmtId="0" fontId="44" fillId="0" borderId="0" xfId="9" applyNumberFormat="1" applyAlignment="1"/>
    <xf numFmtId="0" fontId="45" fillId="0" borderId="0" xfId="9" applyNumberFormat="1" applyFont="1" applyAlignment="1" applyProtection="1">
      <protection hidden="1"/>
    </xf>
    <xf numFmtId="175" fontId="47" fillId="0" borderId="0" xfId="9" applyNumberFormat="1" applyFont="1" applyAlignment="1">
      <alignment horizontal="center" vertical="center" wrapText="1"/>
    </xf>
    <xf numFmtId="176" fontId="48" fillId="0" borderId="0" xfId="9" applyNumberFormat="1" applyFont="1" applyAlignment="1">
      <alignment vertical="center" wrapText="1"/>
    </xf>
    <xf numFmtId="177" fontId="47" fillId="0" borderId="0" xfId="9" applyNumberFormat="1" applyFont="1" applyAlignment="1">
      <alignment vertical="center" wrapText="1"/>
    </xf>
    <xf numFmtId="178" fontId="47" fillId="0" borderId="0" xfId="9" applyNumberFormat="1" applyFont="1" applyAlignment="1">
      <alignment horizontal="center" vertical="center" wrapText="1"/>
    </xf>
    <xf numFmtId="0" fontId="47" fillId="0" borderId="0" xfId="9" applyNumberFormat="1" applyFont="1" applyAlignment="1">
      <alignment vertical="center" wrapText="1"/>
    </xf>
    <xf numFmtId="0" fontId="47" fillId="0" borderId="0" xfId="9" applyNumberFormat="1" applyFont="1" applyAlignment="1">
      <alignment horizontal="center" vertical="center" wrapText="1"/>
    </xf>
    <xf numFmtId="176" fontId="49" fillId="0" borderId="0" xfId="9" applyNumberFormat="1" applyFont="1" applyAlignment="1">
      <alignment vertical="center" wrapText="1"/>
    </xf>
    <xf numFmtId="176" fontId="50" fillId="0" borderId="0" xfId="9" applyNumberFormat="1" applyFont="1" applyAlignment="1">
      <alignment vertical="center" wrapText="1"/>
    </xf>
    <xf numFmtId="0" fontId="46" fillId="23" borderId="60" xfId="9" applyNumberFormat="1" applyFont="1" applyFill="1" applyBorder="1" applyAlignment="1">
      <alignment horizontal="center" vertical="center" wrapText="1"/>
    </xf>
    <xf numFmtId="178" fontId="47" fillId="0" borderId="0" xfId="9" applyNumberFormat="1" applyFont="1" applyAlignment="1">
      <alignment vertical="center" wrapText="1"/>
    </xf>
    <xf numFmtId="175" fontId="44" fillId="0" borderId="0" xfId="9" applyNumberFormat="1" applyAlignment="1">
      <alignment horizontal="right"/>
    </xf>
    <xf numFmtId="0" fontId="51" fillId="0" borderId="0" xfId="9" applyNumberFormat="1" applyFont="1" applyAlignment="1"/>
    <xf numFmtId="0" fontId="46" fillId="23" borderId="60" xfId="9" applyNumberFormat="1" applyFont="1" applyFill="1" applyBorder="1" applyAlignment="1">
      <alignment horizontal="left" vertical="center" wrapText="1"/>
    </xf>
    <xf numFmtId="179" fontId="47" fillId="0" borderId="0" xfId="9" applyNumberFormat="1" applyFont="1" applyAlignment="1">
      <alignment vertical="center" wrapText="1"/>
    </xf>
    <xf numFmtId="175" fontId="47" fillId="0" borderId="0" xfId="9" applyNumberFormat="1" applyFont="1" applyAlignment="1">
      <alignment vertical="center" wrapText="1"/>
    </xf>
    <xf numFmtId="0" fontId="44" fillId="23" borderId="0" xfId="9" applyNumberFormat="1" applyFill="1" applyAlignment="1">
      <alignment horizontal="center"/>
    </xf>
    <xf numFmtId="0" fontId="2" fillId="0" borderId="0" xfId="0" applyFont="1"/>
    <xf numFmtId="0" fontId="17" fillId="0" borderId="0" xfId="0" applyFont="1"/>
    <xf numFmtId="0" fontId="52" fillId="0" borderId="0" xfId="5" applyFont="1"/>
    <xf numFmtId="0" fontId="11" fillId="24" borderId="0" xfId="5" applyFont="1" applyFill="1"/>
    <xf numFmtId="0" fontId="11" fillId="24" borderId="1" xfId="5" applyFont="1" applyFill="1" applyBorder="1"/>
    <xf numFmtId="0" fontId="53" fillId="24" borderId="1" xfId="5" applyFont="1" applyFill="1" applyBorder="1" applyAlignment="1">
      <alignment horizontal="center"/>
    </xf>
    <xf numFmtId="14" fontId="11" fillId="24" borderId="1" xfId="5" applyNumberFormat="1" applyFont="1" applyFill="1" applyBorder="1" applyAlignment="1">
      <alignment horizontal="center"/>
    </xf>
    <xf numFmtId="0" fontId="54" fillId="0" borderId="0" xfId="5" applyFont="1" applyAlignment="1">
      <alignment horizontal="center"/>
    </xf>
    <xf numFmtId="0" fontId="55" fillId="25" borderId="61" xfId="2" applyFont="1" applyFill="1" applyBorder="1" applyAlignment="1">
      <alignment horizontal="centerContinuous"/>
    </xf>
    <xf numFmtId="0" fontId="55" fillId="25" borderId="62" xfId="2" applyFont="1" applyFill="1" applyBorder="1" applyAlignment="1">
      <alignment horizontal="centerContinuous"/>
    </xf>
    <xf numFmtId="0" fontId="5" fillId="4" borderId="1" xfId="0" applyFont="1" applyFill="1" applyBorder="1"/>
    <xf numFmtId="0" fontId="2" fillId="4" borderId="1" xfId="0" applyFont="1" applyFill="1" applyBorder="1"/>
    <xf numFmtId="0" fontId="55" fillId="25" borderId="2" xfId="2" applyFont="1" applyFill="1" applyAlignment="1">
      <alignment horizontal="centerContinuous"/>
    </xf>
    <xf numFmtId="180" fontId="55" fillId="25" borderId="2" xfId="0" applyNumberFormat="1" applyFont="1" applyFill="1" applyBorder="1" applyAlignment="1">
      <alignment horizontal="center"/>
    </xf>
    <xf numFmtId="181" fontId="52" fillId="0" borderId="0" xfId="0" applyNumberFormat="1" applyFont="1" applyAlignment="1">
      <alignment horizontal="center"/>
    </xf>
    <xf numFmtId="182" fontId="55" fillId="25" borderId="2" xfId="2" applyNumberFormat="1" applyFont="1" applyFill="1" applyAlignment="1">
      <alignment horizontal="center"/>
    </xf>
    <xf numFmtId="181" fontId="55" fillId="0" borderId="0" xfId="0" applyNumberFormat="1" applyFont="1" applyAlignment="1">
      <alignment horizontal="center"/>
    </xf>
    <xf numFmtId="184" fontId="10" fillId="0" borderId="0" xfId="5" applyNumberFormat="1" applyFont="1"/>
    <xf numFmtId="182" fontId="52" fillId="25" borderId="2" xfId="2" applyNumberFormat="1" applyFont="1" applyFill="1" applyAlignment="1">
      <alignment horizontal="center"/>
    </xf>
    <xf numFmtId="184" fontId="52" fillId="0" borderId="0" xfId="5" applyNumberFormat="1" applyFont="1"/>
    <xf numFmtId="185" fontId="52" fillId="0" borderId="0" xfId="5" applyNumberFormat="1" applyFont="1"/>
    <xf numFmtId="182" fontId="55" fillId="25" borderId="66" xfId="2" applyNumberFormat="1" applyFont="1" applyFill="1" applyBorder="1" applyAlignment="1">
      <alignment horizontal="center"/>
    </xf>
    <xf numFmtId="0" fontId="52" fillId="0" borderId="0" xfId="5" applyFont="1" applyAlignment="1">
      <alignment horizontal="left" indent="1"/>
    </xf>
    <xf numFmtId="186" fontId="2" fillId="0" borderId="0" xfId="0" applyNumberFormat="1" applyFont="1"/>
    <xf numFmtId="187" fontId="55" fillId="25" borderId="64" xfId="0" applyNumberFormat="1" applyFont="1" applyFill="1" applyBorder="1" applyAlignment="1">
      <alignment horizontal="center"/>
    </xf>
    <xf numFmtId="0" fontId="10" fillId="4" borderId="37" xfId="5" applyFont="1" applyFill="1" applyBorder="1" applyAlignment="1">
      <alignment horizontal="left"/>
    </xf>
    <xf numFmtId="0" fontId="52" fillId="4" borderId="37" xfId="5" applyFont="1" applyFill="1" applyBorder="1"/>
    <xf numFmtId="188" fontId="52" fillId="0" borderId="0" xfId="0" applyNumberFormat="1" applyFont="1"/>
    <xf numFmtId="0" fontId="10" fillId="0" borderId="0" xfId="5" applyFont="1"/>
    <xf numFmtId="0" fontId="54" fillId="0" borderId="0" xfId="5" applyFont="1" applyAlignment="1">
      <alignment horizontal="left"/>
    </xf>
    <xf numFmtId="189" fontId="54" fillId="0" borderId="0" xfId="5" applyNumberFormat="1" applyFont="1"/>
    <xf numFmtId="186" fontId="55" fillId="0" borderId="0" xfId="0" applyNumberFormat="1" applyFont="1" applyAlignment="1">
      <alignment horizontal="center"/>
    </xf>
    <xf numFmtId="0" fontId="10" fillId="26" borderId="38" xfId="5" applyFont="1" applyFill="1" applyBorder="1" applyAlignment="1">
      <alignment horizontal="left"/>
    </xf>
    <xf numFmtId="0" fontId="10" fillId="26" borderId="37" xfId="5" applyFont="1" applyFill="1" applyBorder="1"/>
    <xf numFmtId="0" fontId="10" fillId="26" borderId="33" xfId="5" applyFont="1" applyFill="1" applyBorder="1" applyAlignment="1">
      <alignment horizontal="left"/>
    </xf>
    <xf numFmtId="0" fontId="10" fillId="26" borderId="1" xfId="5" applyFont="1" applyFill="1" applyBorder="1"/>
    <xf numFmtId="189" fontId="10" fillId="26" borderId="32" xfId="5" applyNumberFormat="1" applyFont="1" applyFill="1" applyBorder="1"/>
    <xf numFmtId="0" fontId="52" fillId="27" borderId="38" xfId="5" applyFont="1" applyFill="1" applyBorder="1"/>
    <xf numFmtId="0" fontId="52" fillId="27" borderId="67" xfId="5" applyFont="1" applyFill="1" applyBorder="1"/>
    <xf numFmtId="0" fontId="52" fillId="27" borderId="52" xfId="5" applyFont="1" applyFill="1" applyBorder="1"/>
    <xf numFmtId="183" fontId="56" fillId="4" borderId="0" xfId="5" applyNumberFormat="1" applyFont="1" applyFill="1"/>
    <xf numFmtId="192" fontId="55" fillId="4" borderId="67" xfId="5" applyNumberFormat="1" applyFont="1" applyFill="1" applyBorder="1" applyAlignment="1">
      <alignment horizontal="center"/>
    </xf>
    <xf numFmtId="192" fontId="52" fillId="4" borderId="67" xfId="5" applyNumberFormat="1" applyFont="1" applyFill="1" applyBorder="1" applyAlignment="1">
      <alignment horizontal="center"/>
    </xf>
    <xf numFmtId="192" fontId="10" fillId="4" borderId="67" xfId="5" applyNumberFormat="1" applyFont="1" applyFill="1" applyBorder="1" applyAlignment="1">
      <alignment horizontal="center"/>
    </xf>
    <xf numFmtId="192" fontId="52" fillId="4" borderId="40" xfId="5" applyNumberFormat="1" applyFont="1" applyFill="1" applyBorder="1" applyAlignment="1">
      <alignment horizontal="center"/>
    </xf>
    <xf numFmtId="193" fontId="55" fillId="4" borderId="34" xfId="5" applyNumberFormat="1" applyFont="1" applyFill="1" applyBorder="1" applyAlignment="1">
      <alignment horizontal="center"/>
    </xf>
    <xf numFmtId="183" fontId="52" fillId="0" borderId="0" xfId="0" applyNumberFormat="1" applyFont="1"/>
    <xf numFmtId="183" fontId="10" fillId="0" borderId="0" xfId="0" applyNumberFormat="1" applyFont="1"/>
    <xf numFmtId="193" fontId="52" fillId="4" borderId="34" xfId="5" applyNumberFormat="1" applyFont="1" applyFill="1" applyBorder="1" applyAlignment="1">
      <alignment horizontal="center"/>
    </xf>
    <xf numFmtId="43" fontId="52" fillId="0" borderId="0" xfId="0" applyNumberFormat="1" applyFont="1"/>
    <xf numFmtId="43" fontId="10" fillId="0" borderId="0" xfId="0" applyNumberFormat="1" applyFont="1"/>
    <xf numFmtId="193" fontId="10" fillId="4" borderId="34" xfId="5" applyNumberFormat="1" applyFont="1" applyFill="1" applyBorder="1" applyAlignment="1">
      <alignment horizontal="center"/>
    </xf>
    <xf numFmtId="193" fontId="52" fillId="4" borderId="32" xfId="5" applyNumberFormat="1" applyFont="1" applyFill="1" applyBorder="1" applyAlignment="1">
      <alignment horizontal="center"/>
    </xf>
    <xf numFmtId="194" fontId="55" fillId="4" borderId="34" xfId="5" applyNumberFormat="1" applyFont="1" applyFill="1" applyBorder="1" applyAlignment="1">
      <alignment horizontal="center"/>
    </xf>
    <xf numFmtId="194" fontId="52" fillId="4" borderId="34" xfId="5" applyNumberFormat="1" applyFont="1" applyFill="1" applyBorder="1" applyAlignment="1">
      <alignment horizontal="center"/>
    </xf>
    <xf numFmtId="195" fontId="58" fillId="0" borderId="0" xfId="0" applyNumberFormat="1" applyFont="1"/>
    <xf numFmtId="4" fontId="58" fillId="0" borderId="0" xfId="0" applyNumberFormat="1" applyFont="1"/>
    <xf numFmtId="0" fontId="58" fillId="0" borderId="0" xfId="0" applyFont="1"/>
    <xf numFmtId="2" fontId="0" fillId="0" borderId="0" xfId="4" applyNumberFormat="1" applyFont="1" applyAlignment="1">
      <alignment horizontal="center"/>
    </xf>
    <xf numFmtId="196" fontId="55" fillId="25" borderId="64" xfId="0" applyNumberFormat="1" applyFont="1" applyFill="1" applyBorder="1"/>
    <xf numFmtId="0" fontId="5" fillId="0" borderId="35" xfId="3" applyFont="1" applyBorder="1"/>
    <xf numFmtId="10" fontId="5" fillId="0" borderId="0" xfId="1" applyNumberFormat="1" applyFont="1" applyFill="1" applyBorder="1"/>
    <xf numFmtId="10" fontId="5" fillId="0" borderId="0" xfId="3" applyNumberFormat="1" applyFont="1"/>
    <xf numFmtId="14" fontId="2" fillId="0" borderId="34" xfId="3" applyNumberFormat="1" applyBorder="1"/>
    <xf numFmtId="0" fontId="58" fillId="3" borderId="0" xfId="0" applyFont="1" applyFill="1"/>
    <xf numFmtId="4" fontId="58" fillId="3" borderId="0" xfId="0" applyNumberFormat="1" applyFont="1" applyFill="1"/>
    <xf numFmtId="195" fontId="58" fillId="3" borderId="0" xfId="0" applyNumberFormat="1" applyFont="1" applyFill="1"/>
    <xf numFmtId="0" fontId="0" fillId="3" borderId="0" xfId="0" applyFill="1"/>
    <xf numFmtId="0" fontId="58" fillId="0" borderId="1" xfId="0" applyFont="1" applyBorder="1"/>
    <xf numFmtId="4" fontId="58" fillId="0" borderId="1" xfId="0" applyNumberFormat="1" applyFont="1" applyBorder="1"/>
    <xf numFmtId="195" fontId="58" fillId="0" borderId="1" xfId="0" applyNumberFormat="1" applyFont="1" applyBorder="1"/>
    <xf numFmtId="0" fontId="59" fillId="0" borderId="1" xfId="0" applyFont="1" applyBorder="1" applyAlignment="1">
      <alignment wrapText="1"/>
    </xf>
    <xf numFmtId="190" fontId="60" fillId="0" borderId="0" xfId="0" applyNumberFormat="1" applyFont="1" applyAlignment="1">
      <alignment vertical="center"/>
    </xf>
    <xf numFmtId="0" fontId="52" fillId="4" borderId="0" xfId="5" applyFont="1" applyFill="1"/>
    <xf numFmtId="0" fontId="52" fillId="0" borderId="1" xfId="5" applyFont="1" applyBorder="1"/>
    <xf numFmtId="191" fontId="2" fillId="0" borderId="0" xfId="0" applyNumberFormat="1" applyFont="1"/>
    <xf numFmtId="2" fontId="10" fillId="26" borderId="36" xfId="5" applyNumberFormat="1" applyFont="1" applyFill="1" applyBorder="1"/>
    <xf numFmtId="2" fontId="52" fillId="0" borderId="0" xfId="0" applyNumberFormat="1" applyFont="1"/>
    <xf numFmtId="181" fontId="52" fillId="0" borderId="0" xfId="5" applyNumberFormat="1" applyFont="1" applyAlignment="1">
      <alignment horizontal="center"/>
    </xf>
    <xf numFmtId="2" fontId="55" fillId="25" borderId="65" xfId="5" applyNumberFormat="1" applyFont="1" applyFill="1" applyBorder="1" applyAlignment="1">
      <alignment horizontal="center"/>
    </xf>
    <xf numFmtId="2" fontId="2" fillId="0" borderId="0" xfId="0" applyNumberFormat="1" applyFont="1"/>
    <xf numFmtId="2" fontId="52" fillId="0" borderId="0" xfId="5" applyNumberFormat="1" applyFont="1"/>
    <xf numFmtId="2" fontId="5" fillId="4" borderId="0" xfId="0" applyNumberFormat="1" applyFont="1" applyFill="1"/>
    <xf numFmtId="2" fontId="5" fillId="4" borderId="37" xfId="0" applyNumberFormat="1" applyFont="1" applyFill="1" applyBorder="1"/>
    <xf numFmtId="10" fontId="52" fillId="0" borderId="0" xfId="1" applyNumberFormat="1" applyFont="1"/>
    <xf numFmtId="2" fontId="2" fillId="0" borderId="1" xfId="0" applyNumberFormat="1" applyFont="1" applyBorder="1"/>
    <xf numFmtId="10" fontId="8" fillId="0" borderId="0" xfId="1" applyNumberFormat="1" applyFont="1" applyAlignment="1">
      <alignment vertical="center"/>
    </xf>
    <xf numFmtId="0" fontId="8" fillId="0" borderId="0" xfId="5" applyFont="1" applyAlignment="1">
      <alignment horizontal="left" indent="1"/>
    </xf>
    <xf numFmtId="0" fontId="61" fillId="0" borderId="0" xfId="0" applyFont="1"/>
    <xf numFmtId="0" fontId="62" fillId="0" borderId="0" xfId="5" applyFont="1" applyAlignment="1">
      <alignment horizontal="center"/>
    </xf>
    <xf numFmtId="0" fontId="11" fillId="0" borderId="0" xfId="5" applyFont="1"/>
    <xf numFmtId="0" fontId="10" fillId="0" borderId="0" xfId="5" applyFont="1" applyAlignment="1">
      <alignment horizontal="centerContinuous"/>
    </xf>
    <xf numFmtId="192" fontId="52" fillId="0" borderId="0" xfId="5" applyNumberFormat="1" applyFont="1" applyAlignment="1">
      <alignment horizontal="center"/>
    </xf>
    <xf numFmtId="192" fontId="10" fillId="0" borderId="0" xfId="5" applyNumberFormat="1" applyFont="1" applyAlignment="1">
      <alignment horizontal="center"/>
    </xf>
    <xf numFmtId="0" fontId="11" fillId="0" borderId="0" xfId="5" applyFont="1" applyAlignment="1">
      <alignment horizontal="centerContinuous"/>
    </xf>
    <xf numFmtId="183" fontId="56" fillId="0" borderId="0" xfId="5" applyNumberFormat="1" applyFont="1"/>
    <xf numFmtId="192" fontId="55" fillId="0" borderId="0" xfId="5" applyNumberFormat="1" applyFont="1" applyAlignment="1">
      <alignment horizontal="center"/>
    </xf>
    <xf numFmtId="193" fontId="55" fillId="0" borderId="0" xfId="5" applyNumberFormat="1" applyFont="1" applyAlignment="1">
      <alignment horizontal="center"/>
    </xf>
    <xf numFmtId="193" fontId="52" fillId="0" borderId="0" xfId="5" applyNumberFormat="1" applyFont="1" applyAlignment="1">
      <alignment horizontal="center"/>
    </xf>
    <xf numFmtId="193" fontId="10" fillId="0" borderId="0" xfId="5" applyNumberFormat="1" applyFont="1" applyAlignment="1">
      <alignment horizontal="center"/>
    </xf>
    <xf numFmtId="194" fontId="55" fillId="0" borderId="0" xfId="5" applyNumberFormat="1" applyFont="1" applyAlignment="1">
      <alignment horizontal="center"/>
    </xf>
    <xf numFmtId="194" fontId="52" fillId="0" borderId="0" xfId="5" applyNumberFormat="1" applyFont="1" applyAlignment="1">
      <alignment horizontal="center"/>
    </xf>
    <xf numFmtId="197" fontId="52" fillId="0" borderId="0" xfId="0" applyNumberFormat="1" applyFont="1"/>
    <xf numFmtId="197" fontId="10" fillId="0" borderId="0" xfId="0" applyNumberFormat="1" applyFont="1"/>
    <xf numFmtId="197" fontId="55" fillId="25" borderId="63" xfId="0" applyNumberFormat="1" applyFont="1" applyFill="1" applyBorder="1"/>
    <xf numFmtId="0" fontId="63" fillId="0" borderId="0" xfId="5" applyFont="1"/>
    <xf numFmtId="0" fontId="64" fillId="0" borderId="0" xfId="0" applyFont="1"/>
    <xf numFmtId="0" fontId="63" fillId="0" borderId="0" xfId="0" applyFont="1"/>
    <xf numFmtId="0" fontId="0" fillId="0" borderId="1" xfId="0" applyBorder="1"/>
    <xf numFmtId="0" fontId="6" fillId="0" borderId="1" xfId="0" applyFont="1" applyBorder="1"/>
    <xf numFmtId="2" fontId="2" fillId="0" borderId="0" xfId="3" applyNumberFormat="1"/>
    <xf numFmtId="0" fontId="1" fillId="0" borderId="35" xfId="3" applyFont="1" applyBorder="1"/>
    <xf numFmtId="0" fontId="67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5" fillId="0" borderId="0" xfId="10" applyAlignment="1">
      <alignment vertical="center"/>
    </xf>
    <xf numFmtId="0" fontId="66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6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5" fillId="0" borderId="0" xfId="10" applyBorder="1" applyAlignment="1">
      <alignment vertical="center"/>
    </xf>
    <xf numFmtId="0" fontId="65" fillId="0" borderId="1" xfId="10" applyBorder="1" applyAlignment="1">
      <alignment vertical="center"/>
    </xf>
    <xf numFmtId="0" fontId="11" fillId="27" borderId="0" xfId="5" applyFont="1" applyFill="1" applyAlignment="1">
      <alignment horizontal="center"/>
    </xf>
    <xf numFmtId="192" fontId="52" fillId="4" borderId="0" xfId="5" applyNumberFormat="1" applyFont="1" applyFill="1" applyAlignment="1">
      <alignment horizontal="center"/>
    </xf>
    <xf numFmtId="197" fontId="12" fillId="6" borderId="3" xfId="3" applyNumberFormat="1" applyFont="1" applyFill="1" applyBorder="1" applyAlignment="1">
      <alignment horizontal="right" wrapText="1"/>
    </xf>
    <xf numFmtId="198" fontId="0" fillId="0" borderId="0" xfId="1" applyNumberFormat="1" applyFont="1"/>
    <xf numFmtId="10" fontId="0" fillId="0" borderId="0" xfId="1" applyNumberFormat="1" applyFont="1"/>
    <xf numFmtId="197" fontId="0" fillId="0" borderId="0" xfId="1" applyNumberFormat="1" applyFont="1"/>
    <xf numFmtId="0" fontId="0" fillId="0" borderId="1" xfId="0" applyBorder="1" applyAlignment="1">
      <alignment horizontal="center" vertical="center"/>
    </xf>
    <xf numFmtId="2" fontId="55" fillId="0" borderId="0" xfId="5" applyNumberFormat="1" applyFont="1" applyAlignment="1">
      <alignment horizontal="center"/>
    </xf>
    <xf numFmtId="10" fontId="52" fillId="0" borderId="0" xfId="1" applyNumberFormat="1" applyFont="1" applyFill="1" applyBorder="1"/>
    <xf numFmtId="2" fontId="5" fillId="0" borderId="0" xfId="0" applyNumberFormat="1" applyFont="1"/>
    <xf numFmtId="181" fontId="60" fillId="0" borderId="0" xfId="0" applyNumberFormat="1" applyFont="1" applyAlignment="1">
      <alignment horizontal="center"/>
    </xf>
    <xf numFmtId="10" fontId="66" fillId="0" borderId="0" xfId="1" applyNumberFormat="1" applyFont="1"/>
    <xf numFmtId="197" fontId="10" fillId="26" borderId="36" xfId="5" applyNumberFormat="1" applyFont="1" applyFill="1" applyBorder="1"/>
    <xf numFmtId="197" fontId="0" fillId="0" borderId="1" xfId="1" applyNumberFormat="1" applyFont="1" applyBorder="1"/>
    <xf numFmtId="198" fontId="0" fillId="0" borderId="1" xfId="1" applyNumberFormat="1" applyFont="1" applyBorder="1"/>
    <xf numFmtId="10" fontId="55" fillId="4" borderId="34" xfId="1" applyNumberFormat="1" applyFont="1" applyFill="1" applyBorder="1" applyAlignment="1">
      <alignment horizontal="center"/>
    </xf>
    <xf numFmtId="10" fontId="52" fillId="4" borderId="34" xfId="1" applyNumberFormat="1" applyFont="1" applyFill="1" applyBorder="1" applyAlignment="1">
      <alignment horizontal="center"/>
    </xf>
    <xf numFmtId="0" fontId="52" fillId="0" borderId="67" xfId="5" applyFont="1" applyBorder="1"/>
    <xf numFmtId="0" fontId="11" fillId="0" borderId="0" xfId="5" applyFont="1" applyAlignment="1">
      <alignment horizontal="center" vertical="center" wrapText="1"/>
    </xf>
    <xf numFmtId="0" fontId="0" fillId="0" borderId="0" xfId="0"/>
    <xf numFmtId="0" fontId="11" fillId="27" borderId="67" xfId="5" applyFont="1" applyFill="1" applyBorder="1" applyAlignment="1">
      <alignment horizontal="center"/>
    </xf>
    <xf numFmtId="0" fontId="11" fillId="27" borderId="40" xfId="5" applyFont="1" applyFill="1" applyBorder="1" applyAlignment="1">
      <alignment horizontal="center"/>
    </xf>
    <xf numFmtId="0" fontId="11" fillId="27" borderId="52" xfId="5" applyFont="1" applyFill="1" applyBorder="1" applyAlignment="1">
      <alignment horizontal="center" vertical="center" wrapText="1"/>
    </xf>
    <xf numFmtId="0" fontId="11" fillId="27" borderId="51" xfId="5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8" fontId="12" fillId="6" borderId="3" xfId="3" applyNumberFormat="1" applyFont="1" applyFill="1" applyBorder="1" applyAlignment="1">
      <alignment horizontal="right" wrapText="1"/>
    </xf>
    <xf numFmtId="38" fontId="12" fillId="6" borderId="0" xfId="3" applyNumberFormat="1" applyFont="1" applyFill="1" applyAlignment="1">
      <alignment horizontal="right" wrapText="1"/>
    </xf>
    <xf numFmtId="0" fontId="12" fillId="7" borderId="6" xfId="3" applyFont="1" applyFill="1" applyBorder="1" applyAlignment="1">
      <alignment horizontal="left" wrapText="1" indent="3"/>
    </xf>
    <xf numFmtId="0" fontId="12" fillId="7" borderId="11" xfId="3" applyFont="1" applyFill="1" applyBorder="1" applyAlignment="1">
      <alignment horizontal="left" wrapText="1" indent="3"/>
    </xf>
    <xf numFmtId="0" fontId="12" fillId="7" borderId="5" xfId="3" applyFont="1" applyFill="1" applyBorder="1" applyAlignment="1">
      <alignment horizontal="left" wrapText="1" indent="3"/>
    </xf>
    <xf numFmtId="38" fontId="12" fillId="6" borderId="12" xfId="3" applyNumberFormat="1" applyFont="1" applyFill="1" applyBorder="1" applyAlignment="1">
      <alignment horizontal="right" wrapText="1"/>
    </xf>
    <xf numFmtId="38" fontId="12" fillId="6" borderId="10" xfId="3" applyNumberFormat="1" applyFont="1" applyFill="1" applyBorder="1" applyAlignment="1">
      <alignment horizontal="right" wrapText="1"/>
    </xf>
    <xf numFmtId="0" fontId="18" fillId="13" borderId="16" xfId="3" applyFont="1" applyFill="1" applyBorder="1" applyAlignment="1">
      <alignment horizontal="center"/>
    </xf>
    <xf numFmtId="0" fontId="18" fillId="13" borderId="15" xfId="3" applyFont="1" applyFill="1" applyBorder="1" applyAlignment="1">
      <alignment horizontal="center"/>
    </xf>
    <xf numFmtId="0" fontId="5" fillId="8" borderId="14" xfId="3" applyFont="1" applyFill="1" applyBorder="1" applyAlignment="1">
      <alignment horizontal="left"/>
    </xf>
    <xf numFmtId="0" fontId="5" fillId="8" borderId="13" xfId="3" applyFont="1" applyFill="1" applyBorder="1" applyAlignment="1">
      <alignment horizontal="left"/>
    </xf>
    <xf numFmtId="0" fontId="12" fillId="0" borderId="14" xfId="3" applyFont="1" applyBorder="1" applyAlignment="1">
      <alignment horizontal="left"/>
    </xf>
    <xf numFmtId="0" fontId="12" fillId="0" borderId="13" xfId="3" applyFont="1" applyBorder="1" applyAlignment="1">
      <alignment horizontal="left"/>
    </xf>
    <xf numFmtId="0" fontId="12" fillId="0" borderId="3" xfId="3" applyFont="1" applyBorder="1" applyAlignment="1">
      <alignment horizontal="left"/>
    </xf>
    <xf numFmtId="0" fontId="12" fillId="0" borderId="6" xfId="3" applyFont="1" applyBorder="1" applyAlignment="1">
      <alignment horizontal="left"/>
    </xf>
    <xf numFmtId="40" fontId="12" fillId="12" borderId="17" xfId="3" applyNumberFormat="1" applyFont="1" applyFill="1" applyBorder="1" applyAlignment="1">
      <alignment horizontal="right" wrapText="1"/>
    </xf>
    <xf numFmtId="40" fontId="12" fillId="12" borderId="24" xfId="3" applyNumberFormat="1" applyFont="1" applyFill="1" applyBorder="1" applyAlignment="1">
      <alignment horizontal="right" wrapText="1"/>
    </xf>
    <xf numFmtId="168" fontId="12" fillId="14" borderId="23" xfId="3" applyNumberFormat="1" applyFont="1" applyFill="1" applyBorder="1" applyAlignment="1">
      <alignment horizontal="right" wrapText="1"/>
    </xf>
    <xf numFmtId="168" fontId="12" fillId="14" borderId="22" xfId="3" applyNumberFormat="1" applyFont="1" applyFill="1" applyBorder="1" applyAlignment="1">
      <alignment horizontal="right" wrapText="1"/>
    </xf>
    <xf numFmtId="168" fontId="12" fillId="12" borderId="21" xfId="3" applyNumberFormat="1" applyFont="1" applyFill="1" applyBorder="1" applyAlignment="1">
      <alignment horizontal="right" wrapText="1"/>
    </xf>
    <xf numFmtId="168" fontId="12" fillId="12" borderId="20" xfId="3" applyNumberFormat="1" applyFont="1" applyFill="1" applyBorder="1" applyAlignment="1">
      <alignment horizontal="right" wrapText="1"/>
    </xf>
    <xf numFmtId="168" fontId="12" fillId="14" borderId="21" xfId="3" applyNumberFormat="1" applyFont="1" applyFill="1" applyBorder="1" applyAlignment="1">
      <alignment horizontal="right" wrapText="1"/>
    </xf>
    <xf numFmtId="168" fontId="12" fillId="14" borderId="20" xfId="3" applyNumberFormat="1" applyFont="1" applyFill="1" applyBorder="1" applyAlignment="1">
      <alignment horizontal="right" wrapText="1"/>
    </xf>
    <xf numFmtId="40" fontId="12" fillId="14" borderId="21" xfId="3" applyNumberFormat="1" applyFont="1" applyFill="1" applyBorder="1" applyAlignment="1">
      <alignment horizontal="right" wrapText="1"/>
    </xf>
    <xf numFmtId="40" fontId="12" fillId="14" borderId="20" xfId="3" applyNumberFormat="1" applyFont="1" applyFill="1" applyBorder="1" applyAlignment="1">
      <alignment horizontal="right" wrapText="1"/>
    </xf>
    <xf numFmtId="40" fontId="12" fillId="12" borderId="21" xfId="3" applyNumberFormat="1" applyFont="1" applyFill="1" applyBorder="1" applyAlignment="1">
      <alignment horizontal="right" wrapText="1"/>
    </xf>
    <xf numFmtId="40" fontId="12" fillId="12" borderId="20" xfId="3" applyNumberFormat="1" applyFont="1" applyFill="1" applyBorder="1" applyAlignment="1">
      <alignment horizontal="right" wrapText="1"/>
    </xf>
    <xf numFmtId="0" fontId="19" fillId="13" borderId="18" xfId="3" applyFont="1" applyFill="1" applyBorder="1" applyAlignment="1">
      <alignment horizontal="left" wrapText="1"/>
    </xf>
    <xf numFmtId="0" fontId="19" fillId="13" borderId="25" xfId="3" applyFont="1" applyFill="1" applyBorder="1" applyAlignment="1">
      <alignment horizontal="left" wrapText="1"/>
    </xf>
    <xf numFmtId="40" fontId="12" fillId="14" borderId="23" xfId="3" applyNumberFormat="1" applyFont="1" applyFill="1" applyBorder="1" applyAlignment="1">
      <alignment horizontal="right" wrapText="1"/>
    </xf>
    <xf numFmtId="40" fontId="12" fillId="14" borderId="22" xfId="3" applyNumberFormat="1" applyFont="1" applyFill="1" applyBorder="1" applyAlignment="1">
      <alignment horizontal="right" wrapText="1"/>
    </xf>
    <xf numFmtId="0" fontId="12" fillId="12" borderId="21" xfId="3" applyFont="1" applyFill="1" applyBorder="1" applyAlignment="1">
      <alignment horizontal="right" wrapText="1"/>
    </xf>
    <xf numFmtId="0" fontId="12" fillId="12" borderId="20" xfId="3" applyFont="1" applyFill="1" applyBorder="1" applyAlignment="1">
      <alignment horizontal="right" wrapText="1"/>
    </xf>
    <xf numFmtId="40" fontId="12" fillId="12" borderId="23" xfId="3" applyNumberFormat="1" applyFont="1" applyFill="1" applyBorder="1" applyAlignment="1">
      <alignment horizontal="right" wrapText="1"/>
    </xf>
    <xf numFmtId="40" fontId="12" fillId="12" borderId="22" xfId="3" applyNumberFormat="1" applyFont="1" applyFill="1" applyBorder="1" applyAlignment="1">
      <alignment horizontal="right" wrapText="1"/>
    </xf>
    <xf numFmtId="15" fontId="12" fillId="14" borderId="21" xfId="3" applyNumberFormat="1" applyFont="1" applyFill="1" applyBorder="1" applyAlignment="1">
      <alignment horizontal="right" wrapText="1"/>
    </xf>
    <xf numFmtId="15" fontId="12" fillId="14" borderId="20" xfId="3" applyNumberFormat="1" applyFont="1" applyFill="1" applyBorder="1" applyAlignment="1">
      <alignment horizontal="right" wrapText="1"/>
    </xf>
    <xf numFmtId="15" fontId="12" fillId="12" borderId="21" xfId="3" applyNumberFormat="1" applyFont="1" applyFill="1" applyBorder="1" applyAlignment="1">
      <alignment horizontal="right" wrapText="1"/>
    </xf>
    <xf numFmtId="15" fontId="12" fillId="12" borderId="20" xfId="3" applyNumberFormat="1" applyFont="1" applyFill="1" applyBorder="1" applyAlignment="1">
      <alignment horizontal="right" wrapText="1"/>
    </xf>
    <xf numFmtId="168" fontId="12" fillId="12" borderId="23" xfId="3" applyNumberFormat="1" applyFont="1" applyFill="1" applyBorder="1" applyAlignment="1">
      <alignment horizontal="right" wrapText="1"/>
    </xf>
    <xf numFmtId="168" fontId="12" fillId="12" borderId="22" xfId="3" applyNumberFormat="1" applyFont="1" applyFill="1" applyBorder="1" applyAlignment="1">
      <alignment horizontal="right" wrapText="1"/>
    </xf>
    <xf numFmtId="0" fontId="2" fillId="0" borderId="0" xfId="3" applyAlignment="1">
      <alignment vertical="top" wrapText="1" indent="1"/>
    </xf>
    <xf numFmtId="0" fontId="2" fillId="0" borderId="19" xfId="3" applyBorder="1" applyAlignment="1">
      <alignment vertical="top" wrapText="1" indent="1"/>
    </xf>
    <xf numFmtId="0" fontId="12" fillId="15" borderId="27" xfId="3" applyFont="1" applyFill="1" applyBorder="1" applyAlignment="1">
      <alignment horizontal="right" wrapText="1"/>
    </xf>
    <xf numFmtId="0" fontId="12" fillId="15" borderId="26" xfId="3" applyFont="1" applyFill="1" applyBorder="1" applyAlignment="1">
      <alignment horizontal="right" wrapText="1"/>
    </xf>
    <xf numFmtId="40" fontId="12" fillId="14" borderId="29" xfId="3" applyNumberFormat="1" applyFont="1" applyFill="1" applyBorder="1" applyAlignment="1">
      <alignment horizontal="right" wrapText="1"/>
    </xf>
    <xf numFmtId="0" fontId="20" fillId="0" borderId="0" xfId="3" applyFont="1" applyAlignment="1">
      <alignment wrapText="1" indent="1"/>
    </xf>
    <xf numFmtId="0" fontId="20" fillId="0" borderId="19" xfId="3" applyFont="1" applyBorder="1" applyAlignment="1">
      <alignment wrapText="1" indent="1"/>
    </xf>
    <xf numFmtId="0" fontId="20" fillId="0" borderId="0" xfId="3" applyFont="1" applyAlignment="1">
      <alignment wrapText="1"/>
    </xf>
    <xf numFmtId="3" fontId="12" fillId="12" borderId="17" xfId="3" applyNumberFormat="1" applyFont="1" applyFill="1" applyBorder="1" applyAlignment="1">
      <alignment wrapText="1"/>
    </xf>
    <xf numFmtId="3" fontId="12" fillId="12" borderId="24" xfId="3" applyNumberFormat="1" applyFont="1" applyFill="1" applyBorder="1" applyAlignment="1">
      <alignment wrapText="1"/>
    </xf>
    <xf numFmtId="0" fontId="19" fillId="13" borderId="28" xfId="3" applyFont="1" applyFill="1" applyBorder="1" applyAlignment="1">
      <alignment horizontal="left" wrapText="1"/>
    </xf>
    <xf numFmtId="0" fontId="12" fillId="0" borderId="4" xfId="3" applyFont="1" applyBorder="1" applyAlignment="1">
      <alignment wrapText="1"/>
    </xf>
    <xf numFmtId="0" fontId="12" fillId="0" borderId="31" xfId="3" applyFont="1" applyBorder="1" applyAlignment="1">
      <alignment wrapText="1"/>
    </xf>
    <xf numFmtId="0" fontId="21" fillId="17" borderId="30" xfId="3" applyFont="1" applyFill="1" applyBorder="1" applyAlignment="1">
      <alignment horizontal="left" vertical="center" wrapText="1"/>
    </xf>
    <xf numFmtId="0" fontId="21" fillId="17" borderId="4" xfId="3" applyFont="1" applyFill="1" applyBorder="1" applyAlignment="1">
      <alignment horizontal="left" vertical="center" wrapText="1"/>
    </xf>
    <xf numFmtId="0" fontId="12" fillId="0" borderId="0" xfId="3" applyFont="1" applyAlignment="1">
      <alignment wrapText="1"/>
    </xf>
    <xf numFmtId="0" fontId="25" fillId="0" borderId="45" xfId="5" applyFont="1" applyBorder="1" applyAlignment="1">
      <alignment horizontal="left" vertical="center"/>
    </xf>
    <xf numFmtId="0" fontId="25" fillId="0" borderId="44" xfId="5" applyFont="1" applyBorder="1" applyAlignment="1">
      <alignment horizontal="left" vertical="center"/>
    </xf>
    <xf numFmtId="0" fontId="25" fillId="0" borderId="41" xfId="5" applyFont="1" applyBorder="1" applyAlignment="1">
      <alignment horizontal="left" vertical="center"/>
    </xf>
    <xf numFmtId="0" fontId="24" fillId="0" borderId="46" xfId="5" applyFont="1" applyBorder="1" applyAlignment="1">
      <alignment horizontal="left" vertical="center" wrapText="1"/>
    </xf>
    <xf numFmtId="0" fontId="34" fillId="0" borderId="0" xfId="7" applyFont="1" applyAlignment="1" applyProtection="1">
      <alignment horizontal="left" vertical="center"/>
    </xf>
    <xf numFmtId="0" fontId="28" fillId="18" borderId="49" xfId="6" applyFont="1" applyFill="1" applyBorder="1" applyAlignment="1">
      <alignment horizontal="center" vertical="center" wrapText="1"/>
    </xf>
    <xf numFmtId="0" fontId="28" fillId="18" borderId="48" xfId="6" applyFont="1" applyFill="1" applyBorder="1" applyAlignment="1">
      <alignment horizontal="center" vertical="center" wrapText="1"/>
    </xf>
    <xf numFmtId="0" fontId="28" fillId="18" borderId="47" xfId="6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top"/>
    </xf>
    <xf numFmtId="0" fontId="46" fillId="23" borderId="59" xfId="9" applyNumberFormat="1" applyFont="1" applyFill="1" applyBorder="1" applyAlignment="1">
      <alignment horizontal="center" vertical="center" wrapText="1"/>
    </xf>
    <xf numFmtId="0" fontId="46" fillId="23" borderId="58" xfId="9" applyNumberFormat="1" applyFont="1" applyFill="1" applyBorder="1" applyAlignment="1">
      <alignment horizontal="center" vertical="center" wrapText="1"/>
    </xf>
    <xf numFmtId="0" fontId="46" fillId="23" borderId="57" xfId="9" applyNumberFormat="1" applyFont="1" applyFill="1" applyBorder="1" applyAlignment="1">
      <alignment horizontal="center" vertical="center" wrapText="1"/>
    </xf>
  </cellXfs>
  <cellStyles count="11">
    <cellStyle name="Comma 2" xfId="8" xr:uid="{C6877349-193A-2F41-A092-AFA1571106A2}"/>
    <cellStyle name="Hyperlink" xfId="10" builtinId="8"/>
    <cellStyle name="Hyperlink 2" xfId="7" xr:uid="{88BEABE3-0598-2B48-A651-5182E3D87F43}"/>
    <cellStyle name="Normal" xfId="0" builtinId="0"/>
    <cellStyle name="Normal 2" xfId="3" xr:uid="{8EF8558A-98CC-254D-8F5B-5ACCACEFC142}"/>
    <cellStyle name="Normal 2 2" xfId="5" xr:uid="{47576399-B072-134F-A8C9-0944951CAC13}"/>
    <cellStyle name="Normal 3" xfId="9" xr:uid="{4A9914A7-F072-0547-A6C9-89AF6118988B}"/>
    <cellStyle name="Normal 3 2" xfId="6" xr:uid="{33F8D710-FDD3-BC43-B5BC-EB6C1A257CD2}"/>
    <cellStyle name="Note" xfId="2" builtinId="10"/>
    <cellStyle name="Per cent" xfId="1" builtinId="5"/>
    <cellStyle name="Per cent 2" xfId="4" xr:uid="{3B141C9C-0681-9D4E-9A37-025F7DB4FB45}"/>
  </cellStyles>
  <dxfs count="1">
    <dxf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9.xml"/><Relationship Id="rId18" Type="http://schemas.openxmlformats.org/officeDocument/2006/relationships/worksheet" Target="worksheets/sheet14.xml"/><Relationship Id="rId26" Type="http://schemas.openxmlformats.org/officeDocument/2006/relationships/worksheet" Target="worksheets/sheet2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1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3.xml"/><Relationship Id="rId25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2.xml"/><Relationship Id="rId20" Type="http://schemas.openxmlformats.org/officeDocument/2006/relationships/worksheet" Target="worksheets/sheet16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4.xml"/><Relationship Id="rId24" Type="http://schemas.openxmlformats.org/officeDocument/2006/relationships/chartsheet" Target="chartsheets/sheet5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1.xml"/><Relationship Id="rId23" Type="http://schemas.openxmlformats.org/officeDocument/2006/relationships/worksheet" Target="worksheets/sheet19.xml"/><Relationship Id="rId28" Type="http://schemas.openxmlformats.org/officeDocument/2006/relationships/theme" Target="theme/theme1.xml"/><Relationship Id="rId10" Type="http://schemas.openxmlformats.org/officeDocument/2006/relationships/chartsheet" Target="chartsheets/sheet3.xml"/><Relationship Id="rId19" Type="http://schemas.openxmlformats.org/officeDocument/2006/relationships/worksheet" Target="worksheets/sheet15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2.xml"/><Relationship Id="rId14" Type="http://schemas.openxmlformats.org/officeDocument/2006/relationships/worksheet" Target="worksheets/sheet10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2.xml"/><Relationship Id="rId30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Performance analysis Orange S.A (ORAN.PA) with CAC 40 index (.FCHI)</a:t>
            </a:r>
          </a:p>
          <a:p>
            <a:pPr>
              <a:defRPr/>
            </a:pPr>
            <a:r>
              <a:rPr lang="en-GB" sz="1400">
                <a:solidFill>
                  <a:schemeClr val="tx1">
                    <a:lumMod val="50000"/>
                    <a:lumOff val="50000"/>
                  </a:schemeClr>
                </a:solidFill>
              </a:rPr>
              <a:t>Data:</a:t>
            </a:r>
            <a:r>
              <a:rPr lang="en-GB" sz="140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 Refinitiv Eikon, time series from 03/2019 to 03/2024</a:t>
            </a:r>
            <a:endParaRPr lang="en-GB" sz="1400">
              <a:solidFill>
                <a:schemeClr val="tx1">
                  <a:lumMod val="50000"/>
                  <a:lumOff val="50000"/>
                </a:scheme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index_orange_performance!$B$2</c:f>
              <c:strCache>
                <c:ptCount val="1"/>
                <c:pt idx="0">
                  <c:v>Orange S.A (ORAN.PA)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1283"/>
              <c:layout>
                <c:manualLayout>
                  <c:x val="-1.2278317828555218E-2"/>
                  <c:y val="7.316854654487238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7.320589530674286E-2"/>
                      <c:h val="5.222103251737884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0-3421-0646-9F60-6DB50F00E3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index_orange_performance!$A$3:$A$1287</c:f>
              <c:numCache>
                <c:formatCode>dd/m/yyyy;@</c:formatCode>
                <c:ptCount val="1285"/>
                <c:pt idx="0">
                  <c:v>43530</c:v>
                </c:pt>
                <c:pt idx="1">
                  <c:v>43531</c:v>
                </c:pt>
                <c:pt idx="2">
                  <c:v>43532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43542</c:v>
                </c:pt>
                <c:pt idx="9">
                  <c:v>43543</c:v>
                </c:pt>
                <c:pt idx="10">
                  <c:v>43544</c:v>
                </c:pt>
                <c:pt idx="11">
                  <c:v>43545</c:v>
                </c:pt>
                <c:pt idx="12">
                  <c:v>43546</c:v>
                </c:pt>
                <c:pt idx="13">
                  <c:v>43549</c:v>
                </c:pt>
                <c:pt idx="14">
                  <c:v>43550</c:v>
                </c:pt>
                <c:pt idx="15">
                  <c:v>43551</c:v>
                </c:pt>
                <c:pt idx="16">
                  <c:v>43552</c:v>
                </c:pt>
                <c:pt idx="17">
                  <c:v>43553</c:v>
                </c:pt>
                <c:pt idx="18">
                  <c:v>43556</c:v>
                </c:pt>
                <c:pt idx="19">
                  <c:v>43557</c:v>
                </c:pt>
                <c:pt idx="20">
                  <c:v>43558</c:v>
                </c:pt>
                <c:pt idx="21">
                  <c:v>43559</c:v>
                </c:pt>
                <c:pt idx="22">
                  <c:v>43560</c:v>
                </c:pt>
                <c:pt idx="23">
                  <c:v>43563</c:v>
                </c:pt>
                <c:pt idx="24">
                  <c:v>43564</c:v>
                </c:pt>
                <c:pt idx="25">
                  <c:v>43565</c:v>
                </c:pt>
                <c:pt idx="26">
                  <c:v>43566</c:v>
                </c:pt>
                <c:pt idx="27">
                  <c:v>43567</c:v>
                </c:pt>
                <c:pt idx="28">
                  <c:v>43570</c:v>
                </c:pt>
                <c:pt idx="29">
                  <c:v>43571</c:v>
                </c:pt>
                <c:pt idx="30">
                  <c:v>43572</c:v>
                </c:pt>
                <c:pt idx="31">
                  <c:v>43573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43584</c:v>
                </c:pt>
                <c:pt idx="37">
                  <c:v>43585</c:v>
                </c:pt>
                <c:pt idx="38">
                  <c:v>43587</c:v>
                </c:pt>
                <c:pt idx="39">
                  <c:v>43588</c:v>
                </c:pt>
                <c:pt idx="40">
                  <c:v>43591</c:v>
                </c:pt>
                <c:pt idx="41">
                  <c:v>43592</c:v>
                </c:pt>
                <c:pt idx="42">
                  <c:v>43593</c:v>
                </c:pt>
                <c:pt idx="43">
                  <c:v>43594</c:v>
                </c:pt>
                <c:pt idx="44">
                  <c:v>43595</c:v>
                </c:pt>
                <c:pt idx="45">
                  <c:v>43598</c:v>
                </c:pt>
                <c:pt idx="46">
                  <c:v>43599</c:v>
                </c:pt>
                <c:pt idx="47">
                  <c:v>43600</c:v>
                </c:pt>
                <c:pt idx="48">
                  <c:v>43601</c:v>
                </c:pt>
                <c:pt idx="49">
                  <c:v>43602</c:v>
                </c:pt>
                <c:pt idx="50">
                  <c:v>43605</c:v>
                </c:pt>
                <c:pt idx="51">
                  <c:v>43606</c:v>
                </c:pt>
                <c:pt idx="52">
                  <c:v>43607</c:v>
                </c:pt>
                <c:pt idx="53">
                  <c:v>43608</c:v>
                </c:pt>
                <c:pt idx="54">
                  <c:v>43609</c:v>
                </c:pt>
                <c:pt idx="55">
                  <c:v>43612</c:v>
                </c:pt>
                <c:pt idx="56">
                  <c:v>43613</c:v>
                </c:pt>
                <c:pt idx="57">
                  <c:v>43614</c:v>
                </c:pt>
                <c:pt idx="58">
                  <c:v>43615</c:v>
                </c:pt>
                <c:pt idx="59">
                  <c:v>43616</c:v>
                </c:pt>
                <c:pt idx="60">
                  <c:v>43619</c:v>
                </c:pt>
                <c:pt idx="61">
                  <c:v>43620</c:v>
                </c:pt>
                <c:pt idx="62">
                  <c:v>43621</c:v>
                </c:pt>
                <c:pt idx="63">
                  <c:v>43622</c:v>
                </c:pt>
                <c:pt idx="64">
                  <c:v>43623</c:v>
                </c:pt>
                <c:pt idx="65">
                  <c:v>43626</c:v>
                </c:pt>
                <c:pt idx="66">
                  <c:v>43627</c:v>
                </c:pt>
                <c:pt idx="67">
                  <c:v>43628</c:v>
                </c:pt>
                <c:pt idx="68">
                  <c:v>43629</c:v>
                </c:pt>
                <c:pt idx="69">
                  <c:v>43630</c:v>
                </c:pt>
                <c:pt idx="70">
                  <c:v>43633</c:v>
                </c:pt>
                <c:pt idx="71">
                  <c:v>43634</c:v>
                </c:pt>
                <c:pt idx="72">
                  <c:v>43635</c:v>
                </c:pt>
                <c:pt idx="73">
                  <c:v>43636</c:v>
                </c:pt>
                <c:pt idx="74">
                  <c:v>43637</c:v>
                </c:pt>
                <c:pt idx="75">
                  <c:v>43640</c:v>
                </c:pt>
                <c:pt idx="76">
                  <c:v>43641</c:v>
                </c:pt>
                <c:pt idx="77">
                  <c:v>43642</c:v>
                </c:pt>
                <c:pt idx="78">
                  <c:v>43643</c:v>
                </c:pt>
                <c:pt idx="79">
                  <c:v>43644</c:v>
                </c:pt>
                <c:pt idx="80">
                  <c:v>43647</c:v>
                </c:pt>
                <c:pt idx="81">
                  <c:v>43648</c:v>
                </c:pt>
                <c:pt idx="82">
                  <c:v>43649</c:v>
                </c:pt>
                <c:pt idx="83">
                  <c:v>43650</c:v>
                </c:pt>
                <c:pt idx="84">
                  <c:v>43651</c:v>
                </c:pt>
                <c:pt idx="85">
                  <c:v>43654</c:v>
                </c:pt>
                <c:pt idx="86">
                  <c:v>43655</c:v>
                </c:pt>
                <c:pt idx="87">
                  <c:v>43656</c:v>
                </c:pt>
                <c:pt idx="88">
                  <c:v>43657</c:v>
                </c:pt>
                <c:pt idx="89">
                  <c:v>43658</c:v>
                </c:pt>
                <c:pt idx="90">
                  <c:v>43661</c:v>
                </c:pt>
                <c:pt idx="91">
                  <c:v>43662</c:v>
                </c:pt>
                <c:pt idx="92">
                  <c:v>43663</c:v>
                </c:pt>
                <c:pt idx="93">
                  <c:v>43664</c:v>
                </c:pt>
                <c:pt idx="94">
                  <c:v>43665</c:v>
                </c:pt>
                <c:pt idx="95">
                  <c:v>43668</c:v>
                </c:pt>
                <c:pt idx="96">
                  <c:v>43669</c:v>
                </c:pt>
                <c:pt idx="97">
                  <c:v>43670</c:v>
                </c:pt>
                <c:pt idx="98">
                  <c:v>43671</c:v>
                </c:pt>
                <c:pt idx="99">
                  <c:v>43672</c:v>
                </c:pt>
                <c:pt idx="100">
                  <c:v>43675</c:v>
                </c:pt>
                <c:pt idx="101">
                  <c:v>43676</c:v>
                </c:pt>
                <c:pt idx="102">
                  <c:v>43677</c:v>
                </c:pt>
                <c:pt idx="103">
                  <c:v>43678</c:v>
                </c:pt>
                <c:pt idx="104">
                  <c:v>43679</c:v>
                </c:pt>
                <c:pt idx="105">
                  <c:v>43682</c:v>
                </c:pt>
                <c:pt idx="106">
                  <c:v>43683</c:v>
                </c:pt>
                <c:pt idx="107">
                  <c:v>43684</c:v>
                </c:pt>
                <c:pt idx="108">
                  <c:v>43685</c:v>
                </c:pt>
                <c:pt idx="109">
                  <c:v>43686</c:v>
                </c:pt>
                <c:pt idx="110">
                  <c:v>43689</c:v>
                </c:pt>
                <c:pt idx="111">
                  <c:v>43690</c:v>
                </c:pt>
                <c:pt idx="112">
                  <c:v>43691</c:v>
                </c:pt>
                <c:pt idx="113">
                  <c:v>43692</c:v>
                </c:pt>
                <c:pt idx="114">
                  <c:v>43693</c:v>
                </c:pt>
                <c:pt idx="115">
                  <c:v>43696</c:v>
                </c:pt>
                <c:pt idx="116">
                  <c:v>43697</c:v>
                </c:pt>
                <c:pt idx="117">
                  <c:v>43698</c:v>
                </c:pt>
                <c:pt idx="118">
                  <c:v>43699</c:v>
                </c:pt>
                <c:pt idx="119">
                  <c:v>43700</c:v>
                </c:pt>
                <c:pt idx="120">
                  <c:v>43703</c:v>
                </c:pt>
                <c:pt idx="121">
                  <c:v>43704</c:v>
                </c:pt>
                <c:pt idx="122">
                  <c:v>43705</c:v>
                </c:pt>
                <c:pt idx="123">
                  <c:v>43706</c:v>
                </c:pt>
                <c:pt idx="124">
                  <c:v>43707</c:v>
                </c:pt>
                <c:pt idx="125">
                  <c:v>43710</c:v>
                </c:pt>
                <c:pt idx="126">
                  <c:v>43711</c:v>
                </c:pt>
                <c:pt idx="127">
                  <c:v>43712</c:v>
                </c:pt>
                <c:pt idx="128">
                  <c:v>43713</c:v>
                </c:pt>
                <c:pt idx="129">
                  <c:v>43714</c:v>
                </c:pt>
                <c:pt idx="130">
                  <c:v>43717</c:v>
                </c:pt>
                <c:pt idx="131">
                  <c:v>43718</c:v>
                </c:pt>
                <c:pt idx="132">
                  <c:v>43719</c:v>
                </c:pt>
                <c:pt idx="133">
                  <c:v>43720</c:v>
                </c:pt>
                <c:pt idx="134">
                  <c:v>43721</c:v>
                </c:pt>
                <c:pt idx="135">
                  <c:v>43724</c:v>
                </c:pt>
                <c:pt idx="136">
                  <c:v>43725</c:v>
                </c:pt>
                <c:pt idx="137">
                  <c:v>43726</c:v>
                </c:pt>
                <c:pt idx="138">
                  <c:v>43727</c:v>
                </c:pt>
                <c:pt idx="139">
                  <c:v>43728</c:v>
                </c:pt>
                <c:pt idx="140">
                  <c:v>43731</c:v>
                </c:pt>
                <c:pt idx="141">
                  <c:v>43732</c:v>
                </c:pt>
                <c:pt idx="142">
                  <c:v>43733</c:v>
                </c:pt>
                <c:pt idx="143">
                  <c:v>43734</c:v>
                </c:pt>
                <c:pt idx="144">
                  <c:v>43735</c:v>
                </c:pt>
                <c:pt idx="145">
                  <c:v>43738</c:v>
                </c:pt>
                <c:pt idx="146">
                  <c:v>43739</c:v>
                </c:pt>
                <c:pt idx="147">
                  <c:v>43740</c:v>
                </c:pt>
                <c:pt idx="148">
                  <c:v>43741</c:v>
                </c:pt>
                <c:pt idx="149">
                  <c:v>43742</c:v>
                </c:pt>
                <c:pt idx="150">
                  <c:v>43745</c:v>
                </c:pt>
                <c:pt idx="151">
                  <c:v>43746</c:v>
                </c:pt>
                <c:pt idx="152">
                  <c:v>43747</c:v>
                </c:pt>
                <c:pt idx="153">
                  <c:v>43748</c:v>
                </c:pt>
                <c:pt idx="154">
                  <c:v>43749</c:v>
                </c:pt>
                <c:pt idx="155">
                  <c:v>43752</c:v>
                </c:pt>
                <c:pt idx="156">
                  <c:v>43753</c:v>
                </c:pt>
                <c:pt idx="157">
                  <c:v>43754</c:v>
                </c:pt>
                <c:pt idx="158">
                  <c:v>43755</c:v>
                </c:pt>
                <c:pt idx="159">
                  <c:v>43756</c:v>
                </c:pt>
                <c:pt idx="160">
                  <c:v>43759</c:v>
                </c:pt>
                <c:pt idx="161">
                  <c:v>43760</c:v>
                </c:pt>
                <c:pt idx="162">
                  <c:v>43761</c:v>
                </c:pt>
                <c:pt idx="163">
                  <c:v>43762</c:v>
                </c:pt>
                <c:pt idx="164">
                  <c:v>43763</c:v>
                </c:pt>
                <c:pt idx="165">
                  <c:v>43766</c:v>
                </c:pt>
                <c:pt idx="166">
                  <c:v>43767</c:v>
                </c:pt>
                <c:pt idx="167">
                  <c:v>43768</c:v>
                </c:pt>
                <c:pt idx="168">
                  <c:v>43769</c:v>
                </c:pt>
                <c:pt idx="169">
                  <c:v>43770</c:v>
                </c:pt>
                <c:pt idx="170">
                  <c:v>43773</c:v>
                </c:pt>
                <c:pt idx="171">
                  <c:v>43774</c:v>
                </c:pt>
                <c:pt idx="172">
                  <c:v>43775</c:v>
                </c:pt>
                <c:pt idx="173">
                  <c:v>43776</c:v>
                </c:pt>
                <c:pt idx="174">
                  <c:v>43777</c:v>
                </c:pt>
                <c:pt idx="175">
                  <c:v>43780</c:v>
                </c:pt>
                <c:pt idx="176">
                  <c:v>43781</c:v>
                </c:pt>
                <c:pt idx="177">
                  <c:v>43782</c:v>
                </c:pt>
                <c:pt idx="178">
                  <c:v>43783</c:v>
                </c:pt>
                <c:pt idx="179">
                  <c:v>43784</c:v>
                </c:pt>
                <c:pt idx="180">
                  <c:v>43787</c:v>
                </c:pt>
                <c:pt idx="181">
                  <c:v>43788</c:v>
                </c:pt>
                <c:pt idx="182">
                  <c:v>43789</c:v>
                </c:pt>
                <c:pt idx="183">
                  <c:v>43790</c:v>
                </c:pt>
                <c:pt idx="184">
                  <c:v>43791</c:v>
                </c:pt>
                <c:pt idx="185">
                  <c:v>43794</c:v>
                </c:pt>
                <c:pt idx="186">
                  <c:v>43795</c:v>
                </c:pt>
                <c:pt idx="187">
                  <c:v>43796</c:v>
                </c:pt>
                <c:pt idx="188">
                  <c:v>43797</c:v>
                </c:pt>
                <c:pt idx="189">
                  <c:v>43798</c:v>
                </c:pt>
                <c:pt idx="190">
                  <c:v>43801</c:v>
                </c:pt>
                <c:pt idx="191">
                  <c:v>43802</c:v>
                </c:pt>
                <c:pt idx="192">
                  <c:v>43803</c:v>
                </c:pt>
                <c:pt idx="193">
                  <c:v>43804</c:v>
                </c:pt>
                <c:pt idx="194">
                  <c:v>43805</c:v>
                </c:pt>
                <c:pt idx="195">
                  <c:v>43808</c:v>
                </c:pt>
                <c:pt idx="196">
                  <c:v>43809</c:v>
                </c:pt>
                <c:pt idx="197">
                  <c:v>43810</c:v>
                </c:pt>
                <c:pt idx="198">
                  <c:v>43811</c:v>
                </c:pt>
                <c:pt idx="199">
                  <c:v>43812</c:v>
                </c:pt>
                <c:pt idx="200">
                  <c:v>43815</c:v>
                </c:pt>
                <c:pt idx="201">
                  <c:v>43816</c:v>
                </c:pt>
                <c:pt idx="202">
                  <c:v>43817</c:v>
                </c:pt>
                <c:pt idx="203">
                  <c:v>43818</c:v>
                </c:pt>
                <c:pt idx="204">
                  <c:v>43819</c:v>
                </c:pt>
                <c:pt idx="205">
                  <c:v>43822</c:v>
                </c:pt>
                <c:pt idx="206">
                  <c:v>43823</c:v>
                </c:pt>
                <c:pt idx="207">
                  <c:v>43826</c:v>
                </c:pt>
                <c:pt idx="208">
                  <c:v>43829</c:v>
                </c:pt>
                <c:pt idx="209">
                  <c:v>43830</c:v>
                </c:pt>
                <c:pt idx="210">
                  <c:v>43832</c:v>
                </c:pt>
                <c:pt idx="211">
                  <c:v>43833</c:v>
                </c:pt>
                <c:pt idx="212">
                  <c:v>43836</c:v>
                </c:pt>
                <c:pt idx="213">
                  <c:v>43837</c:v>
                </c:pt>
                <c:pt idx="214">
                  <c:v>43838</c:v>
                </c:pt>
                <c:pt idx="215">
                  <c:v>43839</c:v>
                </c:pt>
                <c:pt idx="216">
                  <c:v>43840</c:v>
                </c:pt>
                <c:pt idx="217">
                  <c:v>43843</c:v>
                </c:pt>
                <c:pt idx="218">
                  <c:v>43844</c:v>
                </c:pt>
                <c:pt idx="219">
                  <c:v>43845</c:v>
                </c:pt>
                <c:pt idx="220">
                  <c:v>43846</c:v>
                </c:pt>
                <c:pt idx="221">
                  <c:v>43847</c:v>
                </c:pt>
                <c:pt idx="222">
                  <c:v>43850</c:v>
                </c:pt>
                <c:pt idx="223">
                  <c:v>43851</c:v>
                </c:pt>
                <c:pt idx="224">
                  <c:v>43852</c:v>
                </c:pt>
                <c:pt idx="225">
                  <c:v>43853</c:v>
                </c:pt>
                <c:pt idx="226">
                  <c:v>43854</c:v>
                </c:pt>
                <c:pt idx="227">
                  <c:v>43857</c:v>
                </c:pt>
                <c:pt idx="228">
                  <c:v>43858</c:v>
                </c:pt>
                <c:pt idx="229">
                  <c:v>43859</c:v>
                </c:pt>
                <c:pt idx="230">
                  <c:v>43860</c:v>
                </c:pt>
                <c:pt idx="231">
                  <c:v>43861</c:v>
                </c:pt>
                <c:pt idx="232">
                  <c:v>43864</c:v>
                </c:pt>
                <c:pt idx="233">
                  <c:v>43865</c:v>
                </c:pt>
                <c:pt idx="234">
                  <c:v>43866</c:v>
                </c:pt>
                <c:pt idx="235">
                  <c:v>43867</c:v>
                </c:pt>
                <c:pt idx="236">
                  <c:v>43868</c:v>
                </c:pt>
                <c:pt idx="237">
                  <c:v>43871</c:v>
                </c:pt>
                <c:pt idx="238">
                  <c:v>43872</c:v>
                </c:pt>
                <c:pt idx="239">
                  <c:v>43873</c:v>
                </c:pt>
                <c:pt idx="240">
                  <c:v>43874</c:v>
                </c:pt>
                <c:pt idx="241">
                  <c:v>43875</c:v>
                </c:pt>
                <c:pt idx="242">
                  <c:v>43878</c:v>
                </c:pt>
                <c:pt idx="243">
                  <c:v>43879</c:v>
                </c:pt>
                <c:pt idx="244">
                  <c:v>43880</c:v>
                </c:pt>
                <c:pt idx="245">
                  <c:v>43881</c:v>
                </c:pt>
                <c:pt idx="246">
                  <c:v>43882</c:v>
                </c:pt>
                <c:pt idx="247">
                  <c:v>43885</c:v>
                </c:pt>
                <c:pt idx="248">
                  <c:v>43886</c:v>
                </c:pt>
                <c:pt idx="249">
                  <c:v>43887</c:v>
                </c:pt>
                <c:pt idx="250">
                  <c:v>43888</c:v>
                </c:pt>
                <c:pt idx="251">
                  <c:v>43889</c:v>
                </c:pt>
                <c:pt idx="252">
                  <c:v>43892</c:v>
                </c:pt>
                <c:pt idx="253">
                  <c:v>43893</c:v>
                </c:pt>
                <c:pt idx="254">
                  <c:v>43894</c:v>
                </c:pt>
                <c:pt idx="255">
                  <c:v>43895</c:v>
                </c:pt>
                <c:pt idx="256">
                  <c:v>43896</c:v>
                </c:pt>
                <c:pt idx="257">
                  <c:v>43899</c:v>
                </c:pt>
                <c:pt idx="258">
                  <c:v>43900</c:v>
                </c:pt>
                <c:pt idx="259">
                  <c:v>43901</c:v>
                </c:pt>
                <c:pt idx="260">
                  <c:v>43902</c:v>
                </c:pt>
                <c:pt idx="261">
                  <c:v>43903</c:v>
                </c:pt>
                <c:pt idx="262">
                  <c:v>43906</c:v>
                </c:pt>
                <c:pt idx="263">
                  <c:v>43907</c:v>
                </c:pt>
                <c:pt idx="264">
                  <c:v>43908</c:v>
                </c:pt>
                <c:pt idx="265">
                  <c:v>43909</c:v>
                </c:pt>
                <c:pt idx="266">
                  <c:v>43910</c:v>
                </c:pt>
                <c:pt idx="267">
                  <c:v>43913</c:v>
                </c:pt>
                <c:pt idx="268">
                  <c:v>43914</c:v>
                </c:pt>
                <c:pt idx="269">
                  <c:v>43915</c:v>
                </c:pt>
                <c:pt idx="270">
                  <c:v>43916</c:v>
                </c:pt>
                <c:pt idx="271">
                  <c:v>43917</c:v>
                </c:pt>
                <c:pt idx="272">
                  <c:v>43920</c:v>
                </c:pt>
                <c:pt idx="273">
                  <c:v>43921</c:v>
                </c:pt>
                <c:pt idx="274">
                  <c:v>43922</c:v>
                </c:pt>
                <c:pt idx="275">
                  <c:v>43923</c:v>
                </c:pt>
                <c:pt idx="276">
                  <c:v>43924</c:v>
                </c:pt>
                <c:pt idx="277">
                  <c:v>43927</c:v>
                </c:pt>
                <c:pt idx="278">
                  <c:v>43928</c:v>
                </c:pt>
                <c:pt idx="279">
                  <c:v>43929</c:v>
                </c:pt>
                <c:pt idx="280">
                  <c:v>43930</c:v>
                </c:pt>
                <c:pt idx="281">
                  <c:v>43935</c:v>
                </c:pt>
                <c:pt idx="282">
                  <c:v>43936</c:v>
                </c:pt>
                <c:pt idx="283">
                  <c:v>43937</c:v>
                </c:pt>
                <c:pt idx="284">
                  <c:v>43938</c:v>
                </c:pt>
                <c:pt idx="285">
                  <c:v>43941</c:v>
                </c:pt>
                <c:pt idx="286">
                  <c:v>43942</c:v>
                </c:pt>
                <c:pt idx="287">
                  <c:v>43943</c:v>
                </c:pt>
                <c:pt idx="288">
                  <c:v>43944</c:v>
                </c:pt>
                <c:pt idx="289">
                  <c:v>43945</c:v>
                </c:pt>
                <c:pt idx="290">
                  <c:v>43948</c:v>
                </c:pt>
                <c:pt idx="291">
                  <c:v>43949</c:v>
                </c:pt>
                <c:pt idx="292">
                  <c:v>43950</c:v>
                </c:pt>
                <c:pt idx="293">
                  <c:v>43951</c:v>
                </c:pt>
                <c:pt idx="294">
                  <c:v>43955</c:v>
                </c:pt>
                <c:pt idx="295">
                  <c:v>43956</c:v>
                </c:pt>
                <c:pt idx="296">
                  <c:v>43957</c:v>
                </c:pt>
                <c:pt idx="297">
                  <c:v>43958</c:v>
                </c:pt>
                <c:pt idx="298">
                  <c:v>43959</c:v>
                </c:pt>
                <c:pt idx="299">
                  <c:v>43962</c:v>
                </c:pt>
                <c:pt idx="300">
                  <c:v>43963</c:v>
                </c:pt>
                <c:pt idx="301">
                  <c:v>43964</c:v>
                </c:pt>
                <c:pt idx="302">
                  <c:v>43965</c:v>
                </c:pt>
                <c:pt idx="303">
                  <c:v>43966</c:v>
                </c:pt>
                <c:pt idx="304">
                  <c:v>43969</c:v>
                </c:pt>
                <c:pt idx="305">
                  <c:v>43970</c:v>
                </c:pt>
                <c:pt idx="306">
                  <c:v>43971</c:v>
                </c:pt>
                <c:pt idx="307">
                  <c:v>43972</c:v>
                </c:pt>
                <c:pt idx="308">
                  <c:v>43973</c:v>
                </c:pt>
                <c:pt idx="309">
                  <c:v>43976</c:v>
                </c:pt>
                <c:pt idx="310">
                  <c:v>43977</c:v>
                </c:pt>
                <c:pt idx="311">
                  <c:v>43978</c:v>
                </c:pt>
                <c:pt idx="312">
                  <c:v>43979</c:v>
                </c:pt>
                <c:pt idx="313">
                  <c:v>43980</c:v>
                </c:pt>
                <c:pt idx="314">
                  <c:v>43983</c:v>
                </c:pt>
                <c:pt idx="315">
                  <c:v>43984</c:v>
                </c:pt>
                <c:pt idx="316">
                  <c:v>43985</c:v>
                </c:pt>
                <c:pt idx="317">
                  <c:v>43986</c:v>
                </c:pt>
                <c:pt idx="318">
                  <c:v>43987</c:v>
                </c:pt>
                <c:pt idx="319">
                  <c:v>43990</c:v>
                </c:pt>
                <c:pt idx="320">
                  <c:v>43991</c:v>
                </c:pt>
                <c:pt idx="321">
                  <c:v>43992</c:v>
                </c:pt>
                <c:pt idx="322">
                  <c:v>43993</c:v>
                </c:pt>
                <c:pt idx="323">
                  <c:v>43994</c:v>
                </c:pt>
                <c:pt idx="324">
                  <c:v>43997</c:v>
                </c:pt>
                <c:pt idx="325">
                  <c:v>43998</c:v>
                </c:pt>
                <c:pt idx="326">
                  <c:v>43999</c:v>
                </c:pt>
                <c:pt idx="327">
                  <c:v>44000</c:v>
                </c:pt>
                <c:pt idx="328">
                  <c:v>44001</c:v>
                </c:pt>
                <c:pt idx="329">
                  <c:v>44004</c:v>
                </c:pt>
                <c:pt idx="330">
                  <c:v>44005</c:v>
                </c:pt>
                <c:pt idx="331">
                  <c:v>44006</c:v>
                </c:pt>
                <c:pt idx="332">
                  <c:v>44007</c:v>
                </c:pt>
                <c:pt idx="333">
                  <c:v>44008</c:v>
                </c:pt>
                <c:pt idx="334">
                  <c:v>44011</c:v>
                </c:pt>
                <c:pt idx="335">
                  <c:v>44012</c:v>
                </c:pt>
                <c:pt idx="336">
                  <c:v>44013</c:v>
                </c:pt>
                <c:pt idx="337">
                  <c:v>44014</c:v>
                </c:pt>
                <c:pt idx="338">
                  <c:v>44015</c:v>
                </c:pt>
                <c:pt idx="339">
                  <c:v>44018</c:v>
                </c:pt>
                <c:pt idx="340">
                  <c:v>44019</c:v>
                </c:pt>
                <c:pt idx="341">
                  <c:v>44020</c:v>
                </c:pt>
                <c:pt idx="342">
                  <c:v>44021</c:v>
                </c:pt>
                <c:pt idx="343">
                  <c:v>44022</c:v>
                </c:pt>
                <c:pt idx="344">
                  <c:v>44025</c:v>
                </c:pt>
                <c:pt idx="345">
                  <c:v>44026</c:v>
                </c:pt>
                <c:pt idx="346">
                  <c:v>44027</c:v>
                </c:pt>
                <c:pt idx="347">
                  <c:v>44028</c:v>
                </c:pt>
                <c:pt idx="348">
                  <c:v>44029</c:v>
                </c:pt>
                <c:pt idx="349">
                  <c:v>44032</c:v>
                </c:pt>
                <c:pt idx="350">
                  <c:v>44033</c:v>
                </c:pt>
                <c:pt idx="351">
                  <c:v>44034</c:v>
                </c:pt>
                <c:pt idx="352">
                  <c:v>44035</c:v>
                </c:pt>
                <c:pt idx="353">
                  <c:v>44036</c:v>
                </c:pt>
                <c:pt idx="354">
                  <c:v>44039</c:v>
                </c:pt>
                <c:pt idx="355">
                  <c:v>44040</c:v>
                </c:pt>
                <c:pt idx="356">
                  <c:v>44041</c:v>
                </c:pt>
                <c:pt idx="357">
                  <c:v>44042</c:v>
                </c:pt>
                <c:pt idx="358">
                  <c:v>44043</c:v>
                </c:pt>
                <c:pt idx="359">
                  <c:v>44046</c:v>
                </c:pt>
                <c:pt idx="360">
                  <c:v>44047</c:v>
                </c:pt>
                <c:pt idx="361">
                  <c:v>44048</c:v>
                </c:pt>
                <c:pt idx="362">
                  <c:v>44049</c:v>
                </c:pt>
                <c:pt idx="363">
                  <c:v>44050</c:v>
                </c:pt>
                <c:pt idx="364">
                  <c:v>44053</c:v>
                </c:pt>
                <c:pt idx="365">
                  <c:v>44054</c:v>
                </c:pt>
                <c:pt idx="366">
                  <c:v>44055</c:v>
                </c:pt>
                <c:pt idx="367">
                  <c:v>44056</c:v>
                </c:pt>
                <c:pt idx="368">
                  <c:v>44057</c:v>
                </c:pt>
                <c:pt idx="369">
                  <c:v>44060</c:v>
                </c:pt>
                <c:pt idx="370">
                  <c:v>44061</c:v>
                </c:pt>
                <c:pt idx="371">
                  <c:v>44062</c:v>
                </c:pt>
                <c:pt idx="372">
                  <c:v>44063</c:v>
                </c:pt>
                <c:pt idx="373">
                  <c:v>44064</c:v>
                </c:pt>
                <c:pt idx="374">
                  <c:v>44067</c:v>
                </c:pt>
                <c:pt idx="375">
                  <c:v>44068</c:v>
                </c:pt>
                <c:pt idx="376">
                  <c:v>44069</c:v>
                </c:pt>
                <c:pt idx="377">
                  <c:v>44070</c:v>
                </c:pt>
                <c:pt idx="378">
                  <c:v>44071</c:v>
                </c:pt>
                <c:pt idx="379">
                  <c:v>44074</c:v>
                </c:pt>
                <c:pt idx="380">
                  <c:v>44075</c:v>
                </c:pt>
                <c:pt idx="381">
                  <c:v>44076</c:v>
                </c:pt>
                <c:pt idx="382">
                  <c:v>44077</c:v>
                </c:pt>
                <c:pt idx="383">
                  <c:v>44078</c:v>
                </c:pt>
                <c:pt idx="384">
                  <c:v>44081</c:v>
                </c:pt>
                <c:pt idx="385">
                  <c:v>44082</c:v>
                </c:pt>
                <c:pt idx="386">
                  <c:v>44083</c:v>
                </c:pt>
                <c:pt idx="387">
                  <c:v>44084</c:v>
                </c:pt>
                <c:pt idx="388">
                  <c:v>44085</c:v>
                </c:pt>
                <c:pt idx="389">
                  <c:v>44088</c:v>
                </c:pt>
                <c:pt idx="390">
                  <c:v>44089</c:v>
                </c:pt>
                <c:pt idx="391">
                  <c:v>44090</c:v>
                </c:pt>
                <c:pt idx="392">
                  <c:v>44091</c:v>
                </c:pt>
                <c:pt idx="393">
                  <c:v>44092</c:v>
                </c:pt>
                <c:pt idx="394">
                  <c:v>44095</c:v>
                </c:pt>
                <c:pt idx="395">
                  <c:v>44096</c:v>
                </c:pt>
                <c:pt idx="396">
                  <c:v>44097</c:v>
                </c:pt>
                <c:pt idx="397">
                  <c:v>44098</c:v>
                </c:pt>
                <c:pt idx="398">
                  <c:v>44099</c:v>
                </c:pt>
                <c:pt idx="399">
                  <c:v>44102</c:v>
                </c:pt>
                <c:pt idx="400">
                  <c:v>44103</c:v>
                </c:pt>
                <c:pt idx="401">
                  <c:v>44104</c:v>
                </c:pt>
                <c:pt idx="402">
                  <c:v>44105</c:v>
                </c:pt>
                <c:pt idx="403">
                  <c:v>44106</c:v>
                </c:pt>
                <c:pt idx="404">
                  <c:v>44109</c:v>
                </c:pt>
                <c:pt idx="405">
                  <c:v>44110</c:v>
                </c:pt>
                <c:pt idx="406">
                  <c:v>44111</c:v>
                </c:pt>
                <c:pt idx="407">
                  <c:v>44112</c:v>
                </c:pt>
                <c:pt idx="408">
                  <c:v>44113</c:v>
                </c:pt>
                <c:pt idx="409">
                  <c:v>44116</c:v>
                </c:pt>
                <c:pt idx="410">
                  <c:v>44117</c:v>
                </c:pt>
                <c:pt idx="411">
                  <c:v>44118</c:v>
                </c:pt>
                <c:pt idx="412">
                  <c:v>44119</c:v>
                </c:pt>
                <c:pt idx="413">
                  <c:v>44120</c:v>
                </c:pt>
                <c:pt idx="414">
                  <c:v>44123</c:v>
                </c:pt>
                <c:pt idx="415">
                  <c:v>44124</c:v>
                </c:pt>
                <c:pt idx="416">
                  <c:v>44125</c:v>
                </c:pt>
                <c:pt idx="417">
                  <c:v>44126</c:v>
                </c:pt>
                <c:pt idx="418">
                  <c:v>44127</c:v>
                </c:pt>
                <c:pt idx="419">
                  <c:v>44130</c:v>
                </c:pt>
                <c:pt idx="420">
                  <c:v>44131</c:v>
                </c:pt>
                <c:pt idx="421">
                  <c:v>44132</c:v>
                </c:pt>
                <c:pt idx="422">
                  <c:v>44133</c:v>
                </c:pt>
                <c:pt idx="423">
                  <c:v>44134</c:v>
                </c:pt>
                <c:pt idx="424">
                  <c:v>44137</c:v>
                </c:pt>
                <c:pt idx="425">
                  <c:v>44138</c:v>
                </c:pt>
                <c:pt idx="426">
                  <c:v>44139</c:v>
                </c:pt>
                <c:pt idx="427">
                  <c:v>44140</c:v>
                </c:pt>
                <c:pt idx="428">
                  <c:v>44141</c:v>
                </c:pt>
                <c:pt idx="429">
                  <c:v>44144</c:v>
                </c:pt>
                <c:pt idx="430">
                  <c:v>44145</c:v>
                </c:pt>
                <c:pt idx="431">
                  <c:v>44146</c:v>
                </c:pt>
                <c:pt idx="432">
                  <c:v>44147</c:v>
                </c:pt>
                <c:pt idx="433">
                  <c:v>44148</c:v>
                </c:pt>
                <c:pt idx="434">
                  <c:v>44151</c:v>
                </c:pt>
                <c:pt idx="435">
                  <c:v>44152</c:v>
                </c:pt>
                <c:pt idx="436">
                  <c:v>44153</c:v>
                </c:pt>
                <c:pt idx="437">
                  <c:v>44154</c:v>
                </c:pt>
                <c:pt idx="438">
                  <c:v>44155</c:v>
                </c:pt>
                <c:pt idx="439">
                  <c:v>44158</c:v>
                </c:pt>
                <c:pt idx="440">
                  <c:v>44159</c:v>
                </c:pt>
                <c:pt idx="441">
                  <c:v>44160</c:v>
                </c:pt>
                <c:pt idx="442">
                  <c:v>44161</c:v>
                </c:pt>
                <c:pt idx="443">
                  <c:v>44162</c:v>
                </c:pt>
                <c:pt idx="444">
                  <c:v>44165</c:v>
                </c:pt>
                <c:pt idx="445">
                  <c:v>44166</c:v>
                </c:pt>
                <c:pt idx="446">
                  <c:v>44167</c:v>
                </c:pt>
                <c:pt idx="447">
                  <c:v>44168</c:v>
                </c:pt>
                <c:pt idx="448">
                  <c:v>44169</c:v>
                </c:pt>
                <c:pt idx="449">
                  <c:v>44172</c:v>
                </c:pt>
                <c:pt idx="450">
                  <c:v>44173</c:v>
                </c:pt>
                <c:pt idx="451">
                  <c:v>44174</c:v>
                </c:pt>
                <c:pt idx="452">
                  <c:v>44175</c:v>
                </c:pt>
                <c:pt idx="453">
                  <c:v>44176</c:v>
                </c:pt>
                <c:pt idx="454">
                  <c:v>44179</c:v>
                </c:pt>
                <c:pt idx="455">
                  <c:v>44180</c:v>
                </c:pt>
                <c:pt idx="456">
                  <c:v>44181</c:v>
                </c:pt>
                <c:pt idx="457">
                  <c:v>44182</c:v>
                </c:pt>
                <c:pt idx="458">
                  <c:v>44183</c:v>
                </c:pt>
                <c:pt idx="459">
                  <c:v>44186</c:v>
                </c:pt>
                <c:pt idx="460">
                  <c:v>44187</c:v>
                </c:pt>
                <c:pt idx="461">
                  <c:v>44188</c:v>
                </c:pt>
                <c:pt idx="462">
                  <c:v>44189</c:v>
                </c:pt>
                <c:pt idx="463">
                  <c:v>44193</c:v>
                </c:pt>
                <c:pt idx="464">
                  <c:v>44194</c:v>
                </c:pt>
                <c:pt idx="465">
                  <c:v>44195</c:v>
                </c:pt>
                <c:pt idx="466">
                  <c:v>44196</c:v>
                </c:pt>
                <c:pt idx="467">
                  <c:v>44200</c:v>
                </c:pt>
                <c:pt idx="468">
                  <c:v>44201</c:v>
                </c:pt>
                <c:pt idx="469">
                  <c:v>44202</c:v>
                </c:pt>
                <c:pt idx="470">
                  <c:v>44203</c:v>
                </c:pt>
                <c:pt idx="471">
                  <c:v>44204</c:v>
                </c:pt>
                <c:pt idx="472">
                  <c:v>44207</c:v>
                </c:pt>
                <c:pt idx="473">
                  <c:v>44208</c:v>
                </c:pt>
                <c:pt idx="474">
                  <c:v>44209</c:v>
                </c:pt>
                <c:pt idx="475">
                  <c:v>44210</c:v>
                </c:pt>
                <c:pt idx="476">
                  <c:v>44211</c:v>
                </c:pt>
                <c:pt idx="477">
                  <c:v>44214</c:v>
                </c:pt>
                <c:pt idx="478">
                  <c:v>44215</c:v>
                </c:pt>
                <c:pt idx="479">
                  <c:v>44216</c:v>
                </c:pt>
                <c:pt idx="480">
                  <c:v>44217</c:v>
                </c:pt>
                <c:pt idx="481">
                  <c:v>44218</c:v>
                </c:pt>
                <c:pt idx="482">
                  <c:v>44221</c:v>
                </c:pt>
                <c:pt idx="483">
                  <c:v>44222</c:v>
                </c:pt>
                <c:pt idx="484">
                  <c:v>44223</c:v>
                </c:pt>
                <c:pt idx="485">
                  <c:v>44224</c:v>
                </c:pt>
                <c:pt idx="486">
                  <c:v>44225</c:v>
                </c:pt>
                <c:pt idx="487">
                  <c:v>44228</c:v>
                </c:pt>
                <c:pt idx="488">
                  <c:v>44229</c:v>
                </c:pt>
                <c:pt idx="489">
                  <c:v>44230</c:v>
                </c:pt>
                <c:pt idx="490">
                  <c:v>44231</c:v>
                </c:pt>
                <c:pt idx="491">
                  <c:v>44232</c:v>
                </c:pt>
                <c:pt idx="492">
                  <c:v>44235</c:v>
                </c:pt>
                <c:pt idx="493">
                  <c:v>44236</c:v>
                </c:pt>
                <c:pt idx="494">
                  <c:v>44237</c:v>
                </c:pt>
                <c:pt idx="495">
                  <c:v>44238</c:v>
                </c:pt>
                <c:pt idx="496">
                  <c:v>44239</c:v>
                </c:pt>
                <c:pt idx="497">
                  <c:v>44242</c:v>
                </c:pt>
                <c:pt idx="498">
                  <c:v>44243</c:v>
                </c:pt>
                <c:pt idx="499">
                  <c:v>44244</c:v>
                </c:pt>
                <c:pt idx="500">
                  <c:v>44245</c:v>
                </c:pt>
                <c:pt idx="501">
                  <c:v>44246</c:v>
                </c:pt>
                <c:pt idx="502">
                  <c:v>44249</c:v>
                </c:pt>
                <c:pt idx="503">
                  <c:v>44250</c:v>
                </c:pt>
                <c:pt idx="504">
                  <c:v>44251</c:v>
                </c:pt>
                <c:pt idx="505">
                  <c:v>44252</c:v>
                </c:pt>
                <c:pt idx="506">
                  <c:v>44253</c:v>
                </c:pt>
                <c:pt idx="507">
                  <c:v>44256</c:v>
                </c:pt>
                <c:pt idx="508">
                  <c:v>44257</c:v>
                </c:pt>
                <c:pt idx="509">
                  <c:v>44258</c:v>
                </c:pt>
                <c:pt idx="510">
                  <c:v>44259</c:v>
                </c:pt>
                <c:pt idx="511">
                  <c:v>44260</c:v>
                </c:pt>
                <c:pt idx="512">
                  <c:v>44263</c:v>
                </c:pt>
                <c:pt idx="513">
                  <c:v>44264</c:v>
                </c:pt>
                <c:pt idx="514">
                  <c:v>44265</c:v>
                </c:pt>
                <c:pt idx="515">
                  <c:v>44266</c:v>
                </c:pt>
                <c:pt idx="516">
                  <c:v>44267</c:v>
                </c:pt>
                <c:pt idx="517">
                  <c:v>44270</c:v>
                </c:pt>
                <c:pt idx="518">
                  <c:v>44271</c:v>
                </c:pt>
                <c:pt idx="519">
                  <c:v>44272</c:v>
                </c:pt>
                <c:pt idx="520">
                  <c:v>44273</c:v>
                </c:pt>
                <c:pt idx="521">
                  <c:v>44274</c:v>
                </c:pt>
                <c:pt idx="522">
                  <c:v>44277</c:v>
                </c:pt>
                <c:pt idx="523">
                  <c:v>44278</c:v>
                </c:pt>
                <c:pt idx="524">
                  <c:v>44279</c:v>
                </c:pt>
                <c:pt idx="525">
                  <c:v>44280</c:v>
                </c:pt>
                <c:pt idx="526">
                  <c:v>44281</c:v>
                </c:pt>
                <c:pt idx="527">
                  <c:v>44284</c:v>
                </c:pt>
                <c:pt idx="528">
                  <c:v>44285</c:v>
                </c:pt>
                <c:pt idx="529">
                  <c:v>44286</c:v>
                </c:pt>
                <c:pt idx="530">
                  <c:v>44287</c:v>
                </c:pt>
                <c:pt idx="531">
                  <c:v>44292</c:v>
                </c:pt>
                <c:pt idx="532">
                  <c:v>44293</c:v>
                </c:pt>
                <c:pt idx="533">
                  <c:v>44294</c:v>
                </c:pt>
                <c:pt idx="534">
                  <c:v>44295</c:v>
                </c:pt>
                <c:pt idx="535">
                  <c:v>44298</c:v>
                </c:pt>
                <c:pt idx="536">
                  <c:v>44299</c:v>
                </c:pt>
                <c:pt idx="537">
                  <c:v>44300</c:v>
                </c:pt>
                <c:pt idx="538">
                  <c:v>44301</c:v>
                </c:pt>
                <c:pt idx="539">
                  <c:v>44302</c:v>
                </c:pt>
                <c:pt idx="540">
                  <c:v>44305</c:v>
                </c:pt>
                <c:pt idx="541">
                  <c:v>44306</c:v>
                </c:pt>
                <c:pt idx="542">
                  <c:v>44307</c:v>
                </c:pt>
                <c:pt idx="543">
                  <c:v>44308</c:v>
                </c:pt>
                <c:pt idx="544">
                  <c:v>44309</c:v>
                </c:pt>
                <c:pt idx="545">
                  <c:v>44312</c:v>
                </c:pt>
                <c:pt idx="546">
                  <c:v>44313</c:v>
                </c:pt>
                <c:pt idx="547">
                  <c:v>44314</c:v>
                </c:pt>
                <c:pt idx="548">
                  <c:v>44315</c:v>
                </c:pt>
                <c:pt idx="549">
                  <c:v>44316</c:v>
                </c:pt>
                <c:pt idx="550">
                  <c:v>44319</c:v>
                </c:pt>
                <c:pt idx="551">
                  <c:v>44320</c:v>
                </c:pt>
                <c:pt idx="552">
                  <c:v>44321</c:v>
                </c:pt>
                <c:pt idx="553">
                  <c:v>44322</c:v>
                </c:pt>
                <c:pt idx="554">
                  <c:v>44323</c:v>
                </c:pt>
                <c:pt idx="555">
                  <c:v>44326</c:v>
                </c:pt>
                <c:pt idx="556">
                  <c:v>44327</c:v>
                </c:pt>
                <c:pt idx="557">
                  <c:v>44328</c:v>
                </c:pt>
                <c:pt idx="558">
                  <c:v>44329</c:v>
                </c:pt>
                <c:pt idx="559">
                  <c:v>44330</c:v>
                </c:pt>
                <c:pt idx="560">
                  <c:v>44333</c:v>
                </c:pt>
                <c:pt idx="561">
                  <c:v>44334</c:v>
                </c:pt>
                <c:pt idx="562">
                  <c:v>44335</c:v>
                </c:pt>
                <c:pt idx="563">
                  <c:v>44336</c:v>
                </c:pt>
                <c:pt idx="564">
                  <c:v>44337</c:v>
                </c:pt>
                <c:pt idx="565">
                  <c:v>44340</c:v>
                </c:pt>
                <c:pt idx="566">
                  <c:v>44341</c:v>
                </c:pt>
                <c:pt idx="567">
                  <c:v>44342</c:v>
                </c:pt>
                <c:pt idx="568">
                  <c:v>44343</c:v>
                </c:pt>
                <c:pt idx="569">
                  <c:v>44344</c:v>
                </c:pt>
                <c:pt idx="570">
                  <c:v>44347</c:v>
                </c:pt>
                <c:pt idx="571">
                  <c:v>44348</c:v>
                </c:pt>
                <c:pt idx="572">
                  <c:v>44349</c:v>
                </c:pt>
                <c:pt idx="573">
                  <c:v>44350</c:v>
                </c:pt>
                <c:pt idx="574">
                  <c:v>44351</c:v>
                </c:pt>
                <c:pt idx="575">
                  <c:v>44354</c:v>
                </c:pt>
                <c:pt idx="576">
                  <c:v>44355</c:v>
                </c:pt>
                <c:pt idx="577">
                  <c:v>44356</c:v>
                </c:pt>
                <c:pt idx="578">
                  <c:v>44357</c:v>
                </c:pt>
                <c:pt idx="579">
                  <c:v>44358</c:v>
                </c:pt>
                <c:pt idx="580">
                  <c:v>44361</c:v>
                </c:pt>
                <c:pt idx="581">
                  <c:v>44362</c:v>
                </c:pt>
                <c:pt idx="582">
                  <c:v>44363</c:v>
                </c:pt>
                <c:pt idx="583">
                  <c:v>44364</c:v>
                </c:pt>
                <c:pt idx="584">
                  <c:v>44365</c:v>
                </c:pt>
                <c:pt idx="585">
                  <c:v>44368</c:v>
                </c:pt>
                <c:pt idx="586">
                  <c:v>44369</c:v>
                </c:pt>
                <c:pt idx="587">
                  <c:v>44370</c:v>
                </c:pt>
                <c:pt idx="588">
                  <c:v>44371</c:v>
                </c:pt>
                <c:pt idx="589">
                  <c:v>44372</c:v>
                </c:pt>
                <c:pt idx="590">
                  <c:v>44375</c:v>
                </c:pt>
                <c:pt idx="591">
                  <c:v>44376</c:v>
                </c:pt>
                <c:pt idx="592">
                  <c:v>44377</c:v>
                </c:pt>
                <c:pt idx="593">
                  <c:v>44378</c:v>
                </c:pt>
                <c:pt idx="594">
                  <c:v>44379</c:v>
                </c:pt>
                <c:pt idx="595">
                  <c:v>44382</c:v>
                </c:pt>
                <c:pt idx="596">
                  <c:v>44383</c:v>
                </c:pt>
                <c:pt idx="597">
                  <c:v>44384</c:v>
                </c:pt>
                <c:pt idx="598">
                  <c:v>44385</c:v>
                </c:pt>
                <c:pt idx="599">
                  <c:v>44386</c:v>
                </c:pt>
                <c:pt idx="600">
                  <c:v>44389</c:v>
                </c:pt>
                <c:pt idx="601">
                  <c:v>44390</c:v>
                </c:pt>
                <c:pt idx="602">
                  <c:v>44391</c:v>
                </c:pt>
                <c:pt idx="603">
                  <c:v>44392</c:v>
                </c:pt>
                <c:pt idx="604">
                  <c:v>44393</c:v>
                </c:pt>
                <c:pt idx="605">
                  <c:v>44396</c:v>
                </c:pt>
                <c:pt idx="606">
                  <c:v>44397</c:v>
                </c:pt>
                <c:pt idx="607">
                  <c:v>44398</c:v>
                </c:pt>
                <c:pt idx="608">
                  <c:v>44399</c:v>
                </c:pt>
                <c:pt idx="609">
                  <c:v>44400</c:v>
                </c:pt>
                <c:pt idx="610">
                  <c:v>44403</c:v>
                </c:pt>
                <c:pt idx="611">
                  <c:v>44404</c:v>
                </c:pt>
                <c:pt idx="612">
                  <c:v>44405</c:v>
                </c:pt>
                <c:pt idx="613">
                  <c:v>44406</c:v>
                </c:pt>
                <c:pt idx="614">
                  <c:v>44407</c:v>
                </c:pt>
                <c:pt idx="615">
                  <c:v>44410</c:v>
                </c:pt>
                <c:pt idx="616">
                  <c:v>44411</c:v>
                </c:pt>
                <c:pt idx="617">
                  <c:v>44412</c:v>
                </c:pt>
                <c:pt idx="618">
                  <c:v>44413</c:v>
                </c:pt>
                <c:pt idx="619">
                  <c:v>44414</c:v>
                </c:pt>
                <c:pt idx="620">
                  <c:v>44417</c:v>
                </c:pt>
                <c:pt idx="621">
                  <c:v>44418</c:v>
                </c:pt>
                <c:pt idx="622">
                  <c:v>44419</c:v>
                </c:pt>
                <c:pt idx="623">
                  <c:v>44420</c:v>
                </c:pt>
                <c:pt idx="624">
                  <c:v>44421</c:v>
                </c:pt>
                <c:pt idx="625">
                  <c:v>44424</c:v>
                </c:pt>
                <c:pt idx="626">
                  <c:v>44425</c:v>
                </c:pt>
                <c:pt idx="627">
                  <c:v>44426</c:v>
                </c:pt>
                <c:pt idx="628">
                  <c:v>44427</c:v>
                </c:pt>
                <c:pt idx="629">
                  <c:v>44428</c:v>
                </c:pt>
                <c:pt idx="630">
                  <c:v>44431</c:v>
                </c:pt>
                <c:pt idx="631">
                  <c:v>44432</c:v>
                </c:pt>
                <c:pt idx="632">
                  <c:v>44433</c:v>
                </c:pt>
                <c:pt idx="633">
                  <c:v>44434</c:v>
                </c:pt>
                <c:pt idx="634">
                  <c:v>44435</c:v>
                </c:pt>
                <c:pt idx="635">
                  <c:v>44438</c:v>
                </c:pt>
                <c:pt idx="636">
                  <c:v>44439</c:v>
                </c:pt>
                <c:pt idx="637">
                  <c:v>44440</c:v>
                </c:pt>
                <c:pt idx="638">
                  <c:v>44441</c:v>
                </c:pt>
                <c:pt idx="639">
                  <c:v>44442</c:v>
                </c:pt>
                <c:pt idx="640">
                  <c:v>44445</c:v>
                </c:pt>
                <c:pt idx="641">
                  <c:v>44446</c:v>
                </c:pt>
                <c:pt idx="642">
                  <c:v>44447</c:v>
                </c:pt>
                <c:pt idx="643">
                  <c:v>44448</c:v>
                </c:pt>
                <c:pt idx="644">
                  <c:v>44449</c:v>
                </c:pt>
                <c:pt idx="645">
                  <c:v>44452</c:v>
                </c:pt>
                <c:pt idx="646">
                  <c:v>44453</c:v>
                </c:pt>
                <c:pt idx="647">
                  <c:v>44454</c:v>
                </c:pt>
                <c:pt idx="648">
                  <c:v>44455</c:v>
                </c:pt>
                <c:pt idx="649">
                  <c:v>44456</c:v>
                </c:pt>
                <c:pt idx="650">
                  <c:v>44459</c:v>
                </c:pt>
                <c:pt idx="651">
                  <c:v>44460</c:v>
                </c:pt>
                <c:pt idx="652">
                  <c:v>44461</c:v>
                </c:pt>
                <c:pt idx="653">
                  <c:v>44462</c:v>
                </c:pt>
                <c:pt idx="654">
                  <c:v>44463</c:v>
                </c:pt>
                <c:pt idx="655">
                  <c:v>44466</c:v>
                </c:pt>
                <c:pt idx="656">
                  <c:v>44467</c:v>
                </c:pt>
                <c:pt idx="657">
                  <c:v>44468</c:v>
                </c:pt>
                <c:pt idx="658">
                  <c:v>44469</c:v>
                </c:pt>
                <c:pt idx="659">
                  <c:v>44470</c:v>
                </c:pt>
                <c:pt idx="660">
                  <c:v>44473</c:v>
                </c:pt>
                <c:pt idx="661">
                  <c:v>44474</c:v>
                </c:pt>
                <c:pt idx="662">
                  <c:v>44475</c:v>
                </c:pt>
                <c:pt idx="663">
                  <c:v>44476</c:v>
                </c:pt>
                <c:pt idx="664">
                  <c:v>44477</c:v>
                </c:pt>
                <c:pt idx="665">
                  <c:v>44480</c:v>
                </c:pt>
                <c:pt idx="666">
                  <c:v>44481</c:v>
                </c:pt>
                <c:pt idx="667">
                  <c:v>44482</c:v>
                </c:pt>
                <c:pt idx="668">
                  <c:v>44483</c:v>
                </c:pt>
                <c:pt idx="669">
                  <c:v>44484</c:v>
                </c:pt>
                <c:pt idx="670">
                  <c:v>44487</c:v>
                </c:pt>
                <c:pt idx="671">
                  <c:v>44488</c:v>
                </c:pt>
                <c:pt idx="672">
                  <c:v>44489</c:v>
                </c:pt>
                <c:pt idx="673">
                  <c:v>44490</c:v>
                </c:pt>
                <c:pt idx="674">
                  <c:v>44491</c:v>
                </c:pt>
                <c:pt idx="675">
                  <c:v>44494</c:v>
                </c:pt>
                <c:pt idx="676">
                  <c:v>44495</c:v>
                </c:pt>
                <c:pt idx="677">
                  <c:v>44496</c:v>
                </c:pt>
                <c:pt idx="678">
                  <c:v>44497</c:v>
                </c:pt>
                <c:pt idx="679">
                  <c:v>44498</c:v>
                </c:pt>
                <c:pt idx="680">
                  <c:v>44501</c:v>
                </c:pt>
                <c:pt idx="681">
                  <c:v>44502</c:v>
                </c:pt>
                <c:pt idx="682">
                  <c:v>44503</c:v>
                </c:pt>
                <c:pt idx="683">
                  <c:v>44504</c:v>
                </c:pt>
                <c:pt idx="684">
                  <c:v>44505</c:v>
                </c:pt>
                <c:pt idx="685">
                  <c:v>44508</c:v>
                </c:pt>
                <c:pt idx="686">
                  <c:v>44509</c:v>
                </c:pt>
                <c:pt idx="687">
                  <c:v>44510</c:v>
                </c:pt>
                <c:pt idx="688">
                  <c:v>44511</c:v>
                </c:pt>
                <c:pt idx="689">
                  <c:v>44512</c:v>
                </c:pt>
                <c:pt idx="690">
                  <c:v>44515</c:v>
                </c:pt>
                <c:pt idx="691">
                  <c:v>44516</c:v>
                </c:pt>
                <c:pt idx="692">
                  <c:v>44517</c:v>
                </c:pt>
                <c:pt idx="693">
                  <c:v>44518</c:v>
                </c:pt>
                <c:pt idx="694">
                  <c:v>44519</c:v>
                </c:pt>
                <c:pt idx="695">
                  <c:v>44522</c:v>
                </c:pt>
                <c:pt idx="696">
                  <c:v>44523</c:v>
                </c:pt>
                <c:pt idx="697">
                  <c:v>44524</c:v>
                </c:pt>
                <c:pt idx="698">
                  <c:v>44525</c:v>
                </c:pt>
                <c:pt idx="699">
                  <c:v>44526</c:v>
                </c:pt>
                <c:pt idx="700">
                  <c:v>44529</c:v>
                </c:pt>
                <c:pt idx="701">
                  <c:v>44530</c:v>
                </c:pt>
                <c:pt idx="702">
                  <c:v>44531</c:v>
                </c:pt>
                <c:pt idx="703">
                  <c:v>44532</c:v>
                </c:pt>
                <c:pt idx="704">
                  <c:v>44533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44543</c:v>
                </c:pt>
                <c:pt idx="711">
                  <c:v>44544</c:v>
                </c:pt>
                <c:pt idx="712">
                  <c:v>44545</c:v>
                </c:pt>
                <c:pt idx="713">
                  <c:v>44546</c:v>
                </c:pt>
                <c:pt idx="714">
                  <c:v>44547</c:v>
                </c:pt>
                <c:pt idx="715">
                  <c:v>44550</c:v>
                </c:pt>
                <c:pt idx="716">
                  <c:v>44551</c:v>
                </c:pt>
                <c:pt idx="717">
                  <c:v>44552</c:v>
                </c:pt>
                <c:pt idx="718">
                  <c:v>44553</c:v>
                </c:pt>
                <c:pt idx="719">
                  <c:v>44554</c:v>
                </c:pt>
                <c:pt idx="720">
                  <c:v>44557</c:v>
                </c:pt>
                <c:pt idx="721">
                  <c:v>44558</c:v>
                </c:pt>
                <c:pt idx="722">
                  <c:v>44559</c:v>
                </c:pt>
                <c:pt idx="723">
                  <c:v>44560</c:v>
                </c:pt>
                <c:pt idx="724">
                  <c:v>44561</c:v>
                </c:pt>
                <c:pt idx="725">
                  <c:v>44564</c:v>
                </c:pt>
                <c:pt idx="726">
                  <c:v>44565</c:v>
                </c:pt>
                <c:pt idx="727">
                  <c:v>44566</c:v>
                </c:pt>
                <c:pt idx="728">
                  <c:v>44567</c:v>
                </c:pt>
                <c:pt idx="729">
                  <c:v>44568</c:v>
                </c:pt>
                <c:pt idx="730">
                  <c:v>44571</c:v>
                </c:pt>
                <c:pt idx="731">
                  <c:v>44572</c:v>
                </c:pt>
                <c:pt idx="732">
                  <c:v>44573</c:v>
                </c:pt>
                <c:pt idx="733">
                  <c:v>44574</c:v>
                </c:pt>
                <c:pt idx="734">
                  <c:v>44575</c:v>
                </c:pt>
                <c:pt idx="735">
                  <c:v>44578</c:v>
                </c:pt>
                <c:pt idx="736">
                  <c:v>44579</c:v>
                </c:pt>
                <c:pt idx="737">
                  <c:v>44580</c:v>
                </c:pt>
                <c:pt idx="738">
                  <c:v>44581</c:v>
                </c:pt>
                <c:pt idx="739">
                  <c:v>44582</c:v>
                </c:pt>
                <c:pt idx="740">
                  <c:v>44585</c:v>
                </c:pt>
                <c:pt idx="741">
                  <c:v>44586</c:v>
                </c:pt>
                <c:pt idx="742">
                  <c:v>44587</c:v>
                </c:pt>
                <c:pt idx="743">
                  <c:v>44588</c:v>
                </c:pt>
                <c:pt idx="744">
                  <c:v>44589</c:v>
                </c:pt>
                <c:pt idx="745">
                  <c:v>44592</c:v>
                </c:pt>
                <c:pt idx="746">
                  <c:v>44593</c:v>
                </c:pt>
                <c:pt idx="747">
                  <c:v>44594</c:v>
                </c:pt>
                <c:pt idx="748">
                  <c:v>44595</c:v>
                </c:pt>
                <c:pt idx="749">
                  <c:v>44596</c:v>
                </c:pt>
                <c:pt idx="750">
                  <c:v>44599</c:v>
                </c:pt>
                <c:pt idx="751">
                  <c:v>44600</c:v>
                </c:pt>
                <c:pt idx="752">
                  <c:v>44601</c:v>
                </c:pt>
                <c:pt idx="753">
                  <c:v>44602</c:v>
                </c:pt>
                <c:pt idx="754">
                  <c:v>44603</c:v>
                </c:pt>
                <c:pt idx="755">
                  <c:v>44606</c:v>
                </c:pt>
                <c:pt idx="756">
                  <c:v>44607</c:v>
                </c:pt>
                <c:pt idx="757">
                  <c:v>44608</c:v>
                </c:pt>
                <c:pt idx="758">
                  <c:v>44609</c:v>
                </c:pt>
                <c:pt idx="759">
                  <c:v>44610</c:v>
                </c:pt>
                <c:pt idx="760">
                  <c:v>44613</c:v>
                </c:pt>
                <c:pt idx="761">
                  <c:v>44614</c:v>
                </c:pt>
                <c:pt idx="762">
                  <c:v>44615</c:v>
                </c:pt>
                <c:pt idx="763">
                  <c:v>44616</c:v>
                </c:pt>
                <c:pt idx="764">
                  <c:v>44617</c:v>
                </c:pt>
                <c:pt idx="765">
                  <c:v>44620</c:v>
                </c:pt>
                <c:pt idx="766">
                  <c:v>44621</c:v>
                </c:pt>
                <c:pt idx="767">
                  <c:v>44622</c:v>
                </c:pt>
                <c:pt idx="768">
                  <c:v>44623</c:v>
                </c:pt>
                <c:pt idx="769">
                  <c:v>44624</c:v>
                </c:pt>
                <c:pt idx="770">
                  <c:v>44627</c:v>
                </c:pt>
                <c:pt idx="771">
                  <c:v>44628</c:v>
                </c:pt>
                <c:pt idx="772">
                  <c:v>44629</c:v>
                </c:pt>
                <c:pt idx="773">
                  <c:v>44630</c:v>
                </c:pt>
                <c:pt idx="774">
                  <c:v>44631</c:v>
                </c:pt>
                <c:pt idx="775">
                  <c:v>44634</c:v>
                </c:pt>
                <c:pt idx="776">
                  <c:v>44635</c:v>
                </c:pt>
                <c:pt idx="777">
                  <c:v>44636</c:v>
                </c:pt>
                <c:pt idx="778">
                  <c:v>44637</c:v>
                </c:pt>
                <c:pt idx="779">
                  <c:v>44638</c:v>
                </c:pt>
                <c:pt idx="780">
                  <c:v>44641</c:v>
                </c:pt>
                <c:pt idx="781">
                  <c:v>44642</c:v>
                </c:pt>
                <c:pt idx="782">
                  <c:v>44643</c:v>
                </c:pt>
                <c:pt idx="783">
                  <c:v>44644</c:v>
                </c:pt>
                <c:pt idx="784">
                  <c:v>44645</c:v>
                </c:pt>
                <c:pt idx="785">
                  <c:v>44648</c:v>
                </c:pt>
                <c:pt idx="786">
                  <c:v>44649</c:v>
                </c:pt>
                <c:pt idx="787">
                  <c:v>44650</c:v>
                </c:pt>
                <c:pt idx="788">
                  <c:v>44651</c:v>
                </c:pt>
                <c:pt idx="789">
                  <c:v>44652</c:v>
                </c:pt>
                <c:pt idx="790">
                  <c:v>44655</c:v>
                </c:pt>
                <c:pt idx="791">
                  <c:v>44656</c:v>
                </c:pt>
                <c:pt idx="792">
                  <c:v>44657</c:v>
                </c:pt>
                <c:pt idx="793">
                  <c:v>44658</c:v>
                </c:pt>
                <c:pt idx="794">
                  <c:v>44659</c:v>
                </c:pt>
                <c:pt idx="795">
                  <c:v>44662</c:v>
                </c:pt>
                <c:pt idx="796">
                  <c:v>44663</c:v>
                </c:pt>
                <c:pt idx="797">
                  <c:v>44664</c:v>
                </c:pt>
                <c:pt idx="798">
                  <c:v>44665</c:v>
                </c:pt>
                <c:pt idx="799">
                  <c:v>44670</c:v>
                </c:pt>
                <c:pt idx="800">
                  <c:v>44671</c:v>
                </c:pt>
                <c:pt idx="801">
                  <c:v>44672</c:v>
                </c:pt>
                <c:pt idx="802">
                  <c:v>44673</c:v>
                </c:pt>
                <c:pt idx="803">
                  <c:v>44676</c:v>
                </c:pt>
                <c:pt idx="804">
                  <c:v>44677</c:v>
                </c:pt>
                <c:pt idx="805">
                  <c:v>44678</c:v>
                </c:pt>
                <c:pt idx="806">
                  <c:v>44679</c:v>
                </c:pt>
                <c:pt idx="807">
                  <c:v>44680</c:v>
                </c:pt>
                <c:pt idx="808">
                  <c:v>44683</c:v>
                </c:pt>
                <c:pt idx="809">
                  <c:v>44684</c:v>
                </c:pt>
                <c:pt idx="810">
                  <c:v>44685</c:v>
                </c:pt>
                <c:pt idx="811">
                  <c:v>44686</c:v>
                </c:pt>
                <c:pt idx="812">
                  <c:v>44687</c:v>
                </c:pt>
                <c:pt idx="813">
                  <c:v>44690</c:v>
                </c:pt>
                <c:pt idx="814">
                  <c:v>44691</c:v>
                </c:pt>
                <c:pt idx="815">
                  <c:v>44692</c:v>
                </c:pt>
                <c:pt idx="816">
                  <c:v>44693</c:v>
                </c:pt>
                <c:pt idx="817">
                  <c:v>44694</c:v>
                </c:pt>
                <c:pt idx="818">
                  <c:v>44697</c:v>
                </c:pt>
                <c:pt idx="819">
                  <c:v>44698</c:v>
                </c:pt>
                <c:pt idx="820">
                  <c:v>44699</c:v>
                </c:pt>
                <c:pt idx="821">
                  <c:v>44700</c:v>
                </c:pt>
                <c:pt idx="822">
                  <c:v>44701</c:v>
                </c:pt>
                <c:pt idx="823">
                  <c:v>44704</c:v>
                </c:pt>
                <c:pt idx="824">
                  <c:v>44705</c:v>
                </c:pt>
                <c:pt idx="825">
                  <c:v>44706</c:v>
                </c:pt>
                <c:pt idx="826">
                  <c:v>44707</c:v>
                </c:pt>
                <c:pt idx="827">
                  <c:v>44708</c:v>
                </c:pt>
                <c:pt idx="828">
                  <c:v>44711</c:v>
                </c:pt>
                <c:pt idx="829">
                  <c:v>44712</c:v>
                </c:pt>
                <c:pt idx="830">
                  <c:v>44713</c:v>
                </c:pt>
                <c:pt idx="831">
                  <c:v>44714</c:v>
                </c:pt>
                <c:pt idx="832">
                  <c:v>44715</c:v>
                </c:pt>
                <c:pt idx="833">
                  <c:v>44718</c:v>
                </c:pt>
                <c:pt idx="834">
                  <c:v>44719</c:v>
                </c:pt>
                <c:pt idx="835">
                  <c:v>44720</c:v>
                </c:pt>
                <c:pt idx="836">
                  <c:v>44721</c:v>
                </c:pt>
                <c:pt idx="837">
                  <c:v>44722</c:v>
                </c:pt>
                <c:pt idx="838">
                  <c:v>44725</c:v>
                </c:pt>
                <c:pt idx="839">
                  <c:v>44726</c:v>
                </c:pt>
                <c:pt idx="840">
                  <c:v>44727</c:v>
                </c:pt>
                <c:pt idx="841">
                  <c:v>44728</c:v>
                </c:pt>
                <c:pt idx="842">
                  <c:v>44729</c:v>
                </c:pt>
                <c:pt idx="843">
                  <c:v>44732</c:v>
                </c:pt>
                <c:pt idx="844">
                  <c:v>44733</c:v>
                </c:pt>
                <c:pt idx="845">
                  <c:v>44734</c:v>
                </c:pt>
                <c:pt idx="846">
                  <c:v>44735</c:v>
                </c:pt>
                <c:pt idx="847">
                  <c:v>44736</c:v>
                </c:pt>
                <c:pt idx="848">
                  <c:v>44739</c:v>
                </c:pt>
                <c:pt idx="849">
                  <c:v>44740</c:v>
                </c:pt>
                <c:pt idx="850">
                  <c:v>44741</c:v>
                </c:pt>
                <c:pt idx="851">
                  <c:v>44742</c:v>
                </c:pt>
                <c:pt idx="852">
                  <c:v>44743</c:v>
                </c:pt>
                <c:pt idx="853">
                  <c:v>44746</c:v>
                </c:pt>
                <c:pt idx="854">
                  <c:v>44747</c:v>
                </c:pt>
                <c:pt idx="855">
                  <c:v>44748</c:v>
                </c:pt>
                <c:pt idx="856">
                  <c:v>44749</c:v>
                </c:pt>
                <c:pt idx="857">
                  <c:v>44750</c:v>
                </c:pt>
                <c:pt idx="858">
                  <c:v>44753</c:v>
                </c:pt>
                <c:pt idx="859">
                  <c:v>44754</c:v>
                </c:pt>
                <c:pt idx="860">
                  <c:v>44755</c:v>
                </c:pt>
                <c:pt idx="861">
                  <c:v>44756</c:v>
                </c:pt>
                <c:pt idx="862">
                  <c:v>44757</c:v>
                </c:pt>
                <c:pt idx="863">
                  <c:v>44760</c:v>
                </c:pt>
                <c:pt idx="864">
                  <c:v>44761</c:v>
                </c:pt>
                <c:pt idx="865">
                  <c:v>44762</c:v>
                </c:pt>
                <c:pt idx="866">
                  <c:v>44763</c:v>
                </c:pt>
                <c:pt idx="867">
                  <c:v>44764</c:v>
                </c:pt>
                <c:pt idx="868">
                  <c:v>44767</c:v>
                </c:pt>
                <c:pt idx="869">
                  <c:v>44768</c:v>
                </c:pt>
                <c:pt idx="870">
                  <c:v>44769</c:v>
                </c:pt>
                <c:pt idx="871">
                  <c:v>44770</c:v>
                </c:pt>
                <c:pt idx="872">
                  <c:v>44771</c:v>
                </c:pt>
                <c:pt idx="873">
                  <c:v>44774</c:v>
                </c:pt>
                <c:pt idx="874">
                  <c:v>44775</c:v>
                </c:pt>
                <c:pt idx="875">
                  <c:v>44776</c:v>
                </c:pt>
                <c:pt idx="876">
                  <c:v>44777</c:v>
                </c:pt>
                <c:pt idx="877">
                  <c:v>44778</c:v>
                </c:pt>
                <c:pt idx="878">
                  <c:v>44781</c:v>
                </c:pt>
                <c:pt idx="879">
                  <c:v>44782</c:v>
                </c:pt>
                <c:pt idx="880">
                  <c:v>44783</c:v>
                </c:pt>
                <c:pt idx="881">
                  <c:v>44784</c:v>
                </c:pt>
                <c:pt idx="882">
                  <c:v>44785</c:v>
                </c:pt>
                <c:pt idx="883">
                  <c:v>44788</c:v>
                </c:pt>
                <c:pt idx="884">
                  <c:v>44789</c:v>
                </c:pt>
                <c:pt idx="885">
                  <c:v>44790</c:v>
                </c:pt>
                <c:pt idx="886">
                  <c:v>44791</c:v>
                </c:pt>
                <c:pt idx="887">
                  <c:v>44792</c:v>
                </c:pt>
                <c:pt idx="888">
                  <c:v>44795</c:v>
                </c:pt>
                <c:pt idx="889">
                  <c:v>44796</c:v>
                </c:pt>
                <c:pt idx="890">
                  <c:v>44797</c:v>
                </c:pt>
                <c:pt idx="891">
                  <c:v>44798</c:v>
                </c:pt>
                <c:pt idx="892">
                  <c:v>44799</c:v>
                </c:pt>
                <c:pt idx="893">
                  <c:v>44802</c:v>
                </c:pt>
                <c:pt idx="894">
                  <c:v>44803</c:v>
                </c:pt>
                <c:pt idx="895">
                  <c:v>44804</c:v>
                </c:pt>
                <c:pt idx="896">
                  <c:v>44805</c:v>
                </c:pt>
                <c:pt idx="897">
                  <c:v>44806</c:v>
                </c:pt>
                <c:pt idx="898">
                  <c:v>44809</c:v>
                </c:pt>
                <c:pt idx="899">
                  <c:v>44810</c:v>
                </c:pt>
                <c:pt idx="900">
                  <c:v>44811</c:v>
                </c:pt>
                <c:pt idx="901">
                  <c:v>44812</c:v>
                </c:pt>
                <c:pt idx="902">
                  <c:v>44813</c:v>
                </c:pt>
                <c:pt idx="903">
                  <c:v>44816</c:v>
                </c:pt>
                <c:pt idx="904">
                  <c:v>44817</c:v>
                </c:pt>
                <c:pt idx="905">
                  <c:v>44818</c:v>
                </c:pt>
                <c:pt idx="906">
                  <c:v>44819</c:v>
                </c:pt>
                <c:pt idx="907">
                  <c:v>44820</c:v>
                </c:pt>
                <c:pt idx="908">
                  <c:v>44823</c:v>
                </c:pt>
                <c:pt idx="909">
                  <c:v>44824</c:v>
                </c:pt>
                <c:pt idx="910">
                  <c:v>44825</c:v>
                </c:pt>
                <c:pt idx="911">
                  <c:v>44826</c:v>
                </c:pt>
                <c:pt idx="912">
                  <c:v>44827</c:v>
                </c:pt>
                <c:pt idx="913">
                  <c:v>44830</c:v>
                </c:pt>
                <c:pt idx="914">
                  <c:v>44831</c:v>
                </c:pt>
                <c:pt idx="915">
                  <c:v>44832</c:v>
                </c:pt>
                <c:pt idx="916">
                  <c:v>44833</c:v>
                </c:pt>
                <c:pt idx="917">
                  <c:v>44834</c:v>
                </c:pt>
                <c:pt idx="918">
                  <c:v>44837</c:v>
                </c:pt>
                <c:pt idx="919">
                  <c:v>44838</c:v>
                </c:pt>
                <c:pt idx="920">
                  <c:v>44839</c:v>
                </c:pt>
                <c:pt idx="921">
                  <c:v>44840</c:v>
                </c:pt>
                <c:pt idx="922">
                  <c:v>44841</c:v>
                </c:pt>
                <c:pt idx="923">
                  <c:v>44844</c:v>
                </c:pt>
                <c:pt idx="924">
                  <c:v>44845</c:v>
                </c:pt>
                <c:pt idx="925">
                  <c:v>44846</c:v>
                </c:pt>
                <c:pt idx="926">
                  <c:v>44847</c:v>
                </c:pt>
                <c:pt idx="927">
                  <c:v>44848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44858</c:v>
                </c:pt>
                <c:pt idx="934">
                  <c:v>44859</c:v>
                </c:pt>
                <c:pt idx="935">
                  <c:v>44860</c:v>
                </c:pt>
                <c:pt idx="936">
                  <c:v>44861</c:v>
                </c:pt>
                <c:pt idx="937">
                  <c:v>44862</c:v>
                </c:pt>
                <c:pt idx="938">
                  <c:v>44865</c:v>
                </c:pt>
                <c:pt idx="939">
                  <c:v>44866</c:v>
                </c:pt>
                <c:pt idx="940">
                  <c:v>44867</c:v>
                </c:pt>
                <c:pt idx="941">
                  <c:v>44868</c:v>
                </c:pt>
                <c:pt idx="942">
                  <c:v>44869</c:v>
                </c:pt>
                <c:pt idx="943">
                  <c:v>44872</c:v>
                </c:pt>
                <c:pt idx="944">
                  <c:v>44873</c:v>
                </c:pt>
                <c:pt idx="945">
                  <c:v>44874</c:v>
                </c:pt>
                <c:pt idx="946">
                  <c:v>44875</c:v>
                </c:pt>
                <c:pt idx="947">
                  <c:v>44876</c:v>
                </c:pt>
                <c:pt idx="948">
                  <c:v>44879</c:v>
                </c:pt>
                <c:pt idx="949">
                  <c:v>44880</c:v>
                </c:pt>
                <c:pt idx="950">
                  <c:v>44881</c:v>
                </c:pt>
                <c:pt idx="951">
                  <c:v>44882</c:v>
                </c:pt>
                <c:pt idx="952">
                  <c:v>44883</c:v>
                </c:pt>
                <c:pt idx="953">
                  <c:v>44886</c:v>
                </c:pt>
                <c:pt idx="954">
                  <c:v>44887</c:v>
                </c:pt>
                <c:pt idx="955">
                  <c:v>44888</c:v>
                </c:pt>
                <c:pt idx="956">
                  <c:v>44889</c:v>
                </c:pt>
                <c:pt idx="957">
                  <c:v>44890</c:v>
                </c:pt>
                <c:pt idx="958">
                  <c:v>44893</c:v>
                </c:pt>
                <c:pt idx="959">
                  <c:v>44894</c:v>
                </c:pt>
                <c:pt idx="960">
                  <c:v>44895</c:v>
                </c:pt>
                <c:pt idx="961">
                  <c:v>44896</c:v>
                </c:pt>
                <c:pt idx="962">
                  <c:v>44897</c:v>
                </c:pt>
                <c:pt idx="963">
                  <c:v>44900</c:v>
                </c:pt>
                <c:pt idx="964">
                  <c:v>44901</c:v>
                </c:pt>
                <c:pt idx="965">
                  <c:v>44902</c:v>
                </c:pt>
                <c:pt idx="966">
                  <c:v>44903</c:v>
                </c:pt>
                <c:pt idx="967">
                  <c:v>44904</c:v>
                </c:pt>
                <c:pt idx="968">
                  <c:v>44907</c:v>
                </c:pt>
                <c:pt idx="969">
                  <c:v>44908</c:v>
                </c:pt>
                <c:pt idx="970">
                  <c:v>44909</c:v>
                </c:pt>
                <c:pt idx="971">
                  <c:v>44910</c:v>
                </c:pt>
                <c:pt idx="972">
                  <c:v>44911</c:v>
                </c:pt>
                <c:pt idx="973">
                  <c:v>44914</c:v>
                </c:pt>
                <c:pt idx="974">
                  <c:v>44915</c:v>
                </c:pt>
                <c:pt idx="975">
                  <c:v>44916</c:v>
                </c:pt>
                <c:pt idx="976">
                  <c:v>44917</c:v>
                </c:pt>
                <c:pt idx="977">
                  <c:v>44918</c:v>
                </c:pt>
                <c:pt idx="978">
                  <c:v>44922</c:v>
                </c:pt>
                <c:pt idx="979">
                  <c:v>44923</c:v>
                </c:pt>
                <c:pt idx="980">
                  <c:v>44924</c:v>
                </c:pt>
                <c:pt idx="981">
                  <c:v>44925</c:v>
                </c:pt>
                <c:pt idx="982">
                  <c:v>44928</c:v>
                </c:pt>
                <c:pt idx="983">
                  <c:v>44929</c:v>
                </c:pt>
                <c:pt idx="984">
                  <c:v>44930</c:v>
                </c:pt>
                <c:pt idx="985">
                  <c:v>44931</c:v>
                </c:pt>
                <c:pt idx="986">
                  <c:v>44932</c:v>
                </c:pt>
                <c:pt idx="987">
                  <c:v>44935</c:v>
                </c:pt>
                <c:pt idx="988">
                  <c:v>44936</c:v>
                </c:pt>
                <c:pt idx="989">
                  <c:v>44937</c:v>
                </c:pt>
                <c:pt idx="990">
                  <c:v>44938</c:v>
                </c:pt>
                <c:pt idx="991">
                  <c:v>44939</c:v>
                </c:pt>
                <c:pt idx="992">
                  <c:v>44942</c:v>
                </c:pt>
                <c:pt idx="993">
                  <c:v>44943</c:v>
                </c:pt>
                <c:pt idx="994">
                  <c:v>44944</c:v>
                </c:pt>
                <c:pt idx="995">
                  <c:v>44945</c:v>
                </c:pt>
                <c:pt idx="996">
                  <c:v>44946</c:v>
                </c:pt>
                <c:pt idx="997">
                  <c:v>44949</c:v>
                </c:pt>
                <c:pt idx="998">
                  <c:v>44950</c:v>
                </c:pt>
                <c:pt idx="999">
                  <c:v>44951</c:v>
                </c:pt>
                <c:pt idx="1000">
                  <c:v>44952</c:v>
                </c:pt>
                <c:pt idx="1001">
                  <c:v>44953</c:v>
                </c:pt>
                <c:pt idx="1002">
                  <c:v>44956</c:v>
                </c:pt>
                <c:pt idx="1003">
                  <c:v>44957</c:v>
                </c:pt>
                <c:pt idx="1004">
                  <c:v>44958</c:v>
                </c:pt>
                <c:pt idx="1005">
                  <c:v>44959</c:v>
                </c:pt>
                <c:pt idx="1006">
                  <c:v>44960</c:v>
                </c:pt>
                <c:pt idx="1007">
                  <c:v>44963</c:v>
                </c:pt>
                <c:pt idx="1008">
                  <c:v>44964</c:v>
                </c:pt>
                <c:pt idx="1009">
                  <c:v>44965</c:v>
                </c:pt>
                <c:pt idx="1010">
                  <c:v>44966</c:v>
                </c:pt>
                <c:pt idx="1011">
                  <c:v>44967</c:v>
                </c:pt>
                <c:pt idx="1012">
                  <c:v>44970</c:v>
                </c:pt>
                <c:pt idx="1013">
                  <c:v>44971</c:v>
                </c:pt>
                <c:pt idx="1014">
                  <c:v>44972</c:v>
                </c:pt>
                <c:pt idx="1015">
                  <c:v>44973</c:v>
                </c:pt>
                <c:pt idx="1016">
                  <c:v>44974</c:v>
                </c:pt>
                <c:pt idx="1017">
                  <c:v>44977</c:v>
                </c:pt>
                <c:pt idx="1018">
                  <c:v>44978</c:v>
                </c:pt>
                <c:pt idx="1019">
                  <c:v>44979</c:v>
                </c:pt>
                <c:pt idx="1020">
                  <c:v>44980</c:v>
                </c:pt>
                <c:pt idx="1021">
                  <c:v>44981</c:v>
                </c:pt>
                <c:pt idx="1022">
                  <c:v>44984</c:v>
                </c:pt>
                <c:pt idx="1023">
                  <c:v>44985</c:v>
                </c:pt>
                <c:pt idx="1024">
                  <c:v>44986</c:v>
                </c:pt>
                <c:pt idx="1025">
                  <c:v>44987</c:v>
                </c:pt>
                <c:pt idx="1026">
                  <c:v>44988</c:v>
                </c:pt>
                <c:pt idx="1027">
                  <c:v>44991</c:v>
                </c:pt>
                <c:pt idx="1028">
                  <c:v>44992</c:v>
                </c:pt>
                <c:pt idx="1029">
                  <c:v>44993</c:v>
                </c:pt>
                <c:pt idx="1030">
                  <c:v>44994</c:v>
                </c:pt>
                <c:pt idx="1031">
                  <c:v>44995</c:v>
                </c:pt>
                <c:pt idx="1032">
                  <c:v>44998</c:v>
                </c:pt>
                <c:pt idx="1033">
                  <c:v>44999</c:v>
                </c:pt>
                <c:pt idx="1034">
                  <c:v>45000</c:v>
                </c:pt>
                <c:pt idx="1035">
                  <c:v>45001</c:v>
                </c:pt>
                <c:pt idx="1036">
                  <c:v>45002</c:v>
                </c:pt>
                <c:pt idx="1037">
                  <c:v>45005</c:v>
                </c:pt>
                <c:pt idx="1038">
                  <c:v>45006</c:v>
                </c:pt>
                <c:pt idx="1039">
                  <c:v>45007</c:v>
                </c:pt>
                <c:pt idx="1040">
                  <c:v>45008</c:v>
                </c:pt>
                <c:pt idx="1041">
                  <c:v>45009</c:v>
                </c:pt>
                <c:pt idx="1042">
                  <c:v>45012</c:v>
                </c:pt>
                <c:pt idx="1043">
                  <c:v>45013</c:v>
                </c:pt>
                <c:pt idx="1044">
                  <c:v>45014</c:v>
                </c:pt>
                <c:pt idx="1045">
                  <c:v>45015</c:v>
                </c:pt>
                <c:pt idx="1046">
                  <c:v>45016</c:v>
                </c:pt>
                <c:pt idx="1047">
                  <c:v>45019</c:v>
                </c:pt>
                <c:pt idx="1048">
                  <c:v>45020</c:v>
                </c:pt>
                <c:pt idx="1049">
                  <c:v>45021</c:v>
                </c:pt>
                <c:pt idx="1050">
                  <c:v>45022</c:v>
                </c:pt>
                <c:pt idx="1051">
                  <c:v>45027</c:v>
                </c:pt>
                <c:pt idx="1052">
                  <c:v>45028</c:v>
                </c:pt>
                <c:pt idx="1053">
                  <c:v>45029</c:v>
                </c:pt>
                <c:pt idx="1054">
                  <c:v>45030</c:v>
                </c:pt>
                <c:pt idx="1055">
                  <c:v>45033</c:v>
                </c:pt>
                <c:pt idx="1056">
                  <c:v>45034</c:v>
                </c:pt>
                <c:pt idx="1057">
                  <c:v>45035</c:v>
                </c:pt>
                <c:pt idx="1058">
                  <c:v>45036</c:v>
                </c:pt>
                <c:pt idx="1059">
                  <c:v>45037</c:v>
                </c:pt>
                <c:pt idx="1060">
                  <c:v>45040</c:v>
                </c:pt>
                <c:pt idx="1061">
                  <c:v>45041</c:v>
                </c:pt>
                <c:pt idx="1062">
                  <c:v>45042</c:v>
                </c:pt>
                <c:pt idx="1063">
                  <c:v>45043</c:v>
                </c:pt>
                <c:pt idx="1064">
                  <c:v>45044</c:v>
                </c:pt>
                <c:pt idx="1065">
                  <c:v>45048</c:v>
                </c:pt>
                <c:pt idx="1066">
                  <c:v>45049</c:v>
                </c:pt>
                <c:pt idx="1067">
                  <c:v>45050</c:v>
                </c:pt>
                <c:pt idx="1068">
                  <c:v>45051</c:v>
                </c:pt>
                <c:pt idx="1069">
                  <c:v>45054</c:v>
                </c:pt>
                <c:pt idx="1070">
                  <c:v>45055</c:v>
                </c:pt>
                <c:pt idx="1071">
                  <c:v>45056</c:v>
                </c:pt>
                <c:pt idx="1072">
                  <c:v>45057</c:v>
                </c:pt>
                <c:pt idx="1073">
                  <c:v>45058</c:v>
                </c:pt>
                <c:pt idx="1074">
                  <c:v>45061</c:v>
                </c:pt>
                <c:pt idx="1075">
                  <c:v>45062</c:v>
                </c:pt>
                <c:pt idx="1076">
                  <c:v>45063</c:v>
                </c:pt>
                <c:pt idx="1077">
                  <c:v>45064</c:v>
                </c:pt>
                <c:pt idx="1078">
                  <c:v>45065</c:v>
                </c:pt>
                <c:pt idx="1079">
                  <c:v>45068</c:v>
                </c:pt>
                <c:pt idx="1080">
                  <c:v>45069</c:v>
                </c:pt>
                <c:pt idx="1081">
                  <c:v>45070</c:v>
                </c:pt>
                <c:pt idx="1082">
                  <c:v>45071</c:v>
                </c:pt>
                <c:pt idx="1083">
                  <c:v>45072</c:v>
                </c:pt>
                <c:pt idx="1084">
                  <c:v>45075</c:v>
                </c:pt>
                <c:pt idx="1085">
                  <c:v>45076</c:v>
                </c:pt>
                <c:pt idx="1086">
                  <c:v>45077</c:v>
                </c:pt>
                <c:pt idx="1087">
                  <c:v>45078</c:v>
                </c:pt>
                <c:pt idx="1088">
                  <c:v>45079</c:v>
                </c:pt>
                <c:pt idx="1089">
                  <c:v>45082</c:v>
                </c:pt>
                <c:pt idx="1090">
                  <c:v>45083</c:v>
                </c:pt>
                <c:pt idx="1091">
                  <c:v>45084</c:v>
                </c:pt>
                <c:pt idx="1092">
                  <c:v>45085</c:v>
                </c:pt>
                <c:pt idx="1093">
                  <c:v>45086</c:v>
                </c:pt>
                <c:pt idx="1094">
                  <c:v>45089</c:v>
                </c:pt>
                <c:pt idx="1095">
                  <c:v>45090</c:v>
                </c:pt>
                <c:pt idx="1096">
                  <c:v>45091</c:v>
                </c:pt>
                <c:pt idx="1097">
                  <c:v>45092</c:v>
                </c:pt>
                <c:pt idx="1098">
                  <c:v>45093</c:v>
                </c:pt>
                <c:pt idx="1099">
                  <c:v>45096</c:v>
                </c:pt>
                <c:pt idx="1100">
                  <c:v>45097</c:v>
                </c:pt>
                <c:pt idx="1101">
                  <c:v>45098</c:v>
                </c:pt>
                <c:pt idx="1102">
                  <c:v>45099</c:v>
                </c:pt>
                <c:pt idx="1103">
                  <c:v>45100</c:v>
                </c:pt>
                <c:pt idx="1104">
                  <c:v>45103</c:v>
                </c:pt>
                <c:pt idx="1105">
                  <c:v>45104</c:v>
                </c:pt>
                <c:pt idx="1106">
                  <c:v>45105</c:v>
                </c:pt>
                <c:pt idx="1107">
                  <c:v>45106</c:v>
                </c:pt>
                <c:pt idx="1108">
                  <c:v>45107</c:v>
                </c:pt>
                <c:pt idx="1109">
                  <c:v>45110</c:v>
                </c:pt>
                <c:pt idx="1110">
                  <c:v>45111</c:v>
                </c:pt>
                <c:pt idx="1111">
                  <c:v>45112</c:v>
                </c:pt>
                <c:pt idx="1112">
                  <c:v>45113</c:v>
                </c:pt>
                <c:pt idx="1113">
                  <c:v>45114</c:v>
                </c:pt>
                <c:pt idx="1114">
                  <c:v>45117</c:v>
                </c:pt>
                <c:pt idx="1115">
                  <c:v>45118</c:v>
                </c:pt>
                <c:pt idx="1116">
                  <c:v>45119</c:v>
                </c:pt>
                <c:pt idx="1117">
                  <c:v>45120</c:v>
                </c:pt>
                <c:pt idx="1118">
                  <c:v>45121</c:v>
                </c:pt>
                <c:pt idx="1119">
                  <c:v>45124</c:v>
                </c:pt>
                <c:pt idx="1120">
                  <c:v>45125</c:v>
                </c:pt>
                <c:pt idx="1121">
                  <c:v>45126</c:v>
                </c:pt>
                <c:pt idx="1122">
                  <c:v>45127</c:v>
                </c:pt>
                <c:pt idx="1123">
                  <c:v>45128</c:v>
                </c:pt>
                <c:pt idx="1124">
                  <c:v>45131</c:v>
                </c:pt>
                <c:pt idx="1125">
                  <c:v>45132</c:v>
                </c:pt>
                <c:pt idx="1126">
                  <c:v>45133</c:v>
                </c:pt>
                <c:pt idx="1127">
                  <c:v>45134</c:v>
                </c:pt>
                <c:pt idx="1128">
                  <c:v>45135</c:v>
                </c:pt>
                <c:pt idx="1129">
                  <c:v>45138</c:v>
                </c:pt>
                <c:pt idx="1130">
                  <c:v>45139</c:v>
                </c:pt>
                <c:pt idx="1131">
                  <c:v>45140</c:v>
                </c:pt>
                <c:pt idx="1132">
                  <c:v>45141</c:v>
                </c:pt>
                <c:pt idx="1133">
                  <c:v>45142</c:v>
                </c:pt>
                <c:pt idx="1134">
                  <c:v>45145</c:v>
                </c:pt>
                <c:pt idx="1135">
                  <c:v>45146</c:v>
                </c:pt>
                <c:pt idx="1136">
                  <c:v>45147</c:v>
                </c:pt>
                <c:pt idx="1137">
                  <c:v>45148</c:v>
                </c:pt>
                <c:pt idx="1138">
                  <c:v>45149</c:v>
                </c:pt>
                <c:pt idx="1139">
                  <c:v>45152</c:v>
                </c:pt>
                <c:pt idx="1140">
                  <c:v>45153</c:v>
                </c:pt>
                <c:pt idx="1141">
                  <c:v>45154</c:v>
                </c:pt>
                <c:pt idx="1142">
                  <c:v>45155</c:v>
                </c:pt>
                <c:pt idx="1143">
                  <c:v>45156</c:v>
                </c:pt>
                <c:pt idx="1144">
                  <c:v>45159</c:v>
                </c:pt>
                <c:pt idx="1145">
                  <c:v>45160</c:v>
                </c:pt>
                <c:pt idx="1146">
                  <c:v>45161</c:v>
                </c:pt>
                <c:pt idx="1147">
                  <c:v>45162</c:v>
                </c:pt>
                <c:pt idx="1148">
                  <c:v>45163</c:v>
                </c:pt>
                <c:pt idx="1149">
                  <c:v>45166</c:v>
                </c:pt>
                <c:pt idx="1150">
                  <c:v>45167</c:v>
                </c:pt>
                <c:pt idx="1151">
                  <c:v>45168</c:v>
                </c:pt>
                <c:pt idx="1152">
                  <c:v>45169</c:v>
                </c:pt>
                <c:pt idx="1153">
                  <c:v>45170</c:v>
                </c:pt>
                <c:pt idx="1154">
                  <c:v>45173</c:v>
                </c:pt>
                <c:pt idx="1155">
                  <c:v>45174</c:v>
                </c:pt>
                <c:pt idx="1156">
                  <c:v>45175</c:v>
                </c:pt>
                <c:pt idx="1157">
                  <c:v>45176</c:v>
                </c:pt>
                <c:pt idx="1158">
                  <c:v>45177</c:v>
                </c:pt>
                <c:pt idx="1159">
                  <c:v>45180</c:v>
                </c:pt>
                <c:pt idx="1160">
                  <c:v>45181</c:v>
                </c:pt>
                <c:pt idx="1161">
                  <c:v>45182</c:v>
                </c:pt>
                <c:pt idx="1162">
                  <c:v>45183</c:v>
                </c:pt>
                <c:pt idx="1163">
                  <c:v>45184</c:v>
                </c:pt>
                <c:pt idx="1164">
                  <c:v>45187</c:v>
                </c:pt>
                <c:pt idx="1165">
                  <c:v>45188</c:v>
                </c:pt>
                <c:pt idx="1166">
                  <c:v>45189</c:v>
                </c:pt>
                <c:pt idx="1167">
                  <c:v>45190</c:v>
                </c:pt>
                <c:pt idx="1168">
                  <c:v>45191</c:v>
                </c:pt>
                <c:pt idx="1169">
                  <c:v>45194</c:v>
                </c:pt>
                <c:pt idx="1170">
                  <c:v>45195</c:v>
                </c:pt>
                <c:pt idx="1171">
                  <c:v>45196</c:v>
                </c:pt>
                <c:pt idx="1172">
                  <c:v>45197</c:v>
                </c:pt>
                <c:pt idx="1173">
                  <c:v>45198</c:v>
                </c:pt>
                <c:pt idx="1174">
                  <c:v>45201</c:v>
                </c:pt>
                <c:pt idx="1175">
                  <c:v>45202</c:v>
                </c:pt>
                <c:pt idx="1176">
                  <c:v>45203</c:v>
                </c:pt>
                <c:pt idx="1177">
                  <c:v>45204</c:v>
                </c:pt>
                <c:pt idx="1178">
                  <c:v>45205</c:v>
                </c:pt>
                <c:pt idx="1179">
                  <c:v>45208</c:v>
                </c:pt>
                <c:pt idx="1180">
                  <c:v>45209</c:v>
                </c:pt>
                <c:pt idx="1181">
                  <c:v>45210</c:v>
                </c:pt>
                <c:pt idx="1182">
                  <c:v>45211</c:v>
                </c:pt>
                <c:pt idx="1183">
                  <c:v>45212</c:v>
                </c:pt>
                <c:pt idx="1184">
                  <c:v>45215</c:v>
                </c:pt>
                <c:pt idx="1185">
                  <c:v>45216</c:v>
                </c:pt>
                <c:pt idx="1186">
                  <c:v>45217</c:v>
                </c:pt>
                <c:pt idx="1187">
                  <c:v>45218</c:v>
                </c:pt>
                <c:pt idx="1188">
                  <c:v>45219</c:v>
                </c:pt>
                <c:pt idx="1189">
                  <c:v>45222</c:v>
                </c:pt>
                <c:pt idx="1190">
                  <c:v>45223</c:v>
                </c:pt>
                <c:pt idx="1191">
                  <c:v>45224</c:v>
                </c:pt>
                <c:pt idx="1192">
                  <c:v>45225</c:v>
                </c:pt>
                <c:pt idx="1193">
                  <c:v>45226</c:v>
                </c:pt>
                <c:pt idx="1194">
                  <c:v>45229</c:v>
                </c:pt>
                <c:pt idx="1195">
                  <c:v>45230</c:v>
                </c:pt>
                <c:pt idx="1196">
                  <c:v>45231</c:v>
                </c:pt>
                <c:pt idx="1197">
                  <c:v>45232</c:v>
                </c:pt>
                <c:pt idx="1198">
                  <c:v>45233</c:v>
                </c:pt>
                <c:pt idx="1199">
                  <c:v>45236</c:v>
                </c:pt>
                <c:pt idx="1200">
                  <c:v>45237</c:v>
                </c:pt>
                <c:pt idx="1201">
                  <c:v>45238</c:v>
                </c:pt>
                <c:pt idx="1202">
                  <c:v>45239</c:v>
                </c:pt>
                <c:pt idx="1203">
                  <c:v>45240</c:v>
                </c:pt>
                <c:pt idx="1204">
                  <c:v>45243</c:v>
                </c:pt>
                <c:pt idx="1205">
                  <c:v>45244</c:v>
                </c:pt>
                <c:pt idx="1206">
                  <c:v>45245</c:v>
                </c:pt>
                <c:pt idx="1207">
                  <c:v>45246</c:v>
                </c:pt>
                <c:pt idx="1208">
                  <c:v>45247</c:v>
                </c:pt>
                <c:pt idx="1209">
                  <c:v>45250</c:v>
                </c:pt>
                <c:pt idx="1210">
                  <c:v>45251</c:v>
                </c:pt>
                <c:pt idx="1211">
                  <c:v>45252</c:v>
                </c:pt>
                <c:pt idx="1212">
                  <c:v>45253</c:v>
                </c:pt>
                <c:pt idx="1213">
                  <c:v>45254</c:v>
                </c:pt>
                <c:pt idx="1214">
                  <c:v>45257</c:v>
                </c:pt>
                <c:pt idx="1215">
                  <c:v>45258</c:v>
                </c:pt>
                <c:pt idx="1216">
                  <c:v>45259</c:v>
                </c:pt>
                <c:pt idx="1217">
                  <c:v>45260</c:v>
                </c:pt>
                <c:pt idx="1218">
                  <c:v>45261</c:v>
                </c:pt>
                <c:pt idx="1219">
                  <c:v>45264</c:v>
                </c:pt>
                <c:pt idx="1220">
                  <c:v>45265</c:v>
                </c:pt>
                <c:pt idx="1221">
                  <c:v>45266</c:v>
                </c:pt>
                <c:pt idx="1222">
                  <c:v>45267</c:v>
                </c:pt>
                <c:pt idx="1223">
                  <c:v>45268</c:v>
                </c:pt>
                <c:pt idx="1224">
                  <c:v>45271</c:v>
                </c:pt>
                <c:pt idx="1225">
                  <c:v>45272</c:v>
                </c:pt>
                <c:pt idx="1226">
                  <c:v>45273</c:v>
                </c:pt>
                <c:pt idx="1227">
                  <c:v>45274</c:v>
                </c:pt>
                <c:pt idx="1228">
                  <c:v>45275</c:v>
                </c:pt>
                <c:pt idx="1229">
                  <c:v>45278</c:v>
                </c:pt>
                <c:pt idx="1230">
                  <c:v>45279</c:v>
                </c:pt>
                <c:pt idx="1231">
                  <c:v>45280</c:v>
                </c:pt>
                <c:pt idx="1232">
                  <c:v>45281</c:v>
                </c:pt>
                <c:pt idx="1233">
                  <c:v>45282</c:v>
                </c:pt>
                <c:pt idx="1234">
                  <c:v>45287</c:v>
                </c:pt>
                <c:pt idx="1235">
                  <c:v>45288</c:v>
                </c:pt>
                <c:pt idx="1236">
                  <c:v>45289</c:v>
                </c:pt>
                <c:pt idx="1237">
                  <c:v>45293</c:v>
                </c:pt>
                <c:pt idx="1238">
                  <c:v>45294</c:v>
                </c:pt>
                <c:pt idx="1239">
                  <c:v>45295</c:v>
                </c:pt>
                <c:pt idx="1240">
                  <c:v>45296</c:v>
                </c:pt>
                <c:pt idx="1241">
                  <c:v>45299</c:v>
                </c:pt>
                <c:pt idx="1242">
                  <c:v>45300</c:v>
                </c:pt>
                <c:pt idx="1243">
                  <c:v>45301</c:v>
                </c:pt>
                <c:pt idx="1244">
                  <c:v>45302</c:v>
                </c:pt>
                <c:pt idx="1245">
                  <c:v>45303</c:v>
                </c:pt>
                <c:pt idx="1246">
                  <c:v>45306</c:v>
                </c:pt>
                <c:pt idx="1247">
                  <c:v>45307</c:v>
                </c:pt>
                <c:pt idx="1248">
                  <c:v>45308</c:v>
                </c:pt>
                <c:pt idx="1249">
                  <c:v>45309</c:v>
                </c:pt>
                <c:pt idx="1250">
                  <c:v>45310</c:v>
                </c:pt>
                <c:pt idx="1251">
                  <c:v>45313</c:v>
                </c:pt>
                <c:pt idx="1252">
                  <c:v>45314</c:v>
                </c:pt>
                <c:pt idx="1253">
                  <c:v>45315</c:v>
                </c:pt>
                <c:pt idx="1254">
                  <c:v>45316</c:v>
                </c:pt>
                <c:pt idx="1255">
                  <c:v>45317</c:v>
                </c:pt>
                <c:pt idx="1256">
                  <c:v>45320</c:v>
                </c:pt>
                <c:pt idx="1257">
                  <c:v>45321</c:v>
                </c:pt>
                <c:pt idx="1258">
                  <c:v>45322</c:v>
                </c:pt>
                <c:pt idx="1259">
                  <c:v>45323</c:v>
                </c:pt>
                <c:pt idx="1260">
                  <c:v>45324</c:v>
                </c:pt>
                <c:pt idx="1261">
                  <c:v>45327</c:v>
                </c:pt>
                <c:pt idx="1262">
                  <c:v>45328</c:v>
                </c:pt>
                <c:pt idx="1263">
                  <c:v>45329</c:v>
                </c:pt>
                <c:pt idx="1264">
                  <c:v>45330</c:v>
                </c:pt>
                <c:pt idx="1265">
                  <c:v>45331</c:v>
                </c:pt>
                <c:pt idx="1266">
                  <c:v>45334</c:v>
                </c:pt>
                <c:pt idx="1267">
                  <c:v>45335</c:v>
                </c:pt>
                <c:pt idx="1268">
                  <c:v>45336</c:v>
                </c:pt>
                <c:pt idx="1269">
                  <c:v>45337</c:v>
                </c:pt>
                <c:pt idx="1270">
                  <c:v>45338</c:v>
                </c:pt>
                <c:pt idx="1271">
                  <c:v>45341</c:v>
                </c:pt>
                <c:pt idx="1272">
                  <c:v>45342</c:v>
                </c:pt>
                <c:pt idx="1273">
                  <c:v>45343</c:v>
                </c:pt>
                <c:pt idx="1274">
                  <c:v>45344</c:v>
                </c:pt>
                <c:pt idx="1275">
                  <c:v>45345</c:v>
                </c:pt>
                <c:pt idx="1276">
                  <c:v>45348</c:v>
                </c:pt>
                <c:pt idx="1277">
                  <c:v>45349</c:v>
                </c:pt>
                <c:pt idx="1278">
                  <c:v>45350</c:v>
                </c:pt>
                <c:pt idx="1279">
                  <c:v>45351</c:v>
                </c:pt>
                <c:pt idx="1280">
                  <c:v>45352</c:v>
                </c:pt>
                <c:pt idx="1281">
                  <c:v>45355</c:v>
                </c:pt>
                <c:pt idx="1282">
                  <c:v>45356</c:v>
                </c:pt>
                <c:pt idx="1283">
                  <c:v>45357</c:v>
                </c:pt>
                <c:pt idx="1284">
                  <c:v>45358</c:v>
                </c:pt>
              </c:numCache>
            </c:numRef>
          </c:cat>
          <c:val>
            <c:numRef>
              <c:f>index_orange_performance!$B$3:$B$1287</c:f>
              <c:numCache>
                <c:formatCode>0.00%</c:formatCode>
                <c:ptCount val="1285"/>
                <c:pt idx="0">
                  <c:v>0</c:v>
                </c:pt>
                <c:pt idx="1">
                  <c:v>1.24E-2</c:v>
                </c:pt>
                <c:pt idx="2">
                  <c:v>2.3E-2</c:v>
                </c:pt>
                <c:pt idx="3">
                  <c:v>2.53E-2</c:v>
                </c:pt>
                <c:pt idx="4">
                  <c:v>0.02</c:v>
                </c:pt>
                <c:pt idx="5">
                  <c:v>2.4900000000000002E-2</c:v>
                </c:pt>
                <c:pt idx="6">
                  <c:v>3.9599999999999996E-2</c:v>
                </c:pt>
                <c:pt idx="7">
                  <c:v>6.7500000000000004E-2</c:v>
                </c:pt>
                <c:pt idx="8">
                  <c:v>7.6200000000000004E-2</c:v>
                </c:pt>
                <c:pt idx="9">
                  <c:v>8.3000000000000004E-2</c:v>
                </c:pt>
                <c:pt idx="10">
                  <c:v>8.2599999999999993E-2</c:v>
                </c:pt>
                <c:pt idx="11">
                  <c:v>9.69E-2</c:v>
                </c:pt>
                <c:pt idx="12">
                  <c:v>8.6699999999999999E-2</c:v>
                </c:pt>
                <c:pt idx="13">
                  <c:v>8.0299999999999996E-2</c:v>
                </c:pt>
                <c:pt idx="14">
                  <c:v>8.5999999999999993E-2</c:v>
                </c:pt>
                <c:pt idx="15">
                  <c:v>8.5999999999999993E-2</c:v>
                </c:pt>
                <c:pt idx="16">
                  <c:v>8.3000000000000004E-2</c:v>
                </c:pt>
                <c:pt idx="17">
                  <c:v>9.35E-2</c:v>
                </c:pt>
                <c:pt idx="18">
                  <c:v>9.9900000000000003E-2</c:v>
                </c:pt>
                <c:pt idx="19">
                  <c:v>0.1014</c:v>
                </c:pt>
                <c:pt idx="20">
                  <c:v>0.11840000000000001</c:v>
                </c:pt>
                <c:pt idx="21">
                  <c:v>0.11990000000000001</c:v>
                </c:pt>
                <c:pt idx="22">
                  <c:v>0.1207</c:v>
                </c:pt>
                <c:pt idx="23">
                  <c:v>0.1173</c:v>
                </c:pt>
                <c:pt idx="24">
                  <c:v>0.1207</c:v>
                </c:pt>
                <c:pt idx="25">
                  <c:v>0.10710000000000001</c:v>
                </c:pt>
                <c:pt idx="26">
                  <c:v>0.1018</c:v>
                </c:pt>
                <c:pt idx="27">
                  <c:v>9.8000000000000004E-2</c:v>
                </c:pt>
                <c:pt idx="28">
                  <c:v>0.1041</c:v>
                </c:pt>
                <c:pt idx="29">
                  <c:v>9.9499999999999991E-2</c:v>
                </c:pt>
                <c:pt idx="30">
                  <c:v>9.8800000000000013E-2</c:v>
                </c:pt>
                <c:pt idx="31">
                  <c:v>0.10289999999999999</c:v>
                </c:pt>
                <c:pt idx="32">
                  <c:v>9.2399999999999996E-2</c:v>
                </c:pt>
                <c:pt idx="33">
                  <c:v>7.4299999999999991E-2</c:v>
                </c:pt>
                <c:pt idx="34">
                  <c:v>7.9600000000000004E-2</c:v>
                </c:pt>
                <c:pt idx="35">
                  <c:v>8.3299999999999999E-2</c:v>
                </c:pt>
                <c:pt idx="36">
                  <c:v>8.48E-2</c:v>
                </c:pt>
                <c:pt idx="37">
                  <c:v>5.3200000000000004E-2</c:v>
                </c:pt>
                <c:pt idx="38">
                  <c:v>6.3700000000000007E-2</c:v>
                </c:pt>
                <c:pt idx="39">
                  <c:v>5.0499999999999996E-2</c:v>
                </c:pt>
                <c:pt idx="40">
                  <c:v>4.6799999999999994E-2</c:v>
                </c:pt>
                <c:pt idx="41">
                  <c:v>4.9000000000000002E-2</c:v>
                </c:pt>
                <c:pt idx="42">
                  <c:v>5.2000000000000005E-2</c:v>
                </c:pt>
                <c:pt idx="43">
                  <c:v>4.7100000000000003E-2</c:v>
                </c:pt>
                <c:pt idx="44">
                  <c:v>3.5400000000000001E-2</c:v>
                </c:pt>
                <c:pt idx="45">
                  <c:v>1.9599999999999999E-2</c:v>
                </c:pt>
                <c:pt idx="46">
                  <c:v>3.0200000000000001E-2</c:v>
                </c:pt>
                <c:pt idx="47">
                  <c:v>2.9399999999999999E-2</c:v>
                </c:pt>
                <c:pt idx="48">
                  <c:v>3.9199999999999999E-2</c:v>
                </c:pt>
                <c:pt idx="49">
                  <c:v>4.2599999999999999E-2</c:v>
                </c:pt>
                <c:pt idx="50">
                  <c:v>5.28E-2</c:v>
                </c:pt>
                <c:pt idx="51">
                  <c:v>4.7100000000000003E-2</c:v>
                </c:pt>
                <c:pt idx="52">
                  <c:v>4.5999999999999999E-2</c:v>
                </c:pt>
                <c:pt idx="53">
                  <c:v>3.9199999999999999E-2</c:v>
                </c:pt>
                <c:pt idx="54">
                  <c:v>5.2000000000000005E-2</c:v>
                </c:pt>
                <c:pt idx="55">
                  <c:v>5.7300000000000004E-2</c:v>
                </c:pt>
                <c:pt idx="56">
                  <c:v>5.8099999999999999E-2</c:v>
                </c:pt>
                <c:pt idx="57">
                  <c:v>5.0900000000000001E-2</c:v>
                </c:pt>
                <c:pt idx="58">
                  <c:v>5.9200000000000003E-2</c:v>
                </c:pt>
                <c:pt idx="59">
                  <c:v>5.8799999999999998E-2</c:v>
                </c:pt>
                <c:pt idx="60">
                  <c:v>6.7099999999999993E-2</c:v>
                </c:pt>
                <c:pt idx="61">
                  <c:v>4.1500000000000002E-2</c:v>
                </c:pt>
                <c:pt idx="62">
                  <c:v>4.8300000000000003E-2</c:v>
                </c:pt>
                <c:pt idx="63">
                  <c:v>2.75E-2</c:v>
                </c:pt>
                <c:pt idx="64">
                  <c:v>3.5099999999999999E-2</c:v>
                </c:pt>
                <c:pt idx="65">
                  <c:v>3.8100000000000002E-2</c:v>
                </c:pt>
                <c:pt idx="66">
                  <c:v>4.4500000000000005E-2</c:v>
                </c:pt>
                <c:pt idx="67">
                  <c:v>4.5199999999999997E-2</c:v>
                </c:pt>
                <c:pt idx="68">
                  <c:v>4.7500000000000001E-2</c:v>
                </c:pt>
                <c:pt idx="69">
                  <c:v>4.2199999999999994E-2</c:v>
                </c:pt>
                <c:pt idx="70">
                  <c:v>3.9599999999999996E-2</c:v>
                </c:pt>
                <c:pt idx="71">
                  <c:v>6.4100000000000004E-2</c:v>
                </c:pt>
                <c:pt idx="72">
                  <c:v>5.5800000000000002E-2</c:v>
                </c:pt>
                <c:pt idx="73">
                  <c:v>5.3899999999999997E-2</c:v>
                </c:pt>
                <c:pt idx="74">
                  <c:v>5.0199999999999995E-2</c:v>
                </c:pt>
                <c:pt idx="75">
                  <c:v>4.9400000000000006E-2</c:v>
                </c:pt>
                <c:pt idx="76">
                  <c:v>4.6799999999999994E-2</c:v>
                </c:pt>
                <c:pt idx="77">
                  <c:v>4.6399999999999997E-2</c:v>
                </c:pt>
                <c:pt idx="78">
                  <c:v>4.2999999999999997E-2</c:v>
                </c:pt>
                <c:pt idx="79">
                  <c:v>4.5599999999999995E-2</c:v>
                </c:pt>
                <c:pt idx="80">
                  <c:v>4.4900000000000002E-2</c:v>
                </c:pt>
                <c:pt idx="81">
                  <c:v>4.41E-2</c:v>
                </c:pt>
                <c:pt idx="82">
                  <c:v>4.3700000000000003E-2</c:v>
                </c:pt>
                <c:pt idx="83">
                  <c:v>5.4699999999999999E-2</c:v>
                </c:pt>
                <c:pt idx="84">
                  <c:v>5.28E-2</c:v>
                </c:pt>
                <c:pt idx="85">
                  <c:v>4.9400000000000006E-2</c:v>
                </c:pt>
                <c:pt idx="86">
                  <c:v>4.4900000000000002E-2</c:v>
                </c:pt>
                <c:pt idx="87">
                  <c:v>3.5400000000000001E-2</c:v>
                </c:pt>
                <c:pt idx="88">
                  <c:v>1.89E-2</c:v>
                </c:pt>
                <c:pt idx="89">
                  <c:v>1.09E-2</c:v>
                </c:pt>
                <c:pt idx="90">
                  <c:v>3.4000000000000002E-3</c:v>
                </c:pt>
                <c:pt idx="91">
                  <c:v>5.3E-3</c:v>
                </c:pt>
                <c:pt idx="92">
                  <c:v>3.4000000000000002E-3</c:v>
                </c:pt>
                <c:pt idx="93">
                  <c:v>0</c:v>
                </c:pt>
                <c:pt idx="94">
                  <c:v>-2.5999999999999999E-3</c:v>
                </c:pt>
                <c:pt idx="95">
                  <c:v>-7.9000000000000008E-3</c:v>
                </c:pt>
                <c:pt idx="96">
                  <c:v>-3.0000000000000001E-3</c:v>
                </c:pt>
                <c:pt idx="97">
                  <c:v>-7.9000000000000008E-3</c:v>
                </c:pt>
                <c:pt idx="98">
                  <c:v>9.7999999999999997E-3</c:v>
                </c:pt>
                <c:pt idx="99">
                  <c:v>1.9599999999999999E-2</c:v>
                </c:pt>
                <c:pt idx="100">
                  <c:v>2.6800000000000001E-2</c:v>
                </c:pt>
                <c:pt idx="101">
                  <c:v>1.5100000000000001E-2</c:v>
                </c:pt>
                <c:pt idx="102">
                  <c:v>1.24E-2</c:v>
                </c:pt>
                <c:pt idx="103">
                  <c:v>1.9599999999999999E-2</c:v>
                </c:pt>
                <c:pt idx="104">
                  <c:v>1.06E-2</c:v>
                </c:pt>
                <c:pt idx="105">
                  <c:v>1.5E-3</c:v>
                </c:pt>
                <c:pt idx="106">
                  <c:v>8.0000000000000004E-4</c:v>
                </c:pt>
                <c:pt idx="107">
                  <c:v>1.9E-3</c:v>
                </c:pt>
                <c:pt idx="108">
                  <c:v>5.6999999999999993E-3</c:v>
                </c:pt>
                <c:pt idx="109">
                  <c:v>-3.8E-3</c:v>
                </c:pt>
                <c:pt idx="110">
                  <c:v>-4.0000000000000002E-4</c:v>
                </c:pt>
                <c:pt idx="111">
                  <c:v>1.5100000000000001E-2</c:v>
                </c:pt>
                <c:pt idx="112">
                  <c:v>4.0000000000000002E-4</c:v>
                </c:pt>
                <c:pt idx="113">
                  <c:v>8.0000000000000004E-4</c:v>
                </c:pt>
                <c:pt idx="114">
                  <c:v>1.5100000000000001E-2</c:v>
                </c:pt>
                <c:pt idx="115">
                  <c:v>2.53E-2</c:v>
                </c:pt>
                <c:pt idx="116">
                  <c:v>1.8100000000000002E-2</c:v>
                </c:pt>
                <c:pt idx="117">
                  <c:v>0.02</c:v>
                </c:pt>
                <c:pt idx="118">
                  <c:v>1.5800000000000002E-2</c:v>
                </c:pt>
                <c:pt idx="119">
                  <c:v>1.06E-2</c:v>
                </c:pt>
                <c:pt idx="120">
                  <c:v>1.32E-2</c:v>
                </c:pt>
                <c:pt idx="121">
                  <c:v>1.9599999999999999E-2</c:v>
                </c:pt>
                <c:pt idx="122">
                  <c:v>2.41E-2</c:v>
                </c:pt>
                <c:pt idx="123">
                  <c:v>3.4300000000000004E-2</c:v>
                </c:pt>
                <c:pt idx="124">
                  <c:v>4.07E-2</c:v>
                </c:pt>
                <c:pt idx="125">
                  <c:v>4.2999999999999997E-2</c:v>
                </c:pt>
                <c:pt idx="126">
                  <c:v>4.2199999999999994E-2</c:v>
                </c:pt>
                <c:pt idx="127">
                  <c:v>3.9599999999999996E-2</c:v>
                </c:pt>
                <c:pt idx="128">
                  <c:v>3.39E-2</c:v>
                </c:pt>
                <c:pt idx="129">
                  <c:v>3.2400000000000005E-2</c:v>
                </c:pt>
                <c:pt idx="130">
                  <c:v>1.47E-2</c:v>
                </c:pt>
                <c:pt idx="131">
                  <c:v>1.9199999999999998E-2</c:v>
                </c:pt>
                <c:pt idx="132">
                  <c:v>2.75E-2</c:v>
                </c:pt>
                <c:pt idx="133">
                  <c:v>4.5599999999999995E-2</c:v>
                </c:pt>
                <c:pt idx="134">
                  <c:v>4.5999999999999999E-2</c:v>
                </c:pt>
                <c:pt idx="135">
                  <c:v>4.9000000000000002E-2</c:v>
                </c:pt>
                <c:pt idx="136">
                  <c:v>0.04</c:v>
                </c:pt>
                <c:pt idx="137">
                  <c:v>5.28E-2</c:v>
                </c:pt>
                <c:pt idx="138">
                  <c:v>5.8400000000000001E-2</c:v>
                </c:pt>
                <c:pt idx="139">
                  <c:v>7.4700000000000003E-2</c:v>
                </c:pt>
                <c:pt idx="140">
                  <c:v>7.8399999999999997E-2</c:v>
                </c:pt>
                <c:pt idx="141">
                  <c:v>7.4700000000000003E-2</c:v>
                </c:pt>
                <c:pt idx="142">
                  <c:v>6.9000000000000006E-2</c:v>
                </c:pt>
                <c:pt idx="143">
                  <c:v>7.8100000000000003E-2</c:v>
                </c:pt>
                <c:pt idx="144">
                  <c:v>8.5600000000000009E-2</c:v>
                </c:pt>
                <c:pt idx="145">
                  <c:v>8.5600000000000009E-2</c:v>
                </c:pt>
                <c:pt idx="146">
                  <c:v>8.3000000000000004E-2</c:v>
                </c:pt>
                <c:pt idx="147">
                  <c:v>5.7699999999999994E-2</c:v>
                </c:pt>
                <c:pt idx="148">
                  <c:v>5.7300000000000004E-2</c:v>
                </c:pt>
                <c:pt idx="149">
                  <c:v>7.7300000000000008E-2</c:v>
                </c:pt>
                <c:pt idx="150">
                  <c:v>8.9700000000000002E-2</c:v>
                </c:pt>
                <c:pt idx="151">
                  <c:v>8.0299999999999996E-2</c:v>
                </c:pt>
                <c:pt idx="152">
                  <c:v>8.3699999999999997E-2</c:v>
                </c:pt>
                <c:pt idx="153">
                  <c:v>9.2799999999999994E-2</c:v>
                </c:pt>
                <c:pt idx="154">
                  <c:v>0.11650000000000001</c:v>
                </c:pt>
                <c:pt idx="155">
                  <c:v>0.10859999999999999</c:v>
                </c:pt>
                <c:pt idx="156">
                  <c:v>0.1192</c:v>
                </c:pt>
                <c:pt idx="157">
                  <c:v>0.1222</c:v>
                </c:pt>
                <c:pt idx="158">
                  <c:v>0.12140000000000001</c:v>
                </c:pt>
                <c:pt idx="159">
                  <c:v>0.12560000000000002</c:v>
                </c:pt>
                <c:pt idx="160">
                  <c:v>0.12179999999999999</c:v>
                </c:pt>
                <c:pt idx="161">
                  <c:v>0.1263</c:v>
                </c:pt>
                <c:pt idx="162">
                  <c:v>0.12480000000000001</c:v>
                </c:pt>
                <c:pt idx="163">
                  <c:v>0.1109</c:v>
                </c:pt>
                <c:pt idx="164">
                  <c:v>0.10710000000000001</c:v>
                </c:pt>
                <c:pt idx="165">
                  <c:v>9.69E-2</c:v>
                </c:pt>
                <c:pt idx="166">
                  <c:v>6.8600000000000008E-2</c:v>
                </c:pt>
                <c:pt idx="167">
                  <c:v>8.0299999999999996E-2</c:v>
                </c:pt>
                <c:pt idx="168">
                  <c:v>8.900000000000001E-2</c:v>
                </c:pt>
                <c:pt idx="169">
                  <c:v>8.5600000000000009E-2</c:v>
                </c:pt>
                <c:pt idx="170">
                  <c:v>8.5199999999999998E-2</c:v>
                </c:pt>
                <c:pt idx="171">
                  <c:v>8.0299999999999996E-2</c:v>
                </c:pt>
                <c:pt idx="172">
                  <c:v>8.5999999999999993E-2</c:v>
                </c:pt>
                <c:pt idx="173">
                  <c:v>8.5600000000000009E-2</c:v>
                </c:pt>
                <c:pt idx="174">
                  <c:v>7.7300000000000008E-2</c:v>
                </c:pt>
                <c:pt idx="175">
                  <c:v>7.9199999999999993E-2</c:v>
                </c:pt>
                <c:pt idx="176">
                  <c:v>9.5000000000000001E-2</c:v>
                </c:pt>
                <c:pt idx="177">
                  <c:v>9.0899999999999995E-2</c:v>
                </c:pt>
                <c:pt idx="178">
                  <c:v>7.8399999999999997E-2</c:v>
                </c:pt>
                <c:pt idx="179">
                  <c:v>9.35E-2</c:v>
                </c:pt>
                <c:pt idx="180">
                  <c:v>0.1139</c:v>
                </c:pt>
                <c:pt idx="181">
                  <c:v>0.10369999999999999</c:v>
                </c:pt>
                <c:pt idx="182">
                  <c:v>0.1075</c:v>
                </c:pt>
                <c:pt idx="183">
                  <c:v>0.1105</c:v>
                </c:pt>
                <c:pt idx="184">
                  <c:v>0.11800000000000001</c:v>
                </c:pt>
                <c:pt idx="185">
                  <c:v>0.1207</c:v>
                </c:pt>
                <c:pt idx="186">
                  <c:v>0.13200000000000001</c:v>
                </c:pt>
                <c:pt idx="187">
                  <c:v>0.13200000000000001</c:v>
                </c:pt>
                <c:pt idx="188">
                  <c:v>0.12369999999999999</c:v>
                </c:pt>
                <c:pt idx="189">
                  <c:v>0.13119999999999998</c:v>
                </c:pt>
                <c:pt idx="190">
                  <c:v>8.4499999999999992E-2</c:v>
                </c:pt>
                <c:pt idx="191">
                  <c:v>8.3699999999999997E-2</c:v>
                </c:pt>
                <c:pt idx="192">
                  <c:v>3.32E-2</c:v>
                </c:pt>
                <c:pt idx="193">
                  <c:v>2.2599999999999999E-2</c:v>
                </c:pt>
                <c:pt idx="194">
                  <c:v>2.4900000000000002E-2</c:v>
                </c:pt>
                <c:pt idx="195">
                  <c:v>1.5100000000000001E-2</c:v>
                </c:pt>
                <c:pt idx="196">
                  <c:v>5.6999999999999993E-3</c:v>
                </c:pt>
                <c:pt idx="197">
                  <c:v>5.6999999999999993E-3</c:v>
                </c:pt>
                <c:pt idx="198">
                  <c:v>9.0000000000000011E-3</c:v>
                </c:pt>
                <c:pt idx="199">
                  <c:v>1.1000000000000001E-3</c:v>
                </c:pt>
                <c:pt idx="200">
                  <c:v>6.4000000000000003E-3</c:v>
                </c:pt>
                <c:pt idx="201">
                  <c:v>1.3999999999999999E-2</c:v>
                </c:pt>
                <c:pt idx="202">
                  <c:v>1.1000000000000001E-3</c:v>
                </c:pt>
                <c:pt idx="203">
                  <c:v>-4.0000000000000002E-4</c:v>
                </c:pt>
                <c:pt idx="204">
                  <c:v>3.4000000000000002E-3</c:v>
                </c:pt>
                <c:pt idx="205">
                  <c:v>-8.0000000000000004E-4</c:v>
                </c:pt>
                <c:pt idx="206">
                  <c:v>1.5E-3</c:v>
                </c:pt>
                <c:pt idx="207">
                  <c:v>-4.8999999999999998E-3</c:v>
                </c:pt>
                <c:pt idx="208">
                  <c:v>-9.7999999999999997E-3</c:v>
                </c:pt>
                <c:pt idx="209">
                  <c:v>-1.06E-2</c:v>
                </c:pt>
                <c:pt idx="210">
                  <c:v>-6.4000000000000003E-3</c:v>
                </c:pt>
                <c:pt idx="211">
                  <c:v>0</c:v>
                </c:pt>
                <c:pt idx="212">
                  <c:v>-5.3E-3</c:v>
                </c:pt>
                <c:pt idx="213">
                  <c:v>-4.5000000000000005E-3</c:v>
                </c:pt>
                <c:pt idx="214">
                  <c:v>-1.1299999999999999E-2</c:v>
                </c:pt>
                <c:pt idx="215">
                  <c:v>-8.3000000000000001E-3</c:v>
                </c:pt>
                <c:pt idx="216">
                  <c:v>-1.06E-2</c:v>
                </c:pt>
                <c:pt idx="217">
                  <c:v>-1.55E-2</c:v>
                </c:pt>
                <c:pt idx="218">
                  <c:v>-1.66E-2</c:v>
                </c:pt>
                <c:pt idx="219">
                  <c:v>-1.7299999999999999E-2</c:v>
                </c:pt>
                <c:pt idx="220">
                  <c:v>-3.0499999999999999E-2</c:v>
                </c:pt>
                <c:pt idx="221">
                  <c:v>-1.7299999999999999E-2</c:v>
                </c:pt>
                <c:pt idx="222">
                  <c:v>-1.5100000000000001E-2</c:v>
                </c:pt>
                <c:pt idx="223">
                  <c:v>-1.21E-2</c:v>
                </c:pt>
                <c:pt idx="224">
                  <c:v>-9.7999999999999997E-3</c:v>
                </c:pt>
                <c:pt idx="225">
                  <c:v>-1.5100000000000001E-2</c:v>
                </c:pt>
                <c:pt idx="226">
                  <c:v>-1.2800000000000001E-2</c:v>
                </c:pt>
                <c:pt idx="227">
                  <c:v>-2.3799999999999998E-2</c:v>
                </c:pt>
                <c:pt idx="228">
                  <c:v>-1.21E-2</c:v>
                </c:pt>
                <c:pt idx="229">
                  <c:v>-2.3E-2</c:v>
                </c:pt>
                <c:pt idx="230">
                  <c:v>-2.8999999999999998E-2</c:v>
                </c:pt>
                <c:pt idx="231">
                  <c:v>-3.4300000000000004E-2</c:v>
                </c:pt>
                <c:pt idx="232">
                  <c:v>-3.4700000000000002E-2</c:v>
                </c:pt>
                <c:pt idx="233">
                  <c:v>-4.7500000000000001E-2</c:v>
                </c:pt>
                <c:pt idx="234">
                  <c:v>-4.9400000000000006E-2</c:v>
                </c:pt>
                <c:pt idx="235">
                  <c:v>-3.7699999999999997E-2</c:v>
                </c:pt>
                <c:pt idx="236">
                  <c:v>-3.5400000000000001E-2</c:v>
                </c:pt>
                <c:pt idx="237">
                  <c:v>-3.6600000000000001E-2</c:v>
                </c:pt>
                <c:pt idx="238">
                  <c:v>-4.2599999999999999E-2</c:v>
                </c:pt>
                <c:pt idx="239">
                  <c:v>-3.1300000000000001E-2</c:v>
                </c:pt>
                <c:pt idx="240">
                  <c:v>8.0000000000000004E-4</c:v>
                </c:pt>
                <c:pt idx="241">
                  <c:v>7.4999999999999997E-3</c:v>
                </c:pt>
                <c:pt idx="242">
                  <c:v>9.3999999999999986E-3</c:v>
                </c:pt>
                <c:pt idx="243">
                  <c:v>1.2800000000000001E-2</c:v>
                </c:pt>
                <c:pt idx="244">
                  <c:v>1.47E-2</c:v>
                </c:pt>
                <c:pt idx="245">
                  <c:v>1.3600000000000001E-2</c:v>
                </c:pt>
                <c:pt idx="246">
                  <c:v>1.32E-2</c:v>
                </c:pt>
                <c:pt idx="247">
                  <c:v>-2.3E-3</c:v>
                </c:pt>
                <c:pt idx="248">
                  <c:v>-2.3E-2</c:v>
                </c:pt>
                <c:pt idx="249">
                  <c:v>-2.64E-2</c:v>
                </c:pt>
                <c:pt idx="250">
                  <c:v>-0.04</c:v>
                </c:pt>
                <c:pt idx="251">
                  <c:v>-8.0700000000000008E-2</c:v>
                </c:pt>
                <c:pt idx="252">
                  <c:v>-8.14E-2</c:v>
                </c:pt>
                <c:pt idx="253">
                  <c:v>-8.6300000000000002E-2</c:v>
                </c:pt>
                <c:pt idx="254">
                  <c:v>-5.4299999999999994E-2</c:v>
                </c:pt>
                <c:pt idx="255">
                  <c:v>-6.9400000000000003E-2</c:v>
                </c:pt>
                <c:pt idx="256">
                  <c:v>-8.7499999999999994E-2</c:v>
                </c:pt>
                <c:pt idx="257">
                  <c:v>-0.14779999999999999</c:v>
                </c:pt>
                <c:pt idx="258">
                  <c:v>-0.18210000000000001</c:v>
                </c:pt>
                <c:pt idx="259">
                  <c:v>-0.19159999999999999</c:v>
                </c:pt>
                <c:pt idx="260">
                  <c:v>-0.27529999999999999</c:v>
                </c:pt>
                <c:pt idx="261">
                  <c:v>-0.27539999999999998</c:v>
                </c:pt>
                <c:pt idx="262">
                  <c:v>-0.29100000000000004</c:v>
                </c:pt>
                <c:pt idx="263">
                  <c:v>-0.2112</c:v>
                </c:pt>
                <c:pt idx="264">
                  <c:v>-0.20929999999999999</c:v>
                </c:pt>
                <c:pt idx="265">
                  <c:v>-0.17530000000000001</c:v>
                </c:pt>
                <c:pt idx="266">
                  <c:v>-0.1603</c:v>
                </c:pt>
                <c:pt idx="267">
                  <c:v>-0.15609999999999999</c:v>
                </c:pt>
                <c:pt idx="268">
                  <c:v>-0.12140000000000001</c:v>
                </c:pt>
                <c:pt idx="269">
                  <c:v>-0.13800000000000001</c:v>
                </c:pt>
                <c:pt idx="270">
                  <c:v>-0.13539999999999999</c:v>
                </c:pt>
                <c:pt idx="271">
                  <c:v>-0.17530000000000001</c:v>
                </c:pt>
                <c:pt idx="272">
                  <c:v>-0.15460000000000002</c:v>
                </c:pt>
                <c:pt idx="273">
                  <c:v>-0.1603</c:v>
                </c:pt>
                <c:pt idx="274">
                  <c:v>-0.17989999999999998</c:v>
                </c:pt>
                <c:pt idx="275">
                  <c:v>-0.16670000000000001</c:v>
                </c:pt>
                <c:pt idx="276">
                  <c:v>-0.1716</c:v>
                </c:pt>
                <c:pt idx="277">
                  <c:v>-0.14180000000000001</c:v>
                </c:pt>
                <c:pt idx="278">
                  <c:v>-0.14560000000000001</c:v>
                </c:pt>
                <c:pt idx="279">
                  <c:v>-0.13539999999999999</c:v>
                </c:pt>
                <c:pt idx="280">
                  <c:v>-0.1429</c:v>
                </c:pt>
                <c:pt idx="281">
                  <c:v>-0.12140000000000001</c:v>
                </c:pt>
                <c:pt idx="282">
                  <c:v>-0.1467</c:v>
                </c:pt>
                <c:pt idx="283">
                  <c:v>-0.15839999999999999</c:v>
                </c:pt>
                <c:pt idx="284">
                  <c:v>-0.1429</c:v>
                </c:pt>
                <c:pt idx="285">
                  <c:v>-0.13200000000000001</c:v>
                </c:pt>
                <c:pt idx="286">
                  <c:v>-0.16969999999999999</c:v>
                </c:pt>
                <c:pt idx="287">
                  <c:v>-0.1474</c:v>
                </c:pt>
                <c:pt idx="288">
                  <c:v>-0.14710000000000001</c:v>
                </c:pt>
                <c:pt idx="289">
                  <c:v>-0.1565</c:v>
                </c:pt>
                <c:pt idx="290">
                  <c:v>-0.14630000000000001</c:v>
                </c:pt>
                <c:pt idx="291">
                  <c:v>-0.15160000000000001</c:v>
                </c:pt>
                <c:pt idx="292">
                  <c:v>-0.15539999999999998</c:v>
                </c:pt>
                <c:pt idx="293">
                  <c:v>-0.1603</c:v>
                </c:pt>
                <c:pt idx="294">
                  <c:v>-0.18739999999999998</c:v>
                </c:pt>
                <c:pt idx="295">
                  <c:v>-0.1787</c:v>
                </c:pt>
                <c:pt idx="296">
                  <c:v>-0.19120000000000001</c:v>
                </c:pt>
                <c:pt idx="297">
                  <c:v>-0.1938</c:v>
                </c:pt>
                <c:pt idx="298">
                  <c:v>-0.19120000000000001</c:v>
                </c:pt>
                <c:pt idx="299">
                  <c:v>-0.19800000000000001</c:v>
                </c:pt>
                <c:pt idx="300">
                  <c:v>-0.1953</c:v>
                </c:pt>
                <c:pt idx="301">
                  <c:v>-0.2157</c:v>
                </c:pt>
                <c:pt idx="302">
                  <c:v>-0.22850000000000001</c:v>
                </c:pt>
                <c:pt idx="303">
                  <c:v>-0.23719999999999999</c:v>
                </c:pt>
                <c:pt idx="304">
                  <c:v>-0.20550000000000002</c:v>
                </c:pt>
                <c:pt idx="305">
                  <c:v>-0.23379999999999998</c:v>
                </c:pt>
                <c:pt idx="306">
                  <c:v>-0.22020000000000001</c:v>
                </c:pt>
                <c:pt idx="307">
                  <c:v>-0.22320000000000001</c:v>
                </c:pt>
                <c:pt idx="308">
                  <c:v>-0.22469999999999998</c:v>
                </c:pt>
                <c:pt idx="309">
                  <c:v>-0.21609999999999999</c:v>
                </c:pt>
                <c:pt idx="310">
                  <c:v>-0.23079999999999998</c:v>
                </c:pt>
                <c:pt idx="311">
                  <c:v>-0.21190000000000001</c:v>
                </c:pt>
                <c:pt idx="312">
                  <c:v>-0.187</c:v>
                </c:pt>
                <c:pt idx="313">
                  <c:v>-0.18210000000000001</c:v>
                </c:pt>
                <c:pt idx="314">
                  <c:v>-0.16739999999999999</c:v>
                </c:pt>
                <c:pt idx="315">
                  <c:v>-0.17190000000000003</c:v>
                </c:pt>
                <c:pt idx="316">
                  <c:v>-0.15049999999999999</c:v>
                </c:pt>
                <c:pt idx="317">
                  <c:v>-0.1467</c:v>
                </c:pt>
                <c:pt idx="318">
                  <c:v>-0.13009999999999999</c:v>
                </c:pt>
                <c:pt idx="319">
                  <c:v>-0.13390000000000002</c:v>
                </c:pt>
                <c:pt idx="320">
                  <c:v>-0.1678</c:v>
                </c:pt>
                <c:pt idx="321">
                  <c:v>-0.18059999999999998</c:v>
                </c:pt>
                <c:pt idx="322">
                  <c:v>-0.21719999999999998</c:v>
                </c:pt>
                <c:pt idx="323">
                  <c:v>-0.21489999999999998</c:v>
                </c:pt>
                <c:pt idx="324">
                  <c:v>-0.22440000000000002</c:v>
                </c:pt>
                <c:pt idx="325">
                  <c:v>-0.19420000000000001</c:v>
                </c:pt>
                <c:pt idx="326">
                  <c:v>-0.19949999999999998</c:v>
                </c:pt>
                <c:pt idx="327">
                  <c:v>-0.21679999999999999</c:v>
                </c:pt>
                <c:pt idx="328">
                  <c:v>-0.20319999999999999</c:v>
                </c:pt>
                <c:pt idx="329">
                  <c:v>-0.20929999999999999</c:v>
                </c:pt>
                <c:pt idx="330">
                  <c:v>-0.20699999999999999</c:v>
                </c:pt>
                <c:pt idx="331">
                  <c:v>-0.2198</c:v>
                </c:pt>
                <c:pt idx="332">
                  <c:v>-0.21640000000000001</c:v>
                </c:pt>
                <c:pt idx="333">
                  <c:v>-0.21640000000000001</c:v>
                </c:pt>
                <c:pt idx="334">
                  <c:v>-0.19420000000000001</c:v>
                </c:pt>
                <c:pt idx="335">
                  <c:v>-0.19719999999999999</c:v>
                </c:pt>
                <c:pt idx="336">
                  <c:v>-0.2006</c:v>
                </c:pt>
                <c:pt idx="337">
                  <c:v>-0.18359999999999999</c:v>
                </c:pt>
                <c:pt idx="338">
                  <c:v>-0.19</c:v>
                </c:pt>
                <c:pt idx="339">
                  <c:v>-0.17420000000000002</c:v>
                </c:pt>
                <c:pt idx="340">
                  <c:v>-0.19120000000000001</c:v>
                </c:pt>
                <c:pt idx="341">
                  <c:v>-0.20319999999999999</c:v>
                </c:pt>
                <c:pt idx="342">
                  <c:v>-0.21530000000000002</c:v>
                </c:pt>
                <c:pt idx="343">
                  <c:v>-0.20850000000000002</c:v>
                </c:pt>
                <c:pt idx="344">
                  <c:v>-0.19570000000000001</c:v>
                </c:pt>
                <c:pt idx="345">
                  <c:v>-0.17989999999999998</c:v>
                </c:pt>
                <c:pt idx="346">
                  <c:v>-0.17610000000000001</c:v>
                </c:pt>
                <c:pt idx="347">
                  <c:v>-0.1716</c:v>
                </c:pt>
                <c:pt idx="348">
                  <c:v>-0.17010000000000003</c:v>
                </c:pt>
                <c:pt idx="349">
                  <c:v>-0.16210000000000002</c:v>
                </c:pt>
                <c:pt idx="350">
                  <c:v>-0.17530000000000001</c:v>
                </c:pt>
                <c:pt idx="351">
                  <c:v>-0.1802</c:v>
                </c:pt>
                <c:pt idx="352">
                  <c:v>-0.18359999999999999</c:v>
                </c:pt>
                <c:pt idx="353">
                  <c:v>-0.19760000000000003</c:v>
                </c:pt>
                <c:pt idx="354">
                  <c:v>-0.21679999999999999</c:v>
                </c:pt>
                <c:pt idx="355">
                  <c:v>-0.21340000000000001</c:v>
                </c:pt>
                <c:pt idx="356">
                  <c:v>-0.2104</c:v>
                </c:pt>
                <c:pt idx="357">
                  <c:v>-0.2492</c:v>
                </c:pt>
                <c:pt idx="358">
                  <c:v>-0.2525</c:v>
                </c:pt>
                <c:pt idx="359">
                  <c:v>-0.24590000000000001</c:v>
                </c:pt>
                <c:pt idx="360">
                  <c:v>-0.23760000000000001</c:v>
                </c:pt>
                <c:pt idx="361">
                  <c:v>-0.24739999999999998</c:v>
                </c:pt>
                <c:pt idx="362">
                  <c:v>-0.2656</c:v>
                </c:pt>
                <c:pt idx="363">
                  <c:v>-0.26819999999999999</c:v>
                </c:pt>
                <c:pt idx="364">
                  <c:v>-0.2606</c:v>
                </c:pt>
                <c:pt idx="365">
                  <c:v>-0.25219999999999998</c:v>
                </c:pt>
                <c:pt idx="366">
                  <c:v>-0.24359999999999998</c:v>
                </c:pt>
                <c:pt idx="367">
                  <c:v>-0.2447</c:v>
                </c:pt>
                <c:pt idx="368">
                  <c:v>-0.25290000000000001</c:v>
                </c:pt>
                <c:pt idx="369">
                  <c:v>-0.2576</c:v>
                </c:pt>
                <c:pt idx="370">
                  <c:v>-0.26050000000000001</c:v>
                </c:pt>
                <c:pt idx="371">
                  <c:v>-0.2455</c:v>
                </c:pt>
                <c:pt idx="372">
                  <c:v>-0.25600000000000001</c:v>
                </c:pt>
                <c:pt idx="373">
                  <c:v>-0.25869999999999999</c:v>
                </c:pt>
                <c:pt idx="374">
                  <c:v>-0.24210000000000001</c:v>
                </c:pt>
                <c:pt idx="375">
                  <c:v>-0.24809999999999999</c:v>
                </c:pt>
                <c:pt idx="376">
                  <c:v>-0.25840000000000002</c:v>
                </c:pt>
                <c:pt idx="377">
                  <c:v>-0.27160000000000001</c:v>
                </c:pt>
                <c:pt idx="378">
                  <c:v>-0.27810000000000001</c:v>
                </c:pt>
                <c:pt idx="379">
                  <c:v>-0.2964</c:v>
                </c:pt>
                <c:pt idx="380">
                  <c:v>-0.30829999999999996</c:v>
                </c:pt>
                <c:pt idx="381">
                  <c:v>-0.30510000000000004</c:v>
                </c:pt>
                <c:pt idx="382">
                  <c:v>-0.29699999999999999</c:v>
                </c:pt>
                <c:pt idx="383">
                  <c:v>-0.30480000000000002</c:v>
                </c:pt>
                <c:pt idx="384">
                  <c:v>-0.30170000000000002</c:v>
                </c:pt>
                <c:pt idx="385">
                  <c:v>-0.30870000000000003</c:v>
                </c:pt>
                <c:pt idx="386">
                  <c:v>-0.2757</c:v>
                </c:pt>
                <c:pt idx="387">
                  <c:v>-0.28300000000000003</c:v>
                </c:pt>
                <c:pt idx="388">
                  <c:v>-0.28389999999999999</c:v>
                </c:pt>
                <c:pt idx="389">
                  <c:v>-0.28270000000000001</c:v>
                </c:pt>
                <c:pt idx="390">
                  <c:v>-0.28300000000000003</c:v>
                </c:pt>
                <c:pt idx="391">
                  <c:v>-0.27329999999999999</c:v>
                </c:pt>
                <c:pt idx="392">
                  <c:v>-0.27149999999999996</c:v>
                </c:pt>
                <c:pt idx="393">
                  <c:v>-0.28239999999999998</c:v>
                </c:pt>
                <c:pt idx="394">
                  <c:v>-0.31040000000000001</c:v>
                </c:pt>
                <c:pt idx="395">
                  <c:v>-0.3024</c:v>
                </c:pt>
                <c:pt idx="396">
                  <c:v>-0.30469999999999997</c:v>
                </c:pt>
                <c:pt idx="397">
                  <c:v>-0.31980000000000003</c:v>
                </c:pt>
                <c:pt idx="398">
                  <c:v>-0.3296</c:v>
                </c:pt>
                <c:pt idx="399">
                  <c:v>-0.32159999999999994</c:v>
                </c:pt>
                <c:pt idx="400">
                  <c:v>-0.33600000000000002</c:v>
                </c:pt>
                <c:pt idx="401">
                  <c:v>-0.33</c:v>
                </c:pt>
                <c:pt idx="402">
                  <c:v>-0.34509999999999996</c:v>
                </c:pt>
                <c:pt idx="403">
                  <c:v>-0.33329999999999999</c:v>
                </c:pt>
                <c:pt idx="404">
                  <c:v>-0.30890000000000001</c:v>
                </c:pt>
                <c:pt idx="405">
                  <c:v>-0.30469999999999997</c:v>
                </c:pt>
                <c:pt idx="406">
                  <c:v>-0.31509999999999999</c:v>
                </c:pt>
                <c:pt idx="407">
                  <c:v>-0.30829999999999996</c:v>
                </c:pt>
                <c:pt idx="408">
                  <c:v>-0.28839999999999999</c:v>
                </c:pt>
                <c:pt idx="409">
                  <c:v>-0.27829999999999999</c:v>
                </c:pt>
                <c:pt idx="410">
                  <c:v>-0.26669999999999999</c:v>
                </c:pt>
                <c:pt idx="411">
                  <c:v>-0.2747</c:v>
                </c:pt>
                <c:pt idx="412">
                  <c:v>-0.27560000000000001</c:v>
                </c:pt>
                <c:pt idx="413">
                  <c:v>-0.2833</c:v>
                </c:pt>
                <c:pt idx="414">
                  <c:v>-0.2923</c:v>
                </c:pt>
                <c:pt idx="415">
                  <c:v>-0.28550000000000003</c:v>
                </c:pt>
                <c:pt idx="416">
                  <c:v>-0.2923</c:v>
                </c:pt>
                <c:pt idx="417">
                  <c:v>-0.29530000000000001</c:v>
                </c:pt>
                <c:pt idx="418">
                  <c:v>-0.28220000000000001</c:v>
                </c:pt>
                <c:pt idx="419">
                  <c:v>-0.29430000000000001</c:v>
                </c:pt>
                <c:pt idx="420">
                  <c:v>-0.30859999999999999</c:v>
                </c:pt>
                <c:pt idx="421">
                  <c:v>-0.31759999999999999</c:v>
                </c:pt>
                <c:pt idx="422">
                  <c:v>-0.27600000000000002</c:v>
                </c:pt>
                <c:pt idx="423">
                  <c:v>-0.27379999999999999</c:v>
                </c:pt>
                <c:pt idx="424">
                  <c:v>-0.26950000000000002</c:v>
                </c:pt>
                <c:pt idx="425">
                  <c:v>-0.2802</c:v>
                </c:pt>
                <c:pt idx="426">
                  <c:v>-0.27810000000000001</c:v>
                </c:pt>
                <c:pt idx="427">
                  <c:v>-0.27860000000000001</c:v>
                </c:pt>
                <c:pt idx="428">
                  <c:v>-0.28910000000000002</c:v>
                </c:pt>
                <c:pt idx="429">
                  <c:v>-0.26530000000000004</c:v>
                </c:pt>
                <c:pt idx="430">
                  <c:v>-0.2432</c:v>
                </c:pt>
                <c:pt idx="431">
                  <c:v>-0.24399999999999999</c:v>
                </c:pt>
                <c:pt idx="432">
                  <c:v>-0.22589999999999999</c:v>
                </c:pt>
                <c:pt idx="433">
                  <c:v>-0.22059999999999999</c:v>
                </c:pt>
                <c:pt idx="434">
                  <c:v>-0.2112</c:v>
                </c:pt>
                <c:pt idx="435">
                  <c:v>-0.21149999999999999</c:v>
                </c:pt>
                <c:pt idx="436">
                  <c:v>-0.20850000000000002</c:v>
                </c:pt>
                <c:pt idx="437">
                  <c:v>-0.21679999999999999</c:v>
                </c:pt>
                <c:pt idx="438">
                  <c:v>-0.21489999999999998</c:v>
                </c:pt>
                <c:pt idx="439">
                  <c:v>-0.22469999999999998</c:v>
                </c:pt>
                <c:pt idx="440">
                  <c:v>-0.22170000000000001</c:v>
                </c:pt>
                <c:pt idx="441">
                  <c:v>-0.21489999999999998</c:v>
                </c:pt>
                <c:pt idx="442">
                  <c:v>-0.20550000000000002</c:v>
                </c:pt>
                <c:pt idx="443">
                  <c:v>-0.1938</c:v>
                </c:pt>
                <c:pt idx="444">
                  <c:v>-0.2014</c:v>
                </c:pt>
                <c:pt idx="445">
                  <c:v>-0.19870000000000002</c:v>
                </c:pt>
                <c:pt idx="446">
                  <c:v>-0.19039999999999999</c:v>
                </c:pt>
                <c:pt idx="447">
                  <c:v>-0.2104</c:v>
                </c:pt>
                <c:pt idx="448">
                  <c:v>-0.20480000000000001</c:v>
                </c:pt>
                <c:pt idx="449">
                  <c:v>-0.23079999999999998</c:v>
                </c:pt>
                <c:pt idx="450">
                  <c:v>-0.22739999999999999</c:v>
                </c:pt>
                <c:pt idx="451">
                  <c:v>-0.22889999999999999</c:v>
                </c:pt>
                <c:pt idx="452">
                  <c:v>-0.2213</c:v>
                </c:pt>
                <c:pt idx="453">
                  <c:v>-0.25280000000000002</c:v>
                </c:pt>
                <c:pt idx="454">
                  <c:v>-0.24590000000000001</c:v>
                </c:pt>
                <c:pt idx="455">
                  <c:v>-0.2621</c:v>
                </c:pt>
                <c:pt idx="456">
                  <c:v>-0.25640000000000002</c:v>
                </c:pt>
                <c:pt idx="457">
                  <c:v>-0.27410000000000001</c:v>
                </c:pt>
                <c:pt idx="458">
                  <c:v>-0.24960000000000002</c:v>
                </c:pt>
                <c:pt idx="459">
                  <c:v>-0.27560000000000001</c:v>
                </c:pt>
                <c:pt idx="460">
                  <c:v>-0.27350000000000002</c:v>
                </c:pt>
                <c:pt idx="461">
                  <c:v>-0.26469999999999999</c:v>
                </c:pt>
                <c:pt idx="462">
                  <c:v>-0.26469999999999999</c:v>
                </c:pt>
                <c:pt idx="463">
                  <c:v>-0.25989999999999996</c:v>
                </c:pt>
                <c:pt idx="464">
                  <c:v>-0.25900000000000001</c:v>
                </c:pt>
                <c:pt idx="465">
                  <c:v>-0.2606</c:v>
                </c:pt>
                <c:pt idx="466">
                  <c:v>-0.26590000000000003</c:v>
                </c:pt>
                <c:pt idx="467">
                  <c:v>-0.24960000000000002</c:v>
                </c:pt>
                <c:pt idx="468">
                  <c:v>-0.25190000000000001</c:v>
                </c:pt>
                <c:pt idx="469">
                  <c:v>-0.23910000000000001</c:v>
                </c:pt>
                <c:pt idx="470">
                  <c:v>-0.2225</c:v>
                </c:pt>
                <c:pt idx="471">
                  <c:v>-0.2334</c:v>
                </c:pt>
                <c:pt idx="472">
                  <c:v>-0.24100000000000002</c:v>
                </c:pt>
                <c:pt idx="473">
                  <c:v>-0.2455</c:v>
                </c:pt>
                <c:pt idx="474">
                  <c:v>-0.23269999999999999</c:v>
                </c:pt>
                <c:pt idx="475">
                  <c:v>-0.2492</c:v>
                </c:pt>
                <c:pt idx="476">
                  <c:v>-0.26469999999999999</c:v>
                </c:pt>
                <c:pt idx="477">
                  <c:v>-0.2707</c:v>
                </c:pt>
                <c:pt idx="478">
                  <c:v>-0.27129999999999999</c:v>
                </c:pt>
                <c:pt idx="479">
                  <c:v>-0.27129999999999999</c:v>
                </c:pt>
                <c:pt idx="480">
                  <c:v>-0.27889999999999998</c:v>
                </c:pt>
                <c:pt idx="481">
                  <c:v>-0.27690000000000003</c:v>
                </c:pt>
                <c:pt idx="482">
                  <c:v>-0.27949999999999997</c:v>
                </c:pt>
                <c:pt idx="483">
                  <c:v>-0.26829999999999998</c:v>
                </c:pt>
                <c:pt idx="484">
                  <c:v>-0.25690000000000002</c:v>
                </c:pt>
                <c:pt idx="485">
                  <c:v>-0.26079999999999998</c:v>
                </c:pt>
                <c:pt idx="486">
                  <c:v>-0.26819999999999999</c:v>
                </c:pt>
                <c:pt idx="487">
                  <c:v>-0.26649999999999996</c:v>
                </c:pt>
                <c:pt idx="488">
                  <c:v>-0.26729999999999998</c:v>
                </c:pt>
                <c:pt idx="489">
                  <c:v>-0.26179999999999998</c:v>
                </c:pt>
                <c:pt idx="490">
                  <c:v>-0.25850000000000001</c:v>
                </c:pt>
                <c:pt idx="491">
                  <c:v>-0.2576</c:v>
                </c:pt>
                <c:pt idx="492">
                  <c:v>-0.25900000000000001</c:v>
                </c:pt>
                <c:pt idx="493">
                  <c:v>-0.2661</c:v>
                </c:pt>
                <c:pt idx="494">
                  <c:v>-0.2555</c:v>
                </c:pt>
                <c:pt idx="495">
                  <c:v>-0.26700000000000002</c:v>
                </c:pt>
                <c:pt idx="496">
                  <c:v>-0.26500000000000001</c:v>
                </c:pt>
                <c:pt idx="497">
                  <c:v>-0.25409999999999999</c:v>
                </c:pt>
                <c:pt idx="498">
                  <c:v>-0.25409999999999999</c:v>
                </c:pt>
                <c:pt idx="499">
                  <c:v>-0.24210000000000001</c:v>
                </c:pt>
                <c:pt idx="500">
                  <c:v>-0.26179999999999998</c:v>
                </c:pt>
                <c:pt idx="501">
                  <c:v>-0.26369999999999999</c:v>
                </c:pt>
                <c:pt idx="502">
                  <c:v>-0.26519999999999999</c:v>
                </c:pt>
                <c:pt idx="503">
                  <c:v>-0.26170000000000004</c:v>
                </c:pt>
                <c:pt idx="504">
                  <c:v>-0.26329999999999998</c:v>
                </c:pt>
                <c:pt idx="505">
                  <c:v>-0.26140000000000002</c:v>
                </c:pt>
                <c:pt idx="506">
                  <c:v>-0.27989999999999998</c:v>
                </c:pt>
                <c:pt idx="507">
                  <c:v>-0.27560000000000001</c:v>
                </c:pt>
                <c:pt idx="508">
                  <c:v>-0.27239999999999998</c:v>
                </c:pt>
                <c:pt idx="509">
                  <c:v>-0.27440000000000003</c:v>
                </c:pt>
                <c:pt idx="510">
                  <c:v>-0.26150000000000001</c:v>
                </c:pt>
                <c:pt idx="511">
                  <c:v>-0.2555</c:v>
                </c:pt>
                <c:pt idx="512">
                  <c:v>-0.25009999999999999</c:v>
                </c:pt>
                <c:pt idx="513">
                  <c:v>-0.252</c:v>
                </c:pt>
                <c:pt idx="514">
                  <c:v>-0.23079999999999998</c:v>
                </c:pt>
                <c:pt idx="515">
                  <c:v>-0.23190000000000002</c:v>
                </c:pt>
                <c:pt idx="516">
                  <c:v>-0.2278</c:v>
                </c:pt>
                <c:pt idx="517">
                  <c:v>-0.22059999999999999</c:v>
                </c:pt>
                <c:pt idx="518">
                  <c:v>-0.21609999999999999</c:v>
                </c:pt>
                <c:pt idx="519">
                  <c:v>-0.21230000000000002</c:v>
                </c:pt>
                <c:pt idx="520">
                  <c:v>-0.2097</c:v>
                </c:pt>
                <c:pt idx="521">
                  <c:v>-0.2112</c:v>
                </c:pt>
                <c:pt idx="522">
                  <c:v>-0.20929999999999999</c:v>
                </c:pt>
                <c:pt idx="523">
                  <c:v>-0.20399999999999999</c:v>
                </c:pt>
                <c:pt idx="524">
                  <c:v>-0.21379999999999999</c:v>
                </c:pt>
                <c:pt idx="525">
                  <c:v>-0.2157</c:v>
                </c:pt>
                <c:pt idx="526">
                  <c:v>-0.21149999999999999</c:v>
                </c:pt>
                <c:pt idx="527">
                  <c:v>-0.2014</c:v>
                </c:pt>
                <c:pt idx="528">
                  <c:v>-0.2036</c:v>
                </c:pt>
                <c:pt idx="529">
                  <c:v>-0.20780000000000001</c:v>
                </c:pt>
                <c:pt idx="530">
                  <c:v>-0.21059999999999998</c:v>
                </c:pt>
                <c:pt idx="531">
                  <c:v>-0.21160000000000001</c:v>
                </c:pt>
                <c:pt idx="532">
                  <c:v>-0.20780000000000001</c:v>
                </c:pt>
                <c:pt idx="533">
                  <c:v>-0.2036</c:v>
                </c:pt>
                <c:pt idx="534">
                  <c:v>-0.21010000000000001</c:v>
                </c:pt>
                <c:pt idx="535">
                  <c:v>-0.21989999999999998</c:v>
                </c:pt>
                <c:pt idx="536">
                  <c:v>-0.22820000000000001</c:v>
                </c:pt>
                <c:pt idx="537">
                  <c:v>-0.22870000000000001</c:v>
                </c:pt>
                <c:pt idx="538">
                  <c:v>-0.22870000000000001</c:v>
                </c:pt>
                <c:pt idx="539">
                  <c:v>-0.2195</c:v>
                </c:pt>
                <c:pt idx="540">
                  <c:v>-0.21190000000000001</c:v>
                </c:pt>
                <c:pt idx="541">
                  <c:v>-0.20920000000000002</c:v>
                </c:pt>
                <c:pt idx="542">
                  <c:v>-0.20949999999999999</c:v>
                </c:pt>
                <c:pt idx="543">
                  <c:v>-0.2223</c:v>
                </c:pt>
                <c:pt idx="544">
                  <c:v>-0.2228</c:v>
                </c:pt>
                <c:pt idx="545">
                  <c:v>-0.2225</c:v>
                </c:pt>
                <c:pt idx="546">
                  <c:v>-0.22070000000000001</c:v>
                </c:pt>
                <c:pt idx="547">
                  <c:v>-0.214</c:v>
                </c:pt>
                <c:pt idx="548">
                  <c:v>-0.21690000000000001</c:v>
                </c:pt>
                <c:pt idx="549">
                  <c:v>-0.2195</c:v>
                </c:pt>
                <c:pt idx="550">
                  <c:v>-0.21719999999999998</c:v>
                </c:pt>
                <c:pt idx="551">
                  <c:v>-0.21249999999999999</c:v>
                </c:pt>
                <c:pt idx="552">
                  <c:v>-0.2122</c:v>
                </c:pt>
                <c:pt idx="553">
                  <c:v>-0.20860000000000001</c:v>
                </c:pt>
                <c:pt idx="554">
                  <c:v>-0.20949999999999999</c:v>
                </c:pt>
                <c:pt idx="555">
                  <c:v>-0.2006</c:v>
                </c:pt>
                <c:pt idx="556">
                  <c:v>-0.21920000000000001</c:v>
                </c:pt>
                <c:pt idx="557">
                  <c:v>-0.2094</c:v>
                </c:pt>
                <c:pt idx="558">
                  <c:v>-0.20980000000000001</c:v>
                </c:pt>
                <c:pt idx="559">
                  <c:v>-0.20379999999999998</c:v>
                </c:pt>
                <c:pt idx="560">
                  <c:v>-0.1943</c:v>
                </c:pt>
                <c:pt idx="561">
                  <c:v>-0.20600000000000002</c:v>
                </c:pt>
                <c:pt idx="562">
                  <c:v>-0.21729999999999999</c:v>
                </c:pt>
                <c:pt idx="563">
                  <c:v>-0.21429999999999999</c:v>
                </c:pt>
                <c:pt idx="564">
                  <c:v>-0.20569999999999999</c:v>
                </c:pt>
                <c:pt idx="565">
                  <c:v>-0.2054</c:v>
                </c:pt>
                <c:pt idx="566">
                  <c:v>-0.2127</c:v>
                </c:pt>
                <c:pt idx="567">
                  <c:v>-0.2137</c:v>
                </c:pt>
                <c:pt idx="568">
                  <c:v>-0.2155</c:v>
                </c:pt>
                <c:pt idx="569">
                  <c:v>-0.21</c:v>
                </c:pt>
                <c:pt idx="570">
                  <c:v>-0.21489999999999998</c:v>
                </c:pt>
                <c:pt idx="571">
                  <c:v>-0.21210000000000001</c:v>
                </c:pt>
                <c:pt idx="572">
                  <c:v>-0.2036</c:v>
                </c:pt>
                <c:pt idx="573">
                  <c:v>-0.20440000000000003</c:v>
                </c:pt>
                <c:pt idx="574">
                  <c:v>-0.20710000000000001</c:v>
                </c:pt>
                <c:pt idx="575">
                  <c:v>-0.20660000000000001</c:v>
                </c:pt>
                <c:pt idx="576">
                  <c:v>-0.20800000000000002</c:v>
                </c:pt>
                <c:pt idx="577">
                  <c:v>-0.20149999999999998</c:v>
                </c:pt>
                <c:pt idx="578">
                  <c:v>-0.21190000000000001</c:v>
                </c:pt>
                <c:pt idx="579">
                  <c:v>-0.21479999999999999</c:v>
                </c:pt>
                <c:pt idx="580">
                  <c:v>-0.21190000000000001</c:v>
                </c:pt>
                <c:pt idx="581">
                  <c:v>-0.23739999999999997</c:v>
                </c:pt>
                <c:pt idx="582">
                  <c:v>-0.24239999999999998</c:v>
                </c:pt>
                <c:pt idx="583">
                  <c:v>-0.2445</c:v>
                </c:pt>
                <c:pt idx="584">
                  <c:v>-0.25409999999999999</c:v>
                </c:pt>
                <c:pt idx="585">
                  <c:v>-0.25309999999999999</c:v>
                </c:pt>
                <c:pt idx="586">
                  <c:v>-0.25219999999999998</c:v>
                </c:pt>
                <c:pt idx="587">
                  <c:v>-0.2717</c:v>
                </c:pt>
                <c:pt idx="588">
                  <c:v>-0.27449999999999997</c:v>
                </c:pt>
                <c:pt idx="589">
                  <c:v>-0.27539999999999998</c:v>
                </c:pt>
                <c:pt idx="590">
                  <c:v>-0.27839999999999998</c:v>
                </c:pt>
                <c:pt idx="591">
                  <c:v>-0.27879999999999999</c:v>
                </c:pt>
                <c:pt idx="592">
                  <c:v>-0.27489999999999998</c:v>
                </c:pt>
                <c:pt idx="593">
                  <c:v>-0.2712</c:v>
                </c:pt>
                <c:pt idx="594">
                  <c:v>-0.27560000000000001</c:v>
                </c:pt>
                <c:pt idx="595">
                  <c:v>-0.2762</c:v>
                </c:pt>
                <c:pt idx="596">
                  <c:v>-0.28100000000000003</c:v>
                </c:pt>
                <c:pt idx="597">
                  <c:v>-0.28859999999999997</c:v>
                </c:pt>
                <c:pt idx="598">
                  <c:v>-0.29350000000000004</c:v>
                </c:pt>
                <c:pt idx="599">
                  <c:v>-0.28470000000000001</c:v>
                </c:pt>
                <c:pt idx="600">
                  <c:v>-0.27660000000000001</c:v>
                </c:pt>
                <c:pt idx="601">
                  <c:v>-0.27449999999999997</c:v>
                </c:pt>
                <c:pt idx="602">
                  <c:v>-0.27649999999999997</c:v>
                </c:pt>
                <c:pt idx="603">
                  <c:v>-0.28120000000000001</c:v>
                </c:pt>
                <c:pt idx="604">
                  <c:v>-0.27649999999999997</c:v>
                </c:pt>
                <c:pt idx="605">
                  <c:v>-0.29380000000000001</c:v>
                </c:pt>
                <c:pt idx="606">
                  <c:v>-0.29350000000000004</c:v>
                </c:pt>
                <c:pt idx="607">
                  <c:v>-0.28470000000000001</c:v>
                </c:pt>
                <c:pt idx="608">
                  <c:v>-0.28639999999999999</c:v>
                </c:pt>
                <c:pt idx="609">
                  <c:v>-0.28170000000000001</c:v>
                </c:pt>
                <c:pt idx="610">
                  <c:v>-0.27429999999999999</c:v>
                </c:pt>
                <c:pt idx="611">
                  <c:v>-0.27149999999999996</c:v>
                </c:pt>
                <c:pt idx="612">
                  <c:v>-0.27399999999999997</c:v>
                </c:pt>
                <c:pt idx="613">
                  <c:v>-0.29770000000000002</c:v>
                </c:pt>
                <c:pt idx="614">
                  <c:v>-0.29149999999999998</c:v>
                </c:pt>
                <c:pt idx="615">
                  <c:v>-0.28770000000000001</c:v>
                </c:pt>
                <c:pt idx="616">
                  <c:v>-0.28300000000000003</c:v>
                </c:pt>
                <c:pt idx="617">
                  <c:v>-0.2853</c:v>
                </c:pt>
                <c:pt idx="618">
                  <c:v>-0.2858</c:v>
                </c:pt>
                <c:pt idx="619">
                  <c:v>-0.28170000000000001</c:v>
                </c:pt>
                <c:pt idx="620">
                  <c:v>-0.28079999999999999</c:v>
                </c:pt>
                <c:pt idx="621">
                  <c:v>-0.28170000000000001</c:v>
                </c:pt>
                <c:pt idx="622">
                  <c:v>-0.27989999999999998</c:v>
                </c:pt>
                <c:pt idx="623">
                  <c:v>-0.27810000000000001</c:v>
                </c:pt>
                <c:pt idx="624">
                  <c:v>-0.27410000000000001</c:v>
                </c:pt>
                <c:pt idx="625">
                  <c:v>-0.2757</c:v>
                </c:pt>
                <c:pt idx="626">
                  <c:v>-0.2747</c:v>
                </c:pt>
                <c:pt idx="627">
                  <c:v>-0.26879999999999998</c:v>
                </c:pt>
                <c:pt idx="628">
                  <c:v>-0.26929999999999998</c:v>
                </c:pt>
                <c:pt idx="629">
                  <c:v>-0.25940000000000002</c:v>
                </c:pt>
                <c:pt idx="630">
                  <c:v>-0.26140000000000002</c:v>
                </c:pt>
                <c:pt idx="631">
                  <c:v>-0.26369999999999999</c:v>
                </c:pt>
                <c:pt idx="632">
                  <c:v>-0.26390000000000002</c:v>
                </c:pt>
                <c:pt idx="633">
                  <c:v>-0.26890000000000003</c:v>
                </c:pt>
                <c:pt idx="634">
                  <c:v>-0.27010000000000001</c:v>
                </c:pt>
                <c:pt idx="635">
                  <c:v>-0.27010000000000001</c:v>
                </c:pt>
                <c:pt idx="636">
                  <c:v>-0.27449999999999997</c:v>
                </c:pt>
                <c:pt idx="637">
                  <c:v>-0.27250000000000002</c:v>
                </c:pt>
                <c:pt idx="638">
                  <c:v>-0.27679999999999999</c:v>
                </c:pt>
                <c:pt idx="639">
                  <c:v>-0.27989999999999998</c:v>
                </c:pt>
                <c:pt idx="640">
                  <c:v>-0.28089999999999998</c:v>
                </c:pt>
                <c:pt idx="641">
                  <c:v>-0.28249999999999997</c:v>
                </c:pt>
                <c:pt idx="642">
                  <c:v>-0.28010000000000002</c:v>
                </c:pt>
                <c:pt idx="643">
                  <c:v>-0.28620000000000001</c:v>
                </c:pt>
                <c:pt idx="644">
                  <c:v>-0.29449999999999998</c:v>
                </c:pt>
                <c:pt idx="645">
                  <c:v>-0.2898</c:v>
                </c:pt>
                <c:pt idx="646">
                  <c:v>-0.29149999999999998</c:v>
                </c:pt>
                <c:pt idx="647">
                  <c:v>-0.29339999999999999</c:v>
                </c:pt>
                <c:pt idx="648">
                  <c:v>-0.29809999999999998</c:v>
                </c:pt>
                <c:pt idx="649">
                  <c:v>-0.29460000000000003</c:v>
                </c:pt>
                <c:pt idx="650">
                  <c:v>-0.30049999999999999</c:v>
                </c:pt>
                <c:pt idx="651">
                  <c:v>-0.29969999999999997</c:v>
                </c:pt>
                <c:pt idx="652">
                  <c:v>-0.29460000000000003</c:v>
                </c:pt>
                <c:pt idx="653">
                  <c:v>-0.29649999999999999</c:v>
                </c:pt>
                <c:pt idx="654">
                  <c:v>-0.2964</c:v>
                </c:pt>
                <c:pt idx="655">
                  <c:v>-0.28870000000000001</c:v>
                </c:pt>
                <c:pt idx="656">
                  <c:v>-0.29089999999999999</c:v>
                </c:pt>
                <c:pt idx="657">
                  <c:v>-0.29100000000000004</c:v>
                </c:pt>
                <c:pt idx="658">
                  <c:v>-0.29469999999999996</c:v>
                </c:pt>
                <c:pt idx="659">
                  <c:v>-0.30020000000000002</c:v>
                </c:pt>
                <c:pt idx="660">
                  <c:v>-0.29399999999999998</c:v>
                </c:pt>
                <c:pt idx="661">
                  <c:v>-0.29070000000000001</c:v>
                </c:pt>
                <c:pt idx="662">
                  <c:v>-0.29670000000000002</c:v>
                </c:pt>
                <c:pt idx="663">
                  <c:v>-0.2903</c:v>
                </c:pt>
                <c:pt idx="664">
                  <c:v>-0.28749999999999998</c:v>
                </c:pt>
                <c:pt idx="665">
                  <c:v>-0.28749999999999998</c:v>
                </c:pt>
                <c:pt idx="666">
                  <c:v>-0.2883</c:v>
                </c:pt>
                <c:pt idx="667">
                  <c:v>-0.29089999999999999</c:v>
                </c:pt>
                <c:pt idx="668">
                  <c:v>-0.28539999999999999</c:v>
                </c:pt>
                <c:pt idx="669">
                  <c:v>-0.28270000000000001</c:v>
                </c:pt>
                <c:pt idx="670">
                  <c:v>-0.28460000000000002</c:v>
                </c:pt>
                <c:pt idx="671">
                  <c:v>-0.28850000000000003</c:v>
                </c:pt>
                <c:pt idx="672">
                  <c:v>-0.2772</c:v>
                </c:pt>
                <c:pt idx="673">
                  <c:v>-0.27500000000000002</c:v>
                </c:pt>
                <c:pt idx="674">
                  <c:v>-0.27100000000000002</c:v>
                </c:pt>
                <c:pt idx="675">
                  <c:v>-0.27560000000000001</c:v>
                </c:pt>
                <c:pt idx="676">
                  <c:v>-0.2878</c:v>
                </c:pt>
                <c:pt idx="677">
                  <c:v>-0.28239999999999998</c:v>
                </c:pt>
                <c:pt idx="678">
                  <c:v>-0.28850000000000003</c:v>
                </c:pt>
                <c:pt idx="679">
                  <c:v>-0.28850000000000003</c:v>
                </c:pt>
                <c:pt idx="680">
                  <c:v>-0.27899999999999997</c:v>
                </c:pt>
                <c:pt idx="681">
                  <c:v>-0.28029999999999999</c:v>
                </c:pt>
                <c:pt idx="682">
                  <c:v>-0.28220000000000001</c:v>
                </c:pt>
                <c:pt idx="683">
                  <c:v>-0.28370000000000001</c:v>
                </c:pt>
                <c:pt idx="684">
                  <c:v>-0.27429999999999999</c:v>
                </c:pt>
                <c:pt idx="685">
                  <c:v>-0.2762</c:v>
                </c:pt>
                <c:pt idx="686">
                  <c:v>-0.27200000000000002</c:v>
                </c:pt>
                <c:pt idx="687">
                  <c:v>-0.25879999999999997</c:v>
                </c:pt>
                <c:pt idx="688">
                  <c:v>-0.25739999999999996</c:v>
                </c:pt>
                <c:pt idx="689">
                  <c:v>-0.25629999999999997</c:v>
                </c:pt>
                <c:pt idx="690">
                  <c:v>-0.25739999999999996</c:v>
                </c:pt>
                <c:pt idx="691">
                  <c:v>-0.26019999999999999</c:v>
                </c:pt>
                <c:pt idx="692">
                  <c:v>-0.2621</c:v>
                </c:pt>
                <c:pt idx="693">
                  <c:v>-0.26239999999999997</c:v>
                </c:pt>
                <c:pt idx="694">
                  <c:v>-0.27149999999999996</c:v>
                </c:pt>
                <c:pt idx="695">
                  <c:v>-0.25670000000000004</c:v>
                </c:pt>
                <c:pt idx="696">
                  <c:v>-0.2505</c:v>
                </c:pt>
                <c:pt idx="697">
                  <c:v>-0.25140000000000001</c:v>
                </c:pt>
                <c:pt idx="698">
                  <c:v>-0.25309999999999999</c:v>
                </c:pt>
                <c:pt idx="699">
                  <c:v>-0.27100000000000002</c:v>
                </c:pt>
                <c:pt idx="700">
                  <c:v>-0.2757</c:v>
                </c:pt>
                <c:pt idx="701">
                  <c:v>-0.2828</c:v>
                </c:pt>
                <c:pt idx="702">
                  <c:v>-0.27500000000000002</c:v>
                </c:pt>
                <c:pt idx="703">
                  <c:v>-0.29849999999999999</c:v>
                </c:pt>
                <c:pt idx="704">
                  <c:v>-0.30480000000000002</c:v>
                </c:pt>
                <c:pt idx="705">
                  <c:v>-0.30099999999999999</c:v>
                </c:pt>
                <c:pt idx="706">
                  <c:v>-0.3004</c:v>
                </c:pt>
                <c:pt idx="707">
                  <c:v>-0.30459999999999998</c:v>
                </c:pt>
                <c:pt idx="708">
                  <c:v>-0.30840000000000001</c:v>
                </c:pt>
                <c:pt idx="709">
                  <c:v>-0.30430000000000001</c:v>
                </c:pt>
                <c:pt idx="710">
                  <c:v>-0.32159999999999994</c:v>
                </c:pt>
                <c:pt idx="711">
                  <c:v>-0.30690000000000001</c:v>
                </c:pt>
                <c:pt idx="712">
                  <c:v>-0.30809999999999998</c:v>
                </c:pt>
                <c:pt idx="713">
                  <c:v>-0.30459999999999998</c:v>
                </c:pt>
                <c:pt idx="714">
                  <c:v>-0.29830000000000001</c:v>
                </c:pt>
                <c:pt idx="715">
                  <c:v>-0.30170000000000002</c:v>
                </c:pt>
                <c:pt idx="716">
                  <c:v>-0.29530000000000001</c:v>
                </c:pt>
                <c:pt idx="717">
                  <c:v>-0.29309999999999997</c:v>
                </c:pt>
                <c:pt idx="718">
                  <c:v>-0.2949</c:v>
                </c:pt>
                <c:pt idx="719">
                  <c:v>-0.2923</c:v>
                </c:pt>
                <c:pt idx="720">
                  <c:v>-0.29320000000000002</c:v>
                </c:pt>
                <c:pt idx="721">
                  <c:v>-0.28960000000000002</c:v>
                </c:pt>
                <c:pt idx="722">
                  <c:v>-0.28910000000000002</c:v>
                </c:pt>
                <c:pt idx="723">
                  <c:v>-0.28910000000000002</c:v>
                </c:pt>
                <c:pt idx="724">
                  <c:v>-0.29010000000000002</c:v>
                </c:pt>
                <c:pt idx="725">
                  <c:v>-0.2893</c:v>
                </c:pt>
                <c:pt idx="726">
                  <c:v>-0.2843</c:v>
                </c:pt>
                <c:pt idx="727">
                  <c:v>-0.2873</c:v>
                </c:pt>
                <c:pt idx="728">
                  <c:v>-0.28870000000000001</c:v>
                </c:pt>
                <c:pt idx="729">
                  <c:v>-0.28889999999999999</c:v>
                </c:pt>
                <c:pt idx="730">
                  <c:v>-0.27379999999999999</c:v>
                </c:pt>
                <c:pt idx="731">
                  <c:v>-0.26919999999999999</c:v>
                </c:pt>
                <c:pt idx="732">
                  <c:v>-0.26489999999999997</c:v>
                </c:pt>
                <c:pt idx="733">
                  <c:v>-0.25480000000000003</c:v>
                </c:pt>
                <c:pt idx="734">
                  <c:v>-0.24829999999999999</c:v>
                </c:pt>
                <c:pt idx="735">
                  <c:v>-0.25030000000000002</c:v>
                </c:pt>
                <c:pt idx="736">
                  <c:v>-0.2477</c:v>
                </c:pt>
                <c:pt idx="737">
                  <c:v>-0.24929999999999999</c:v>
                </c:pt>
                <c:pt idx="738">
                  <c:v>-0.25219999999999998</c:v>
                </c:pt>
                <c:pt idx="739">
                  <c:v>-0.25359999999999999</c:v>
                </c:pt>
                <c:pt idx="740">
                  <c:v>-0.24690000000000001</c:v>
                </c:pt>
                <c:pt idx="741">
                  <c:v>-0.23530000000000001</c:v>
                </c:pt>
                <c:pt idx="742">
                  <c:v>-0.23420000000000002</c:v>
                </c:pt>
                <c:pt idx="743">
                  <c:v>-0.2213</c:v>
                </c:pt>
                <c:pt idx="744">
                  <c:v>-0.21030000000000001</c:v>
                </c:pt>
                <c:pt idx="745">
                  <c:v>-0.21420000000000003</c:v>
                </c:pt>
                <c:pt idx="746">
                  <c:v>-0.22500000000000001</c:v>
                </c:pt>
                <c:pt idx="747">
                  <c:v>-0.217</c:v>
                </c:pt>
                <c:pt idx="748">
                  <c:v>-0.21100000000000002</c:v>
                </c:pt>
                <c:pt idx="749">
                  <c:v>-0.20920000000000002</c:v>
                </c:pt>
                <c:pt idx="750">
                  <c:v>-0.2041</c:v>
                </c:pt>
                <c:pt idx="751">
                  <c:v>-0.18870000000000001</c:v>
                </c:pt>
                <c:pt idx="752">
                  <c:v>-0.18429999999999999</c:v>
                </c:pt>
                <c:pt idx="753">
                  <c:v>-0.18160000000000001</c:v>
                </c:pt>
                <c:pt idx="754">
                  <c:v>-0.17649999999999999</c:v>
                </c:pt>
                <c:pt idx="755">
                  <c:v>-0.17929999999999999</c:v>
                </c:pt>
                <c:pt idx="756">
                  <c:v>-0.1789</c:v>
                </c:pt>
                <c:pt idx="757">
                  <c:v>-0.17989999999999998</c:v>
                </c:pt>
                <c:pt idx="758">
                  <c:v>-0.1754</c:v>
                </c:pt>
                <c:pt idx="759">
                  <c:v>-0.16949999999999998</c:v>
                </c:pt>
                <c:pt idx="760">
                  <c:v>-0.17449999999999999</c:v>
                </c:pt>
                <c:pt idx="761">
                  <c:v>-0.17149999999999999</c:v>
                </c:pt>
                <c:pt idx="762">
                  <c:v>-0.1704</c:v>
                </c:pt>
                <c:pt idx="763">
                  <c:v>-0.19190000000000002</c:v>
                </c:pt>
                <c:pt idx="764">
                  <c:v>-0.17859999999999998</c:v>
                </c:pt>
                <c:pt idx="765">
                  <c:v>-0.1845</c:v>
                </c:pt>
                <c:pt idx="766">
                  <c:v>-0.18609999999999999</c:v>
                </c:pt>
                <c:pt idx="767">
                  <c:v>-0.1852</c:v>
                </c:pt>
                <c:pt idx="768">
                  <c:v>-0.19140000000000001</c:v>
                </c:pt>
                <c:pt idx="769">
                  <c:v>-0.21340000000000001</c:v>
                </c:pt>
                <c:pt idx="770">
                  <c:v>-0.2253</c:v>
                </c:pt>
                <c:pt idx="771">
                  <c:v>-0.22559999999999999</c:v>
                </c:pt>
                <c:pt idx="772">
                  <c:v>-0.21</c:v>
                </c:pt>
                <c:pt idx="773">
                  <c:v>-0.2054</c:v>
                </c:pt>
                <c:pt idx="774">
                  <c:v>-0.2087</c:v>
                </c:pt>
                <c:pt idx="775">
                  <c:v>-0.20079999999999998</c:v>
                </c:pt>
                <c:pt idx="776">
                  <c:v>-0.1953</c:v>
                </c:pt>
                <c:pt idx="777">
                  <c:v>-0.2014</c:v>
                </c:pt>
                <c:pt idx="778">
                  <c:v>-0.19440000000000002</c:v>
                </c:pt>
                <c:pt idx="779">
                  <c:v>-0.20499999999999999</c:v>
                </c:pt>
                <c:pt idx="780">
                  <c:v>-0.19760000000000003</c:v>
                </c:pt>
                <c:pt idx="781">
                  <c:v>-0.19350000000000001</c:v>
                </c:pt>
                <c:pt idx="782">
                  <c:v>-0.1938</c:v>
                </c:pt>
                <c:pt idx="783">
                  <c:v>-0.192</c:v>
                </c:pt>
                <c:pt idx="784">
                  <c:v>-0.1855</c:v>
                </c:pt>
                <c:pt idx="785">
                  <c:v>-0.1822</c:v>
                </c:pt>
                <c:pt idx="786">
                  <c:v>-0.18760000000000002</c:v>
                </c:pt>
                <c:pt idx="787">
                  <c:v>-0.1885</c:v>
                </c:pt>
                <c:pt idx="788">
                  <c:v>-0.1928</c:v>
                </c:pt>
                <c:pt idx="789">
                  <c:v>-0.18719999999999998</c:v>
                </c:pt>
                <c:pt idx="790">
                  <c:v>-0.1925</c:v>
                </c:pt>
                <c:pt idx="791">
                  <c:v>-0.1928</c:v>
                </c:pt>
                <c:pt idx="792">
                  <c:v>-0.18160000000000001</c:v>
                </c:pt>
                <c:pt idx="793">
                  <c:v>-0.18100000000000002</c:v>
                </c:pt>
                <c:pt idx="794">
                  <c:v>-0.16769999999999999</c:v>
                </c:pt>
                <c:pt idx="795">
                  <c:v>-0.16300000000000001</c:v>
                </c:pt>
                <c:pt idx="796">
                  <c:v>-0.16239999999999999</c:v>
                </c:pt>
                <c:pt idx="797">
                  <c:v>-0.15970000000000001</c:v>
                </c:pt>
                <c:pt idx="798">
                  <c:v>-0.151</c:v>
                </c:pt>
                <c:pt idx="799">
                  <c:v>-0.15759999999999999</c:v>
                </c:pt>
                <c:pt idx="800">
                  <c:v>-0.16</c:v>
                </c:pt>
                <c:pt idx="801">
                  <c:v>-0.1641</c:v>
                </c:pt>
                <c:pt idx="802">
                  <c:v>-0.16239999999999999</c:v>
                </c:pt>
                <c:pt idx="803">
                  <c:v>-0.16020000000000001</c:v>
                </c:pt>
                <c:pt idx="804">
                  <c:v>-0.15160000000000001</c:v>
                </c:pt>
                <c:pt idx="805">
                  <c:v>-0.14710000000000001</c:v>
                </c:pt>
                <c:pt idx="806">
                  <c:v>-0.14630000000000001</c:v>
                </c:pt>
                <c:pt idx="807">
                  <c:v>-0.14649999999999999</c:v>
                </c:pt>
                <c:pt idx="808">
                  <c:v>-0.1507</c:v>
                </c:pt>
                <c:pt idx="809">
                  <c:v>-0.13600000000000001</c:v>
                </c:pt>
                <c:pt idx="810">
                  <c:v>-0.13239999999999999</c:v>
                </c:pt>
                <c:pt idx="811">
                  <c:v>-0.1249</c:v>
                </c:pt>
                <c:pt idx="812">
                  <c:v>-0.12710000000000002</c:v>
                </c:pt>
                <c:pt idx="813">
                  <c:v>-0.122</c:v>
                </c:pt>
                <c:pt idx="814">
                  <c:v>-0.11599999999999999</c:v>
                </c:pt>
                <c:pt idx="815">
                  <c:v>-0.1202</c:v>
                </c:pt>
                <c:pt idx="816">
                  <c:v>-0.1192</c:v>
                </c:pt>
                <c:pt idx="817">
                  <c:v>-0.1202</c:v>
                </c:pt>
                <c:pt idx="818">
                  <c:v>-0.11599999999999999</c:v>
                </c:pt>
                <c:pt idx="819">
                  <c:v>-0.1157</c:v>
                </c:pt>
                <c:pt idx="820">
                  <c:v>-0.1186</c:v>
                </c:pt>
                <c:pt idx="821">
                  <c:v>-0.12909999999999999</c:v>
                </c:pt>
                <c:pt idx="822">
                  <c:v>-0.1265</c:v>
                </c:pt>
                <c:pt idx="823">
                  <c:v>-0.11789999999999999</c:v>
                </c:pt>
                <c:pt idx="824">
                  <c:v>-0.109</c:v>
                </c:pt>
                <c:pt idx="825">
                  <c:v>-0.11310000000000001</c:v>
                </c:pt>
                <c:pt idx="826">
                  <c:v>-0.1116</c:v>
                </c:pt>
                <c:pt idx="827">
                  <c:v>-0.1173</c:v>
                </c:pt>
                <c:pt idx="828">
                  <c:v>-0.12560000000000002</c:v>
                </c:pt>
                <c:pt idx="829">
                  <c:v>-0.1216</c:v>
                </c:pt>
                <c:pt idx="830">
                  <c:v>-0.1229</c:v>
                </c:pt>
                <c:pt idx="831">
                  <c:v>-0.12909999999999999</c:v>
                </c:pt>
                <c:pt idx="832">
                  <c:v>-0.1285</c:v>
                </c:pt>
                <c:pt idx="833">
                  <c:v>-0.1338</c:v>
                </c:pt>
                <c:pt idx="834">
                  <c:v>-0.16320000000000001</c:v>
                </c:pt>
                <c:pt idx="835">
                  <c:v>-0.18190000000000001</c:v>
                </c:pt>
                <c:pt idx="836">
                  <c:v>-0.18160000000000001</c:v>
                </c:pt>
                <c:pt idx="837">
                  <c:v>-0.18539999999999998</c:v>
                </c:pt>
                <c:pt idx="838">
                  <c:v>-0.17800000000000002</c:v>
                </c:pt>
                <c:pt idx="839">
                  <c:v>-0.18079999999999999</c:v>
                </c:pt>
                <c:pt idx="840">
                  <c:v>-0.17949999999999999</c:v>
                </c:pt>
                <c:pt idx="841">
                  <c:v>-0.1769</c:v>
                </c:pt>
                <c:pt idx="842">
                  <c:v>-0.17510000000000001</c:v>
                </c:pt>
                <c:pt idx="843">
                  <c:v>-0.16820000000000002</c:v>
                </c:pt>
                <c:pt idx="844">
                  <c:v>-0.17530000000000001</c:v>
                </c:pt>
                <c:pt idx="845">
                  <c:v>-0.16170000000000001</c:v>
                </c:pt>
                <c:pt idx="846">
                  <c:v>-0.1673</c:v>
                </c:pt>
                <c:pt idx="847">
                  <c:v>-0.16239999999999999</c:v>
                </c:pt>
                <c:pt idx="848">
                  <c:v>-0.1603</c:v>
                </c:pt>
                <c:pt idx="849">
                  <c:v>-0.14859999999999998</c:v>
                </c:pt>
                <c:pt idx="850">
                  <c:v>-0.15109999999999998</c:v>
                </c:pt>
                <c:pt idx="851">
                  <c:v>-0.15380000000000002</c:v>
                </c:pt>
                <c:pt idx="852">
                  <c:v>-0.14929999999999999</c:v>
                </c:pt>
                <c:pt idx="853">
                  <c:v>-0.14779999999999999</c:v>
                </c:pt>
                <c:pt idx="854">
                  <c:v>-0.15970000000000001</c:v>
                </c:pt>
                <c:pt idx="855">
                  <c:v>-0.16940000000000002</c:v>
                </c:pt>
                <c:pt idx="856">
                  <c:v>-0.18989999999999999</c:v>
                </c:pt>
                <c:pt idx="857">
                  <c:v>-0.2009</c:v>
                </c:pt>
                <c:pt idx="858">
                  <c:v>-0.20030000000000001</c:v>
                </c:pt>
                <c:pt idx="859">
                  <c:v>-0.1875</c:v>
                </c:pt>
                <c:pt idx="860">
                  <c:v>-0.19159999999999999</c:v>
                </c:pt>
                <c:pt idx="861">
                  <c:v>-0.20569999999999999</c:v>
                </c:pt>
                <c:pt idx="862">
                  <c:v>-0.20420000000000002</c:v>
                </c:pt>
                <c:pt idx="863">
                  <c:v>-0.20809999999999998</c:v>
                </c:pt>
                <c:pt idx="864">
                  <c:v>-0.20469999999999999</c:v>
                </c:pt>
                <c:pt idx="865">
                  <c:v>-0.21329999999999999</c:v>
                </c:pt>
                <c:pt idx="866">
                  <c:v>-0.22289999999999999</c:v>
                </c:pt>
                <c:pt idx="867">
                  <c:v>-0.23699999999999999</c:v>
                </c:pt>
                <c:pt idx="868">
                  <c:v>-0.22550000000000001</c:v>
                </c:pt>
                <c:pt idx="869">
                  <c:v>-0.2281</c:v>
                </c:pt>
                <c:pt idx="870">
                  <c:v>-0.23350000000000001</c:v>
                </c:pt>
                <c:pt idx="871">
                  <c:v>-0.25109999999999999</c:v>
                </c:pt>
                <c:pt idx="872">
                  <c:v>-0.24609999999999999</c:v>
                </c:pt>
                <c:pt idx="873">
                  <c:v>-0.2487</c:v>
                </c:pt>
                <c:pt idx="874">
                  <c:v>-0.24010000000000001</c:v>
                </c:pt>
                <c:pt idx="875">
                  <c:v>-0.25009999999999999</c:v>
                </c:pt>
                <c:pt idx="876">
                  <c:v>-0.25109999999999999</c:v>
                </c:pt>
                <c:pt idx="877">
                  <c:v>-0.23680000000000001</c:v>
                </c:pt>
                <c:pt idx="878">
                  <c:v>-0.24100000000000002</c:v>
                </c:pt>
                <c:pt idx="879">
                  <c:v>-0.23199999999999998</c:v>
                </c:pt>
                <c:pt idx="880">
                  <c:v>-0.23769999999999999</c:v>
                </c:pt>
                <c:pt idx="881">
                  <c:v>-0.2379</c:v>
                </c:pt>
                <c:pt idx="882">
                  <c:v>-0.23680000000000001</c:v>
                </c:pt>
                <c:pt idx="883">
                  <c:v>-0.23329999999999998</c:v>
                </c:pt>
                <c:pt idx="884">
                  <c:v>-0.2235</c:v>
                </c:pt>
                <c:pt idx="885">
                  <c:v>-0.221</c:v>
                </c:pt>
                <c:pt idx="886">
                  <c:v>-0.2213</c:v>
                </c:pt>
                <c:pt idx="887">
                  <c:v>-0.21729999999999999</c:v>
                </c:pt>
                <c:pt idx="888">
                  <c:v>-0.21920000000000001</c:v>
                </c:pt>
                <c:pt idx="889">
                  <c:v>-0.22339999999999999</c:v>
                </c:pt>
                <c:pt idx="890">
                  <c:v>-0.23329999999999998</c:v>
                </c:pt>
                <c:pt idx="891">
                  <c:v>-0.23449999999999999</c:v>
                </c:pt>
                <c:pt idx="892">
                  <c:v>-0.24390000000000001</c:v>
                </c:pt>
                <c:pt idx="893">
                  <c:v>-0.23079999999999998</c:v>
                </c:pt>
                <c:pt idx="894">
                  <c:v>-0.23350000000000001</c:v>
                </c:pt>
                <c:pt idx="895">
                  <c:v>-0.23850000000000002</c:v>
                </c:pt>
                <c:pt idx="896">
                  <c:v>-0.2354</c:v>
                </c:pt>
                <c:pt idx="897">
                  <c:v>-0.2321</c:v>
                </c:pt>
                <c:pt idx="898">
                  <c:v>-0.2359</c:v>
                </c:pt>
                <c:pt idx="899">
                  <c:v>-0.23120000000000002</c:v>
                </c:pt>
                <c:pt idx="900">
                  <c:v>-0.23860000000000001</c:v>
                </c:pt>
                <c:pt idx="901">
                  <c:v>-0.2412</c:v>
                </c:pt>
                <c:pt idx="902">
                  <c:v>-0.2382</c:v>
                </c:pt>
                <c:pt idx="903">
                  <c:v>-0.2306</c:v>
                </c:pt>
                <c:pt idx="904">
                  <c:v>-0.22850000000000001</c:v>
                </c:pt>
                <c:pt idx="905">
                  <c:v>-0.2354</c:v>
                </c:pt>
                <c:pt idx="906">
                  <c:v>-0.23469999999999999</c:v>
                </c:pt>
                <c:pt idx="907">
                  <c:v>-0.2407</c:v>
                </c:pt>
                <c:pt idx="908">
                  <c:v>-0.24249999999999999</c:v>
                </c:pt>
                <c:pt idx="909">
                  <c:v>-0.26100000000000001</c:v>
                </c:pt>
                <c:pt idx="910">
                  <c:v>-0.26479999999999998</c:v>
                </c:pt>
                <c:pt idx="911">
                  <c:v>-0.25780000000000003</c:v>
                </c:pt>
                <c:pt idx="912">
                  <c:v>-0.26780000000000004</c:v>
                </c:pt>
                <c:pt idx="913">
                  <c:v>-0.27800000000000002</c:v>
                </c:pt>
                <c:pt idx="914">
                  <c:v>-0.28300000000000003</c:v>
                </c:pt>
                <c:pt idx="915">
                  <c:v>-0.2838</c:v>
                </c:pt>
                <c:pt idx="916">
                  <c:v>-0.29880000000000001</c:v>
                </c:pt>
                <c:pt idx="917">
                  <c:v>-0.30260000000000004</c:v>
                </c:pt>
                <c:pt idx="918">
                  <c:v>-0.28960000000000002</c:v>
                </c:pt>
                <c:pt idx="919">
                  <c:v>-0.28399999999999997</c:v>
                </c:pt>
                <c:pt idx="920">
                  <c:v>-0.2969</c:v>
                </c:pt>
                <c:pt idx="921">
                  <c:v>-0.31230000000000002</c:v>
                </c:pt>
                <c:pt idx="922">
                  <c:v>-0.30570000000000003</c:v>
                </c:pt>
                <c:pt idx="923">
                  <c:v>-0.2999</c:v>
                </c:pt>
                <c:pt idx="924">
                  <c:v>-0.29899999999999999</c:v>
                </c:pt>
                <c:pt idx="925">
                  <c:v>-0.30199999999999999</c:v>
                </c:pt>
                <c:pt idx="926">
                  <c:v>-0.30099999999999999</c:v>
                </c:pt>
                <c:pt idx="927">
                  <c:v>-0.29710000000000003</c:v>
                </c:pt>
                <c:pt idx="928">
                  <c:v>-0.29020000000000001</c:v>
                </c:pt>
                <c:pt idx="929">
                  <c:v>-0.29059999999999997</c:v>
                </c:pt>
                <c:pt idx="930">
                  <c:v>-0.28160000000000002</c:v>
                </c:pt>
                <c:pt idx="931">
                  <c:v>-0.2848</c:v>
                </c:pt>
                <c:pt idx="932">
                  <c:v>-0.2873</c:v>
                </c:pt>
                <c:pt idx="933">
                  <c:v>-0.28420000000000001</c:v>
                </c:pt>
                <c:pt idx="934">
                  <c:v>-0.29070000000000001</c:v>
                </c:pt>
                <c:pt idx="935">
                  <c:v>-0.28939999999999999</c:v>
                </c:pt>
                <c:pt idx="936">
                  <c:v>-0.28899999999999998</c:v>
                </c:pt>
                <c:pt idx="937">
                  <c:v>-0.28010000000000002</c:v>
                </c:pt>
                <c:pt idx="938">
                  <c:v>-0.2737</c:v>
                </c:pt>
                <c:pt idx="939">
                  <c:v>-0.26860000000000001</c:v>
                </c:pt>
                <c:pt idx="940">
                  <c:v>-0.26350000000000001</c:v>
                </c:pt>
                <c:pt idx="941">
                  <c:v>-0.26890000000000003</c:v>
                </c:pt>
                <c:pt idx="942">
                  <c:v>-0.26400000000000001</c:v>
                </c:pt>
                <c:pt idx="943">
                  <c:v>-0.26479999999999998</c:v>
                </c:pt>
                <c:pt idx="944">
                  <c:v>-0.26239999999999997</c:v>
                </c:pt>
                <c:pt idx="945">
                  <c:v>-0.2646</c:v>
                </c:pt>
                <c:pt idx="946">
                  <c:v>-0.26429999999999998</c:v>
                </c:pt>
                <c:pt idx="947">
                  <c:v>-0.27010000000000001</c:v>
                </c:pt>
                <c:pt idx="948">
                  <c:v>-0.26469999999999999</c:v>
                </c:pt>
                <c:pt idx="949">
                  <c:v>-0.26400000000000001</c:v>
                </c:pt>
                <c:pt idx="950">
                  <c:v>-0.26419999999999999</c:v>
                </c:pt>
                <c:pt idx="951">
                  <c:v>-0.2661</c:v>
                </c:pt>
                <c:pt idx="952">
                  <c:v>-0.26050000000000001</c:v>
                </c:pt>
                <c:pt idx="953">
                  <c:v>-0.25409999999999999</c:v>
                </c:pt>
                <c:pt idx="954">
                  <c:v>-0.25459999999999999</c:v>
                </c:pt>
                <c:pt idx="955">
                  <c:v>-0.25559999999999999</c:v>
                </c:pt>
                <c:pt idx="956">
                  <c:v>-0.25129999999999997</c:v>
                </c:pt>
                <c:pt idx="957">
                  <c:v>-0.25109999999999999</c:v>
                </c:pt>
                <c:pt idx="958">
                  <c:v>-0.25469999999999998</c:v>
                </c:pt>
                <c:pt idx="959">
                  <c:v>-0.2576</c:v>
                </c:pt>
                <c:pt idx="960">
                  <c:v>-0.26329999999999998</c:v>
                </c:pt>
                <c:pt idx="961">
                  <c:v>-0.26390000000000002</c:v>
                </c:pt>
                <c:pt idx="962">
                  <c:v>-0.27190000000000003</c:v>
                </c:pt>
                <c:pt idx="963">
                  <c:v>-0.29309999999999997</c:v>
                </c:pt>
                <c:pt idx="964">
                  <c:v>-0.28550000000000003</c:v>
                </c:pt>
                <c:pt idx="965">
                  <c:v>-0.29609999999999997</c:v>
                </c:pt>
                <c:pt idx="966">
                  <c:v>-0.30459999999999998</c:v>
                </c:pt>
                <c:pt idx="967">
                  <c:v>-0.29870000000000002</c:v>
                </c:pt>
                <c:pt idx="968">
                  <c:v>-0.30180000000000001</c:v>
                </c:pt>
                <c:pt idx="969">
                  <c:v>-0.30359999999999998</c:v>
                </c:pt>
                <c:pt idx="970">
                  <c:v>-0.30079999999999996</c:v>
                </c:pt>
                <c:pt idx="971">
                  <c:v>-0.30070000000000002</c:v>
                </c:pt>
                <c:pt idx="972">
                  <c:v>-0.30769999999999997</c:v>
                </c:pt>
                <c:pt idx="973">
                  <c:v>-0.30430000000000001</c:v>
                </c:pt>
                <c:pt idx="974">
                  <c:v>-0.31109999999999999</c:v>
                </c:pt>
                <c:pt idx="975">
                  <c:v>-0.30299999999999999</c:v>
                </c:pt>
                <c:pt idx="976">
                  <c:v>-0.2984</c:v>
                </c:pt>
                <c:pt idx="977">
                  <c:v>-0.29420000000000002</c:v>
                </c:pt>
                <c:pt idx="978">
                  <c:v>-0.29370000000000002</c:v>
                </c:pt>
                <c:pt idx="979">
                  <c:v>-0.29630000000000001</c:v>
                </c:pt>
                <c:pt idx="980">
                  <c:v>-0.29160000000000003</c:v>
                </c:pt>
                <c:pt idx="981">
                  <c:v>-0.30010000000000003</c:v>
                </c:pt>
                <c:pt idx="982">
                  <c:v>-0.29160000000000003</c:v>
                </c:pt>
                <c:pt idx="983">
                  <c:v>-0.28139999999999998</c:v>
                </c:pt>
                <c:pt idx="984">
                  <c:v>-0.25989999999999996</c:v>
                </c:pt>
                <c:pt idx="985">
                  <c:v>-0.25359999999999999</c:v>
                </c:pt>
                <c:pt idx="986">
                  <c:v>-0.25409999999999999</c:v>
                </c:pt>
                <c:pt idx="987">
                  <c:v>-0.25440000000000002</c:v>
                </c:pt>
                <c:pt idx="988">
                  <c:v>-0.254</c:v>
                </c:pt>
                <c:pt idx="989">
                  <c:v>-0.26190000000000002</c:v>
                </c:pt>
                <c:pt idx="990">
                  <c:v>-0.25239999999999996</c:v>
                </c:pt>
                <c:pt idx="991">
                  <c:v>-0.252</c:v>
                </c:pt>
                <c:pt idx="992">
                  <c:v>-0.26850000000000002</c:v>
                </c:pt>
                <c:pt idx="993">
                  <c:v>-0.26989999999999997</c:v>
                </c:pt>
                <c:pt idx="994">
                  <c:v>-0.27429999999999999</c:v>
                </c:pt>
                <c:pt idx="995">
                  <c:v>-0.27810000000000001</c:v>
                </c:pt>
                <c:pt idx="996">
                  <c:v>-0.2747</c:v>
                </c:pt>
                <c:pt idx="997">
                  <c:v>-0.27699999999999997</c:v>
                </c:pt>
                <c:pt idx="998">
                  <c:v>-0.27379999999999999</c:v>
                </c:pt>
                <c:pt idx="999">
                  <c:v>-0.2752</c:v>
                </c:pt>
                <c:pt idx="1000">
                  <c:v>-0.27929999999999999</c:v>
                </c:pt>
                <c:pt idx="1001">
                  <c:v>-0.28010000000000002</c:v>
                </c:pt>
                <c:pt idx="1002">
                  <c:v>-0.27479999999999999</c:v>
                </c:pt>
                <c:pt idx="1003">
                  <c:v>-0.26679999999999998</c:v>
                </c:pt>
                <c:pt idx="1004">
                  <c:v>-0.26719999999999999</c:v>
                </c:pt>
                <c:pt idx="1005">
                  <c:v>-0.27239999999999998</c:v>
                </c:pt>
                <c:pt idx="1006">
                  <c:v>-0.2767</c:v>
                </c:pt>
                <c:pt idx="1007">
                  <c:v>-0.27860000000000001</c:v>
                </c:pt>
                <c:pt idx="1008">
                  <c:v>-0.2797</c:v>
                </c:pt>
                <c:pt idx="1009">
                  <c:v>-0.27479999999999999</c:v>
                </c:pt>
                <c:pt idx="1010">
                  <c:v>-0.27899999999999997</c:v>
                </c:pt>
                <c:pt idx="1011">
                  <c:v>-0.26940000000000003</c:v>
                </c:pt>
                <c:pt idx="1012">
                  <c:v>-0.26839999999999997</c:v>
                </c:pt>
                <c:pt idx="1013">
                  <c:v>-0.2515</c:v>
                </c:pt>
                <c:pt idx="1014">
                  <c:v>-0.248</c:v>
                </c:pt>
                <c:pt idx="1015">
                  <c:v>-0.19940000000000002</c:v>
                </c:pt>
                <c:pt idx="1016">
                  <c:v>-0.192</c:v>
                </c:pt>
                <c:pt idx="1017">
                  <c:v>-0.18359999999999999</c:v>
                </c:pt>
                <c:pt idx="1018">
                  <c:v>-0.18640000000000001</c:v>
                </c:pt>
                <c:pt idx="1019">
                  <c:v>-0.17929999999999999</c:v>
                </c:pt>
                <c:pt idx="1020">
                  <c:v>-0.1875</c:v>
                </c:pt>
                <c:pt idx="1021">
                  <c:v>-0.17929999999999999</c:v>
                </c:pt>
                <c:pt idx="1022">
                  <c:v>-0.18109999999999998</c:v>
                </c:pt>
                <c:pt idx="1023">
                  <c:v>-0.18609999999999999</c:v>
                </c:pt>
                <c:pt idx="1024">
                  <c:v>-0.18940000000000001</c:v>
                </c:pt>
                <c:pt idx="1025">
                  <c:v>-0.1893</c:v>
                </c:pt>
                <c:pt idx="1026">
                  <c:v>-0.18960000000000002</c:v>
                </c:pt>
                <c:pt idx="1027">
                  <c:v>-0.18010000000000001</c:v>
                </c:pt>
                <c:pt idx="1028">
                  <c:v>-0.18629999999999999</c:v>
                </c:pt>
                <c:pt idx="1029">
                  <c:v>-0.18359999999999999</c:v>
                </c:pt>
                <c:pt idx="1030">
                  <c:v>-0.1825</c:v>
                </c:pt>
                <c:pt idx="1031">
                  <c:v>-0.17980000000000002</c:v>
                </c:pt>
                <c:pt idx="1032">
                  <c:v>-0.1893</c:v>
                </c:pt>
                <c:pt idx="1033">
                  <c:v>-0.19469999999999998</c:v>
                </c:pt>
                <c:pt idx="1034">
                  <c:v>-0.18989999999999999</c:v>
                </c:pt>
                <c:pt idx="1035">
                  <c:v>-0.19159999999999999</c:v>
                </c:pt>
                <c:pt idx="1036">
                  <c:v>-0.2029</c:v>
                </c:pt>
                <c:pt idx="1037">
                  <c:v>-0.19350000000000001</c:v>
                </c:pt>
                <c:pt idx="1038">
                  <c:v>-0.18420000000000003</c:v>
                </c:pt>
                <c:pt idx="1039">
                  <c:v>-0.1837</c:v>
                </c:pt>
                <c:pt idx="1040">
                  <c:v>-0.18359999999999999</c:v>
                </c:pt>
                <c:pt idx="1041">
                  <c:v>-0.19469999999999998</c:v>
                </c:pt>
                <c:pt idx="1042">
                  <c:v>-0.17800000000000002</c:v>
                </c:pt>
                <c:pt idx="1043">
                  <c:v>-0.18140000000000001</c:v>
                </c:pt>
                <c:pt idx="1044">
                  <c:v>-0.1855</c:v>
                </c:pt>
                <c:pt idx="1045">
                  <c:v>-0.184</c:v>
                </c:pt>
                <c:pt idx="1046">
                  <c:v>-0.1741</c:v>
                </c:pt>
                <c:pt idx="1047">
                  <c:v>-0.17069999999999999</c:v>
                </c:pt>
                <c:pt idx="1048">
                  <c:v>-0.17120000000000002</c:v>
                </c:pt>
                <c:pt idx="1049">
                  <c:v>-0.14960000000000001</c:v>
                </c:pt>
                <c:pt idx="1050">
                  <c:v>-0.13570000000000002</c:v>
                </c:pt>
                <c:pt idx="1051">
                  <c:v>-0.13819999999999999</c:v>
                </c:pt>
                <c:pt idx="1052">
                  <c:v>-0.1386</c:v>
                </c:pt>
                <c:pt idx="1053">
                  <c:v>-0.14400000000000002</c:v>
                </c:pt>
                <c:pt idx="1054">
                  <c:v>-0.151</c:v>
                </c:pt>
                <c:pt idx="1055">
                  <c:v>-0.1421</c:v>
                </c:pt>
                <c:pt idx="1056">
                  <c:v>-0.1368</c:v>
                </c:pt>
                <c:pt idx="1057">
                  <c:v>-0.13539999999999999</c:v>
                </c:pt>
                <c:pt idx="1058">
                  <c:v>-0.13350000000000001</c:v>
                </c:pt>
                <c:pt idx="1059">
                  <c:v>-0.13</c:v>
                </c:pt>
                <c:pt idx="1060">
                  <c:v>-0.1409</c:v>
                </c:pt>
                <c:pt idx="1061">
                  <c:v>-0.1376</c:v>
                </c:pt>
                <c:pt idx="1062">
                  <c:v>-0.11960000000000001</c:v>
                </c:pt>
                <c:pt idx="1063">
                  <c:v>-0.10980000000000001</c:v>
                </c:pt>
                <c:pt idx="1064">
                  <c:v>-0.10890000000000001</c:v>
                </c:pt>
                <c:pt idx="1065">
                  <c:v>-0.1232</c:v>
                </c:pt>
                <c:pt idx="1066">
                  <c:v>-0.11599999999999999</c:v>
                </c:pt>
                <c:pt idx="1067">
                  <c:v>-0.1198</c:v>
                </c:pt>
                <c:pt idx="1068">
                  <c:v>-0.12230000000000001</c:v>
                </c:pt>
                <c:pt idx="1069">
                  <c:v>-0.1217</c:v>
                </c:pt>
                <c:pt idx="1070">
                  <c:v>-0.11689999999999999</c:v>
                </c:pt>
                <c:pt idx="1071">
                  <c:v>-0.1229</c:v>
                </c:pt>
                <c:pt idx="1072">
                  <c:v>-0.1278</c:v>
                </c:pt>
                <c:pt idx="1073">
                  <c:v>-0.12809999999999999</c:v>
                </c:pt>
                <c:pt idx="1074">
                  <c:v>-0.1285</c:v>
                </c:pt>
                <c:pt idx="1075">
                  <c:v>-0.13089999999999999</c:v>
                </c:pt>
                <c:pt idx="1076">
                  <c:v>-0.13819999999999999</c:v>
                </c:pt>
                <c:pt idx="1077">
                  <c:v>-0.14560000000000001</c:v>
                </c:pt>
                <c:pt idx="1078">
                  <c:v>-0.14630000000000001</c:v>
                </c:pt>
                <c:pt idx="1079">
                  <c:v>-0.13269999999999998</c:v>
                </c:pt>
                <c:pt idx="1080">
                  <c:v>-0.125</c:v>
                </c:pt>
                <c:pt idx="1081">
                  <c:v>-0.1268</c:v>
                </c:pt>
                <c:pt idx="1082">
                  <c:v>-0.1371</c:v>
                </c:pt>
                <c:pt idx="1083">
                  <c:v>-0.14099999999999999</c:v>
                </c:pt>
                <c:pt idx="1084">
                  <c:v>-0.14180000000000001</c:v>
                </c:pt>
                <c:pt idx="1085">
                  <c:v>-0.154</c:v>
                </c:pt>
                <c:pt idx="1086">
                  <c:v>-0.1575</c:v>
                </c:pt>
                <c:pt idx="1087">
                  <c:v>-0.157</c:v>
                </c:pt>
                <c:pt idx="1088">
                  <c:v>-0.16820000000000002</c:v>
                </c:pt>
                <c:pt idx="1089">
                  <c:v>-0.18539999999999998</c:v>
                </c:pt>
                <c:pt idx="1090">
                  <c:v>-0.19409999999999999</c:v>
                </c:pt>
                <c:pt idx="1091">
                  <c:v>-0.19409999999999999</c:v>
                </c:pt>
                <c:pt idx="1092">
                  <c:v>-0.2009</c:v>
                </c:pt>
                <c:pt idx="1093">
                  <c:v>-0.20600000000000002</c:v>
                </c:pt>
                <c:pt idx="1094">
                  <c:v>-0.21640000000000001</c:v>
                </c:pt>
                <c:pt idx="1095">
                  <c:v>-0.22409999999999999</c:v>
                </c:pt>
                <c:pt idx="1096">
                  <c:v>-0.22260000000000002</c:v>
                </c:pt>
                <c:pt idx="1097">
                  <c:v>-0.21890000000000001</c:v>
                </c:pt>
                <c:pt idx="1098">
                  <c:v>-0.21660000000000001</c:v>
                </c:pt>
                <c:pt idx="1099">
                  <c:v>-0.22159999999999999</c:v>
                </c:pt>
                <c:pt idx="1100">
                  <c:v>-0.22260000000000002</c:v>
                </c:pt>
                <c:pt idx="1101">
                  <c:v>-0.2223</c:v>
                </c:pt>
                <c:pt idx="1102">
                  <c:v>-0.22850000000000001</c:v>
                </c:pt>
                <c:pt idx="1103">
                  <c:v>-0.21809999999999999</c:v>
                </c:pt>
                <c:pt idx="1104">
                  <c:v>-0.21719999999999998</c:v>
                </c:pt>
                <c:pt idx="1105">
                  <c:v>-0.2107</c:v>
                </c:pt>
                <c:pt idx="1106">
                  <c:v>-0.2069</c:v>
                </c:pt>
                <c:pt idx="1107">
                  <c:v>-0.18899999999999997</c:v>
                </c:pt>
                <c:pt idx="1108">
                  <c:v>-0.19289999999999999</c:v>
                </c:pt>
                <c:pt idx="1109">
                  <c:v>-0.19350000000000001</c:v>
                </c:pt>
                <c:pt idx="1110">
                  <c:v>-0.19769999999999999</c:v>
                </c:pt>
                <c:pt idx="1111">
                  <c:v>-0.20120000000000002</c:v>
                </c:pt>
                <c:pt idx="1112">
                  <c:v>-0.2097</c:v>
                </c:pt>
                <c:pt idx="1113">
                  <c:v>-0.2208</c:v>
                </c:pt>
                <c:pt idx="1114">
                  <c:v>-0.2175</c:v>
                </c:pt>
                <c:pt idx="1115">
                  <c:v>-0.21340000000000001</c:v>
                </c:pt>
                <c:pt idx="1116">
                  <c:v>-0.2107</c:v>
                </c:pt>
                <c:pt idx="1117">
                  <c:v>-0.21190000000000001</c:v>
                </c:pt>
                <c:pt idx="1118">
                  <c:v>-0.2089</c:v>
                </c:pt>
                <c:pt idx="1119">
                  <c:v>-0.20749999999999999</c:v>
                </c:pt>
                <c:pt idx="1120">
                  <c:v>-0.2127</c:v>
                </c:pt>
                <c:pt idx="1121">
                  <c:v>-0.2026</c:v>
                </c:pt>
                <c:pt idx="1122">
                  <c:v>-0.18640000000000001</c:v>
                </c:pt>
                <c:pt idx="1123">
                  <c:v>-0.18820000000000001</c:v>
                </c:pt>
                <c:pt idx="1124">
                  <c:v>-0.18109999999999998</c:v>
                </c:pt>
                <c:pt idx="1125">
                  <c:v>-0.1905</c:v>
                </c:pt>
                <c:pt idx="1126">
                  <c:v>-0.20710000000000001</c:v>
                </c:pt>
                <c:pt idx="1127">
                  <c:v>-0.2094</c:v>
                </c:pt>
                <c:pt idx="1128">
                  <c:v>-0.2167</c:v>
                </c:pt>
                <c:pt idx="1129">
                  <c:v>-0.22440000000000002</c:v>
                </c:pt>
                <c:pt idx="1130">
                  <c:v>-0.2288</c:v>
                </c:pt>
                <c:pt idx="1131">
                  <c:v>-0.23</c:v>
                </c:pt>
                <c:pt idx="1132">
                  <c:v>-0.23879999999999998</c:v>
                </c:pt>
                <c:pt idx="1133">
                  <c:v>-0.2389</c:v>
                </c:pt>
                <c:pt idx="1134">
                  <c:v>-0.23910000000000001</c:v>
                </c:pt>
                <c:pt idx="1135">
                  <c:v>-0.23879999999999998</c:v>
                </c:pt>
                <c:pt idx="1136">
                  <c:v>-0.23319999999999999</c:v>
                </c:pt>
                <c:pt idx="1137">
                  <c:v>-0.22839999999999999</c:v>
                </c:pt>
                <c:pt idx="1138">
                  <c:v>-0.2261</c:v>
                </c:pt>
                <c:pt idx="1139">
                  <c:v>-0.222</c:v>
                </c:pt>
                <c:pt idx="1140">
                  <c:v>-0.22750000000000001</c:v>
                </c:pt>
                <c:pt idx="1141">
                  <c:v>-0.22899999999999998</c:v>
                </c:pt>
                <c:pt idx="1142">
                  <c:v>-0.2291</c:v>
                </c:pt>
                <c:pt idx="1143">
                  <c:v>-0.22589999999999999</c:v>
                </c:pt>
                <c:pt idx="1144">
                  <c:v>-0.2296</c:v>
                </c:pt>
                <c:pt idx="1145">
                  <c:v>-0.23149999999999998</c:v>
                </c:pt>
                <c:pt idx="1146">
                  <c:v>-0.22579999999999997</c:v>
                </c:pt>
                <c:pt idx="1147">
                  <c:v>-0.2278</c:v>
                </c:pt>
                <c:pt idx="1148">
                  <c:v>-0.2261</c:v>
                </c:pt>
                <c:pt idx="1149">
                  <c:v>-0.22219999999999998</c:v>
                </c:pt>
                <c:pt idx="1150">
                  <c:v>-0.21789999999999998</c:v>
                </c:pt>
                <c:pt idx="1151">
                  <c:v>-0.21789999999999998</c:v>
                </c:pt>
                <c:pt idx="1152">
                  <c:v>-0.21890000000000001</c:v>
                </c:pt>
                <c:pt idx="1153">
                  <c:v>-0.21340000000000001</c:v>
                </c:pt>
                <c:pt idx="1154">
                  <c:v>-0.21690000000000001</c:v>
                </c:pt>
                <c:pt idx="1155">
                  <c:v>-0.21729999999999999</c:v>
                </c:pt>
                <c:pt idx="1156">
                  <c:v>-0.20420000000000002</c:v>
                </c:pt>
                <c:pt idx="1157">
                  <c:v>-0.18719999999999998</c:v>
                </c:pt>
                <c:pt idx="1158">
                  <c:v>-0.18600000000000003</c:v>
                </c:pt>
                <c:pt idx="1159">
                  <c:v>-0.17679999999999998</c:v>
                </c:pt>
                <c:pt idx="1160">
                  <c:v>-0.17300000000000001</c:v>
                </c:pt>
                <c:pt idx="1161">
                  <c:v>-0.17629999999999998</c:v>
                </c:pt>
                <c:pt idx="1162">
                  <c:v>-0.17219999999999999</c:v>
                </c:pt>
                <c:pt idx="1163">
                  <c:v>-0.16589999999999999</c:v>
                </c:pt>
                <c:pt idx="1164">
                  <c:v>-0.16289999999999999</c:v>
                </c:pt>
                <c:pt idx="1165">
                  <c:v>-0.15759999999999999</c:v>
                </c:pt>
                <c:pt idx="1166">
                  <c:v>-0.15160000000000001</c:v>
                </c:pt>
                <c:pt idx="1167">
                  <c:v>-0.1489</c:v>
                </c:pt>
                <c:pt idx="1168">
                  <c:v>-0.16329999999999997</c:v>
                </c:pt>
                <c:pt idx="1169">
                  <c:v>-0.17100000000000001</c:v>
                </c:pt>
                <c:pt idx="1170">
                  <c:v>-0.17100000000000001</c:v>
                </c:pt>
                <c:pt idx="1171">
                  <c:v>-0.18390000000000001</c:v>
                </c:pt>
                <c:pt idx="1172">
                  <c:v>-0.1855</c:v>
                </c:pt>
                <c:pt idx="1173">
                  <c:v>-0.18100000000000002</c:v>
                </c:pt>
                <c:pt idx="1174">
                  <c:v>-0.17829999999999999</c:v>
                </c:pt>
                <c:pt idx="1175">
                  <c:v>-0.1867</c:v>
                </c:pt>
                <c:pt idx="1176">
                  <c:v>-0.17100000000000001</c:v>
                </c:pt>
                <c:pt idx="1177">
                  <c:v>-0.17129999999999998</c:v>
                </c:pt>
                <c:pt idx="1178">
                  <c:v>-0.1716</c:v>
                </c:pt>
                <c:pt idx="1179">
                  <c:v>-0.17059999999999997</c:v>
                </c:pt>
                <c:pt idx="1180">
                  <c:v>-0.17030000000000001</c:v>
                </c:pt>
                <c:pt idx="1181">
                  <c:v>-0.16969999999999999</c:v>
                </c:pt>
                <c:pt idx="1182">
                  <c:v>-0.17480000000000001</c:v>
                </c:pt>
                <c:pt idx="1183">
                  <c:v>-0.16739999999999999</c:v>
                </c:pt>
                <c:pt idx="1184">
                  <c:v>-0.1754</c:v>
                </c:pt>
                <c:pt idx="1185">
                  <c:v>-0.17480000000000001</c:v>
                </c:pt>
                <c:pt idx="1186">
                  <c:v>-0.17010000000000003</c:v>
                </c:pt>
                <c:pt idx="1187">
                  <c:v>-0.17749999999999999</c:v>
                </c:pt>
                <c:pt idx="1188">
                  <c:v>-0.18280000000000002</c:v>
                </c:pt>
                <c:pt idx="1189">
                  <c:v>-0.18820000000000001</c:v>
                </c:pt>
                <c:pt idx="1190">
                  <c:v>-0.1827</c:v>
                </c:pt>
                <c:pt idx="1191">
                  <c:v>-0.17960000000000001</c:v>
                </c:pt>
                <c:pt idx="1192">
                  <c:v>-0.1757</c:v>
                </c:pt>
                <c:pt idx="1193">
                  <c:v>-0.16969999999999999</c:v>
                </c:pt>
                <c:pt idx="1194">
                  <c:v>-0.16589999999999999</c:v>
                </c:pt>
                <c:pt idx="1195">
                  <c:v>-0.16210000000000002</c:v>
                </c:pt>
                <c:pt idx="1196">
                  <c:v>-0.15640000000000001</c:v>
                </c:pt>
                <c:pt idx="1197">
                  <c:v>-0.15539999999999998</c:v>
                </c:pt>
                <c:pt idx="1198">
                  <c:v>-0.15960000000000002</c:v>
                </c:pt>
                <c:pt idx="1199">
                  <c:v>-0.16289999999999999</c:v>
                </c:pt>
                <c:pt idx="1200">
                  <c:v>-0.1724</c:v>
                </c:pt>
                <c:pt idx="1201">
                  <c:v>-0.1729</c:v>
                </c:pt>
                <c:pt idx="1202">
                  <c:v>-0.16829999999999998</c:v>
                </c:pt>
                <c:pt idx="1203">
                  <c:v>-0.16649999999999998</c:v>
                </c:pt>
                <c:pt idx="1204">
                  <c:v>-0.16329999999999997</c:v>
                </c:pt>
                <c:pt idx="1205">
                  <c:v>-0.1744</c:v>
                </c:pt>
                <c:pt idx="1206">
                  <c:v>-0.1769</c:v>
                </c:pt>
                <c:pt idx="1207">
                  <c:v>-0.17149999999999999</c:v>
                </c:pt>
                <c:pt idx="1208">
                  <c:v>-0.16469999999999999</c:v>
                </c:pt>
                <c:pt idx="1209">
                  <c:v>-0.16829999999999998</c:v>
                </c:pt>
                <c:pt idx="1210">
                  <c:v>-0.1671</c:v>
                </c:pt>
                <c:pt idx="1211">
                  <c:v>-0.1641</c:v>
                </c:pt>
                <c:pt idx="1212">
                  <c:v>-0.16120000000000001</c:v>
                </c:pt>
                <c:pt idx="1213">
                  <c:v>-0.1578</c:v>
                </c:pt>
                <c:pt idx="1214">
                  <c:v>-0.1525</c:v>
                </c:pt>
                <c:pt idx="1215">
                  <c:v>-0.14749999999999999</c:v>
                </c:pt>
                <c:pt idx="1216">
                  <c:v>-0.151</c:v>
                </c:pt>
                <c:pt idx="1217">
                  <c:v>-0.14749999999999999</c:v>
                </c:pt>
                <c:pt idx="1218">
                  <c:v>-0.1416</c:v>
                </c:pt>
                <c:pt idx="1219">
                  <c:v>-0.16120000000000001</c:v>
                </c:pt>
                <c:pt idx="1220">
                  <c:v>-0.15759999999999999</c:v>
                </c:pt>
                <c:pt idx="1221">
                  <c:v>-0.1603</c:v>
                </c:pt>
                <c:pt idx="1222">
                  <c:v>-0.15960000000000002</c:v>
                </c:pt>
                <c:pt idx="1223">
                  <c:v>-0.16329999999999997</c:v>
                </c:pt>
                <c:pt idx="1224">
                  <c:v>-0.16260000000000002</c:v>
                </c:pt>
                <c:pt idx="1225">
                  <c:v>-0.15839999999999999</c:v>
                </c:pt>
                <c:pt idx="1226">
                  <c:v>-0.18539999999999998</c:v>
                </c:pt>
                <c:pt idx="1227">
                  <c:v>-0.1953</c:v>
                </c:pt>
                <c:pt idx="1228">
                  <c:v>-0.2036</c:v>
                </c:pt>
                <c:pt idx="1229">
                  <c:v>-0.21179999999999999</c:v>
                </c:pt>
                <c:pt idx="1230">
                  <c:v>-0.21719999999999998</c:v>
                </c:pt>
                <c:pt idx="1231">
                  <c:v>-0.2109</c:v>
                </c:pt>
                <c:pt idx="1232">
                  <c:v>-0.2122</c:v>
                </c:pt>
                <c:pt idx="1233">
                  <c:v>-0.21030000000000001</c:v>
                </c:pt>
                <c:pt idx="1234">
                  <c:v>-0.21719999999999998</c:v>
                </c:pt>
                <c:pt idx="1235">
                  <c:v>-0.2225</c:v>
                </c:pt>
                <c:pt idx="1236">
                  <c:v>-0.22289999999999999</c:v>
                </c:pt>
                <c:pt idx="1237">
                  <c:v>-0.2087</c:v>
                </c:pt>
                <c:pt idx="1238">
                  <c:v>-0.1991</c:v>
                </c:pt>
                <c:pt idx="1239">
                  <c:v>-0.19649999999999998</c:v>
                </c:pt>
                <c:pt idx="1240">
                  <c:v>-0.19260000000000002</c:v>
                </c:pt>
                <c:pt idx="1241">
                  <c:v>-0.19399999999999998</c:v>
                </c:pt>
                <c:pt idx="1242">
                  <c:v>-0.2059</c:v>
                </c:pt>
                <c:pt idx="1243">
                  <c:v>-0.20480000000000001</c:v>
                </c:pt>
                <c:pt idx="1244">
                  <c:v>-0.20499999999999999</c:v>
                </c:pt>
                <c:pt idx="1245">
                  <c:v>-0.18789999999999998</c:v>
                </c:pt>
                <c:pt idx="1246">
                  <c:v>-0.1704</c:v>
                </c:pt>
                <c:pt idx="1247">
                  <c:v>-0.16350000000000001</c:v>
                </c:pt>
                <c:pt idx="1248">
                  <c:v>-0.15479999999999999</c:v>
                </c:pt>
                <c:pt idx="1249">
                  <c:v>-0.15820000000000001</c:v>
                </c:pt>
                <c:pt idx="1250">
                  <c:v>-0.15509999999999999</c:v>
                </c:pt>
                <c:pt idx="1251">
                  <c:v>-0.1532</c:v>
                </c:pt>
                <c:pt idx="1252">
                  <c:v>-0.14800000000000002</c:v>
                </c:pt>
                <c:pt idx="1253">
                  <c:v>-0.15130000000000002</c:v>
                </c:pt>
                <c:pt idx="1254">
                  <c:v>-0.15340000000000001</c:v>
                </c:pt>
                <c:pt idx="1255">
                  <c:v>-0.1575</c:v>
                </c:pt>
                <c:pt idx="1256">
                  <c:v>-0.16699999999999998</c:v>
                </c:pt>
                <c:pt idx="1257">
                  <c:v>-0.1704</c:v>
                </c:pt>
                <c:pt idx="1258">
                  <c:v>-0.17059999999999997</c:v>
                </c:pt>
                <c:pt idx="1259">
                  <c:v>-0.17499999999999999</c:v>
                </c:pt>
                <c:pt idx="1260">
                  <c:v>-0.1736</c:v>
                </c:pt>
                <c:pt idx="1261">
                  <c:v>-0.1802</c:v>
                </c:pt>
                <c:pt idx="1262">
                  <c:v>-0.18600000000000003</c:v>
                </c:pt>
                <c:pt idx="1263">
                  <c:v>-0.19500000000000001</c:v>
                </c:pt>
                <c:pt idx="1264">
                  <c:v>-0.2011</c:v>
                </c:pt>
                <c:pt idx="1265">
                  <c:v>-0.20679999999999998</c:v>
                </c:pt>
                <c:pt idx="1266">
                  <c:v>-0.20300000000000001</c:v>
                </c:pt>
                <c:pt idx="1267">
                  <c:v>-0.1971</c:v>
                </c:pt>
                <c:pt idx="1268">
                  <c:v>-0.19820000000000002</c:v>
                </c:pt>
                <c:pt idx="1269">
                  <c:v>-0.18899999999999997</c:v>
                </c:pt>
                <c:pt idx="1270">
                  <c:v>-0.18809999999999999</c:v>
                </c:pt>
                <c:pt idx="1271">
                  <c:v>-0.18210000000000001</c:v>
                </c:pt>
                <c:pt idx="1272">
                  <c:v>-0.1777</c:v>
                </c:pt>
                <c:pt idx="1273">
                  <c:v>-0.18210000000000001</c:v>
                </c:pt>
                <c:pt idx="1274">
                  <c:v>-0.18760000000000002</c:v>
                </c:pt>
                <c:pt idx="1275">
                  <c:v>-0.18789999999999998</c:v>
                </c:pt>
                <c:pt idx="1276">
                  <c:v>-0.19219999999999998</c:v>
                </c:pt>
                <c:pt idx="1277">
                  <c:v>-0.19</c:v>
                </c:pt>
                <c:pt idx="1278">
                  <c:v>-0.19350000000000001</c:v>
                </c:pt>
                <c:pt idx="1279">
                  <c:v>-0.20019999999999999</c:v>
                </c:pt>
                <c:pt idx="1280">
                  <c:v>-0.2024</c:v>
                </c:pt>
                <c:pt idx="1281">
                  <c:v>-0.2059</c:v>
                </c:pt>
                <c:pt idx="1282">
                  <c:v>-0.19940000000000002</c:v>
                </c:pt>
                <c:pt idx="1283">
                  <c:v>-0.2059</c:v>
                </c:pt>
                <c:pt idx="1284">
                  <c:v>-0.20420000000000002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21-0646-9F60-6DB50F00E36F}"/>
            </c:ext>
          </c:extLst>
        </c:ser>
        <c:ser>
          <c:idx val="1"/>
          <c:order val="1"/>
          <c:tx>
            <c:strRef>
              <c:f>index_orange_performance!$C$2</c:f>
              <c:strCache>
                <c:ptCount val="1"/>
                <c:pt idx="0">
                  <c:v>CAC 40 Index (.FCHI)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1281"/>
              <c:layout>
                <c:manualLayout>
                  <c:x val="-5.4509017003916173E-3"/>
                  <c:y val="-4.387096901544958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421-0646-9F60-6DB50F00E36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index_orange_performance!$A$3:$A$1287</c:f>
              <c:numCache>
                <c:formatCode>dd/m/yyyy;@</c:formatCode>
                <c:ptCount val="1285"/>
                <c:pt idx="0">
                  <c:v>43530</c:v>
                </c:pt>
                <c:pt idx="1">
                  <c:v>43531</c:v>
                </c:pt>
                <c:pt idx="2">
                  <c:v>43532</c:v>
                </c:pt>
                <c:pt idx="3">
                  <c:v>43535</c:v>
                </c:pt>
                <c:pt idx="4">
                  <c:v>43536</c:v>
                </c:pt>
                <c:pt idx="5">
                  <c:v>43537</c:v>
                </c:pt>
                <c:pt idx="6">
                  <c:v>43538</c:v>
                </c:pt>
                <c:pt idx="7">
                  <c:v>43539</c:v>
                </c:pt>
                <c:pt idx="8">
                  <c:v>43542</c:v>
                </c:pt>
                <c:pt idx="9">
                  <c:v>43543</c:v>
                </c:pt>
                <c:pt idx="10">
                  <c:v>43544</c:v>
                </c:pt>
                <c:pt idx="11">
                  <c:v>43545</c:v>
                </c:pt>
                <c:pt idx="12">
                  <c:v>43546</c:v>
                </c:pt>
                <c:pt idx="13">
                  <c:v>43549</c:v>
                </c:pt>
                <c:pt idx="14">
                  <c:v>43550</c:v>
                </c:pt>
                <c:pt idx="15">
                  <c:v>43551</c:v>
                </c:pt>
                <c:pt idx="16">
                  <c:v>43552</c:v>
                </c:pt>
                <c:pt idx="17">
                  <c:v>43553</c:v>
                </c:pt>
                <c:pt idx="18">
                  <c:v>43556</c:v>
                </c:pt>
                <c:pt idx="19">
                  <c:v>43557</c:v>
                </c:pt>
                <c:pt idx="20">
                  <c:v>43558</c:v>
                </c:pt>
                <c:pt idx="21">
                  <c:v>43559</c:v>
                </c:pt>
                <c:pt idx="22">
                  <c:v>43560</c:v>
                </c:pt>
                <c:pt idx="23">
                  <c:v>43563</c:v>
                </c:pt>
                <c:pt idx="24">
                  <c:v>43564</c:v>
                </c:pt>
                <c:pt idx="25">
                  <c:v>43565</c:v>
                </c:pt>
                <c:pt idx="26">
                  <c:v>43566</c:v>
                </c:pt>
                <c:pt idx="27">
                  <c:v>43567</c:v>
                </c:pt>
                <c:pt idx="28">
                  <c:v>43570</c:v>
                </c:pt>
                <c:pt idx="29">
                  <c:v>43571</c:v>
                </c:pt>
                <c:pt idx="30">
                  <c:v>43572</c:v>
                </c:pt>
                <c:pt idx="31">
                  <c:v>43573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43584</c:v>
                </c:pt>
                <c:pt idx="37">
                  <c:v>43585</c:v>
                </c:pt>
                <c:pt idx="38">
                  <c:v>43587</c:v>
                </c:pt>
                <c:pt idx="39">
                  <c:v>43588</c:v>
                </c:pt>
                <c:pt idx="40">
                  <c:v>43591</c:v>
                </c:pt>
                <c:pt idx="41">
                  <c:v>43592</c:v>
                </c:pt>
                <c:pt idx="42">
                  <c:v>43593</c:v>
                </c:pt>
                <c:pt idx="43">
                  <c:v>43594</c:v>
                </c:pt>
                <c:pt idx="44">
                  <c:v>43595</c:v>
                </c:pt>
                <c:pt idx="45">
                  <c:v>43598</c:v>
                </c:pt>
                <c:pt idx="46">
                  <c:v>43599</c:v>
                </c:pt>
                <c:pt idx="47">
                  <c:v>43600</c:v>
                </c:pt>
                <c:pt idx="48">
                  <c:v>43601</c:v>
                </c:pt>
                <c:pt idx="49">
                  <c:v>43602</c:v>
                </c:pt>
                <c:pt idx="50">
                  <c:v>43605</c:v>
                </c:pt>
                <c:pt idx="51">
                  <c:v>43606</c:v>
                </c:pt>
                <c:pt idx="52">
                  <c:v>43607</c:v>
                </c:pt>
                <c:pt idx="53">
                  <c:v>43608</c:v>
                </c:pt>
                <c:pt idx="54">
                  <c:v>43609</c:v>
                </c:pt>
                <c:pt idx="55">
                  <c:v>43612</c:v>
                </c:pt>
                <c:pt idx="56">
                  <c:v>43613</c:v>
                </c:pt>
                <c:pt idx="57">
                  <c:v>43614</c:v>
                </c:pt>
                <c:pt idx="58">
                  <c:v>43615</c:v>
                </c:pt>
                <c:pt idx="59">
                  <c:v>43616</c:v>
                </c:pt>
                <c:pt idx="60">
                  <c:v>43619</c:v>
                </c:pt>
                <c:pt idx="61">
                  <c:v>43620</c:v>
                </c:pt>
                <c:pt idx="62">
                  <c:v>43621</c:v>
                </c:pt>
                <c:pt idx="63">
                  <c:v>43622</c:v>
                </c:pt>
                <c:pt idx="64">
                  <c:v>43623</c:v>
                </c:pt>
                <c:pt idx="65">
                  <c:v>43626</c:v>
                </c:pt>
                <c:pt idx="66">
                  <c:v>43627</c:v>
                </c:pt>
                <c:pt idx="67">
                  <c:v>43628</c:v>
                </c:pt>
                <c:pt idx="68">
                  <c:v>43629</c:v>
                </c:pt>
                <c:pt idx="69">
                  <c:v>43630</c:v>
                </c:pt>
                <c:pt idx="70">
                  <c:v>43633</c:v>
                </c:pt>
                <c:pt idx="71">
                  <c:v>43634</c:v>
                </c:pt>
                <c:pt idx="72">
                  <c:v>43635</c:v>
                </c:pt>
                <c:pt idx="73">
                  <c:v>43636</c:v>
                </c:pt>
                <c:pt idx="74">
                  <c:v>43637</c:v>
                </c:pt>
                <c:pt idx="75">
                  <c:v>43640</c:v>
                </c:pt>
                <c:pt idx="76">
                  <c:v>43641</c:v>
                </c:pt>
                <c:pt idx="77">
                  <c:v>43642</c:v>
                </c:pt>
                <c:pt idx="78">
                  <c:v>43643</c:v>
                </c:pt>
                <c:pt idx="79">
                  <c:v>43644</c:v>
                </c:pt>
                <c:pt idx="80">
                  <c:v>43647</c:v>
                </c:pt>
                <c:pt idx="81">
                  <c:v>43648</c:v>
                </c:pt>
                <c:pt idx="82">
                  <c:v>43649</c:v>
                </c:pt>
                <c:pt idx="83">
                  <c:v>43650</c:v>
                </c:pt>
                <c:pt idx="84">
                  <c:v>43651</c:v>
                </c:pt>
                <c:pt idx="85">
                  <c:v>43654</c:v>
                </c:pt>
                <c:pt idx="86">
                  <c:v>43655</c:v>
                </c:pt>
                <c:pt idx="87">
                  <c:v>43656</c:v>
                </c:pt>
                <c:pt idx="88">
                  <c:v>43657</c:v>
                </c:pt>
                <c:pt idx="89">
                  <c:v>43658</c:v>
                </c:pt>
                <c:pt idx="90">
                  <c:v>43661</c:v>
                </c:pt>
                <c:pt idx="91">
                  <c:v>43662</c:v>
                </c:pt>
                <c:pt idx="92">
                  <c:v>43663</c:v>
                </c:pt>
                <c:pt idx="93">
                  <c:v>43664</c:v>
                </c:pt>
                <c:pt idx="94">
                  <c:v>43665</c:v>
                </c:pt>
                <c:pt idx="95">
                  <c:v>43668</c:v>
                </c:pt>
                <c:pt idx="96">
                  <c:v>43669</c:v>
                </c:pt>
                <c:pt idx="97">
                  <c:v>43670</c:v>
                </c:pt>
                <c:pt idx="98">
                  <c:v>43671</c:v>
                </c:pt>
                <c:pt idx="99">
                  <c:v>43672</c:v>
                </c:pt>
                <c:pt idx="100">
                  <c:v>43675</c:v>
                </c:pt>
                <c:pt idx="101">
                  <c:v>43676</c:v>
                </c:pt>
                <c:pt idx="102">
                  <c:v>43677</c:v>
                </c:pt>
                <c:pt idx="103">
                  <c:v>43678</c:v>
                </c:pt>
                <c:pt idx="104">
                  <c:v>43679</c:v>
                </c:pt>
                <c:pt idx="105">
                  <c:v>43682</c:v>
                </c:pt>
                <c:pt idx="106">
                  <c:v>43683</c:v>
                </c:pt>
                <c:pt idx="107">
                  <c:v>43684</c:v>
                </c:pt>
                <c:pt idx="108">
                  <c:v>43685</c:v>
                </c:pt>
                <c:pt idx="109">
                  <c:v>43686</c:v>
                </c:pt>
                <c:pt idx="110">
                  <c:v>43689</c:v>
                </c:pt>
                <c:pt idx="111">
                  <c:v>43690</c:v>
                </c:pt>
                <c:pt idx="112">
                  <c:v>43691</c:v>
                </c:pt>
                <c:pt idx="113">
                  <c:v>43692</c:v>
                </c:pt>
                <c:pt idx="114">
                  <c:v>43693</c:v>
                </c:pt>
                <c:pt idx="115">
                  <c:v>43696</c:v>
                </c:pt>
                <c:pt idx="116">
                  <c:v>43697</c:v>
                </c:pt>
                <c:pt idx="117">
                  <c:v>43698</c:v>
                </c:pt>
                <c:pt idx="118">
                  <c:v>43699</c:v>
                </c:pt>
                <c:pt idx="119">
                  <c:v>43700</c:v>
                </c:pt>
                <c:pt idx="120">
                  <c:v>43703</c:v>
                </c:pt>
                <c:pt idx="121">
                  <c:v>43704</c:v>
                </c:pt>
                <c:pt idx="122">
                  <c:v>43705</c:v>
                </c:pt>
                <c:pt idx="123">
                  <c:v>43706</c:v>
                </c:pt>
                <c:pt idx="124">
                  <c:v>43707</c:v>
                </c:pt>
                <c:pt idx="125">
                  <c:v>43710</c:v>
                </c:pt>
                <c:pt idx="126">
                  <c:v>43711</c:v>
                </c:pt>
                <c:pt idx="127">
                  <c:v>43712</c:v>
                </c:pt>
                <c:pt idx="128">
                  <c:v>43713</c:v>
                </c:pt>
                <c:pt idx="129">
                  <c:v>43714</c:v>
                </c:pt>
                <c:pt idx="130">
                  <c:v>43717</c:v>
                </c:pt>
                <c:pt idx="131">
                  <c:v>43718</c:v>
                </c:pt>
                <c:pt idx="132">
                  <c:v>43719</c:v>
                </c:pt>
                <c:pt idx="133">
                  <c:v>43720</c:v>
                </c:pt>
                <c:pt idx="134">
                  <c:v>43721</c:v>
                </c:pt>
                <c:pt idx="135">
                  <c:v>43724</c:v>
                </c:pt>
                <c:pt idx="136">
                  <c:v>43725</c:v>
                </c:pt>
                <c:pt idx="137">
                  <c:v>43726</c:v>
                </c:pt>
                <c:pt idx="138">
                  <c:v>43727</c:v>
                </c:pt>
                <c:pt idx="139">
                  <c:v>43728</c:v>
                </c:pt>
                <c:pt idx="140">
                  <c:v>43731</c:v>
                </c:pt>
                <c:pt idx="141">
                  <c:v>43732</c:v>
                </c:pt>
                <c:pt idx="142">
                  <c:v>43733</c:v>
                </c:pt>
                <c:pt idx="143">
                  <c:v>43734</c:v>
                </c:pt>
                <c:pt idx="144">
                  <c:v>43735</c:v>
                </c:pt>
                <c:pt idx="145">
                  <c:v>43738</c:v>
                </c:pt>
                <c:pt idx="146">
                  <c:v>43739</c:v>
                </c:pt>
                <c:pt idx="147">
                  <c:v>43740</c:v>
                </c:pt>
                <c:pt idx="148">
                  <c:v>43741</c:v>
                </c:pt>
                <c:pt idx="149">
                  <c:v>43742</c:v>
                </c:pt>
                <c:pt idx="150">
                  <c:v>43745</c:v>
                </c:pt>
                <c:pt idx="151">
                  <c:v>43746</c:v>
                </c:pt>
                <c:pt idx="152">
                  <c:v>43747</c:v>
                </c:pt>
                <c:pt idx="153">
                  <c:v>43748</c:v>
                </c:pt>
                <c:pt idx="154">
                  <c:v>43749</c:v>
                </c:pt>
                <c:pt idx="155">
                  <c:v>43752</c:v>
                </c:pt>
                <c:pt idx="156">
                  <c:v>43753</c:v>
                </c:pt>
                <c:pt idx="157">
                  <c:v>43754</c:v>
                </c:pt>
                <c:pt idx="158">
                  <c:v>43755</c:v>
                </c:pt>
                <c:pt idx="159">
                  <c:v>43756</c:v>
                </c:pt>
                <c:pt idx="160">
                  <c:v>43759</c:v>
                </c:pt>
                <c:pt idx="161">
                  <c:v>43760</c:v>
                </c:pt>
                <c:pt idx="162">
                  <c:v>43761</c:v>
                </c:pt>
                <c:pt idx="163">
                  <c:v>43762</c:v>
                </c:pt>
                <c:pt idx="164">
                  <c:v>43763</c:v>
                </c:pt>
                <c:pt idx="165">
                  <c:v>43766</c:v>
                </c:pt>
                <c:pt idx="166">
                  <c:v>43767</c:v>
                </c:pt>
                <c:pt idx="167">
                  <c:v>43768</c:v>
                </c:pt>
                <c:pt idx="168">
                  <c:v>43769</c:v>
                </c:pt>
                <c:pt idx="169">
                  <c:v>43770</c:v>
                </c:pt>
                <c:pt idx="170">
                  <c:v>43773</c:v>
                </c:pt>
                <c:pt idx="171">
                  <c:v>43774</c:v>
                </c:pt>
                <c:pt idx="172">
                  <c:v>43775</c:v>
                </c:pt>
                <c:pt idx="173">
                  <c:v>43776</c:v>
                </c:pt>
                <c:pt idx="174">
                  <c:v>43777</c:v>
                </c:pt>
                <c:pt idx="175">
                  <c:v>43780</c:v>
                </c:pt>
                <c:pt idx="176">
                  <c:v>43781</c:v>
                </c:pt>
                <c:pt idx="177">
                  <c:v>43782</c:v>
                </c:pt>
                <c:pt idx="178">
                  <c:v>43783</c:v>
                </c:pt>
                <c:pt idx="179">
                  <c:v>43784</c:v>
                </c:pt>
                <c:pt idx="180">
                  <c:v>43787</c:v>
                </c:pt>
                <c:pt idx="181">
                  <c:v>43788</c:v>
                </c:pt>
                <c:pt idx="182">
                  <c:v>43789</c:v>
                </c:pt>
                <c:pt idx="183">
                  <c:v>43790</c:v>
                </c:pt>
                <c:pt idx="184">
                  <c:v>43791</c:v>
                </c:pt>
                <c:pt idx="185">
                  <c:v>43794</c:v>
                </c:pt>
                <c:pt idx="186">
                  <c:v>43795</c:v>
                </c:pt>
                <c:pt idx="187">
                  <c:v>43796</c:v>
                </c:pt>
                <c:pt idx="188">
                  <c:v>43797</c:v>
                </c:pt>
                <c:pt idx="189">
                  <c:v>43798</c:v>
                </c:pt>
                <c:pt idx="190">
                  <c:v>43801</c:v>
                </c:pt>
                <c:pt idx="191">
                  <c:v>43802</c:v>
                </c:pt>
                <c:pt idx="192">
                  <c:v>43803</c:v>
                </c:pt>
                <c:pt idx="193">
                  <c:v>43804</c:v>
                </c:pt>
                <c:pt idx="194">
                  <c:v>43805</c:v>
                </c:pt>
                <c:pt idx="195">
                  <c:v>43808</c:v>
                </c:pt>
                <c:pt idx="196">
                  <c:v>43809</c:v>
                </c:pt>
                <c:pt idx="197">
                  <c:v>43810</c:v>
                </c:pt>
                <c:pt idx="198">
                  <c:v>43811</c:v>
                </c:pt>
                <c:pt idx="199">
                  <c:v>43812</c:v>
                </c:pt>
                <c:pt idx="200">
                  <c:v>43815</c:v>
                </c:pt>
                <c:pt idx="201">
                  <c:v>43816</c:v>
                </c:pt>
                <c:pt idx="202">
                  <c:v>43817</c:v>
                </c:pt>
                <c:pt idx="203">
                  <c:v>43818</c:v>
                </c:pt>
                <c:pt idx="204">
                  <c:v>43819</c:v>
                </c:pt>
                <c:pt idx="205">
                  <c:v>43822</c:v>
                </c:pt>
                <c:pt idx="206">
                  <c:v>43823</c:v>
                </c:pt>
                <c:pt idx="207">
                  <c:v>43826</c:v>
                </c:pt>
                <c:pt idx="208">
                  <c:v>43829</c:v>
                </c:pt>
                <c:pt idx="209">
                  <c:v>43830</c:v>
                </c:pt>
                <c:pt idx="210">
                  <c:v>43832</c:v>
                </c:pt>
                <c:pt idx="211">
                  <c:v>43833</c:v>
                </c:pt>
                <c:pt idx="212">
                  <c:v>43836</c:v>
                </c:pt>
                <c:pt idx="213">
                  <c:v>43837</c:v>
                </c:pt>
                <c:pt idx="214">
                  <c:v>43838</c:v>
                </c:pt>
                <c:pt idx="215">
                  <c:v>43839</c:v>
                </c:pt>
                <c:pt idx="216">
                  <c:v>43840</c:v>
                </c:pt>
                <c:pt idx="217">
                  <c:v>43843</c:v>
                </c:pt>
                <c:pt idx="218">
                  <c:v>43844</c:v>
                </c:pt>
                <c:pt idx="219">
                  <c:v>43845</c:v>
                </c:pt>
                <c:pt idx="220">
                  <c:v>43846</c:v>
                </c:pt>
                <c:pt idx="221">
                  <c:v>43847</c:v>
                </c:pt>
                <c:pt idx="222">
                  <c:v>43850</c:v>
                </c:pt>
                <c:pt idx="223">
                  <c:v>43851</c:v>
                </c:pt>
                <c:pt idx="224">
                  <c:v>43852</c:v>
                </c:pt>
                <c:pt idx="225">
                  <c:v>43853</c:v>
                </c:pt>
                <c:pt idx="226">
                  <c:v>43854</c:v>
                </c:pt>
                <c:pt idx="227">
                  <c:v>43857</c:v>
                </c:pt>
                <c:pt idx="228">
                  <c:v>43858</c:v>
                </c:pt>
                <c:pt idx="229">
                  <c:v>43859</c:v>
                </c:pt>
                <c:pt idx="230">
                  <c:v>43860</c:v>
                </c:pt>
                <c:pt idx="231">
                  <c:v>43861</c:v>
                </c:pt>
                <c:pt idx="232">
                  <c:v>43864</c:v>
                </c:pt>
                <c:pt idx="233">
                  <c:v>43865</c:v>
                </c:pt>
                <c:pt idx="234">
                  <c:v>43866</c:v>
                </c:pt>
                <c:pt idx="235">
                  <c:v>43867</c:v>
                </c:pt>
                <c:pt idx="236">
                  <c:v>43868</c:v>
                </c:pt>
                <c:pt idx="237">
                  <c:v>43871</c:v>
                </c:pt>
                <c:pt idx="238">
                  <c:v>43872</c:v>
                </c:pt>
                <c:pt idx="239">
                  <c:v>43873</c:v>
                </c:pt>
                <c:pt idx="240">
                  <c:v>43874</c:v>
                </c:pt>
                <c:pt idx="241">
                  <c:v>43875</c:v>
                </c:pt>
                <c:pt idx="242">
                  <c:v>43878</c:v>
                </c:pt>
                <c:pt idx="243">
                  <c:v>43879</c:v>
                </c:pt>
                <c:pt idx="244">
                  <c:v>43880</c:v>
                </c:pt>
                <c:pt idx="245">
                  <c:v>43881</c:v>
                </c:pt>
                <c:pt idx="246">
                  <c:v>43882</c:v>
                </c:pt>
                <c:pt idx="247">
                  <c:v>43885</c:v>
                </c:pt>
                <c:pt idx="248">
                  <c:v>43886</c:v>
                </c:pt>
                <c:pt idx="249">
                  <c:v>43887</c:v>
                </c:pt>
                <c:pt idx="250">
                  <c:v>43888</c:v>
                </c:pt>
                <c:pt idx="251">
                  <c:v>43889</c:v>
                </c:pt>
                <c:pt idx="252">
                  <c:v>43892</c:v>
                </c:pt>
                <c:pt idx="253">
                  <c:v>43893</c:v>
                </c:pt>
                <c:pt idx="254">
                  <c:v>43894</c:v>
                </c:pt>
                <c:pt idx="255">
                  <c:v>43895</c:v>
                </c:pt>
                <c:pt idx="256">
                  <c:v>43896</c:v>
                </c:pt>
                <c:pt idx="257">
                  <c:v>43899</c:v>
                </c:pt>
                <c:pt idx="258">
                  <c:v>43900</c:v>
                </c:pt>
                <c:pt idx="259">
                  <c:v>43901</c:v>
                </c:pt>
                <c:pt idx="260">
                  <c:v>43902</c:v>
                </c:pt>
                <c:pt idx="261">
                  <c:v>43903</c:v>
                </c:pt>
                <c:pt idx="262">
                  <c:v>43906</c:v>
                </c:pt>
                <c:pt idx="263">
                  <c:v>43907</c:v>
                </c:pt>
                <c:pt idx="264">
                  <c:v>43908</c:v>
                </c:pt>
                <c:pt idx="265">
                  <c:v>43909</c:v>
                </c:pt>
                <c:pt idx="266">
                  <c:v>43910</c:v>
                </c:pt>
                <c:pt idx="267">
                  <c:v>43913</c:v>
                </c:pt>
                <c:pt idx="268">
                  <c:v>43914</c:v>
                </c:pt>
                <c:pt idx="269">
                  <c:v>43915</c:v>
                </c:pt>
                <c:pt idx="270">
                  <c:v>43916</c:v>
                </c:pt>
                <c:pt idx="271">
                  <c:v>43917</c:v>
                </c:pt>
                <c:pt idx="272">
                  <c:v>43920</c:v>
                </c:pt>
                <c:pt idx="273">
                  <c:v>43921</c:v>
                </c:pt>
                <c:pt idx="274">
                  <c:v>43922</c:v>
                </c:pt>
                <c:pt idx="275">
                  <c:v>43923</c:v>
                </c:pt>
                <c:pt idx="276">
                  <c:v>43924</c:v>
                </c:pt>
                <c:pt idx="277">
                  <c:v>43927</c:v>
                </c:pt>
                <c:pt idx="278">
                  <c:v>43928</c:v>
                </c:pt>
                <c:pt idx="279">
                  <c:v>43929</c:v>
                </c:pt>
                <c:pt idx="280">
                  <c:v>43930</c:v>
                </c:pt>
                <c:pt idx="281">
                  <c:v>43935</c:v>
                </c:pt>
                <c:pt idx="282">
                  <c:v>43936</c:v>
                </c:pt>
                <c:pt idx="283">
                  <c:v>43937</c:v>
                </c:pt>
                <c:pt idx="284">
                  <c:v>43938</c:v>
                </c:pt>
                <c:pt idx="285">
                  <c:v>43941</c:v>
                </c:pt>
                <c:pt idx="286">
                  <c:v>43942</c:v>
                </c:pt>
                <c:pt idx="287">
                  <c:v>43943</c:v>
                </c:pt>
                <c:pt idx="288">
                  <c:v>43944</c:v>
                </c:pt>
                <c:pt idx="289">
                  <c:v>43945</c:v>
                </c:pt>
                <c:pt idx="290">
                  <c:v>43948</c:v>
                </c:pt>
                <c:pt idx="291">
                  <c:v>43949</c:v>
                </c:pt>
                <c:pt idx="292">
                  <c:v>43950</c:v>
                </c:pt>
                <c:pt idx="293">
                  <c:v>43951</c:v>
                </c:pt>
                <c:pt idx="294">
                  <c:v>43955</c:v>
                </c:pt>
                <c:pt idx="295">
                  <c:v>43956</c:v>
                </c:pt>
                <c:pt idx="296">
                  <c:v>43957</c:v>
                </c:pt>
                <c:pt idx="297">
                  <c:v>43958</c:v>
                </c:pt>
                <c:pt idx="298">
                  <c:v>43959</c:v>
                </c:pt>
                <c:pt idx="299">
                  <c:v>43962</c:v>
                </c:pt>
                <c:pt idx="300">
                  <c:v>43963</c:v>
                </c:pt>
                <c:pt idx="301">
                  <c:v>43964</c:v>
                </c:pt>
                <c:pt idx="302">
                  <c:v>43965</c:v>
                </c:pt>
                <c:pt idx="303">
                  <c:v>43966</c:v>
                </c:pt>
                <c:pt idx="304">
                  <c:v>43969</c:v>
                </c:pt>
                <c:pt idx="305">
                  <c:v>43970</c:v>
                </c:pt>
                <c:pt idx="306">
                  <c:v>43971</c:v>
                </c:pt>
                <c:pt idx="307">
                  <c:v>43972</c:v>
                </c:pt>
                <c:pt idx="308">
                  <c:v>43973</c:v>
                </c:pt>
                <c:pt idx="309">
                  <c:v>43976</c:v>
                </c:pt>
                <c:pt idx="310">
                  <c:v>43977</c:v>
                </c:pt>
                <c:pt idx="311">
                  <c:v>43978</c:v>
                </c:pt>
                <c:pt idx="312">
                  <c:v>43979</c:v>
                </c:pt>
                <c:pt idx="313">
                  <c:v>43980</c:v>
                </c:pt>
                <c:pt idx="314">
                  <c:v>43983</c:v>
                </c:pt>
                <c:pt idx="315">
                  <c:v>43984</c:v>
                </c:pt>
                <c:pt idx="316">
                  <c:v>43985</c:v>
                </c:pt>
                <c:pt idx="317">
                  <c:v>43986</c:v>
                </c:pt>
                <c:pt idx="318">
                  <c:v>43987</c:v>
                </c:pt>
                <c:pt idx="319">
                  <c:v>43990</c:v>
                </c:pt>
                <c:pt idx="320">
                  <c:v>43991</c:v>
                </c:pt>
                <c:pt idx="321">
                  <c:v>43992</c:v>
                </c:pt>
                <c:pt idx="322">
                  <c:v>43993</c:v>
                </c:pt>
                <c:pt idx="323">
                  <c:v>43994</c:v>
                </c:pt>
                <c:pt idx="324">
                  <c:v>43997</c:v>
                </c:pt>
                <c:pt idx="325">
                  <c:v>43998</c:v>
                </c:pt>
                <c:pt idx="326">
                  <c:v>43999</c:v>
                </c:pt>
                <c:pt idx="327">
                  <c:v>44000</c:v>
                </c:pt>
                <c:pt idx="328">
                  <c:v>44001</c:v>
                </c:pt>
                <c:pt idx="329">
                  <c:v>44004</c:v>
                </c:pt>
                <c:pt idx="330">
                  <c:v>44005</c:v>
                </c:pt>
                <c:pt idx="331">
                  <c:v>44006</c:v>
                </c:pt>
                <c:pt idx="332">
                  <c:v>44007</c:v>
                </c:pt>
                <c:pt idx="333">
                  <c:v>44008</c:v>
                </c:pt>
                <c:pt idx="334">
                  <c:v>44011</c:v>
                </c:pt>
                <c:pt idx="335">
                  <c:v>44012</c:v>
                </c:pt>
                <c:pt idx="336">
                  <c:v>44013</c:v>
                </c:pt>
                <c:pt idx="337">
                  <c:v>44014</c:v>
                </c:pt>
                <c:pt idx="338">
                  <c:v>44015</c:v>
                </c:pt>
                <c:pt idx="339">
                  <c:v>44018</c:v>
                </c:pt>
                <c:pt idx="340">
                  <c:v>44019</c:v>
                </c:pt>
                <c:pt idx="341">
                  <c:v>44020</c:v>
                </c:pt>
                <c:pt idx="342">
                  <c:v>44021</c:v>
                </c:pt>
                <c:pt idx="343">
                  <c:v>44022</c:v>
                </c:pt>
                <c:pt idx="344">
                  <c:v>44025</c:v>
                </c:pt>
                <c:pt idx="345">
                  <c:v>44026</c:v>
                </c:pt>
                <c:pt idx="346">
                  <c:v>44027</c:v>
                </c:pt>
                <c:pt idx="347">
                  <c:v>44028</c:v>
                </c:pt>
                <c:pt idx="348">
                  <c:v>44029</c:v>
                </c:pt>
                <c:pt idx="349">
                  <c:v>44032</c:v>
                </c:pt>
                <c:pt idx="350">
                  <c:v>44033</c:v>
                </c:pt>
                <c:pt idx="351">
                  <c:v>44034</c:v>
                </c:pt>
                <c:pt idx="352">
                  <c:v>44035</c:v>
                </c:pt>
                <c:pt idx="353">
                  <c:v>44036</c:v>
                </c:pt>
                <c:pt idx="354">
                  <c:v>44039</c:v>
                </c:pt>
                <c:pt idx="355">
                  <c:v>44040</c:v>
                </c:pt>
                <c:pt idx="356">
                  <c:v>44041</c:v>
                </c:pt>
                <c:pt idx="357">
                  <c:v>44042</c:v>
                </c:pt>
                <c:pt idx="358">
                  <c:v>44043</c:v>
                </c:pt>
                <c:pt idx="359">
                  <c:v>44046</c:v>
                </c:pt>
                <c:pt idx="360">
                  <c:v>44047</c:v>
                </c:pt>
                <c:pt idx="361">
                  <c:v>44048</c:v>
                </c:pt>
                <c:pt idx="362">
                  <c:v>44049</c:v>
                </c:pt>
                <c:pt idx="363">
                  <c:v>44050</c:v>
                </c:pt>
                <c:pt idx="364">
                  <c:v>44053</c:v>
                </c:pt>
                <c:pt idx="365">
                  <c:v>44054</c:v>
                </c:pt>
                <c:pt idx="366">
                  <c:v>44055</c:v>
                </c:pt>
                <c:pt idx="367">
                  <c:v>44056</c:v>
                </c:pt>
                <c:pt idx="368">
                  <c:v>44057</c:v>
                </c:pt>
                <c:pt idx="369">
                  <c:v>44060</c:v>
                </c:pt>
                <c:pt idx="370">
                  <c:v>44061</c:v>
                </c:pt>
                <c:pt idx="371">
                  <c:v>44062</c:v>
                </c:pt>
                <c:pt idx="372">
                  <c:v>44063</c:v>
                </c:pt>
                <c:pt idx="373">
                  <c:v>44064</c:v>
                </c:pt>
                <c:pt idx="374">
                  <c:v>44067</c:v>
                </c:pt>
                <c:pt idx="375">
                  <c:v>44068</c:v>
                </c:pt>
                <c:pt idx="376">
                  <c:v>44069</c:v>
                </c:pt>
                <c:pt idx="377">
                  <c:v>44070</c:v>
                </c:pt>
                <c:pt idx="378">
                  <c:v>44071</c:v>
                </c:pt>
                <c:pt idx="379">
                  <c:v>44074</c:v>
                </c:pt>
                <c:pt idx="380">
                  <c:v>44075</c:v>
                </c:pt>
                <c:pt idx="381">
                  <c:v>44076</c:v>
                </c:pt>
                <c:pt idx="382">
                  <c:v>44077</c:v>
                </c:pt>
                <c:pt idx="383">
                  <c:v>44078</c:v>
                </c:pt>
                <c:pt idx="384">
                  <c:v>44081</c:v>
                </c:pt>
                <c:pt idx="385">
                  <c:v>44082</c:v>
                </c:pt>
                <c:pt idx="386">
                  <c:v>44083</c:v>
                </c:pt>
                <c:pt idx="387">
                  <c:v>44084</c:v>
                </c:pt>
                <c:pt idx="388">
                  <c:v>44085</c:v>
                </c:pt>
                <c:pt idx="389">
                  <c:v>44088</c:v>
                </c:pt>
                <c:pt idx="390">
                  <c:v>44089</c:v>
                </c:pt>
                <c:pt idx="391">
                  <c:v>44090</c:v>
                </c:pt>
                <c:pt idx="392">
                  <c:v>44091</c:v>
                </c:pt>
                <c:pt idx="393">
                  <c:v>44092</c:v>
                </c:pt>
                <c:pt idx="394">
                  <c:v>44095</c:v>
                </c:pt>
                <c:pt idx="395">
                  <c:v>44096</c:v>
                </c:pt>
                <c:pt idx="396">
                  <c:v>44097</c:v>
                </c:pt>
                <c:pt idx="397">
                  <c:v>44098</c:v>
                </c:pt>
                <c:pt idx="398">
                  <c:v>44099</c:v>
                </c:pt>
                <c:pt idx="399">
                  <c:v>44102</c:v>
                </c:pt>
                <c:pt idx="400">
                  <c:v>44103</c:v>
                </c:pt>
                <c:pt idx="401">
                  <c:v>44104</c:v>
                </c:pt>
                <c:pt idx="402">
                  <c:v>44105</c:v>
                </c:pt>
                <c:pt idx="403">
                  <c:v>44106</c:v>
                </c:pt>
                <c:pt idx="404">
                  <c:v>44109</c:v>
                </c:pt>
                <c:pt idx="405">
                  <c:v>44110</c:v>
                </c:pt>
                <c:pt idx="406">
                  <c:v>44111</c:v>
                </c:pt>
                <c:pt idx="407">
                  <c:v>44112</c:v>
                </c:pt>
                <c:pt idx="408">
                  <c:v>44113</c:v>
                </c:pt>
                <c:pt idx="409">
                  <c:v>44116</c:v>
                </c:pt>
                <c:pt idx="410">
                  <c:v>44117</c:v>
                </c:pt>
                <c:pt idx="411">
                  <c:v>44118</c:v>
                </c:pt>
                <c:pt idx="412">
                  <c:v>44119</c:v>
                </c:pt>
                <c:pt idx="413">
                  <c:v>44120</c:v>
                </c:pt>
                <c:pt idx="414">
                  <c:v>44123</c:v>
                </c:pt>
                <c:pt idx="415">
                  <c:v>44124</c:v>
                </c:pt>
                <c:pt idx="416">
                  <c:v>44125</c:v>
                </c:pt>
                <c:pt idx="417">
                  <c:v>44126</c:v>
                </c:pt>
                <c:pt idx="418">
                  <c:v>44127</c:v>
                </c:pt>
                <c:pt idx="419">
                  <c:v>44130</c:v>
                </c:pt>
                <c:pt idx="420">
                  <c:v>44131</c:v>
                </c:pt>
                <c:pt idx="421">
                  <c:v>44132</c:v>
                </c:pt>
                <c:pt idx="422">
                  <c:v>44133</c:v>
                </c:pt>
                <c:pt idx="423">
                  <c:v>44134</c:v>
                </c:pt>
                <c:pt idx="424">
                  <c:v>44137</c:v>
                </c:pt>
                <c:pt idx="425">
                  <c:v>44138</c:v>
                </c:pt>
                <c:pt idx="426">
                  <c:v>44139</c:v>
                </c:pt>
                <c:pt idx="427">
                  <c:v>44140</c:v>
                </c:pt>
                <c:pt idx="428">
                  <c:v>44141</c:v>
                </c:pt>
                <c:pt idx="429">
                  <c:v>44144</c:v>
                </c:pt>
                <c:pt idx="430">
                  <c:v>44145</c:v>
                </c:pt>
                <c:pt idx="431">
                  <c:v>44146</c:v>
                </c:pt>
                <c:pt idx="432">
                  <c:v>44147</c:v>
                </c:pt>
                <c:pt idx="433">
                  <c:v>44148</c:v>
                </c:pt>
                <c:pt idx="434">
                  <c:v>44151</c:v>
                </c:pt>
                <c:pt idx="435">
                  <c:v>44152</c:v>
                </c:pt>
                <c:pt idx="436">
                  <c:v>44153</c:v>
                </c:pt>
                <c:pt idx="437">
                  <c:v>44154</c:v>
                </c:pt>
                <c:pt idx="438">
                  <c:v>44155</c:v>
                </c:pt>
                <c:pt idx="439">
                  <c:v>44158</c:v>
                </c:pt>
                <c:pt idx="440">
                  <c:v>44159</c:v>
                </c:pt>
                <c:pt idx="441">
                  <c:v>44160</c:v>
                </c:pt>
                <c:pt idx="442">
                  <c:v>44161</c:v>
                </c:pt>
                <c:pt idx="443">
                  <c:v>44162</c:v>
                </c:pt>
                <c:pt idx="444">
                  <c:v>44165</c:v>
                </c:pt>
                <c:pt idx="445">
                  <c:v>44166</c:v>
                </c:pt>
                <c:pt idx="446">
                  <c:v>44167</c:v>
                </c:pt>
                <c:pt idx="447">
                  <c:v>44168</c:v>
                </c:pt>
                <c:pt idx="448">
                  <c:v>44169</c:v>
                </c:pt>
                <c:pt idx="449">
                  <c:v>44172</c:v>
                </c:pt>
                <c:pt idx="450">
                  <c:v>44173</c:v>
                </c:pt>
                <c:pt idx="451">
                  <c:v>44174</c:v>
                </c:pt>
                <c:pt idx="452">
                  <c:v>44175</c:v>
                </c:pt>
                <c:pt idx="453">
                  <c:v>44176</c:v>
                </c:pt>
                <c:pt idx="454">
                  <c:v>44179</c:v>
                </c:pt>
                <c:pt idx="455">
                  <c:v>44180</c:v>
                </c:pt>
                <c:pt idx="456">
                  <c:v>44181</c:v>
                </c:pt>
                <c:pt idx="457">
                  <c:v>44182</c:v>
                </c:pt>
                <c:pt idx="458">
                  <c:v>44183</c:v>
                </c:pt>
                <c:pt idx="459">
                  <c:v>44186</c:v>
                </c:pt>
                <c:pt idx="460">
                  <c:v>44187</c:v>
                </c:pt>
                <c:pt idx="461">
                  <c:v>44188</c:v>
                </c:pt>
                <c:pt idx="462">
                  <c:v>44189</c:v>
                </c:pt>
                <c:pt idx="463">
                  <c:v>44193</c:v>
                </c:pt>
                <c:pt idx="464">
                  <c:v>44194</c:v>
                </c:pt>
                <c:pt idx="465">
                  <c:v>44195</c:v>
                </c:pt>
                <c:pt idx="466">
                  <c:v>44196</c:v>
                </c:pt>
                <c:pt idx="467">
                  <c:v>44200</c:v>
                </c:pt>
                <c:pt idx="468">
                  <c:v>44201</c:v>
                </c:pt>
                <c:pt idx="469">
                  <c:v>44202</c:v>
                </c:pt>
                <c:pt idx="470">
                  <c:v>44203</c:v>
                </c:pt>
                <c:pt idx="471">
                  <c:v>44204</c:v>
                </c:pt>
                <c:pt idx="472">
                  <c:v>44207</c:v>
                </c:pt>
                <c:pt idx="473">
                  <c:v>44208</c:v>
                </c:pt>
                <c:pt idx="474">
                  <c:v>44209</c:v>
                </c:pt>
                <c:pt idx="475">
                  <c:v>44210</c:v>
                </c:pt>
                <c:pt idx="476">
                  <c:v>44211</c:v>
                </c:pt>
                <c:pt idx="477">
                  <c:v>44214</c:v>
                </c:pt>
                <c:pt idx="478">
                  <c:v>44215</c:v>
                </c:pt>
                <c:pt idx="479">
                  <c:v>44216</c:v>
                </c:pt>
                <c:pt idx="480">
                  <c:v>44217</c:v>
                </c:pt>
                <c:pt idx="481">
                  <c:v>44218</c:v>
                </c:pt>
                <c:pt idx="482">
                  <c:v>44221</c:v>
                </c:pt>
                <c:pt idx="483">
                  <c:v>44222</c:v>
                </c:pt>
                <c:pt idx="484">
                  <c:v>44223</c:v>
                </c:pt>
                <c:pt idx="485">
                  <c:v>44224</c:v>
                </c:pt>
                <c:pt idx="486">
                  <c:v>44225</c:v>
                </c:pt>
                <c:pt idx="487">
                  <c:v>44228</c:v>
                </c:pt>
                <c:pt idx="488">
                  <c:v>44229</c:v>
                </c:pt>
                <c:pt idx="489">
                  <c:v>44230</c:v>
                </c:pt>
                <c:pt idx="490">
                  <c:v>44231</c:v>
                </c:pt>
                <c:pt idx="491">
                  <c:v>44232</c:v>
                </c:pt>
                <c:pt idx="492">
                  <c:v>44235</c:v>
                </c:pt>
                <c:pt idx="493">
                  <c:v>44236</c:v>
                </c:pt>
                <c:pt idx="494">
                  <c:v>44237</c:v>
                </c:pt>
                <c:pt idx="495">
                  <c:v>44238</c:v>
                </c:pt>
                <c:pt idx="496">
                  <c:v>44239</c:v>
                </c:pt>
                <c:pt idx="497">
                  <c:v>44242</c:v>
                </c:pt>
                <c:pt idx="498">
                  <c:v>44243</c:v>
                </c:pt>
                <c:pt idx="499">
                  <c:v>44244</c:v>
                </c:pt>
                <c:pt idx="500">
                  <c:v>44245</c:v>
                </c:pt>
                <c:pt idx="501">
                  <c:v>44246</c:v>
                </c:pt>
                <c:pt idx="502">
                  <c:v>44249</c:v>
                </c:pt>
                <c:pt idx="503">
                  <c:v>44250</c:v>
                </c:pt>
                <c:pt idx="504">
                  <c:v>44251</c:v>
                </c:pt>
                <c:pt idx="505">
                  <c:v>44252</c:v>
                </c:pt>
                <c:pt idx="506">
                  <c:v>44253</c:v>
                </c:pt>
                <c:pt idx="507">
                  <c:v>44256</c:v>
                </c:pt>
                <c:pt idx="508">
                  <c:v>44257</c:v>
                </c:pt>
                <c:pt idx="509">
                  <c:v>44258</c:v>
                </c:pt>
                <c:pt idx="510">
                  <c:v>44259</c:v>
                </c:pt>
                <c:pt idx="511">
                  <c:v>44260</c:v>
                </c:pt>
                <c:pt idx="512">
                  <c:v>44263</c:v>
                </c:pt>
                <c:pt idx="513">
                  <c:v>44264</c:v>
                </c:pt>
                <c:pt idx="514">
                  <c:v>44265</c:v>
                </c:pt>
                <c:pt idx="515">
                  <c:v>44266</c:v>
                </c:pt>
                <c:pt idx="516">
                  <c:v>44267</c:v>
                </c:pt>
                <c:pt idx="517">
                  <c:v>44270</c:v>
                </c:pt>
                <c:pt idx="518">
                  <c:v>44271</c:v>
                </c:pt>
                <c:pt idx="519">
                  <c:v>44272</c:v>
                </c:pt>
                <c:pt idx="520">
                  <c:v>44273</c:v>
                </c:pt>
                <c:pt idx="521">
                  <c:v>44274</c:v>
                </c:pt>
                <c:pt idx="522">
                  <c:v>44277</c:v>
                </c:pt>
                <c:pt idx="523">
                  <c:v>44278</c:v>
                </c:pt>
                <c:pt idx="524">
                  <c:v>44279</c:v>
                </c:pt>
                <c:pt idx="525">
                  <c:v>44280</c:v>
                </c:pt>
                <c:pt idx="526">
                  <c:v>44281</c:v>
                </c:pt>
                <c:pt idx="527">
                  <c:v>44284</c:v>
                </c:pt>
                <c:pt idx="528">
                  <c:v>44285</c:v>
                </c:pt>
                <c:pt idx="529">
                  <c:v>44286</c:v>
                </c:pt>
                <c:pt idx="530">
                  <c:v>44287</c:v>
                </c:pt>
                <c:pt idx="531">
                  <c:v>44292</c:v>
                </c:pt>
                <c:pt idx="532">
                  <c:v>44293</c:v>
                </c:pt>
                <c:pt idx="533">
                  <c:v>44294</c:v>
                </c:pt>
                <c:pt idx="534">
                  <c:v>44295</c:v>
                </c:pt>
                <c:pt idx="535">
                  <c:v>44298</c:v>
                </c:pt>
                <c:pt idx="536">
                  <c:v>44299</c:v>
                </c:pt>
                <c:pt idx="537">
                  <c:v>44300</c:v>
                </c:pt>
                <c:pt idx="538">
                  <c:v>44301</c:v>
                </c:pt>
                <c:pt idx="539">
                  <c:v>44302</c:v>
                </c:pt>
                <c:pt idx="540">
                  <c:v>44305</c:v>
                </c:pt>
                <c:pt idx="541">
                  <c:v>44306</c:v>
                </c:pt>
                <c:pt idx="542">
                  <c:v>44307</c:v>
                </c:pt>
                <c:pt idx="543">
                  <c:v>44308</c:v>
                </c:pt>
                <c:pt idx="544">
                  <c:v>44309</c:v>
                </c:pt>
                <c:pt idx="545">
                  <c:v>44312</c:v>
                </c:pt>
                <c:pt idx="546">
                  <c:v>44313</c:v>
                </c:pt>
                <c:pt idx="547">
                  <c:v>44314</c:v>
                </c:pt>
                <c:pt idx="548">
                  <c:v>44315</c:v>
                </c:pt>
                <c:pt idx="549">
                  <c:v>44316</c:v>
                </c:pt>
                <c:pt idx="550">
                  <c:v>44319</c:v>
                </c:pt>
                <c:pt idx="551">
                  <c:v>44320</c:v>
                </c:pt>
                <c:pt idx="552">
                  <c:v>44321</c:v>
                </c:pt>
                <c:pt idx="553">
                  <c:v>44322</c:v>
                </c:pt>
                <c:pt idx="554">
                  <c:v>44323</c:v>
                </c:pt>
                <c:pt idx="555">
                  <c:v>44326</c:v>
                </c:pt>
                <c:pt idx="556">
                  <c:v>44327</c:v>
                </c:pt>
                <c:pt idx="557">
                  <c:v>44328</c:v>
                </c:pt>
                <c:pt idx="558">
                  <c:v>44329</c:v>
                </c:pt>
                <c:pt idx="559">
                  <c:v>44330</c:v>
                </c:pt>
                <c:pt idx="560">
                  <c:v>44333</c:v>
                </c:pt>
                <c:pt idx="561">
                  <c:v>44334</c:v>
                </c:pt>
                <c:pt idx="562">
                  <c:v>44335</c:v>
                </c:pt>
                <c:pt idx="563">
                  <c:v>44336</c:v>
                </c:pt>
                <c:pt idx="564">
                  <c:v>44337</c:v>
                </c:pt>
                <c:pt idx="565">
                  <c:v>44340</c:v>
                </c:pt>
                <c:pt idx="566">
                  <c:v>44341</c:v>
                </c:pt>
                <c:pt idx="567">
                  <c:v>44342</c:v>
                </c:pt>
                <c:pt idx="568">
                  <c:v>44343</c:v>
                </c:pt>
                <c:pt idx="569">
                  <c:v>44344</c:v>
                </c:pt>
                <c:pt idx="570">
                  <c:v>44347</c:v>
                </c:pt>
                <c:pt idx="571">
                  <c:v>44348</c:v>
                </c:pt>
                <c:pt idx="572">
                  <c:v>44349</c:v>
                </c:pt>
                <c:pt idx="573">
                  <c:v>44350</c:v>
                </c:pt>
                <c:pt idx="574">
                  <c:v>44351</c:v>
                </c:pt>
                <c:pt idx="575">
                  <c:v>44354</c:v>
                </c:pt>
                <c:pt idx="576">
                  <c:v>44355</c:v>
                </c:pt>
                <c:pt idx="577">
                  <c:v>44356</c:v>
                </c:pt>
                <c:pt idx="578">
                  <c:v>44357</c:v>
                </c:pt>
                <c:pt idx="579">
                  <c:v>44358</c:v>
                </c:pt>
                <c:pt idx="580">
                  <c:v>44361</c:v>
                </c:pt>
                <c:pt idx="581">
                  <c:v>44362</c:v>
                </c:pt>
                <c:pt idx="582">
                  <c:v>44363</c:v>
                </c:pt>
                <c:pt idx="583">
                  <c:v>44364</c:v>
                </c:pt>
                <c:pt idx="584">
                  <c:v>44365</c:v>
                </c:pt>
                <c:pt idx="585">
                  <c:v>44368</c:v>
                </c:pt>
                <c:pt idx="586">
                  <c:v>44369</c:v>
                </c:pt>
                <c:pt idx="587">
                  <c:v>44370</c:v>
                </c:pt>
                <c:pt idx="588">
                  <c:v>44371</c:v>
                </c:pt>
                <c:pt idx="589">
                  <c:v>44372</c:v>
                </c:pt>
                <c:pt idx="590">
                  <c:v>44375</c:v>
                </c:pt>
                <c:pt idx="591">
                  <c:v>44376</c:v>
                </c:pt>
                <c:pt idx="592">
                  <c:v>44377</c:v>
                </c:pt>
                <c:pt idx="593">
                  <c:v>44378</c:v>
                </c:pt>
                <c:pt idx="594">
                  <c:v>44379</c:v>
                </c:pt>
                <c:pt idx="595">
                  <c:v>44382</c:v>
                </c:pt>
                <c:pt idx="596">
                  <c:v>44383</c:v>
                </c:pt>
                <c:pt idx="597">
                  <c:v>44384</c:v>
                </c:pt>
                <c:pt idx="598">
                  <c:v>44385</c:v>
                </c:pt>
                <c:pt idx="599">
                  <c:v>44386</c:v>
                </c:pt>
                <c:pt idx="600">
                  <c:v>44389</c:v>
                </c:pt>
                <c:pt idx="601">
                  <c:v>44390</c:v>
                </c:pt>
                <c:pt idx="602">
                  <c:v>44391</c:v>
                </c:pt>
                <c:pt idx="603">
                  <c:v>44392</c:v>
                </c:pt>
                <c:pt idx="604">
                  <c:v>44393</c:v>
                </c:pt>
                <c:pt idx="605">
                  <c:v>44396</c:v>
                </c:pt>
                <c:pt idx="606">
                  <c:v>44397</c:v>
                </c:pt>
                <c:pt idx="607">
                  <c:v>44398</c:v>
                </c:pt>
                <c:pt idx="608">
                  <c:v>44399</c:v>
                </c:pt>
                <c:pt idx="609">
                  <c:v>44400</c:v>
                </c:pt>
                <c:pt idx="610">
                  <c:v>44403</c:v>
                </c:pt>
                <c:pt idx="611">
                  <c:v>44404</c:v>
                </c:pt>
                <c:pt idx="612">
                  <c:v>44405</c:v>
                </c:pt>
                <c:pt idx="613">
                  <c:v>44406</c:v>
                </c:pt>
                <c:pt idx="614">
                  <c:v>44407</c:v>
                </c:pt>
                <c:pt idx="615">
                  <c:v>44410</c:v>
                </c:pt>
                <c:pt idx="616">
                  <c:v>44411</c:v>
                </c:pt>
                <c:pt idx="617">
                  <c:v>44412</c:v>
                </c:pt>
                <c:pt idx="618">
                  <c:v>44413</c:v>
                </c:pt>
                <c:pt idx="619">
                  <c:v>44414</c:v>
                </c:pt>
                <c:pt idx="620">
                  <c:v>44417</c:v>
                </c:pt>
                <c:pt idx="621">
                  <c:v>44418</c:v>
                </c:pt>
                <c:pt idx="622">
                  <c:v>44419</c:v>
                </c:pt>
                <c:pt idx="623">
                  <c:v>44420</c:v>
                </c:pt>
                <c:pt idx="624">
                  <c:v>44421</c:v>
                </c:pt>
                <c:pt idx="625">
                  <c:v>44424</c:v>
                </c:pt>
                <c:pt idx="626">
                  <c:v>44425</c:v>
                </c:pt>
                <c:pt idx="627">
                  <c:v>44426</c:v>
                </c:pt>
                <c:pt idx="628">
                  <c:v>44427</c:v>
                </c:pt>
                <c:pt idx="629">
                  <c:v>44428</c:v>
                </c:pt>
                <c:pt idx="630">
                  <c:v>44431</c:v>
                </c:pt>
                <c:pt idx="631">
                  <c:v>44432</c:v>
                </c:pt>
                <c:pt idx="632">
                  <c:v>44433</c:v>
                </c:pt>
                <c:pt idx="633">
                  <c:v>44434</c:v>
                </c:pt>
                <c:pt idx="634">
                  <c:v>44435</c:v>
                </c:pt>
                <c:pt idx="635">
                  <c:v>44438</c:v>
                </c:pt>
                <c:pt idx="636">
                  <c:v>44439</c:v>
                </c:pt>
                <c:pt idx="637">
                  <c:v>44440</c:v>
                </c:pt>
                <c:pt idx="638">
                  <c:v>44441</c:v>
                </c:pt>
                <c:pt idx="639">
                  <c:v>44442</c:v>
                </c:pt>
                <c:pt idx="640">
                  <c:v>44445</c:v>
                </c:pt>
                <c:pt idx="641">
                  <c:v>44446</c:v>
                </c:pt>
                <c:pt idx="642">
                  <c:v>44447</c:v>
                </c:pt>
                <c:pt idx="643">
                  <c:v>44448</c:v>
                </c:pt>
                <c:pt idx="644">
                  <c:v>44449</c:v>
                </c:pt>
                <c:pt idx="645">
                  <c:v>44452</c:v>
                </c:pt>
                <c:pt idx="646">
                  <c:v>44453</c:v>
                </c:pt>
                <c:pt idx="647">
                  <c:v>44454</c:v>
                </c:pt>
                <c:pt idx="648">
                  <c:v>44455</c:v>
                </c:pt>
                <c:pt idx="649">
                  <c:v>44456</c:v>
                </c:pt>
                <c:pt idx="650">
                  <c:v>44459</c:v>
                </c:pt>
                <c:pt idx="651">
                  <c:v>44460</c:v>
                </c:pt>
                <c:pt idx="652">
                  <c:v>44461</c:v>
                </c:pt>
                <c:pt idx="653">
                  <c:v>44462</c:v>
                </c:pt>
                <c:pt idx="654">
                  <c:v>44463</c:v>
                </c:pt>
                <c:pt idx="655">
                  <c:v>44466</c:v>
                </c:pt>
                <c:pt idx="656">
                  <c:v>44467</c:v>
                </c:pt>
                <c:pt idx="657">
                  <c:v>44468</c:v>
                </c:pt>
                <c:pt idx="658">
                  <c:v>44469</c:v>
                </c:pt>
                <c:pt idx="659">
                  <c:v>44470</c:v>
                </c:pt>
                <c:pt idx="660">
                  <c:v>44473</c:v>
                </c:pt>
                <c:pt idx="661">
                  <c:v>44474</c:v>
                </c:pt>
                <c:pt idx="662">
                  <c:v>44475</c:v>
                </c:pt>
                <c:pt idx="663">
                  <c:v>44476</c:v>
                </c:pt>
                <c:pt idx="664">
                  <c:v>44477</c:v>
                </c:pt>
                <c:pt idx="665">
                  <c:v>44480</c:v>
                </c:pt>
                <c:pt idx="666">
                  <c:v>44481</c:v>
                </c:pt>
                <c:pt idx="667">
                  <c:v>44482</c:v>
                </c:pt>
                <c:pt idx="668">
                  <c:v>44483</c:v>
                </c:pt>
                <c:pt idx="669">
                  <c:v>44484</c:v>
                </c:pt>
                <c:pt idx="670">
                  <c:v>44487</c:v>
                </c:pt>
                <c:pt idx="671">
                  <c:v>44488</c:v>
                </c:pt>
                <c:pt idx="672">
                  <c:v>44489</c:v>
                </c:pt>
                <c:pt idx="673">
                  <c:v>44490</c:v>
                </c:pt>
                <c:pt idx="674">
                  <c:v>44491</c:v>
                </c:pt>
                <c:pt idx="675">
                  <c:v>44494</c:v>
                </c:pt>
                <c:pt idx="676">
                  <c:v>44495</c:v>
                </c:pt>
                <c:pt idx="677">
                  <c:v>44496</c:v>
                </c:pt>
                <c:pt idx="678">
                  <c:v>44497</c:v>
                </c:pt>
                <c:pt idx="679">
                  <c:v>44498</c:v>
                </c:pt>
                <c:pt idx="680">
                  <c:v>44501</c:v>
                </c:pt>
                <c:pt idx="681">
                  <c:v>44502</c:v>
                </c:pt>
                <c:pt idx="682">
                  <c:v>44503</c:v>
                </c:pt>
                <c:pt idx="683">
                  <c:v>44504</c:v>
                </c:pt>
                <c:pt idx="684">
                  <c:v>44505</c:v>
                </c:pt>
                <c:pt idx="685">
                  <c:v>44508</c:v>
                </c:pt>
                <c:pt idx="686">
                  <c:v>44509</c:v>
                </c:pt>
                <c:pt idx="687">
                  <c:v>44510</c:v>
                </c:pt>
                <c:pt idx="688">
                  <c:v>44511</c:v>
                </c:pt>
                <c:pt idx="689">
                  <c:v>44512</c:v>
                </c:pt>
                <c:pt idx="690">
                  <c:v>44515</c:v>
                </c:pt>
                <c:pt idx="691">
                  <c:v>44516</c:v>
                </c:pt>
                <c:pt idx="692">
                  <c:v>44517</c:v>
                </c:pt>
                <c:pt idx="693">
                  <c:v>44518</c:v>
                </c:pt>
                <c:pt idx="694">
                  <c:v>44519</c:v>
                </c:pt>
                <c:pt idx="695">
                  <c:v>44522</c:v>
                </c:pt>
                <c:pt idx="696">
                  <c:v>44523</c:v>
                </c:pt>
                <c:pt idx="697">
                  <c:v>44524</c:v>
                </c:pt>
                <c:pt idx="698">
                  <c:v>44525</c:v>
                </c:pt>
                <c:pt idx="699">
                  <c:v>44526</c:v>
                </c:pt>
                <c:pt idx="700">
                  <c:v>44529</c:v>
                </c:pt>
                <c:pt idx="701">
                  <c:v>44530</c:v>
                </c:pt>
                <c:pt idx="702">
                  <c:v>44531</c:v>
                </c:pt>
                <c:pt idx="703">
                  <c:v>44532</c:v>
                </c:pt>
                <c:pt idx="704">
                  <c:v>44533</c:v>
                </c:pt>
                <c:pt idx="705">
                  <c:v>44536</c:v>
                </c:pt>
                <c:pt idx="706">
                  <c:v>44537</c:v>
                </c:pt>
                <c:pt idx="707">
                  <c:v>44538</c:v>
                </c:pt>
                <c:pt idx="708">
                  <c:v>44539</c:v>
                </c:pt>
                <c:pt idx="709">
                  <c:v>44540</c:v>
                </c:pt>
                <c:pt idx="710">
                  <c:v>44543</c:v>
                </c:pt>
                <c:pt idx="711">
                  <c:v>44544</c:v>
                </c:pt>
                <c:pt idx="712">
                  <c:v>44545</c:v>
                </c:pt>
                <c:pt idx="713">
                  <c:v>44546</c:v>
                </c:pt>
                <c:pt idx="714">
                  <c:v>44547</c:v>
                </c:pt>
                <c:pt idx="715">
                  <c:v>44550</c:v>
                </c:pt>
                <c:pt idx="716">
                  <c:v>44551</c:v>
                </c:pt>
                <c:pt idx="717">
                  <c:v>44552</c:v>
                </c:pt>
                <c:pt idx="718">
                  <c:v>44553</c:v>
                </c:pt>
                <c:pt idx="719">
                  <c:v>44554</c:v>
                </c:pt>
                <c:pt idx="720">
                  <c:v>44557</c:v>
                </c:pt>
                <c:pt idx="721">
                  <c:v>44558</c:v>
                </c:pt>
                <c:pt idx="722">
                  <c:v>44559</c:v>
                </c:pt>
                <c:pt idx="723">
                  <c:v>44560</c:v>
                </c:pt>
                <c:pt idx="724">
                  <c:v>44561</c:v>
                </c:pt>
                <c:pt idx="725">
                  <c:v>44564</c:v>
                </c:pt>
                <c:pt idx="726">
                  <c:v>44565</c:v>
                </c:pt>
                <c:pt idx="727">
                  <c:v>44566</c:v>
                </c:pt>
                <c:pt idx="728">
                  <c:v>44567</c:v>
                </c:pt>
                <c:pt idx="729">
                  <c:v>44568</c:v>
                </c:pt>
                <c:pt idx="730">
                  <c:v>44571</c:v>
                </c:pt>
                <c:pt idx="731">
                  <c:v>44572</c:v>
                </c:pt>
                <c:pt idx="732">
                  <c:v>44573</c:v>
                </c:pt>
                <c:pt idx="733">
                  <c:v>44574</c:v>
                </c:pt>
                <c:pt idx="734">
                  <c:v>44575</c:v>
                </c:pt>
                <c:pt idx="735">
                  <c:v>44578</c:v>
                </c:pt>
                <c:pt idx="736">
                  <c:v>44579</c:v>
                </c:pt>
                <c:pt idx="737">
                  <c:v>44580</c:v>
                </c:pt>
                <c:pt idx="738">
                  <c:v>44581</c:v>
                </c:pt>
                <c:pt idx="739">
                  <c:v>44582</c:v>
                </c:pt>
                <c:pt idx="740">
                  <c:v>44585</c:v>
                </c:pt>
                <c:pt idx="741">
                  <c:v>44586</c:v>
                </c:pt>
                <c:pt idx="742">
                  <c:v>44587</c:v>
                </c:pt>
                <c:pt idx="743">
                  <c:v>44588</c:v>
                </c:pt>
                <c:pt idx="744">
                  <c:v>44589</c:v>
                </c:pt>
                <c:pt idx="745">
                  <c:v>44592</c:v>
                </c:pt>
                <c:pt idx="746">
                  <c:v>44593</c:v>
                </c:pt>
                <c:pt idx="747">
                  <c:v>44594</c:v>
                </c:pt>
                <c:pt idx="748">
                  <c:v>44595</c:v>
                </c:pt>
                <c:pt idx="749">
                  <c:v>44596</c:v>
                </c:pt>
                <c:pt idx="750">
                  <c:v>44599</c:v>
                </c:pt>
                <c:pt idx="751">
                  <c:v>44600</c:v>
                </c:pt>
                <c:pt idx="752">
                  <c:v>44601</c:v>
                </c:pt>
                <c:pt idx="753">
                  <c:v>44602</c:v>
                </c:pt>
                <c:pt idx="754">
                  <c:v>44603</c:v>
                </c:pt>
                <c:pt idx="755">
                  <c:v>44606</c:v>
                </c:pt>
                <c:pt idx="756">
                  <c:v>44607</c:v>
                </c:pt>
                <c:pt idx="757">
                  <c:v>44608</c:v>
                </c:pt>
                <c:pt idx="758">
                  <c:v>44609</c:v>
                </c:pt>
                <c:pt idx="759">
                  <c:v>44610</c:v>
                </c:pt>
                <c:pt idx="760">
                  <c:v>44613</c:v>
                </c:pt>
                <c:pt idx="761">
                  <c:v>44614</c:v>
                </c:pt>
                <c:pt idx="762">
                  <c:v>44615</c:v>
                </c:pt>
                <c:pt idx="763">
                  <c:v>44616</c:v>
                </c:pt>
                <c:pt idx="764">
                  <c:v>44617</c:v>
                </c:pt>
                <c:pt idx="765">
                  <c:v>44620</c:v>
                </c:pt>
                <c:pt idx="766">
                  <c:v>44621</c:v>
                </c:pt>
                <c:pt idx="767">
                  <c:v>44622</c:v>
                </c:pt>
                <c:pt idx="768">
                  <c:v>44623</c:v>
                </c:pt>
                <c:pt idx="769">
                  <c:v>44624</c:v>
                </c:pt>
                <c:pt idx="770">
                  <c:v>44627</c:v>
                </c:pt>
                <c:pt idx="771">
                  <c:v>44628</c:v>
                </c:pt>
                <c:pt idx="772">
                  <c:v>44629</c:v>
                </c:pt>
                <c:pt idx="773">
                  <c:v>44630</c:v>
                </c:pt>
                <c:pt idx="774">
                  <c:v>44631</c:v>
                </c:pt>
                <c:pt idx="775">
                  <c:v>44634</c:v>
                </c:pt>
                <c:pt idx="776">
                  <c:v>44635</c:v>
                </c:pt>
                <c:pt idx="777">
                  <c:v>44636</c:v>
                </c:pt>
                <c:pt idx="778">
                  <c:v>44637</c:v>
                </c:pt>
                <c:pt idx="779">
                  <c:v>44638</c:v>
                </c:pt>
                <c:pt idx="780">
                  <c:v>44641</c:v>
                </c:pt>
                <c:pt idx="781">
                  <c:v>44642</c:v>
                </c:pt>
                <c:pt idx="782">
                  <c:v>44643</c:v>
                </c:pt>
                <c:pt idx="783">
                  <c:v>44644</c:v>
                </c:pt>
                <c:pt idx="784">
                  <c:v>44645</c:v>
                </c:pt>
                <c:pt idx="785">
                  <c:v>44648</c:v>
                </c:pt>
                <c:pt idx="786">
                  <c:v>44649</c:v>
                </c:pt>
                <c:pt idx="787">
                  <c:v>44650</c:v>
                </c:pt>
                <c:pt idx="788">
                  <c:v>44651</c:v>
                </c:pt>
                <c:pt idx="789">
                  <c:v>44652</c:v>
                </c:pt>
                <c:pt idx="790">
                  <c:v>44655</c:v>
                </c:pt>
                <c:pt idx="791">
                  <c:v>44656</c:v>
                </c:pt>
                <c:pt idx="792">
                  <c:v>44657</c:v>
                </c:pt>
                <c:pt idx="793">
                  <c:v>44658</c:v>
                </c:pt>
                <c:pt idx="794">
                  <c:v>44659</c:v>
                </c:pt>
                <c:pt idx="795">
                  <c:v>44662</c:v>
                </c:pt>
                <c:pt idx="796">
                  <c:v>44663</c:v>
                </c:pt>
                <c:pt idx="797">
                  <c:v>44664</c:v>
                </c:pt>
                <c:pt idx="798">
                  <c:v>44665</c:v>
                </c:pt>
                <c:pt idx="799">
                  <c:v>44670</c:v>
                </c:pt>
                <c:pt idx="800">
                  <c:v>44671</c:v>
                </c:pt>
                <c:pt idx="801">
                  <c:v>44672</c:v>
                </c:pt>
                <c:pt idx="802">
                  <c:v>44673</c:v>
                </c:pt>
                <c:pt idx="803">
                  <c:v>44676</c:v>
                </c:pt>
                <c:pt idx="804">
                  <c:v>44677</c:v>
                </c:pt>
                <c:pt idx="805">
                  <c:v>44678</c:v>
                </c:pt>
                <c:pt idx="806">
                  <c:v>44679</c:v>
                </c:pt>
                <c:pt idx="807">
                  <c:v>44680</c:v>
                </c:pt>
                <c:pt idx="808">
                  <c:v>44683</c:v>
                </c:pt>
                <c:pt idx="809">
                  <c:v>44684</c:v>
                </c:pt>
                <c:pt idx="810">
                  <c:v>44685</c:v>
                </c:pt>
                <c:pt idx="811">
                  <c:v>44686</c:v>
                </c:pt>
                <c:pt idx="812">
                  <c:v>44687</c:v>
                </c:pt>
                <c:pt idx="813">
                  <c:v>44690</c:v>
                </c:pt>
                <c:pt idx="814">
                  <c:v>44691</c:v>
                </c:pt>
                <c:pt idx="815">
                  <c:v>44692</c:v>
                </c:pt>
                <c:pt idx="816">
                  <c:v>44693</c:v>
                </c:pt>
                <c:pt idx="817">
                  <c:v>44694</c:v>
                </c:pt>
                <c:pt idx="818">
                  <c:v>44697</c:v>
                </c:pt>
                <c:pt idx="819">
                  <c:v>44698</c:v>
                </c:pt>
                <c:pt idx="820">
                  <c:v>44699</c:v>
                </c:pt>
                <c:pt idx="821">
                  <c:v>44700</c:v>
                </c:pt>
                <c:pt idx="822">
                  <c:v>44701</c:v>
                </c:pt>
                <c:pt idx="823">
                  <c:v>44704</c:v>
                </c:pt>
                <c:pt idx="824">
                  <c:v>44705</c:v>
                </c:pt>
                <c:pt idx="825">
                  <c:v>44706</c:v>
                </c:pt>
                <c:pt idx="826">
                  <c:v>44707</c:v>
                </c:pt>
                <c:pt idx="827">
                  <c:v>44708</c:v>
                </c:pt>
                <c:pt idx="828">
                  <c:v>44711</c:v>
                </c:pt>
                <c:pt idx="829">
                  <c:v>44712</c:v>
                </c:pt>
                <c:pt idx="830">
                  <c:v>44713</c:v>
                </c:pt>
                <c:pt idx="831">
                  <c:v>44714</c:v>
                </c:pt>
                <c:pt idx="832">
                  <c:v>44715</c:v>
                </c:pt>
                <c:pt idx="833">
                  <c:v>44718</c:v>
                </c:pt>
                <c:pt idx="834">
                  <c:v>44719</c:v>
                </c:pt>
                <c:pt idx="835">
                  <c:v>44720</c:v>
                </c:pt>
                <c:pt idx="836">
                  <c:v>44721</c:v>
                </c:pt>
                <c:pt idx="837">
                  <c:v>44722</c:v>
                </c:pt>
                <c:pt idx="838">
                  <c:v>44725</c:v>
                </c:pt>
                <c:pt idx="839">
                  <c:v>44726</c:v>
                </c:pt>
                <c:pt idx="840">
                  <c:v>44727</c:v>
                </c:pt>
                <c:pt idx="841">
                  <c:v>44728</c:v>
                </c:pt>
                <c:pt idx="842">
                  <c:v>44729</c:v>
                </c:pt>
                <c:pt idx="843">
                  <c:v>44732</c:v>
                </c:pt>
                <c:pt idx="844">
                  <c:v>44733</c:v>
                </c:pt>
                <c:pt idx="845">
                  <c:v>44734</c:v>
                </c:pt>
                <c:pt idx="846">
                  <c:v>44735</c:v>
                </c:pt>
                <c:pt idx="847">
                  <c:v>44736</c:v>
                </c:pt>
                <c:pt idx="848">
                  <c:v>44739</c:v>
                </c:pt>
                <c:pt idx="849">
                  <c:v>44740</c:v>
                </c:pt>
                <c:pt idx="850">
                  <c:v>44741</c:v>
                </c:pt>
                <c:pt idx="851">
                  <c:v>44742</c:v>
                </c:pt>
                <c:pt idx="852">
                  <c:v>44743</c:v>
                </c:pt>
                <c:pt idx="853">
                  <c:v>44746</c:v>
                </c:pt>
                <c:pt idx="854">
                  <c:v>44747</c:v>
                </c:pt>
                <c:pt idx="855">
                  <c:v>44748</c:v>
                </c:pt>
                <c:pt idx="856">
                  <c:v>44749</c:v>
                </c:pt>
                <c:pt idx="857">
                  <c:v>44750</c:v>
                </c:pt>
                <c:pt idx="858">
                  <c:v>44753</c:v>
                </c:pt>
                <c:pt idx="859">
                  <c:v>44754</c:v>
                </c:pt>
                <c:pt idx="860">
                  <c:v>44755</c:v>
                </c:pt>
                <c:pt idx="861">
                  <c:v>44756</c:v>
                </c:pt>
                <c:pt idx="862">
                  <c:v>44757</c:v>
                </c:pt>
                <c:pt idx="863">
                  <c:v>44760</c:v>
                </c:pt>
                <c:pt idx="864">
                  <c:v>44761</c:v>
                </c:pt>
                <c:pt idx="865">
                  <c:v>44762</c:v>
                </c:pt>
                <c:pt idx="866">
                  <c:v>44763</c:v>
                </c:pt>
                <c:pt idx="867">
                  <c:v>44764</c:v>
                </c:pt>
                <c:pt idx="868">
                  <c:v>44767</c:v>
                </c:pt>
                <c:pt idx="869">
                  <c:v>44768</c:v>
                </c:pt>
                <c:pt idx="870">
                  <c:v>44769</c:v>
                </c:pt>
                <c:pt idx="871">
                  <c:v>44770</c:v>
                </c:pt>
                <c:pt idx="872">
                  <c:v>44771</c:v>
                </c:pt>
                <c:pt idx="873">
                  <c:v>44774</c:v>
                </c:pt>
                <c:pt idx="874">
                  <c:v>44775</c:v>
                </c:pt>
                <c:pt idx="875">
                  <c:v>44776</c:v>
                </c:pt>
                <c:pt idx="876">
                  <c:v>44777</c:v>
                </c:pt>
                <c:pt idx="877">
                  <c:v>44778</c:v>
                </c:pt>
                <c:pt idx="878">
                  <c:v>44781</c:v>
                </c:pt>
                <c:pt idx="879">
                  <c:v>44782</c:v>
                </c:pt>
                <c:pt idx="880">
                  <c:v>44783</c:v>
                </c:pt>
                <c:pt idx="881">
                  <c:v>44784</c:v>
                </c:pt>
                <c:pt idx="882">
                  <c:v>44785</c:v>
                </c:pt>
                <c:pt idx="883">
                  <c:v>44788</c:v>
                </c:pt>
                <c:pt idx="884">
                  <c:v>44789</c:v>
                </c:pt>
                <c:pt idx="885">
                  <c:v>44790</c:v>
                </c:pt>
                <c:pt idx="886">
                  <c:v>44791</c:v>
                </c:pt>
                <c:pt idx="887">
                  <c:v>44792</c:v>
                </c:pt>
                <c:pt idx="888">
                  <c:v>44795</c:v>
                </c:pt>
                <c:pt idx="889">
                  <c:v>44796</c:v>
                </c:pt>
                <c:pt idx="890">
                  <c:v>44797</c:v>
                </c:pt>
                <c:pt idx="891">
                  <c:v>44798</c:v>
                </c:pt>
                <c:pt idx="892">
                  <c:v>44799</c:v>
                </c:pt>
                <c:pt idx="893">
                  <c:v>44802</c:v>
                </c:pt>
                <c:pt idx="894">
                  <c:v>44803</c:v>
                </c:pt>
                <c:pt idx="895">
                  <c:v>44804</c:v>
                </c:pt>
                <c:pt idx="896">
                  <c:v>44805</c:v>
                </c:pt>
                <c:pt idx="897">
                  <c:v>44806</c:v>
                </c:pt>
                <c:pt idx="898">
                  <c:v>44809</c:v>
                </c:pt>
                <c:pt idx="899">
                  <c:v>44810</c:v>
                </c:pt>
                <c:pt idx="900">
                  <c:v>44811</c:v>
                </c:pt>
                <c:pt idx="901">
                  <c:v>44812</c:v>
                </c:pt>
                <c:pt idx="902">
                  <c:v>44813</c:v>
                </c:pt>
                <c:pt idx="903">
                  <c:v>44816</c:v>
                </c:pt>
                <c:pt idx="904">
                  <c:v>44817</c:v>
                </c:pt>
                <c:pt idx="905">
                  <c:v>44818</c:v>
                </c:pt>
                <c:pt idx="906">
                  <c:v>44819</c:v>
                </c:pt>
                <c:pt idx="907">
                  <c:v>44820</c:v>
                </c:pt>
                <c:pt idx="908">
                  <c:v>44823</c:v>
                </c:pt>
                <c:pt idx="909">
                  <c:v>44824</c:v>
                </c:pt>
                <c:pt idx="910">
                  <c:v>44825</c:v>
                </c:pt>
                <c:pt idx="911">
                  <c:v>44826</c:v>
                </c:pt>
                <c:pt idx="912">
                  <c:v>44827</c:v>
                </c:pt>
                <c:pt idx="913">
                  <c:v>44830</c:v>
                </c:pt>
                <c:pt idx="914">
                  <c:v>44831</c:v>
                </c:pt>
                <c:pt idx="915">
                  <c:v>44832</c:v>
                </c:pt>
                <c:pt idx="916">
                  <c:v>44833</c:v>
                </c:pt>
                <c:pt idx="917">
                  <c:v>44834</c:v>
                </c:pt>
                <c:pt idx="918">
                  <c:v>44837</c:v>
                </c:pt>
                <c:pt idx="919">
                  <c:v>44838</c:v>
                </c:pt>
                <c:pt idx="920">
                  <c:v>44839</c:v>
                </c:pt>
                <c:pt idx="921">
                  <c:v>44840</c:v>
                </c:pt>
                <c:pt idx="922">
                  <c:v>44841</c:v>
                </c:pt>
                <c:pt idx="923">
                  <c:v>44844</c:v>
                </c:pt>
                <c:pt idx="924">
                  <c:v>44845</c:v>
                </c:pt>
                <c:pt idx="925">
                  <c:v>44846</c:v>
                </c:pt>
                <c:pt idx="926">
                  <c:v>44847</c:v>
                </c:pt>
                <c:pt idx="927">
                  <c:v>44848</c:v>
                </c:pt>
                <c:pt idx="928">
                  <c:v>44851</c:v>
                </c:pt>
                <c:pt idx="929">
                  <c:v>44852</c:v>
                </c:pt>
                <c:pt idx="930">
                  <c:v>44853</c:v>
                </c:pt>
                <c:pt idx="931">
                  <c:v>44854</c:v>
                </c:pt>
                <c:pt idx="932">
                  <c:v>44855</c:v>
                </c:pt>
                <c:pt idx="933">
                  <c:v>44858</c:v>
                </c:pt>
                <c:pt idx="934">
                  <c:v>44859</c:v>
                </c:pt>
                <c:pt idx="935">
                  <c:v>44860</c:v>
                </c:pt>
                <c:pt idx="936">
                  <c:v>44861</c:v>
                </c:pt>
                <c:pt idx="937">
                  <c:v>44862</c:v>
                </c:pt>
                <c:pt idx="938">
                  <c:v>44865</c:v>
                </c:pt>
                <c:pt idx="939">
                  <c:v>44866</c:v>
                </c:pt>
                <c:pt idx="940">
                  <c:v>44867</c:v>
                </c:pt>
                <c:pt idx="941">
                  <c:v>44868</c:v>
                </c:pt>
                <c:pt idx="942">
                  <c:v>44869</c:v>
                </c:pt>
                <c:pt idx="943">
                  <c:v>44872</c:v>
                </c:pt>
                <c:pt idx="944">
                  <c:v>44873</c:v>
                </c:pt>
                <c:pt idx="945">
                  <c:v>44874</c:v>
                </c:pt>
                <c:pt idx="946">
                  <c:v>44875</c:v>
                </c:pt>
                <c:pt idx="947">
                  <c:v>44876</c:v>
                </c:pt>
                <c:pt idx="948">
                  <c:v>44879</c:v>
                </c:pt>
                <c:pt idx="949">
                  <c:v>44880</c:v>
                </c:pt>
                <c:pt idx="950">
                  <c:v>44881</c:v>
                </c:pt>
                <c:pt idx="951">
                  <c:v>44882</c:v>
                </c:pt>
                <c:pt idx="952">
                  <c:v>44883</c:v>
                </c:pt>
                <c:pt idx="953">
                  <c:v>44886</c:v>
                </c:pt>
                <c:pt idx="954">
                  <c:v>44887</c:v>
                </c:pt>
                <c:pt idx="955">
                  <c:v>44888</c:v>
                </c:pt>
                <c:pt idx="956">
                  <c:v>44889</c:v>
                </c:pt>
                <c:pt idx="957">
                  <c:v>44890</c:v>
                </c:pt>
                <c:pt idx="958">
                  <c:v>44893</c:v>
                </c:pt>
                <c:pt idx="959">
                  <c:v>44894</c:v>
                </c:pt>
                <c:pt idx="960">
                  <c:v>44895</c:v>
                </c:pt>
                <c:pt idx="961">
                  <c:v>44896</c:v>
                </c:pt>
                <c:pt idx="962">
                  <c:v>44897</c:v>
                </c:pt>
                <c:pt idx="963">
                  <c:v>44900</c:v>
                </c:pt>
                <c:pt idx="964">
                  <c:v>44901</c:v>
                </c:pt>
                <c:pt idx="965">
                  <c:v>44902</c:v>
                </c:pt>
                <c:pt idx="966">
                  <c:v>44903</c:v>
                </c:pt>
                <c:pt idx="967">
                  <c:v>44904</c:v>
                </c:pt>
                <c:pt idx="968">
                  <c:v>44907</c:v>
                </c:pt>
                <c:pt idx="969">
                  <c:v>44908</c:v>
                </c:pt>
                <c:pt idx="970">
                  <c:v>44909</c:v>
                </c:pt>
                <c:pt idx="971">
                  <c:v>44910</c:v>
                </c:pt>
                <c:pt idx="972">
                  <c:v>44911</c:v>
                </c:pt>
                <c:pt idx="973">
                  <c:v>44914</c:v>
                </c:pt>
                <c:pt idx="974">
                  <c:v>44915</c:v>
                </c:pt>
                <c:pt idx="975">
                  <c:v>44916</c:v>
                </c:pt>
                <c:pt idx="976">
                  <c:v>44917</c:v>
                </c:pt>
                <c:pt idx="977">
                  <c:v>44918</c:v>
                </c:pt>
                <c:pt idx="978">
                  <c:v>44922</c:v>
                </c:pt>
                <c:pt idx="979">
                  <c:v>44923</c:v>
                </c:pt>
                <c:pt idx="980">
                  <c:v>44924</c:v>
                </c:pt>
                <c:pt idx="981">
                  <c:v>44925</c:v>
                </c:pt>
                <c:pt idx="982">
                  <c:v>44928</c:v>
                </c:pt>
                <c:pt idx="983">
                  <c:v>44929</c:v>
                </c:pt>
                <c:pt idx="984">
                  <c:v>44930</c:v>
                </c:pt>
                <c:pt idx="985">
                  <c:v>44931</c:v>
                </c:pt>
                <c:pt idx="986">
                  <c:v>44932</c:v>
                </c:pt>
                <c:pt idx="987">
                  <c:v>44935</c:v>
                </c:pt>
                <c:pt idx="988">
                  <c:v>44936</c:v>
                </c:pt>
                <c:pt idx="989">
                  <c:v>44937</c:v>
                </c:pt>
                <c:pt idx="990">
                  <c:v>44938</c:v>
                </c:pt>
                <c:pt idx="991">
                  <c:v>44939</c:v>
                </c:pt>
                <c:pt idx="992">
                  <c:v>44942</c:v>
                </c:pt>
                <c:pt idx="993">
                  <c:v>44943</c:v>
                </c:pt>
                <c:pt idx="994">
                  <c:v>44944</c:v>
                </c:pt>
                <c:pt idx="995">
                  <c:v>44945</c:v>
                </c:pt>
                <c:pt idx="996">
                  <c:v>44946</c:v>
                </c:pt>
                <c:pt idx="997">
                  <c:v>44949</c:v>
                </c:pt>
                <c:pt idx="998">
                  <c:v>44950</c:v>
                </c:pt>
                <c:pt idx="999">
                  <c:v>44951</c:v>
                </c:pt>
                <c:pt idx="1000">
                  <c:v>44952</c:v>
                </c:pt>
                <c:pt idx="1001">
                  <c:v>44953</c:v>
                </c:pt>
                <c:pt idx="1002">
                  <c:v>44956</c:v>
                </c:pt>
                <c:pt idx="1003">
                  <c:v>44957</c:v>
                </c:pt>
                <c:pt idx="1004">
                  <c:v>44958</c:v>
                </c:pt>
                <c:pt idx="1005">
                  <c:v>44959</c:v>
                </c:pt>
                <c:pt idx="1006">
                  <c:v>44960</c:v>
                </c:pt>
                <c:pt idx="1007">
                  <c:v>44963</c:v>
                </c:pt>
                <c:pt idx="1008">
                  <c:v>44964</c:v>
                </c:pt>
                <c:pt idx="1009">
                  <c:v>44965</c:v>
                </c:pt>
                <c:pt idx="1010">
                  <c:v>44966</c:v>
                </c:pt>
                <c:pt idx="1011">
                  <c:v>44967</c:v>
                </c:pt>
                <c:pt idx="1012">
                  <c:v>44970</c:v>
                </c:pt>
                <c:pt idx="1013">
                  <c:v>44971</c:v>
                </c:pt>
                <c:pt idx="1014">
                  <c:v>44972</c:v>
                </c:pt>
                <c:pt idx="1015">
                  <c:v>44973</c:v>
                </c:pt>
                <c:pt idx="1016">
                  <c:v>44974</c:v>
                </c:pt>
                <c:pt idx="1017">
                  <c:v>44977</c:v>
                </c:pt>
                <c:pt idx="1018">
                  <c:v>44978</c:v>
                </c:pt>
                <c:pt idx="1019">
                  <c:v>44979</c:v>
                </c:pt>
                <c:pt idx="1020">
                  <c:v>44980</c:v>
                </c:pt>
                <c:pt idx="1021">
                  <c:v>44981</c:v>
                </c:pt>
                <c:pt idx="1022">
                  <c:v>44984</c:v>
                </c:pt>
                <c:pt idx="1023">
                  <c:v>44985</c:v>
                </c:pt>
                <c:pt idx="1024">
                  <c:v>44986</c:v>
                </c:pt>
                <c:pt idx="1025">
                  <c:v>44987</c:v>
                </c:pt>
                <c:pt idx="1026">
                  <c:v>44988</c:v>
                </c:pt>
                <c:pt idx="1027">
                  <c:v>44991</c:v>
                </c:pt>
                <c:pt idx="1028">
                  <c:v>44992</c:v>
                </c:pt>
                <c:pt idx="1029">
                  <c:v>44993</c:v>
                </c:pt>
                <c:pt idx="1030">
                  <c:v>44994</c:v>
                </c:pt>
                <c:pt idx="1031">
                  <c:v>44995</c:v>
                </c:pt>
                <c:pt idx="1032">
                  <c:v>44998</c:v>
                </c:pt>
                <c:pt idx="1033">
                  <c:v>44999</c:v>
                </c:pt>
                <c:pt idx="1034">
                  <c:v>45000</c:v>
                </c:pt>
                <c:pt idx="1035">
                  <c:v>45001</c:v>
                </c:pt>
                <c:pt idx="1036">
                  <c:v>45002</c:v>
                </c:pt>
                <c:pt idx="1037">
                  <c:v>45005</c:v>
                </c:pt>
                <c:pt idx="1038">
                  <c:v>45006</c:v>
                </c:pt>
                <c:pt idx="1039">
                  <c:v>45007</c:v>
                </c:pt>
                <c:pt idx="1040">
                  <c:v>45008</c:v>
                </c:pt>
                <c:pt idx="1041">
                  <c:v>45009</c:v>
                </c:pt>
                <c:pt idx="1042">
                  <c:v>45012</c:v>
                </c:pt>
                <c:pt idx="1043">
                  <c:v>45013</c:v>
                </c:pt>
                <c:pt idx="1044">
                  <c:v>45014</c:v>
                </c:pt>
                <c:pt idx="1045">
                  <c:v>45015</c:v>
                </c:pt>
                <c:pt idx="1046">
                  <c:v>45016</c:v>
                </c:pt>
                <c:pt idx="1047">
                  <c:v>45019</c:v>
                </c:pt>
                <c:pt idx="1048">
                  <c:v>45020</c:v>
                </c:pt>
                <c:pt idx="1049">
                  <c:v>45021</c:v>
                </c:pt>
                <c:pt idx="1050">
                  <c:v>45022</c:v>
                </c:pt>
                <c:pt idx="1051">
                  <c:v>45027</c:v>
                </c:pt>
                <c:pt idx="1052">
                  <c:v>45028</c:v>
                </c:pt>
                <c:pt idx="1053">
                  <c:v>45029</c:v>
                </c:pt>
                <c:pt idx="1054">
                  <c:v>45030</c:v>
                </c:pt>
                <c:pt idx="1055">
                  <c:v>45033</c:v>
                </c:pt>
                <c:pt idx="1056">
                  <c:v>45034</c:v>
                </c:pt>
                <c:pt idx="1057">
                  <c:v>45035</c:v>
                </c:pt>
                <c:pt idx="1058">
                  <c:v>45036</c:v>
                </c:pt>
                <c:pt idx="1059">
                  <c:v>45037</c:v>
                </c:pt>
                <c:pt idx="1060">
                  <c:v>45040</c:v>
                </c:pt>
                <c:pt idx="1061">
                  <c:v>45041</c:v>
                </c:pt>
                <c:pt idx="1062">
                  <c:v>45042</c:v>
                </c:pt>
                <c:pt idx="1063">
                  <c:v>45043</c:v>
                </c:pt>
                <c:pt idx="1064">
                  <c:v>45044</c:v>
                </c:pt>
                <c:pt idx="1065">
                  <c:v>45048</c:v>
                </c:pt>
                <c:pt idx="1066">
                  <c:v>45049</c:v>
                </c:pt>
                <c:pt idx="1067">
                  <c:v>45050</c:v>
                </c:pt>
                <c:pt idx="1068">
                  <c:v>45051</c:v>
                </c:pt>
                <c:pt idx="1069">
                  <c:v>45054</c:v>
                </c:pt>
                <c:pt idx="1070">
                  <c:v>45055</c:v>
                </c:pt>
                <c:pt idx="1071">
                  <c:v>45056</c:v>
                </c:pt>
                <c:pt idx="1072">
                  <c:v>45057</c:v>
                </c:pt>
                <c:pt idx="1073">
                  <c:v>45058</c:v>
                </c:pt>
                <c:pt idx="1074">
                  <c:v>45061</c:v>
                </c:pt>
                <c:pt idx="1075">
                  <c:v>45062</c:v>
                </c:pt>
                <c:pt idx="1076">
                  <c:v>45063</c:v>
                </c:pt>
                <c:pt idx="1077">
                  <c:v>45064</c:v>
                </c:pt>
                <c:pt idx="1078">
                  <c:v>45065</c:v>
                </c:pt>
                <c:pt idx="1079">
                  <c:v>45068</c:v>
                </c:pt>
                <c:pt idx="1080">
                  <c:v>45069</c:v>
                </c:pt>
                <c:pt idx="1081">
                  <c:v>45070</c:v>
                </c:pt>
                <c:pt idx="1082">
                  <c:v>45071</c:v>
                </c:pt>
                <c:pt idx="1083">
                  <c:v>45072</c:v>
                </c:pt>
                <c:pt idx="1084">
                  <c:v>45075</c:v>
                </c:pt>
                <c:pt idx="1085">
                  <c:v>45076</c:v>
                </c:pt>
                <c:pt idx="1086">
                  <c:v>45077</c:v>
                </c:pt>
                <c:pt idx="1087">
                  <c:v>45078</c:v>
                </c:pt>
                <c:pt idx="1088">
                  <c:v>45079</c:v>
                </c:pt>
                <c:pt idx="1089">
                  <c:v>45082</c:v>
                </c:pt>
                <c:pt idx="1090">
                  <c:v>45083</c:v>
                </c:pt>
                <c:pt idx="1091">
                  <c:v>45084</c:v>
                </c:pt>
                <c:pt idx="1092">
                  <c:v>45085</c:v>
                </c:pt>
                <c:pt idx="1093">
                  <c:v>45086</c:v>
                </c:pt>
                <c:pt idx="1094">
                  <c:v>45089</c:v>
                </c:pt>
                <c:pt idx="1095">
                  <c:v>45090</c:v>
                </c:pt>
                <c:pt idx="1096">
                  <c:v>45091</c:v>
                </c:pt>
                <c:pt idx="1097">
                  <c:v>45092</c:v>
                </c:pt>
                <c:pt idx="1098">
                  <c:v>45093</c:v>
                </c:pt>
                <c:pt idx="1099">
                  <c:v>45096</c:v>
                </c:pt>
                <c:pt idx="1100">
                  <c:v>45097</c:v>
                </c:pt>
                <c:pt idx="1101">
                  <c:v>45098</c:v>
                </c:pt>
                <c:pt idx="1102">
                  <c:v>45099</c:v>
                </c:pt>
                <c:pt idx="1103">
                  <c:v>45100</c:v>
                </c:pt>
                <c:pt idx="1104">
                  <c:v>45103</c:v>
                </c:pt>
                <c:pt idx="1105">
                  <c:v>45104</c:v>
                </c:pt>
                <c:pt idx="1106">
                  <c:v>45105</c:v>
                </c:pt>
                <c:pt idx="1107">
                  <c:v>45106</c:v>
                </c:pt>
                <c:pt idx="1108">
                  <c:v>45107</c:v>
                </c:pt>
                <c:pt idx="1109">
                  <c:v>45110</c:v>
                </c:pt>
                <c:pt idx="1110">
                  <c:v>45111</c:v>
                </c:pt>
                <c:pt idx="1111">
                  <c:v>45112</c:v>
                </c:pt>
                <c:pt idx="1112">
                  <c:v>45113</c:v>
                </c:pt>
                <c:pt idx="1113">
                  <c:v>45114</c:v>
                </c:pt>
                <c:pt idx="1114">
                  <c:v>45117</c:v>
                </c:pt>
                <c:pt idx="1115">
                  <c:v>45118</c:v>
                </c:pt>
                <c:pt idx="1116">
                  <c:v>45119</c:v>
                </c:pt>
                <c:pt idx="1117">
                  <c:v>45120</c:v>
                </c:pt>
                <c:pt idx="1118">
                  <c:v>45121</c:v>
                </c:pt>
                <c:pt idx="1119">
                  <c:v>45124</c:v>
                </c:pt>
                <c:pt idx="1120">
                  <c:v>45125</c:v>
                </c:pt>
                <c:pt idx="1121">
                  <c:v>45126</c:v>
                </c:pt>
                <c:pt idx="1122">
                  <c:v>45127</c:v>
                </c:pt>
                <c:pt idx="1123">
                  <c:v>45128</c:v>
                </c:pt>
                <c:pt idx="1124">
                  <c:v>45131</c:v>
                </c:pt>
                <c:pt idx="1125">
                  <c:v>45132</c:v>
                </c:pt>
                <c:pt idx="1126">
                  <c:v>45133</c:v>
                </c:pt>
                <c:pt idx="1127">
                  <c:v>45134</c:v>
                </c:pt>
                <c:pt idx="1128">
                  <c:v>45135</c:v>
                </c:pt>
                <c:pt idx="1129">
                  <c:v>45138</c:v>
                </c:pt>
                <c:pt idx="1130">
                  <c:v>45139</c:v>
                </c:pt>
                <c:pt idx="1131">
                  <c:v>45140</c:v>
                </c:pt>
                <c:pt idx="1132">
                  <c:v>45141</c:v>
                </c:pt>
                <c:pt idx="1133">
                  <c:v>45142</c:v>
                </c:pt>
                <c:pt idx="1134">
                  <c:v>45145</c:v>
                </c:pt>
                <c:pt idx="1135">
                  <c:v>45146</c:v>
                </c:pt>
                <c:pt idx="1136">
                  <c:v>45147</c:v>
                </c:pt>
                <c:pt idx="1137">
                  <c:v>45148</c:v>
                </c:pt>
                <c:pt idx="1138">
                  <c:v>45149</c:v>
                </c:pt>
                <c:pt idx="1139">
                  <c:v>45152</c:v>
                </c:pt>
                <c:pt idx="1140">
                  <c:v>45153</c:v>
                </c:pt>
                <c:pt idx="1141">
                  <c:v>45154</c:v>
                </c:pt>
                <c:pt idx="1142">
                  <c:v>45155</c:v>
                </c:pt>
                <c:pt idx="1143">
                  <c:v>45156</c:v>
                </c:pt>
                <c:pt idx="1144">
                  <c:v>45159</c:v>
                </c:pt>
                <c:pt idx="1145">
                  <c:v>45160</c:v>
                </c:pt>
                <c:pt idx="1146">
                  <c:v>45161</c:v>
                </c:pt>
                <c:pt idx="1147">
                  <c:v>45162</c:v>
                </c:pt>
                <c:pt idx="1148">
                  <c:v>45163</c:v>
                </c:pt>
                <c:pt idx="1149">
                  <c:v>45166</c:v>
                </c:pt>
                <c:pt idx="1150">
                  <c:v>45167</c:v>
                </c:pt>
                <c:pt idx="1151">
                  <c:v>45168</c:v>
                </c:pt>
                <c:pt idx="1152">
                  <c:v>45169</c:v>
                </c:pt>
                <c:pt idx="1153">
                  <c:v>45170</c:v>
                </c:pt>
                <c:pt idx="1154">
                  <c:v>45173</c:v>
                </c:pt>
                <c:pt idx="1155">
                  <c:v>45174</c:v>
                </c:pt>
                <c:pt idx="1156">
                  <c:v>45175</c:v>
                </c:pt>
                <c:pt idx="1157">
                  <c:v>45176</c:v>
                </c:pt>
                <c:pt idx="1158">
                  <c:v>45177</c:v>
                </c:pt>
                <c:pt idx="1159">
                  <c:v>45180</c:v>
                </c:pt>
                <c:pt idx="1160">
                  <c:v>45181</c:v>
                </c:pt>
                <c:pt idx="1161">
                  <c:v>45182</c:v>
                </c:pt>
                <c:pt idx="1162">
                  <c:v>45183</c:v>
                </c:pt>
                <c:pt idx="1163">
                  <c:v>45184</c:v>
                </c:pt>
                <c:pt idx="1164">
                  <c:v>45187</c:v>
                </c:pt>
                <c:pt idx="1165">
                  <c:v>45188</c:v>
                </c:pt>
                <c:pt idx="1166">
                  <c:v>45189</c:v>
                </c:pt>
                <c:pt idx="1167">
                  <c:v>45190</c:v>
                </c:pt>
                <c:pt idx="1168">
                  <c:v>45191</c:v>
                </c:pt>
                <c:pt idx="1169">
                  <c:v>45194</c:v>
                </c:pt>
                <c:pt idx="1170">
                  <c:v>45195</c:v>
                </c:pt>
                <c:pt idx="1171">
                  <c:v>45196</c:v>
                </c:pt>
                <c:pt idx="1172">
                  <c:v>45197</c:v>
                </c:pt>
                <c:pt idx="1173">
                  <c:v>45198</c:v>
                </c:pt>
                <c:pt idx="1174">
                  <c:v>45201</c:v>
                </c:pt>
                <c:pt idx="1175">
                  <c:v>45202</c:v>
                </c:pt>
                <c:pt idx="1176">
                  <c:v>45203</c:v>
                </c:pt>
                <c:pt idx="1177">
                  <c:v>45204</c:v>
                </c:pt>
                <c:pt idx="1178">
                  <c:v>45205</c:v>
                </c:pt>
                <c:pt idx="1179">
                  <c:v>45208</c:v>
                </c:pt>
                <c:pt idx="1180">
                  <c:v>45209</c:v>
                </c:pt>
                <c:pt idx="1181">
                  <c:v>45210</c:v>
                </c:pt>
                <c:pt idx="1182">
                  <c:v>45211</c:v>
                </c:pt>
                <c:pt idx="1183">
                  <c:v>45212</c:v>
                </c:pt>
                <c:pt idx="1184">
                  <c:v>45215</c:v>
                </c:pt>
                <c:pt idx="1185">
                  <c:v>45216</c:v>
                </c:pt>
                <c:pt idx="1186">
                  <c:v>45217</c:v>
                </c:pt>
                <c:pt idx="1187">
                  <c:v>45218</c:v>
                </c:pt>
                <c:pt idx="1188">
                  <c:v>45219</c:v>
                </c:pt>
                <c:pt idx="1189">
                  <c:v>45222</c:v>
                </c:pt>
                <c:pt idx="1190">
                  <c:v>45223</c:v>
                </c:pt>
                <c:pt idx="1191">
                  <c:v>45224</c:v>
                </c:pt>
                <c:pt idx="1192">
                  <c:v>45225</c:v>
                </c:pt>
                <c:pt idx="1193">
                  <c:v>45226</c:v>
                </c:pt>
                <c:pt idx="1194">
                  <c:v>45229</c:v>
                </c:pt>
                <c:pt idx="1195">
                  <c:v>45230</c:v>
                </c:pt>
                <c:pt idx="1196">
                  <c:v>45231</c:v>
                </c:pt>
                <c:pt idx="1197">
                  <c:v>45232</c:v>
                </c:pt>
                <c:pt idx="1198">
                  <c:v>45233</c:v>
                </c:pt>
                <c:pt idx="1199">
                  <c:v>45236</c:v>
                </c:pt>
                <c:pt idx="1200">
                  <c:v>45237</c:v>
                </c:pt>
                <c:pt idx="1201">
                  <c:v>45238</c:v>
                </c:pt>
                <c:pt idx="1202">
                  <c:v>45239</c:v>
                </c:pt>
                <c:pt idx="1203">
                  <c:v>45240</c:v>
                </c:pt>
                <c:pt idx="1204">
                  <c:v>45243</c:v>
                </c:pt>
                <c:pt idx="1205">
                  <c:v>45244</c:v>
                </c:pt>
                <c:pt idx="1206">
                  <c:v>45245</c:v>
                </c:pt>
                <c:pt idx="1207">
                  <c:v>45246</c:v>
                </c:pt>
                <c:pt idx="1208">
                  <c:v>45247</c:v>
                </c:pt>
                <c:pt idx="1209">
                  <c:v>45250</c:v>
                </c:pt>
                <c:pt idx="1210">
                  <c:v>45251</c:v>
                </c:pt>
                <c:pt idx="1211">
                  <c:v>45252</c:v>
                </c:pt>
                <c:pt idx="1212">
                  <c:v>45253</c:v>
                </c:pt>
                <c:pt idx="1213">
                  <c:v>45254</c:v>
                </c:pt>
                <c:pt idx="1214">
                  <c:v>45257</c:v>
                </c:pt>
                <c:pt idx="1215">
                  <c:v>45258</c:v>
                </c:pt>
                <c:pt idx="1216">
                  <c:v>45259</c:v>
                </c:pt>
                <c:pt idx="1217">
                  <c:v>45260</c:v>
                </c:pt>
                <c:pt idx="1218">
                  <c:v>45261</c:v>
                </c:pt>
                <c:pt idx="1219">
                  <c:v>45264</c:v>
                </c:pt>
                <c:pt idx="1220">
                  <c:v>45265</c:v>
                </c:pt>
                <c:pt idx="1221">
                  <c:v>45266</c:v>
                </c:pt>
                <c:pt idx="1222">
                  <c:v>45267</c:v>
                </c:pt>
                <c:pt idx="1223">
                  <c:v>45268</c:v>
                </c:pt>
                <c:pt idx="1224">
                  <c:v>45271</c:v>
                </c:pt>
                <c:pt idx="1225">
                  <c:v>45272</c:v>
                </c:pt>
                <c:pt idx="1226">
                  <c:v>45273</c:v>
                </c:pt>
                <c:pt idx="1227">
                  <c:v>45274</c:v>
                </c:pt>
                <c:pt idx="1228">
                  <c:v>45275</c:v>
                </c:pt>
                <c:pt idx="1229">
                  <c:v>45278</c:v>
                </c:pt>
                <c:pt idx="1230">
                  <c:v>45279</c:v>
                </c:pt>
                <c:pt idx="1231">
                  <c:v>45280</c:v>
                </c:pt>
                <c:pt idx="1232">
                  <c:v>45281</c:v>
                </c:pt>
                <c:pt idx="1233">
                  <c:v>45282</c:v>
                </c:pt>
                <c:pt idx="1234">
                  <c:v>45287</c:v>
                </c:pt>
                <c:pt idx="1235">
                  <c:v>45288</c:v>
                </c:pt>
                <c:pt idx="1236">
                  <c:v>45289</c:v>
                </c:pt>
                <c:pt idx="1237">
                  <c:v>45293</c:v>
                </c:pt>
                <c:pt idx="1238">
                  <c:v>45294</c:v>
                </c:pt>
                <c:pt idx="1239">
                  <c:v>45295</c:v>
                </c:pt>
                <c:pt idx="1240">
                  <c:v>45296</c:v>
                </c:pt>
                <c:pt idx="1241">
                  <c:v>45299</c:v>
                </c:pt>
                <c:pt idx="1242">
                  <c:v>45300</c:v>
                </c:pt>
                <c:pt idx="1243">
                  <c:v>45301</c:v>
                </c:pt>
                <c:pt idx="1244">
                  <c:v>45302</c:v>
                </c:pt>
                <c:pt idx="1245">
                  <c:v>45303</c:v>
                </c:pt>
                <c:pt idx="1246">
                  <c:v>45306</c:v>
                </c:pt>
                <c:pt idx="1247">
                  <c:v>45307</c:v>
                </c:pt>
                <c:pt idx="1248">
                  <c:v>45308</c:v>
                </c:pt>
                <c:pt idx="1249">
                  <c:v>45309</c:v>
                </c:pt>
                <c:pt idx="1250">
                  <c:v>45310</c:v>
                </c:pt>
                <c:pt idx="1251">
                  <c:v>45313</c:v>
                </c:pt>
                <c:pt idx="1252">
                  <c:v>45314</c:v>
                </c:pt>
                <c:pt idx="1253">
                  <c:v>45315</c:v>
                </c:pt>
                <c:pt idx="1254">
                  <c:v>45316</c:v>
                </c:pt>
                <c:pt idx="1255">
                  <c:v>45317</c:v>
                </c:pt>
                <c:pt idx="1256">
                  <c:v>45320</c:v>
                </c:pt>
                <c:pt idx="1257">
                  <c:v>45321</c:v>
                </c:pt>
                <c:pt idx="1258">
                  <c:v>45322</c:v>
                </c:pt>
                <c:pt idx="1259">
                  <c:v>45323</c:v>
                </c:pt>
                <c:pt idx="1260">
                  <c:v>45324</c:v>
                </c:pt>
                <c:pt idx="1261">
                  <c:v>45327</c:v>
                </c:pt>
                <c:pt idx="1262">
                  <c:v>45328</c:v>
                </c:pt>
                <c:pt idx="1263">
                  <c:v>45329</c:v>
                </c:pt>
                <c:pt idx="1264">
                  <c:v>45330</c:v>
                </c:pt>
                <c:pt idx="1265">
                  <c:v>45331</c:v>
                </c:pt>
                <c:pt idx="1266">
                  <c:v>45334</c:v>
                </c:pt>
                <c:pt idx="1267">
                  <c:v>45335</c:v>
                </c:pt>
                <c:pt idx="1268">
                  <c:v>45336</c:v>
                </c:pt>
                <c:pt idx="1269">
                  <c:v>45337</c:v>
                </c:pt>
                <c:pt idx="1270">
                  <c:v>45338</c:v>
                </c:pt>
                <c:pt idx="1271">
                  <c:v>45341</c:v>
                </c:pt>
                <c:pt idx="1272">
                  <c:v>45342</c:v>
                </c:pt>
                <c:pt idx="1273">
                  <c:v>45343</c:v>
                </c:pt>
                <c:pt idx="1274">
                  <c:v>45344</c:v>
                </c:pt>
                <c:pt idx="1275">
                  <c:v>45345</c:v>
                </c:pt>
                <c:pt idx="1276">
                  <c:v>45348</c:v>
                </c:pt>
                <c:pt idx="1277">
                  <c:v>45349</c:v>
                </c:pt>
                <c:pt idx="1278">
                  <c:v>45350</c:v>
                </c:pt>
                <c:pt idx="1279">
                  <c:v>45351</c:v>
                </c:pt>
                <c:pt idx="1280">
                  <c:v>45352</c:v>
                </c:pt>
                <c:pt idx="1281">
                  <c:v>45355</c:v>
                </c:pt>
                <c:pt idx="1282">
                  <c:v>45356</c:v>
                </c:pt>
                <c:pt idx="1283">
                  <c:v>45357</c:v>
                </c:pt>
                <c:pt idx="1284">
                  <c:v>45358</c:v>
                </c:pt>
              </c:numCache>
            </c:numRef>
          </c:cat>
          <c:val>
            <c:numRef>
              <c:f>index_orange_performance!$C$3:$C$1287</c:f>
              <c:numCache>
                <c:formatCode>0.00%</c:formatCode>
                <c:ptCount val="1285"/>
                <c:pt idx="0">
                  <c:v>0</c:v>
                </c:pt>
                <c:pt idx="1">
                  <c:v>-3.9000000000000003E-3</c:v>
                </c:pt>
                <c:pt idx="2">
                  <c:v>-1.09E-2</c:v>
                </c:pt>
                <c:pt idx="3">
                  <c:v>-4.3E-3</c:v>
                </c:pt>
                <c:pt idx="4">
                  <c:v>-3.4999999999999996E-3</c:v>
                </c:pt>
                <c:pt idx="5">
                  <c:v>3.3E-3</c:v>
                </c:pt>
                <c:pt idx="6">
                  <c:v>1.15E-2</c:v>
                </c:pt>
                <c:pt idx="7">
                  <c:v>2.2000000000000002E-2</c:v>
                </c:pt>
                <c:pt idx="8">
                  <c:v>2.3399999999999997E-2</c:v>
                </c:pt>
                <c:pt idx="9">
                  <c:v>2.5899999999999999E-2</c:v>
                </c:pt>
                <c:pt idx="10">
                  <c:v>1.77E-2</c:v>
                </c:pt>
                <c:pt idx="11">
                  <c:v>1.7000000000000001E-2</c:v>
                </c:pt>
                <c:pt idx="12">
                  <c:v>-3.5999999999999999E-3</c:v>
                </c:pt>
                <c:pt idx="13">
                  <c:v>-5.3E-3</c:v>
                </c:pt>
                <c:pt idx="14">
                  <c:v>3.4999999999999996E-3</c:v>
                </c:pt>
                <c:pt idx="15">
                  <c:v>2.3999999999999998E-3</c:v>
                </c:pt>
                <c:pt idx="16">
                  <c:v>1.5E-3</c:v>
                </c:pt>
                <c:pt idx="17">
                  <c:v>1.1699999999999999E-2</c:v>
                </c:pt>
                <c:pt idx="18">
                  <c:v>2.2099999999999998E-2</c:v>
                </c:pt>
                <c:pt idx="19">
                  <c:v>2.5499999999999998E-2</c:v>
                </c:pt>
                <c:pt idx="20">
                  <c:v>3.4099999999999998E-2</c:v>
                </c:pt>
                <c:pt idx="21">
                  <c:v>3.3099999999999997E-2</c:v>
                </c:pt>
                <c:pt idx="22">
                  <c:v>3.5400000000000001E-2</c:v>
                </c:pt>
                <c:pt idx="23">
                  <c:v>3.4599999999999999E-2</c:v>
                </c:pt>
                <c:pt idx="24">
                  <c:v>2.7900000000000001E-2</c:v>
                </c:pt>
                <c:pt idx="25">
                  <c:v>3.0499999999999999E-2</c:v>
                </c:pt>
                <c:pt idx="26">
                  <c:v>3.7200000000000004E-2</c:v>
                </c:pt>
                <c:pt idx="27">
                  <c:v>4.0399999999999998E-2</c:v>
                </c:pt>
                <c:pt idx="28">
                  <c:v>4.1599999999999998E-2</c:v>
                </c:pt>
                <c:pt idx="29">
                  <c:v>4.5400000000000003E-2</c:v>
                </c:pt>
                <c:pt idx="30">
                  <c:v>5.1900000000000002E-2</c:v>
                </c:pt>
                <c:pt idx="31">
                  <c:v>5.5099999999999996E-2</c:v>
                </c:pt>
                <c:pt idx="32">
                  <c:v>5.7300000000000004E-2</c:v>
                </c:pt>
                <c:pt idx="33">
                  <c:v>5.4299999999999994E-2</c:v>
                </c:pt>
                <c:pt idx="34">
                  <c:v>5.0799999999999998E-2</c:v>
                </c:pt>
                <c:pt idx="35">
                  <c:v>5.2999999999999999E-2</c:v>
                </c:pt>
                <c:pt idx="36">
                  <c:v>5.5199999999999999E-2</c:v>
                </c:pt>
                <c:pt idx="37">
                  <c:v>5.6299999999999996E-2</c:v>
                </c:pt>
                <c:pt idx="38">
                  <c:v>4.7300000000000002E-2</c:v>
                </c:pt>
                <c:pt idx="39">
                  <c:v>4.9200000000000001E-2</c:v>
                </c:pt>
                <c:pt idx="40">
                  <c:v>3.6799999999999999E-2</c:v>
                </c:pt>
                <c:pt idx="41">
                  <c:v>2.0199999999999999E-2</c:v>
                </c:pt>
                <c:pt idx="42">
                  <c:v>2.4300000000000002E-2</c:v>
                </c:pt>
                <c:pt idx="43">
                  <c:v>4.5999999999999999E-3</c:v>
                </c:pt>
                <c:pt idx="44">
                  <c:v>7.3000000000000001E-3</c:v>
                </c:pt>
                <c:pt idx="45">
                  <c:v>-5.0000000000000001E-3</c:v>
                </c:pt>
                <c:pt idx="46">
                  <c:v>9.8999999999999991E-3</c:v>
                </c:pt>
                <c:pt idx="47">
                  <c:v>1.6200000000000003E-2</c:v>
                </c:pt>
                <c:pt idx="48">
                  <c:v>3.0099999999999998E-2</c:v>
                </c:pt>
                <c:pt idx="49">
                  <c:v>2.8300000000000002E-2</c:v>
                </c:pt>
                <c:pt idx="50">
                  <c:v>1.32E-2</c:v>
                </c:pt>
                <c:pt idx="51">
                  <c:v>1.83E-2</c:v>
                </c:pt>
                <c:pt idx="52">
                  <c:v>1.7000000000000001E-2</c:v>
                </c:pt>
                <c:pt idx="53">
                  <c:v>-1.4000000000000002E-3</c:v>
                </c:pt>
                <c:pt idx="54">
                  <c:v>5.1999999999999998E-3</c:v>
                </c:pt>
                <c:pt idx="55">
                  <c:v>9.0000000000000011E-3</c:v>
                </c:pt>
                <c:pt idx="56">
                  <c:v>4.5000000000000005E-3</c:v>
                </c:pt>
                <c:pt idx="57">
                  <c:v>-1.26E-2</c:v>
                </c:pt>
                <c:pt idx="58">
                  <c:v>-7.4999999999999997E-3</c:v>
                </c:pt>
                <c:pt idx="59">
                  <c:v>-1.5300000000000001E-2</c:v>
                </c:pt>
                <c:pt idx="60">
                  <c:v>-9.0000000000000011E-3</c:v>
                </c:pt>
                <c:pt idx="61">
                  <c:v>-3.9000000000000003E-3</c:v>
                </c:pt>
                <c:pt idx="62">
                  <c:v>5.9999999999999995E-4</c:v>
                </c:pt>
                <c:pt idx="63">
                  <c:v>-2E-3</c:v>
                </c:pt>
                <c:pt idx="64">
                  <c:v>1.4199999999999999E-2</c:v>
                </c:pt>
                <c:pt idx="65">
                  <c:v>1.77E-2</c:v>
                </c:pt>
                <c:pt idx="66">
                  <c:v>2.2599999999999999E-2</c:v>
                </c:pt>
                <c:pt idx="67">
                  <c:v>1.6299999999999999E-2</c:v>
                </c:pt>
                <c:pt idx="68">
                  <c:v>1.6399999999999998E-2</c:v>
                </c:pt>
                <c:pt idx="69">
                  <c:v>1.49E-2</c:v>
                </c:pt>
                <c:pt idx="70">
                  <c:v>1.9299999999999998E-2</c:v>
                </c:pt>
                <c:pt idx="71">
                  <c:v>4.1799999999999997E-2</c:v>
                </c:pt>
                <c:pt idx="72">
                  <c:v>4.3400000000000001E-2</c:v>
                </c:pt>
                <c:pt idx="73">
                  <c:v>4.6699999999999998E-2</c:v>
                </c:pt>
                <c:pt idx="74">
                  <c:v>4.53E-2</c:v>
                </c:pt>
                <c:pt idx="75">
                  <c:v>4.4000000000000004E-2</c:v>
                </c:pt>
                <c:pt idx="76">
                  <c:v>4.2699999999999995E-2</c:v>
                </c:pt>
                <c:pt idx="77">
                  <c:v>4.0099999999999997E-2</c:v>
                </c:pt>
                <c:pt idx="78">
                  <c:v>3.8699999999999998E-2</c:v>
                </c:pt>
                <c:pt idx="79">
                  <c:v>4.7300000000000002E-2</c:v>
                </c:pt>
                <c:pt idx="80">
                  <c:v>5.28E-2</c:v>
                </c:pt>
                <c:pt idx="81">
                  <c:v>5.45E-2</c:v>
                </c:pt>
                <c:pt idx="82">
                  <c:v>6.2400000000000004E-2</c:v>
                </c:pt>
                <c:pt idx="83">
                  <c:v>6.2800000000000009E-2</c:v>
                </c:pt>
                <c:pt idx="84">
                  <c:v>5.7699999999999994E-2</c:v>
                </c:pt>
                <c:pt idx="85">
                  <c:v>5.6799999999999996E-2</c:v>
                </c:pt>
                <c:pt idx="86">
                  <c:v>5.3600000000000002E-2</c:v>
                </c:pt>
                <c:pt idx="87">
                  <c:v>5.2699999999999997E-2</c:v>
                </c:pt>
                <c:pt idx="88">
                  <c:v>4.9800000000000004E-2</c:v>
                </c:pt>
                <c:pt idx="89">
                  <c:v>5.3699999999999998E-2</c:v>
                </c:pt>
                <c:pt idx="90">
                  <c:v>5.4699999999999999E-2</c:v>
                </c:pt>
                <c:pt idx="91">
                  <c:v>6.1600000000000002E-2</c:v>
                </c:pt>
                <c:pt idx="92">
                  <c:v>5.3499999999999999E-2</c:v>
                </c:pt>
                <c:pt idx="93">
                  <c:v>4.9500000000000002E-2</c:v>
                </c:pt>
                <c:pt idx="94">
                  <c:v>4.9800000000000004E-2</c:v>
                </c:pt>
                <c:pt idx="95">
                  <c:v>5.2600000000000001E-2</c:v>
                </c:pt>
                <c:pt idx="96">
                  <c:v>6.2300000000000001E-2</c:v>
                </c:pt>
                <c:pt idx="97">
                  <c:v>5.9900000000000002E-2</c:v>
                </c:pt>
                <c:pt idx="98">
                  <c:v>5.4699999999999999E-2</c:v>
                </c:pt>
                <c:pt idx="99">
                  <c:v>6.0700000000000004E-2</c:v>
                </c:pt>
                <c:pt idx="100">
                  <c:v>5.9000000000000004E-2</c:v>
                </c:pt>
                <c:pt idx="101">
                  <c:v>4.2000000000000003E-2</c:v>
                </c:pt>
                <c:pt idx="102">
                  <c:v>4.3499999999999997E-2</c:v>
                </c:pt>
                <c:pt idx="103">
                  <c:v>5.0799999999999998E-2</c:v>
                </c:pt>
                <c:pt idx="104">
                  <c:v>1.3300000000000001E-2</c:v>
                </c:pt>
                <c:pt idx="105">
                  <c:v>-8.8999999999999999E-3</c:v>
                </c:pt>
                <c:pt idx="106">
                  <c:v>-1.0200000000000001E-2</c:v>
                </c:pt>
                <c:pt idx="107">
                  <c:v>-4.1999999999999997E-3</c:v>
                </c:pt>
                <c:pt idx="108">
                  <c:v>1.8700000000000001E-2</c:v>
                </c:pt>
                <c:pt idx="109">
                  <c:v>7.4000000000000003E-3</c:v>
                </c:pt>
                <c:pt idx="110">
                  <c:v>4.0999999999999995E-3</c:v>
                </c:pt>
                <c:pt idx="111">
                  <c:v>1.3999999999999999E-2</c:v>
                </c:pt>
                <c:pt idx="112">
                  <c:v>-7.0999999999999995E-3</c:v>
                </c:pt>
                <c:pt idx="113">
                  <c:v>-9.7999999999999997E-3</c:v>
                </c:pt>
                <c:pt idx="114">
                  <c:v>2.3E-3</c:v>
                </c:pt>
                <c:pt idx="115">
                  <c:v>1.5600000000000001E-2</c:v>
                </c:pt>
                <c:pt idx="116">
                  <c:v>1.06E-2</c:v>
                </c:pt>
                <c:pt idx="117">
                  <c:v>2.7699999999999999E-2</c:v>
                </c:pt>
                <c:pt idx="118">
                  <c:v>1.8799999999999997E-2</c:v>
                </c:pt>
                <c:pt idx="119">
                  <c:v>7.1999999999999998E-3</c:v>
                </c:pt>
                <c:pt idx="120">
                  <c:v>1.18E-2</c:v>
                </c:pt>
                <c:pt idx="121">
                  <c:v>1.8600000000000002E-2</c:v>
                </c:pt>
                <c:pt idx="122">
                  <c:v>1.5100000000000001E-2</c:v>
                </c:pt>
                <c:pt idx="123">
                  <c:v>3.0499999999999999E-2</c:v>
                </c:pt>
                <c:pt idx="124">
                  <c:v>3.6200000000000003E-2</c:v>
                </c:pt>
                <c:pt idx="125">
                  <c:v>3.8599999999999995E-2</c:v>
                </c:pt>
                <c:pt idx="126">
                  <c:v>3.3500000000000002E-2</c:v>
                </c:pt>
                <c:pt idx="127">
                  <c:v>4.5999999999999999E-2</c:v>
                </c:pt>
                <c:pt idx="128">
                  <c:v>5.7599999999999998E-2</c:v>
                </c:pt>
                <c:pt idx="129">
                  <c:v>5.96E-2</c:v>
                </c:pt>
                <c:pt idx="130">
                  <c:v>5.6799999999999996E-2</c:v>
                </c:pt>
                <c:pt idx="131">
                  <c:v>5.7599999999999998E-2</c:v>
                </c:pt>
                <c:pt idx="132">
                  <c:v>6.2300000000000001E-2</c:v>
                </c:pt>
                <c:pt idx="133">
                  <c:v>6.6900000000000001E-2</c:v>
                </c:pt>
                <c:pt idx="134">
                  <c:v>6.93E-2</c:v>
                </c:pt>
                <c:pt idx="135">
                  <c:v>5.9299999999999999E-2</c:v>
                </c:pt>
                <c:pt idx="136">
                  <c:v>6.1799999999999994E-2</c:v>
                </c:pt>
                <c:pt idx="137">
                  <c:v>6.2699999999999992E-2</c:v>
                </c:pt>
                <c:pt idx="138">
                  <c:v>7.0000000000000007E-2</c:v>
                </c:pt>
                <c:pt idx="139">
                  <c:v>7.5999999999999998E-2</c:v>
                </c:pt>
                <c:pt idx="140">
                  <c:v>6.4699999999999994E-2</c:v>
                </c:pt>
                <c:pt idx="141">
                  <c:v>6.4199999999999993E-2</c:v>
                </c:pt>
                <c:pt idx="142">
                  <c:v>5.5800000000000002E-2</c:v>
                </c:pt>
                <c:pt idx="143">
                  <c:v>6.2699999999999992E-2</c:v>
                </c:pt>
                <c:pt idx="144">
                  <c:v>6.6500000000000004E-2</c:v>
                </c:pt>
                <c:pt idx="145">
                  <c:v>7.3499999999999996E-2</c:v>
                </c:pt>
                <c:pt idx="146">
                  <c:v>5.8400000000000001E-2</c:v>
                </c:pt>
                <c:pt idx="147">
                  <c:v>2.53E-2</c:v>
                </c:pt>
                <c:pt idx="148">
                  <c:v>2.8399999999999998E-2</c:v>
                </c:pt>
                <c:pt idx="149">
                  <c:v>3.7699999999999997E-2</c:v>
                </c:pt>
                <c:pt idx="150">
                  <c:v>4.4000000000000004E-2</c:v>
                </c:pt>
                <c:pt idx="151">
                  <c:v>3.1699999999999999E-2</c:v>
                </c:pt>
                <c:pt idx="152">
                  <c:v>3.9800000000000002E-2</c:v>
                </c:pt>
                <c:pt idx="153">
                  <c:v>5.2999999999999999E-2</c:v>
                </c:pt>
                <c:pt idx="154">
                  <c:v>7.1199999999999999E-2</c:v>
                </c:pt>
                <c:pt idx="155">
                  <c:v>6.7000000000000004E-2</c:v>
                </c:pt>
                <c:pt idx="156">
                  <c:v>7.8100000000000003E-2</c:v>
                </c:pt>
                <c:pt idx="157">
                  <c:v>7.7199999999999991E-2</c:v>
                </c:pt>
                <c:pt idx="158">
                  <c:v>7.2700000000000001E-2</c:v>
                </c:pt>
                <c:pt idx="159">
                  <c:v>6.5700000000000008E-2</c:v>
                </c:pt>
                <c:pt idx="160">
                  <c:v>6.8000000000000005E-2</c:v>
                </c:pt>
                <c:pt idx="161">
                  <c:v>6.9699999999999998E-2</c:v>
                </c:pt>
                <c:pt idx="162">
                  <c:v>6.8900000000000003E-2</c:v>
                </c:pt>
                <c:pt idx="163">
                  <c:v>7.4800000000000005E-2</c:v>
                </c:pt>
                <c:pt idx="164">
                  <c:v>8.1900000000000001E-2</c:v>
                </c:pt>
                <c:pt idx="165">
                  <c:v>8.3499999999999991E-2</c:v>
                </c:pt>
                <c:pt idx="166">
                  <c:v>8.5299999999999987E-2</c:v>
                </c:pt>
                <c:pt idx="167">
                  <c:v>9.0200000000000002E-2</c:v>
                </c:pt>
                <c:pt idx="168">
                  <c:v>8.3400000000000002E-2</c:v>
                </c:pt>
                <c:pt idx="169">
                  <c:v>8.9399999999999993E-2</c:v>
                </c:pt>
                <c:pt idx="170">
                  <c:v>0.1012</c:v>
                </c:pt>
                <c:pt idx="171">
                  <c:v>0.10550000000000001</c:v>
                </c:pt>
                <c:pt idx="172">
                  <c:v>0.10929999999999999</c:v>
                </c:pt>
                <c:pt idx="173">
                  <c:v>0.1139</c:v>
                </c:pt>
                <c:pt idx="174">
                  <c:v>0.11359999999999999</c:v>
                </c:pt>
                <c:pt idx="175">
                  <c:v>0.1144</c:v>
                </c:pt>
                <c:pt idx="176">
                  <c:v>0.1193</c:v>
                </c:pt>
                <c:pt idx="177">
                  <c:v>0.11689999999999999</c:v>
                </c:pt>
                <c:pt idx="178">
                  <c:v>0.1158</c:v>
                </c:pt>
                <c:pt idx="179">
                  <c:v>0.12300000000000001</c:v>
                </c:pt>
                <c:pt idx="180">
                  <c:v>0.12119999999999999</c:v>
                </c:pt>
                <c:pt idx="181">
                  <c:v>0.1173</c:v>
                </c:pt>
                <c:pt idx="182">
                  <c:v>0.1144</c:v>
                </c:pt>
                <c:pt idx="183">
                  <c:v>0.11199999999999999</c:v>
                </c:pt>
                <c:pt idx="184">
                  <c:v>0.1143</c:v>
                </c:pt>
                <c:pt idx="185">
                  <c:v>0.12029999999999999</c:v>
                </c:pt>
                <c:pt idx="186">
                  <c:v>0.12119999999999999</c:v>
                </c:pt>
                <c:pt idx="187">
                  <c:v>0.1206</c:v>
                </c:pt>
                <c:pt idx="188">
                  <c:v>0.11800000000000001</c:v>
                </c:pt>
                <c:pt idx="189">
                  <c:v>0.11650000000000001</c:v>
                </c:pt>
                <c:pt idx="190">
                  <c:v>9.4100000000000003E-2</c:v>
                </c:pt>
                <c:pt idx="191">
                  <c:v>8.2899999999999988E-2</c:v>
                </c:pt>
                <c:pt idx="192">
                  <c:v>9.6600000000000005E-2</c:v>
                </c:pt>
                <c:pt idx="193">
                  <c:v>9.69E-2</c:v>
                </c:pt>
                <c:pt idx="194">
                  <c:v>0.1103</c:v>
                </c:pt>
                <c:pt idx="195">
                  <c:v>0.10369999999999999</c:v>
                </c:pt>
                <c:pt idx="196">
                  <c:v>0.1057</c:v>
                </c:pt>
                <c:pt idx="197">
                  <c:v>0.1082</c:v>
                </c:pt>
                <c:pt idx="198">
                  <c:v>0.11259999999999999</c:v>
                </c:pt>
                <c:pt idx="199">
                  <c:v>0.1192</c:v>
                </c:pt>
                <c:pt idx="200">
                  <c:v>0.13289999999999999</c:v>
                </c:pt>
                <c:pt idx="201">
                  <c:v>0.1285</c:v>
                </c:pt>
                <c:pt idx="202">
                  <c:v>0.1268</c:v>
                </c:pt>
                <c:pt idx="203">
                  <c:v>0.12920000000000001</c:v>
                </c:pt>
                <c:pt idx="204">
                  <c:v>0.13849999999999998</c:v>
                </c:pt>
                <c:pt idx="205">
                  <c:v>0.14000000000000001</c:v>
                </c:pt>
                <c:pt idx="206">
                  <c:v>0.1401</c:v>
                </c:pt>
                <c:pt idx="207">
                  <c:v>0.14150000000000001</c:v>
                </c:pt>
                <c:pt idx="208">
                  <c:v>0.13109999999999999</c:v>
                </c:pt>
                <c:pt idx="209">
                  <c:v>0.1303</c:v>
                </c:pt>
                <c:pt idx="210">
                  <c:v>0.14230000000000001</c:v>
                </c:pt>
                <c:pt idx="211">
                  <c:v>0.14279999999999998</c:v>
                </c:pt>
                <c:pt idx="212">
                  <c:v>0.13699999999999998</c:v>
                </c:pt>
                <c:pt idx="213">
                  <c:v>0.1368</c:v>
                </c:pt>
                <c:pt idx="214">
                  <c:v>0.14029999999999998</c:v>
                </c:pt>
                <c:pt idx="215">
                  <c:v>0.14249999999999999</c:v>
                </c:pt>
                <c:pt idx="216">
                  <c:v>0.14150000000000001</c:v>
                </c:pt>
                <c:pt idx="217">
                  <c:v>0.14130000000000001</c:v>
                </c:pt>
                <c:pt idx="218">
                  <c:v>0.14219999999999999</c:v>
                </c:pt>
                <c:pt idx="219">
                  <c:v>0.1406</c:v>
                </c:pt>
                <c:pt idx="220">
                  <c:v>0.1419</c:v>
                </c:pt>
                <c:pt idx="221">
                  <c:v>0.1535</c:v>
                </c:pt>
                <c:pt idx="222">
                  <c:v>0.14929999999999999</c:v>
                </c:pt>
                <c:pt idx="223">
                  <c:v>0.14319999999999999</c:v>
                </c:pt>
                <c:pt idx="224">
                  <c:v>0.13650000000000001</c:v>
                </c:pt>
                <c:pt idx="225">
                  <c:v>0.12909999999999999</c:v>
                </c:pt>
                <c:pt idx="226">
                  <c:v>0.1391</c:v>
                </c:pt>
                <c:pt idx="227">
                  <c:v>0.10859999999999999</c:v>
                </c:pt>
                <c:pt idx="228">
                  <c:v>0.12039999999999999</c:v>
                </c:pt>
                <c:pt idx="229">
                  <c:v>0.12590000000000001</c:v>
                </c:pt>
                <c:pt idx="230">
                  <c:v>0.11019999999999999</c:v>
                </c:pt>
                <c:pt idx="231">
                  <c:v>9.7899999999999987E-2</c:v>
                </c:pt>
                <c:pt idx="232">
                  <c:v>0.10279999999999999</c:v>
                </c:pt>
                <c:pt idx="233">
                  <c:v>0.1222</c:v>
                </c:pt>
                <c:pt idx="234">
                  <c:v>0.13170000000000001</c:v>
                </c:pt>
                <c:pt idx="235">
                  <c:v>0.14169999999999999</c:v>
                </c:pt>
                <c:pt idx="236">
                  <c:v>0.1401</c:v>
                </c:pt>
                <c:pt idx="237">
                  <c:v>0.13739999999999999</c:v>
                </c:pt>
                <c:pt idx="238">
                  <c:v>0.14480000000000001</c:v>
                </c:pt>
                <c:pt idx="239">
                  <c:v>0.15429999999999999</c:v>
                </c:pt>
                <c:pt idx="240">
                  <c:v>0.15210000000000001</c:v>
                </c:pt>
                <c:pt idx="241">
                  <c:v>0.14760000000000001</c:v>
                </c:pt>
                <c:pt idx="242">
                  <c:v>0.1507</c:v>
                </c:pt>
                <c:pt idx="243">
                  <c:v>0.1452</c:v>
                </c:pt>
                <c:pt idx="244">
                  <c:v>0.1555</c:v>
                </c:pt>
                <c:pt idx="245">
                  <c:v>0.14630000000000001</c:v>
                </c:pt>
                <c:pt idx="246">
                  <c:v>0.1401</c:v>
                </c:pt>
                <c:pt idx="247">
                  <c:v>9.5100000000000004E-2</c:v>
                </c:pt>
                <c:pt idx="248">
                  <c:v>7.3899999999999993E-2</c:v>
                </c:pt>
                <c:pt idx="249">
                  <c:v>7.4800000000000005E-2</c:v>
                </c:pt>
                <c:pt idx="250">
                  <c:v>3.9100000000000003E-2</c:v>
                </c:pt>
                <c:pt idx="251">
                  <c:v>4.0000000000000001E-3</c:v>
                </c:pt>
                <c:pt idx="252">
                  <c:v>8.5000000000000006E-3</c:v>
                </c:pt>
                <c:pt idx="253">
                  <c:v>1.9699999999999999E-2</c:v>
                </c:pt>
                <c:pt idx="254">
                  <c:v>3.3300000000000003E-2</c:v>
                </c:pt>
                <c:pt idx="255">
                  <c:v>1.37E-2</c:v>
                </c:pt>
                <c:pt idx="256">
                  <c:v>-2.8300000000000002E-2</c:v>
                </c:pt>
                <c:pt idx="257">
                  <c:v>-0.10980000000000001</c:v>
                </c:pt>
                <c:pt idx="258">
                  <c:v>-0.12330000000000001</c:v>
                </c:pt>
                <c:pt idx="259">
                  <c:v>-0.1283</c:v>
                </c:pt>
                <c:pt idx="260">
                  <c:v>-0.23530000000000001</c:v>
                </c:pt>
                <c:pt idx="261">
                  <c:v>-0.2213</c:v>
                </c:pt>
                <c:pt idx="262">
                  <c:v>-0.2661</c:v>
                </c:pt>
                <c:pt idx="263">
                  <c:v>-0.2452</c:v>
                </c:pt>
                <c:pt idx="264">
                  <c:v>-0.28999999999999998</c:v>
                </c:pt>
                <c:pt idx="265">
                  <c:v>-0.27100000000000002</c:v>
                </c:pt>
                <c:pt idx="266">
                  <c:v>-0.23449999999999999</c:v>
                </c:pt>
                <c:pt idx="267">
                  <c:v>-0.25989999999999996</c:v>
                </c:pt>
                <c:pt idx="268">
                  <c:v>-0.1978</c:v>
                </c:pt>
                <c:pt idx="269">
                  <c:v>-0.16190000000000002</c:v>
                </c:pt>
                <c:pt idx="270">
                  <c:v>-0.1409</c:v>
                </c:pt>
                <c:pt idx="271">
                  <c:v>-0.1772</c:v>
                </c:pt>
                <c:pt idx="272">
                  <c:v>-0.1721</c:v>
                </c:pt>
                <c:pt idx="273">
                  <c:v>-0.16879999999999998</c:v>
                </c:pt>
                <c:pt idx="274">
                  <c:v>-0.20449999999999999</c:v>
                </c:pt>
                <c:pt idx="275">
                  <c:v>-0.20190000000000002</c:v>
                </c:pt>
                <c:pt idx="276">
                  <c:v>-0.2145</c:v>
                </c:pt>
                <c:pt idx="277">
                  <c:v>-0.1782</c:v>
                </c:pt>
                <c:pt idx="278">
                  <c:v>-0.16079999999999997</c:v>
                </c:pt>
                <c:pt idx="279">
                  <c:v>-0.16</c:v>
                </c:pt>
                <c:pt idx="280">
                  <c:v>-0.1479</c:v>
                </c:pt>
                <c:pt idx="281">
                  <c:v>-0.14460000000000001</c:v>
                </c:pt>
                <c:pt idx="282">
                  <c:v>-0.17679999999999998</c:v>
                </c:pt>
                <c:pt idx="283">
                  <c:v>-0.17749999999999999</c:v>
                </c:pt>
                <c:pt idx="284">
                  <c:v>-0.14929999999999999</c:v>
                </c:pt>
                <c:pt idx="285">
                  <c:v>-0.14380000000000001</c:v>
                </c:pt>
                <c:pt idx="286">
                  <c:v>-0.17610000000000001</c:v>
                </c:pt>
                <c:pt idx="287">
                  <c:v>-0.16579999999999998</c:v>
                </c:pt>
                <c:pt idx="288">
                  <c:v>-0.15839999999999999</c:v>
                </c:pt>
                <c:pt idx="289">
                  <c:v>-0.16930000000000001</c:v>
                </c:pt>
                <c:pt idx="290">
                  <c:v>-0.1482</c:v>
                </c:pt>
                <c:pt idx="291">
                  <c:v>-0.13600000000000001</c:v>
                </c:pt>
                <c:pt idx="292">
                  <c:v>-0.1168</c:v>
                </c:pt>
                <c:pt idx="293">
                  <c:v>-0.13550000000000001</c:v>
                </c:pt>
                <c:pt idx="294">
                  <c:v>-0.17219999999999999</c:v>
                </c:pt>
                <c:pt idx="295">
                  <c:v>-0.15229999999999999</c:v>
                </c:pt>
                <c:pt idx="296">
                  <c:v>-0.16170000000000001</c:v>
                </c:pt>
                <c:pt idx="297">
                  <c:v>-0.1489</c:v>
                </c:pt>
                <c:pt idx="298">
                  <c:v>-0.13980000000000001</c:v>
                </c:pt>
                <c:pt idx="299">
                  <c:v>-0.151</c:v>
                </c:pt>
                <c:pt idx="300">
                  <c:v>-0.15429999999999999</c:v>
                </c:pt>
                <c:pt idx="301">
                  <c:v>-0.17850000000000002</c:v>
                </c:pt>
                <c:pt idx="302">
                  <c:v>-0.192</c:v>
                </c:pt>
                <c:pt idx="303">
                  <c:v>-0.19120000000000001</c:v>
                </c:pt>
                <c:pt idx="304">
                  <c:v>-0.14949999999999999</c:v>
                </c:pt>
                <c:pt idx="305">
                  <c:v>-0.15710000000000002</c:v>
                </c:pt>
                <c:pt idx="306">
                  <c:v>-0.1497</c:v>
                </c:pt>
                <c:pt idx="307">
                  <c:v>-0.1595</c:v>
                </c:pt>
                <c:pt idx="308">
                  <c:v>-0.15960000000000002</c:v>
                </c:pt>
                <c:pt idx="309">
                  <c:v>-0.1416</c:v>
                </c:pt>
                <c:pt idx="310">
                  <c:v>-0.12909999999999999</c:v>
                </c:pt>
                <c:pt idx="311">
                  <c:v>-0.11349999999999999</c:v>
                </c:pt>
                <c:pt idx="312">
                  <c:v>-9.7799999999999998E-2</c:v>
                </c:pt>
                <c:pt idx="313">
                  <c:v>-0.11220000000000001</c:v>
                </c:pt>
                <c:pt idx="314">
                  <c:v>-9.9499999999999991E-2</c:v>
                </c:pt>
                <c:pt idx="315">
                  <c:v>-8.1300000000000011E-2</c:v>
                </c:pt>
                <c:pt idx="316">
                  <c:v>-5.04E-2</c:v>
                </c:pt>
                <c:pt idx="317">
                  <c:v>-5.2300000000000006E-2</c:v>
                </c:pt>
                <c:pt idx="318">
                  <c:v>-1.72E-2</c:v>
                </c:pt>
                <c:pt idx="319">
                  <c:v>-2.1400000000000002E-2</c:v>
                </c:pt>
                <c:pt idx="320">
                  <c:v>-3.6600000000000001E-2</c:v>
                </c:pt>
                <c:pt idx="321">
                  <c:v>-4.4500000000000005E-2</c:v>
                </c:pt>
                <c:pt idx="322">
                  <c:v>-8.9499999999999996E-2</c:v>
                </c:pt>
                <c:pt idx="323">
                  <c:v>-8.5000000000000006E-2</c:v>
                </c:pt>
                <c:pt idx="324">
                  <c:v>-8.9499999999999996E-2</c:v>
                </c:pt>
                <c:pt idx="325">
                  <c:v>-6.3600000000000004E-2</c:v>
                </c:pt>
                <c:pt idx="326">
                  <c:v>-5.5399999999999998E-2</c:v>
                </c:pt>
                <c:pt idx="327">
                  <c:v>-6.2400000000000004E-2</c:v>
                </c:pt>
                <c:pt idx="328">
                  <c:v>-5.8499999999999996E-2</c:v>
                </c:pt>
                <c:pt idx="329">
                  <c:v>-6.4299999999999996E-2</c:v>
                </c:pt>
                <c:pt idx="330">
                  <c:v>-5.1299999999999998E-2</c:v>
                </c:pt>
                <c:pt idx="331">
                  <c:v>-7.8899999999999998E-2</c:v>
                </c:pt>
                <c:pt idx="332">
                  <c:v>-7.0000000000000007E-2</c:v>
                </c:pt>
                <c:pt idx="333">
                  <c:v>-7.17E-2</c:v>
                </c:pt>
                <c:pt idx="334">
                  <c:v>-6.4899999999999999E-2</c:v>
                </c:pt>
                <c:pt idx="335">
                  <c:v>-6.6699999999999995E-2</c:v>
                </c:pt>
                <c:pt idx="336">
                  <c:v>-6.8400000000000002E-2</c:v>
                </c:pt>
                <c:pt idx="337">
                  <c:v>-4.53E-2</c:v>
                </c:pt>
                <c:pt idx="338">
                  <c:v>-5.33E-2</c:v>
                </c:pt>
                <c:pt idx="339">
                  <c:v>-3.9199999999999999E-2</c:v>
                </c:pt>
                <c:pt idx="340">
                  <c:v>-4.6300000000000001E-2</c:v>
                </c:pt>
                <c:pt idx="341">
                  <c:v>-5.8200000000000002E-2</c:v>
                </c:pt>
                <c:pt idx="342">
                  <c:v>-6.9500000000000006E-2</c:v>
                </c:pt>
                <c:pt idx="343">
                  <c:v>-6.0199999999999997E-2</c:v>
                </c:pt>
                <c:pt idx="344">
                  <c:v>-4.4000000000000004E-2</c:v>
                </c:pt>
                <c:pt idx="345">
                  <c:v>-5.3200000000000004E-2</c:v>
                </c:pt>
                <c:pt idx="346">
                  <c:v>-3.4000000000000002E-2</c:v>
                </c:pt>
                <c:pt idx="347">
                  <c:v>-3.85E-2</c:v>
                </c:pt>
                <c:pt idx="348">
                  <c:v>-4.1500000000000002E-2</c:v>
                </c:pt>
                <c:pt idx="349">
                  <c:v>-3.7000000000000005E-2</c:v>
                </c:pt>
                <c:pt idx="350">
                  <c:v>-3.49E-2</c:v>
                </c:pt>
                <c:pt idx="351">
                  <c:v>-4.7599999999999996E-2</c:v>
                </c:pt>
                <c:pt idx="352">
                  <c:v>-4.82E-2</c:v>
                </c:pt>
                <c:pt idx="353">
                  <c:v>-6.2800000000000009E-2</c:v>
                </c:pt>
                <c:pt idx="354">
                  <c:v>-6.6000000000000003E-2</c:v>
                </c:pt>
                <c:pt idx="355">
                  <c:v>-6.8000000000000005E-2</c:v>
                </c:pt>
                <c:pt idx="356">
                  <c:v>-6.2400000000000004E-2</c:v>
                </c:pt>
                <c:pt idx="357">
                  <c:v>-8.2400000000000001E-2</c:v>
                </c:pt>
                <c:pt idx="358">
                  <c:v>-9.5500000000000002E-2</c:v>
                </c:pt>
                <c:pt idx="359">
                  <c:v>-7.8100000000000003E-2</c:v>
                </c:pt>
                <c:pt idx="360">
                  <c:v>-7.5499999999999998E-2</c:v>
                </c:pt>
                <c:pt idx="361">
                  <c:v>-6.7199999999999996E-2</c:v>
                </c:pt>
                <c:pt idx="362">
                  <c:v>-7.6299999999999993E-2</c:v>
                </c:pt>
                <c:pt idx="363">
                  <c:v>-7.5499999999999998E-2</c:v>
                </c:pt>
                <c:pt idx="364">
                  <c:v>-7.17E-2</c:v>
                </c:pt>
                <c:pt idx="365">
                  <c:v>-4.9299999999999997E-2</c:v>
                </c:pt>
                <c:pt idx="366">
                  <c:v>-4.07E-2</c:v>
                </c:pt>
                <c:pt idx="367">
                  <c:v>-4.6600000000000003E-2</c:v>
                </c:pt>
                <c:pt idx="368">
                  <c:v>-6.1600000000000002E-2</c:v>
                </c:pt>
                <c:pt idx="369">
                  <c:v>-5.9900000000000002E-2</c:v>
                </c:pt>
                <c:pt idx="370">
                  <c:v>-6.6299999999999998E-2</c:v>
                </c:pt>
                <c:pt idx="371">
                  <c:v>-5.8899999999999994E-2</c:v>
                </c:pt>
                <c:pt idx="372">
                  <c:v>-7.1399999999999991E-2</c:v>
                </c:pt>
                <c:pt idx="373">
                  <c:v>-7.4200000000000002E-2</c:v>
                </c:pt>
                <c:pt idx="374">
                  <c:v>-5.3099999999999994E-2</c:v>
                </c:pt>
                <c:pt idx="375">
                  <c:v>-5.2999999999999999E-2</c:v>
                </c:pt>
                <c:pt idx="376">
                  <c:v>-4.5499999999999999E-2</c:v>
                </c:pt>
                <c:pt idx="377">
                  <c:v>-5.16E-2</c:v>
                </c:pt>
                <c:pt idx="378">
                  <c:v>-5.4100000000000002E-2</c:v>
                </c:pt>
                <c:pt idx="379">
                  <c:v>-6.4600000000000005E-2</c:v>
                </c:pt>
                <c:pt idx="380">
                  <c:v>-6.6299999999999998E-2</c:v>
                </c:pt>
                <c:pt idx="381">
                  <c:v>-4.8600000000000004E-2</c:v>
                </c:pt>
                <c:pt idx="382">
                  <c:v>-5.28E-2</c:v>
                </c:pt>
                <c:pt idx="383">
                  <c:v>-6.1200000000000004E-2</c:v>
                </c:pt>
                <c:pt idx="384">
                  <c:v>-4.4500000000000005E-2</c:v>
                </c:pt>
                <c:pt idx="385">
                  <c:v>-5.96E-2</c:v>
                </c:pt>
                <c:pt idx="386">
                  <c:v>-4.6500000000000007E-2</c:v>
                </c:pt>
                <c:pt idx="387">
                  <c:v>-5.0099999999999999E-2</c:v>
                </c:pt>
                <c:pt idx="388">
                  <c:v>-4.82E-2</c:v>
                </c:pt>
                <c:pt idx="389">
                  <c:v>-4.4800000000000006E-2</c:v>
                </c:pt>
                <c:pt idx="390">
                  <c:v>-4.1799999999999997E-2</c:v>
                </c:pt>
                <c:pt idx="391">
                  <c:v>-4.0500000000000001E-2</c:v>
                </c:pt>
                <c:pt idx="392">
                  <c:v>-4.7100000000000003E-2</c:v>
                </c:pt>
                <c:pt idx="393">
                  <c:v>-5.8700000000000002E-2</c:v>
                </c:pt>
                <c:pt idx="394">
                  <c:v>-9.3900000000000011E-2</c:v>
                </c:pt>
                <c:pt idx="395">
                  <c:v>-9.7599999999999992E-2</c:v>
                </c:pt>
                <c:pt idx="396">
                  <c:v>-9.1999999999999998E-2</c:v>
                </c:pt>
                <c:pt idx="397">
                  <c:v>-9.9499999999999991E-2</c:v>
                </c:pt>
                <c:pt idx="398">
                  <c:v>-0.1057</c:v>
                </c:pt>
                <c:pt idx="399">
                  <c:v>-8.4199999999999997E-2</c:v>
                </c:pt>
                <c:pt idx="400">
                  <c:v>-8.6400000000000005E-2</c:v>
                </c:pt>
                <c:pt idx="401">
                  <c:v>-9.1799999999999993E-2</c:v>
                </c:pt>
                <c:pt idx="402">
                  <c:v>-8.7899999999999992E-2</c:v>
                </c:pt>
                <c:pt idx="403">
                  <c:v>-8.77E-2</c:v>
                </c:pt>
                <c:pt idx="404">
                  <c:v>-7.8799999999999995E-2</c:v>
                </c:pt>
                <c:pt idx="405">
                  <c:v>-7.4400000000000008E-2</c:v>
                </c:pt>
                <c:pt idx="406">
                  <c:v>-7.690000000000001E-2</c:v>
                </c:pt>
                <c:pt idx="407">
                  <c:v>-7.1300000000000002E-2</c:v>
                </c:pt>
                <c:pt idx="408">
                  <c:v>-6.4699999999999994E-2</c:v>
                </c:pt>
                <c:pt idx="409">
                  <c:v>-5.8499999999999996E-2</c:v>
                </c:pt>
                <c:pt idx="410">
                  <c:v>-6.4500000000000002E-2</c:v>
                </c:pt>
                <c:pt idx="411">
                  <c:v>-6.5599999999999992E-2</c:v>
                </c:pt>
                <c:pt idx="412">
                  <c:v>-8.5299999999999987E-2</c:v>
                </c:pt>
                <c:pt idx="413">
                  <c:v>-6.6699999999999995E-2</c:v>
                </c:pt>
                <c:pt idx="414">
                  <c:v>-6.5500000000000003E-2</c:v>
                </c:pt>
                <c:pt idx="415">
                  <c:v>-6.8000000000000005E-2</c:v>
                </c:pt>
                <c:pt idx="416">
                  <c:v>-8.2200000000000009E-2</c:v>
                </c:pt>
                <c:pt idx="417">
                  <c:v>-8.2699999999999996E-2</c:v>
                </c:pt>
                <c:pt idx="418">
                  <c:v>-7.17E-2</c:v>
                </c:pt>
                <c:pt idx="419">
                  <c:v>-8.9399999999999993E-2</c:v>
                </c:pt>
                <c:pt idx="420">
                  <c:v>-0.10550000000000001</c:v>
                </c:pt>
                <c:pt idx="421">
                  <c:v>-0.13570000000000002</c:v>
                </c:pt>
                <c:pt idx="422">
                  <c:v>-0.13600000000000001</c:v>
                </c:pt>
                <c:pt idx="423">
                  <c:v>-0.1313</c:v>
                </c:pt>
                <c:pt idx="424">
                  <c:v>-0.113</c:v>
                </c:pt>
                <c:pt idx="425">
                  <c:v>-9.1400000000000009E-2</c:v>
                </c:pt>
                <c:pt idx="426">
                  <c:v>-6.9199999999999998E-2</c:v>
                </c:pt>
                <c:pt idx="427">
                  <c:v>-5.7599999999999998E-2</c:v>
                </c:pt>
                <c:pt idx="428">
                  <c:v>-6.2E-2</c:v>
                </c:pt>
                <c:pt idx="429">
                  <c:v>9.0000000000000011E-3</c:v>
                </c:pt>
                <c:pt idx="430">
                  <c:v>2.46E-2</c:v>
                </c:pt>
                <c:pt idx="431">
                  <c:v>2.9600000000000001E-2</c:v>
                </c:pt>
                <c:pt idx="432">
                  <c:v>1.3899999999999999E-2</c:v>
                </c:pt>
                <c:pt idx="433">
                  <c:v>1.7299999999999999E-2</c:v>
                </c:pt>
                <c:pt idx="434">
                  <c:v>3.4500000000000003E-2</c:v>
                </c:pt>
                <c:pt idx="435">
                  <c:v>3.6699999999999997E-2</c:v>
                </c:pt>
                <c:pt idx="436">
                  <c:v>4.2099999999999999E-2</c:v>
                </c:pt>
                <c:pt idx="437">
                  <c:v>3.5099999999999999E-2</c:v>
                </c:pt>
                <c:pt idx="438">
                  <c:v>3.9199999999999999E-2</c:v>
                </c:pt>
                <c:pt idx="439">
                  <c:v>3.8399999999999997E-2</c:v>
                </c:pt>
                <c:pt idx="440">
                  <c:v>5.0999999999999997E-2</c:v>
                </c:pt>
                <c:pt idx="441">
                  <c:v>5.3399999999999996E-2</c:v>
                </c:pt>
                <c:pt idx="442">
                  <c:v>5.2600000000000001E-2</c:v>
                </c:pt>
                <c:pt idx="443">
                  <c:v>5.8499999999999996E-2</c:v>
                </c:pt>
                <c:pt idx="444">
                  <c:v>4.3400000000000001E-2</c:v>
                </c:pt>
                <c:pt idx="445">
                  <c:v>5.5399999999999998E-2</c:v>
                </c:pt>
                <c:pt idx="446">
                  <c:v>5.5599999999999997E-2</c:v>
                </c:pt>
                <c:pt idx="447">
                  <c:v>5.4000000000000006E-2</c:v>
                </c:pt>
                <c:pt idx="448">
                  <c:v>6.0599999999999994E-2</c:v>
                </c:pt>
                <c:pt idx="449">
                  <c:v>5.3800000000000001E-2</c:v>
                </c:pt>
                <c:pt idx="450">
                  <c:v>5.1399999999999994E-2</c:v>
                </c:pt>
                <c:pt idx="451">
                  <c:v>4.8799999999999996E-2</c:v>
                </c:pt>
                <c:pt idx="452">
                  <c:v>4.9299999999999997E-2</c:v>
                </c:pt>
                <c:pt idx="453">
                  <c:v>4.1399999999999999E-2</c:v>
                </c:pt>
                <c:pt idx="454">
                  <c:v>4.5199999999999997E-2</c:v>
                </c:pt>
                <c:pt idx="455">
                  <c:v>4.5700000000000005E-2</c:v>
                </c:pt>
                <c:pt idx="456">
                  <c:v>4.8899999999999999E-2</c:v>
                </c:pt>
                <c:pt idx="457">
                  <c:v>4.9299999999999997E-2</c:v>
                </c:pt>
                <c:pt idx="458">
                  <c:v>4.5199999999999997E-2</c:v>
                </c:pt>
                <c:pt idx="459">
                  <c:v>1.9799999999999998E-2</c:v>
                </c:pt>
                <c:pt idx="460">
                  <c:v>3.3700000000000001E-2</c:v>
                </c:pt>
                <c:pt idx="461">
                  <c:v>4.5100000000000001E-2</c:v>
                </c:pt>
                <c:pt idx="462">
                  <c:v>4.41E-2</c:v>
                </c:pt>
                <c:pt idx="463">
                  <c:v>5.6600000000000004E-2</c:v>
                </c:pt>
                <c:pt idx="464">
                  <c:v>6.1100000000000002E-2</c:v>
                </c:pt>
                <c:pt idx="465">
                  <c:v>5.8700000000000002E-2</c:v>
                </c:pt>
                <c:pt idx="466">
                  <c:v>4.9699999999999994E-2</c:v>
                </c:pt>
                <c:pt idx="467">
                  <c:v>5.6799999999999996E-2</c:v>
                </c:pt>
                <c:pt idx="468">
                  <c:v>5.21E-2</c:v>
                </c:pt>
                <c:pt idx="469">
                  <c:v>6.4600000000000005E-2</c:v>
                </c:pt>
                <c:pt idx="470">
                  <c:v>7.2000000000000008E-2</c:v>
                </c:pt>
                <c:pt idx="471">
                  <c:v>7.9000000000000001E-2</c:v>
                </c:pt>
                <c:pt idx="472">
                  <c:v>7.0599999999999996E-2</c:v>
                </c:pt>
                <c:pt idx="473">
                  <c:v>6.8499999999999991E-2</c:v>
                </c:pt>
                <c:pt idx="474">
                  <c:v>7.0699999999999999E-2</c:v>
                </c:pt>
                <c:pt idx="475">
                  <c:v>7.4200000000000002E-2</c:v>
                </c:pt>
                <c:pt idx="476">
                  <c:v>6.0999999999999999E-2</c:v>
                </c:pt>
                <c:pt idx="477">
                  <c:v>6.2100000000000002E-2</c:v>
                </c:pt>
                <c:pt idx="478">
                  <c:v>5.8600000000000006E-2</c:v>
                </c:pt>
                <c:pt idx="479">
                  <c:v>6.4199999999999993E-2</c:v>
                </c:pt>
                <c:pt idx="480">
                  <c:v>5.7099999999999998E-2</c:v>
                </c:pt>
                <c:pt idx="481">
                  <c:v>5.1200000000000002E-2</c:v>
                </c:pt>
                <c:pt idx="482">
                  <c:v>3.4700000000000002E-2</c:v>
                </c:pt>
                <c:pt idx="483">
                  <c:v>4.4400000000000002E-2</c:v>
                </c:pt>
                <c:pt idx="484">
                  <c:v>3.2300000000000002E-2</c:v>
                </c:pt>
                <c:pt idx="485">
                  <c:v>4.1900000000000007E-2</c:v>
                </c:pt>
                <c:pt idx="486">
                  <c:v>2.0899999999999998E-2</c:v>
                </c:pt>
                <c:pt idx="487">
                  <c:v>3.27E-2</c:v>
                </c:pt>
                <c:pt idx="488">
                  <c:v>5.1900000000000002E-2</c:v>
                </c:pt>
                <c:pt idx="489">
                  <c:v>5.1900000000000002E-2</c:v>
                </c:pt>
                <c:pt idx="490">
                  <c:v>6.0499999999999998E-2</c:v>
                </c:pt>
                <c:pt idx="491">
                  <c:v>7.0000000000000007E-2</c:v>
                </c:pt>
                <c:pt idx="492">
                  <c:v>7.51E-2</c:v>
                </c:pt>
                <c:pt idx="493">
                  <c:v>7.6100000000000001E-2</c:v>
                </c:pt>
                <c:pt idx="494">
                  <c:v>7.22E-2</c:v>
                </c:pt>
                <c:pt idx="495">
                  <c:v>7.2000000000000008E-2</c:v>
                </c:pt>
                <c:pt idx="496">
                  <c:v>7.8399999999999997E-2</c:v>
                </c:pt>
                <c:pt idx="497">
                  <c:v>9.4100000000000003E-2</c:v>
                </c:pt>
                <c:pt idx="498">
                  <c:v>9.4100000000000003E-2</c:v>
                </c:pt>
                <c:pt idx="499">
                  <c:v>9.0200000000000002E-2</c:v>
                </c:pt>
                <c:pt idx="500">
                  <c:v>8.3100000000000007E-2</c:v>
                </c:pt>
                <c:pt idx="501">
                  <c:v>9.1700000000000004E-2</c:v>
                </c:pt>
                <c:pt idx="502">
                  <c:v>9.0500000000000011E-2</c:v>
                </c:pt>
                <c:pt idx="503">
                  <c:v>9.2799999999999994E-2</c:v>
                </c:pt>
                <c:pt idx="504">
                  <c:v>9.6300000000000011E-2</c:v>
                </c:pt>
                <c:pt idx="505">
                  <c:v>9.3599999999999989E-2</c:v>
                </c:pt>
                <c:pt idx="506">
                  <c:v>7.8399999999999997E-2</c:v>
                </c:pt>
                <c:pt idx="507">
                  <c:v>9.5299999999999996E-2</c:v>
                </c:pt>
                <c:pt idx="508">
                  <c:v>9.849999999999999E-2</c:v>
                </c:pt>
                <c:pt idx="509">
                  <c:v>0.1023</c:v>
                </c:pt>
                <c:pt idx="510">
                  <c:v>0.10249999999999999</c:v>
                </c:pt>
                <c:pt idx="511">
                  <c:v>9.3399999999999997E-2</c:v>
                </c:pt>
                <c:pt idx="512">
                  <c:v>0.11609999999999999</c:v>
                </c:pt>
                <c:pt idx="513">
                  <c:v>0.12029999999999999</c:v>
                </c:pt>
                <c:pt idx="514">
                  <c:v>0.13269999999999998</c:v>
                </c:pt>
                <c:pt idx="515">
                  <c:v>0.1409</c:v>
                </c:pt>
                <c:pt idx="516">
                  <c:v>0.14330000000000001</c:v>
                </c:pt>
                <c:pt idx="517">
                  <c:v>0.14130000000000001</c:v>
                </c:pt>
                <c:pt idx="518">
                  <c:v>0.14499999999999999</c:v>
                </c:pt>
                <c:pt idx="519">
                  <c:v>0.14480000000000001</c:v>
                </c:pt>
                <c:pt idx="520">
                  <c:v>0.14630000000000001</c:v>
                </c:pt>
                <c:pt idx="521">
                  <c:v>0.1341</c:v>
                </c:pt>
                <c:pt idx="522">
                  <c:v>0.1285</c:v>
                </c:pt>
                <c:pt idx="523">
                  <c:v>0.1241</c:v>
                </c:pt>
                <c:pt idx="524">
                  <c:v>0.1245</c:v>
                </c:pt>
                <c:pt idx="525">
                  <c:v>0.1255</c:v>
                </c:pt>
                <c:pt idx="526">
                  <c:v>0.13239999999999999</c:v>
                </c:pt>
                <c:pt idx="527">
                  <c:v>0.13739999999999999</c:v>
                </c:pt>
                <c:pt idx="528">
                  <c:v>0.15109999999999998</c:v>
                </c:pt>
                <c:pt idx="529">
                  <c:v>0.1472</c:v>
                </c:pt>
                <c:pt idx="530">
                  <c:v>0.15390000000000001</c:v>
                </c:pt>
                <c:pt idx="531">
                  <c:v>0.1593</c:v>
                </c:pt>
                <c:pt idx="532">
                  <c:v>0.15920000000000001</c:v>
                </c:pt>
                <c:pt idx="533">
                  <c:v>0.16579999999999998</c:v>
                </c:pt>
                <c:pt idx="534">
                  <c:v>0.16649999999999998</c:v>
                </c:pt>
                <c:pt idx="535">
                  <c:v>0.16500000000000001</c:v>
                </c:pt>
                <c:pt idx="536">
                  <c:v>0.16930000000000001</c:v>
                </c:pt>
                <c:pt idx="537">
                  <c:v>0.1739</c:v>
                </c:pt>
                <c:pt idx="538">
                  <c:v>0.1787</c:v>
                </c:pt>
                <c:pt idx="539">
                  <c:v>0.18870000000000001</c:v>
                </c:pt>
                <c:pt idx="540">
                  <c:v>0.19059999999999999</c:v>
                </c:pt>
                <c:pt idx="541">
                  <c:v>0.16570000000000001</c:v>
                </c:pt>
                <c:pt idx="542">
                  <c:v>0.17430000000000001</c:v>
                </c:pt>
                <c:pt idx="543">
                  <c:v>0.185</c:v>
                </c:pt>
                <c:pt idx="544">
                  <c:v>0.1832</c:v>
                </c:pt>
                <c:pt idx="545">
                  <c:v>0.18659999999999999</c:v>
                </c:pt>
                <c:pt idx="546">
                  <c:v>0.1862</c:v>
                </c:pt>
                <c:pt idx="547">
                  <c:v>0.1925</c:v>
                </c:pt>
                <c:pt idx="548">
                  <c:v>0.19170000000000001</c:v>
                </c:pt>
                <c:pt idx="549">
                  <c:v>0.18539999999999998</c:v>
                </c:pt>
                <c:pt idx="550">
                  <c:v>0.19269999999999998</c:v>
                </c:pt>
                <c:pt idx="551">
                  <c:v>0.18210000000000001</c:v>
                </c:pt>
                <c:pt idx="552">
                  <c:v>0.19870000000000002</c:v>
                </c:pt>
                <c:pt idx="553">
                  <c:v>0.20199999999999999</c:v>
                </c:pt>
                <c:pt idx="554">
                  <c:v>0.20739999999999997</c:v>
                </c:pt>
                <c:pt idx="555">
                  <c:v>0.20749999999999999</c:v>
                </c:pt>
                <c:pt idx="556">
                  <c:v>0.185</c:v>
                </c:pt>
                <c:pt idx="557">
                  <c:v>0.18729999999999999</c:v>
                </c:pt>
                <c:pt idx="558">
                  <c:v>0.18899999999999997</c:v>
                </c:pt>
                <c:pt idx="559">
                  <c:v>0.20730000000000001</c:v>
                </c:pt>
                <c:pt idx="560">
                  <c:v>0.2039</c:v>
                </c:pt>
                <c:pt idx="561">
                  <c:v>0.20129999999999998</c:v>
                </c:pt>
                <c:pt idx="562">
                  <c:v>0.18410000000000001</c:v>
                </c:pt>
                <c:pt idx="563">
                  <c:v>0.19940000000000002</c:v>
                </c:pt>
                <c:pt idx="564">
                  <c:v>0.20749999999999999</c:v>
                </c:pt>
                <c:pt idx="565">
                  <c:v>0.21170000000000003</c:v>
                </c:pt>
                <c:pt idx="566">
                  <c:v>0.20829999999999999</c:v>
                </c:pt>
                <c:pt idx="567">
                  <c:v>0.20850000000000002</c:v>
                </c:pt>
                <c:pt idx="568">
                  <c:v>0.21690000000000001</c:v>
                </c:pt>
                <c:pt idx="569">
                  <c:v>0.22600000000000001</c:v>
                </c:pt>
                <c:pt idx="570">
                  <c:v>0.21899999999999997</c:v>
                </c:pt>
                <c:pt idx="571">
                  <c:v>0.22699999999999998</c:v>
                </c:pt>
                <c:pt idx="572">
                  <c:v>0.23309999999999997</c:v>
                </c:pt>
                <c:pt idx="573">
                  <c:v>0.23050000000000001</c:v>
                </c:pt>
                <c:pt idx="574">
                  <c:v>0.23199999999999998</c:v>
                </c:pt>
                <c:pt idx="575">
                  <c:v>0.23719999999999999</c:v>
                </c:pt>
                <c:pt idx="576">
                  <c:v>0.23870000000000002</c:v>
                </c:pt>
                <c:pt idx="577">
                  <c:v>0.24100000000000002</c:v>
                </c:pt>
                <c:pt idx="578">
                  <c:v>0.23780000000000001</c:v>
                </c:pt>
                <c:pt idx="579">
                  <c:v>0.248</c:v>
                </c:pt>
                <c:pt idx="580">
                  <c:v>0.251</c:v>
                </c:pt>
                <c:pt idx="581">
                  <c:v>0.25540000000000002</c:v>
                </c:pt>
                <c:pt idx="582">
                  <c:v>0.25790000000000002</c:v>
                </c:pt>
                <c:pt idx="583">
                  <c:v>0.26039999999999996</c:v>
                </c:pt>
                <c:pt idx="584">
                  <c:v>0.24210000000000001</c:v>
                </c:pt>
                <c:pt idx="585">
                  <c:v>0.24840000000000001</c:v>
                </c:pt>
                <c:pt idx="586">
                  <c:v>0.25009999999999999</c:v>
                </c:pt>
                <c:pt idx="587">
                  <c:v>0.23870000000000002</c:v>
                </c:pt>
                <c:pt idx="588">
                  <c:v>0.25379999999999997</c:v>
                </c:pt>
                <c:pt idx="589">
                  <c:v>0.25219999999999998</c:v>
                </c:pt>
                <c:pt idx="590">
                  <c:v>0.24</c:v>
                </c:pt>
                <c:pt idx="591">
                  <c:v>0.24179999999999999</c:v>
                </c:pt>
                <c:pt idx="592">
                  <c:v>0.23050000000000001</c:v>
                </c:pt>
                <c:pt idx="593">
                  <c:v>0.23920000000000002</c:v>
                </c:pt>
                <c:pt idx="594">
                  <c:v>0.23899999999999999</c:v>
                </c:pt>
                <c:pt idx="595">
                  <c:v>0.24179999999999999</c:v>
                </c:pt>
                <c:pt idx="596">
                  <c:v>0.23039999999999999</c:v>
                </c:pt>
                <c:pt idx="597">
                  <c:v>0.23430000000000001</c:v>
                </c:pt>
                <c:pt idx="598">
                  <c:v>0.20949999999999999</c:v>
                </c:pt>
                <c:pt idx="599">
                  <c:v>0.2346</c:v>
                </c:pt>
                <c:pt idx="600">
                  <c:v>0.2402</c:v>
                </c:pt>
                <c:pt idx="601">
                  <c:v>0.24010000000000001</c:v>
                </c:pt>
                <c:pt idx="602">
                  <c:v>0.24</c:v>
                </c:pt>
                <c:pt idx="603">
                  <c:v>0.2278</c:v>
                </c:pt>
                <c:pt idx="604">
                  <c:v>0.22149999999999997</c:v>
                </c:pt>
                <c:pt idx="605">
                  <c:v>0.19039999999999999</c:v>
                </c:pt>
                <c:pt idx="606">
                  <c:v>0.20010000000000003</c:v>
                </c:pt>
                <c:pt idx="607">
                  <c:v>0.2223</c:v>
                </c:pt>
                <c:pt idx="608">
                  <c:v>0.22550000000000001</c:v>
                </c:pt>
                <c:pt idx="609">
                  <c:v>0.24199999999999999</c:v>
                </c:pt>
                <c:pt idx="610">
                  <c:v>0.24390000000000001</c:v>
                </c:pt>
                <c:pt idx="611">
                  <c:v>0.23499999999999999</c:v>
                </c:pt>
                <c:pt idx="612">
                  <c:v>0.24969999999999998</c:v>
                </c:pt>
                <c:pt idx="613">
                  <c:v>0.25429999999999997</c:v>
                </c:pt>
                <c:pt idx="614">
                  <c:v>0.25030000000000002</c:v>
                </c:pt>
                <c:pt idx="615">
                  <c:v>0.26229999999999998</c:v>
                </c:pt>
                <c:pt idx="616">
                  <c:v>0.27129999999999999</c:v>
                </c:pt>
                <c:pt idx="617">
                  <c:v>0.27560000000000001</c:v>
                </c:pt>
                <c:pt idx="618">
                  <c:v>0.28220000000000001</c:v>
                </c:pt>
                <c:pt idx="619">
                  <c:v>0.28889999999999999</c:v>
                </c:pt>
                <c:pt idx="620">
                  <c:v>0.28820000000000001</c:v>
                </c:pt>
                <c:pt idx="621">
                  <c:v>0.28960000000000002</c:v>
                </c:pt>
                <c:pt idx="622">
                  <c:v>0.29670000000000002</c:v>
                </c:pt>
                <c:pt idx="623">
                  <c:v>0.30130000000000001</c:v>
                </c:pt>
                <c:pt idx="624">
                  <c:v>0.3039</c:v>
                </c:pt>
                <c:pt idx="625">
                  <c:v>0.29309999999999997</c:v>
                </c:pt>
                <c:pt idx="626">
                  <c:v>0.28949999999999998</c:v>
                </c:pt>
                <c:pt idx="627">
                  <c:v>0.28010000000000002</c:v>
                </c:pt>
                <c:pt idx="628">
                  <c:v>0.249</c:v>
                </c:pt>
                <c:pt idx="629">
                  <c:v>0.25290000000000001</c:v>
                </c:pt>
                <c:pt idx="630">
                  <c:v>0.2636</c:v>
                </c:pt>
                <c:pt idx="631">
                  <c:v>0.2601</c:v>
                </c:pt>
                <c:pt idx="632">
                  <c:v>0.26239999999999997</c:v>
                </c:pt>
                <c:pt idx="633">
                  <c:v>0.26039999999999996</c:v>
                </c:pt>
                <c:pt idx="634">
                  <c:v>0.26340000000000002</c:v>
                </c:pt>
                <c:pt idx="635">
                  <c:v>0.26440000000000002</c:v>
                </c:pt>
                <c:pt idx="636">
                  <c:v>0.2631</c:v>
                </c:pt>
                <c:pt idx="637">
                  <c:v>0.27789999999999998</c:v>
                </c:pt>
                <c:pt idx="638">
                  <c:v>0.27879999999999999</c:v>
                </c:pt>
                <c:pt idx="639">
                  <c:v>0.26489999999999997</c:v>
                </c:pt>
                <c:pt idx="640">
                  <c:v>0.27510000000000001</c:v>
                </c:pt>
                <c:pt idx="641">
                  <c:v>0.27179999999999999</c:v>
                </c:pt>
                <c:pt idx="642">
                  <c:v>0.26090000000000002</c:v>
                </c:pt>
                <c:pt idx="643">
                  <c:v>0.26390000000000002</c:v>
                </c:pt>
                <c:pt idx="644">
                  <c:v>0.26</c:v>
                </c:pt>
                <c:pt idx="645">
                  <c:v>0.26250000000000001</c:v>
                </c:pt>
                <c:pt idx="646">
                  <c:v>0.25790000000000002</c:v>
                </c:pt>
                <c:pt idx="647">
                  <c:v>0.24480000000000002</c:v>
                </c:pt>
                <c:pt idx="648">
                  <c:v>0.25219999999999998</c:v>
                </c:pt>
                <c:pt idx="649">
                  <c:v>0.24230000000000002</c:v>
                </c:pt>
                <c:pt idx="650">
                  <c:v>0.22070000000000001</c:v>
                </c:pt>
                <c:pt idx="651">
                  <c:v>0.23899999999999999</c:v>
                </c:pt>
                <c:pt idx="652">
                  <c:v>0.25489999999999996</c:v>
                </c:pt>
                <c:pt idx="653">
                  <c:v>0.26719999999999999</c:v>
                </c:pt>
                <c:pt idx="654">
                  <c:v>0.25519999999999998</c:v>
                </c:pt>
                <c:pt idx="655">
                  <c:v>0.25750000000000001</c:v>
                </c:pt>
                <c:pt idx="656">
                  <c:v>0.23019999999999999</c:v>
                </c:pt>
                <c:pt idx="657">
                  <c:v>0.24050000000000002</c:v>
                </c:pt>
                <c:pt idx="658">
                  <c:v>0.23280000000000001</c:v>
                </c:pt>
                <c:pt idx="659">
                  <c:v>0.2324</c:v>
                </c:pt>
                <c:pt idx="660">
                  <c:v>0.2248</c:v>
                </c:pt>
                <c:pt idx="661">
                  <c:v>0.24340000000000001</c:v>
                </c:pt>
                <c:pt idx="662">
                  <c:v>0.22769999999999999</c:v>
                </c:pt>
                <c:pt idx="663">
                  <c:v>0.248</c:v>
                </c:pt>
                <c:pt idx="664">
                  <c:v>0.2404</c:v>
                </c:pt>
                <c:pt idx="665">
                  <c:v>0.24230000000000002</c:v>
                </c:pt>
                <c:pt idx="666">
                  <c:v>0.23809999999999998</c:v>
                </c:pt>
                <c:pt idx="667">
                  <c:v>0.24739999999999998</c:v>
                </c:pt>
                <c:pt idx="668">
                  <c:v>0.26400000000000001</c:v>
                </c:pt>
                <c:pt idx="669">
                  <c:v>0.27200000000000002</c:v>
                </c:pt>
                <c:pt idx="670">
                  <c:v>0.26170000000000004</c:v>
                </c:pt>
                <c:pt idx="671">
                  <c:v>0.2611</c:v>
                </c:pt>
                <c:pt idx="672">
                  <c:v>0.26789999999999997</c:v>
                </c:pt>
                <c:pt idx="673">
                  <c:v>0.26419999999999999</c:v>
                </c:pt>
                <c:pt idx="674">
                  <c:v>0.2732</c:v>
                </c:pt>
                <c:pt idx="675">
                  <c:v>0.26929999999999998</c:v>
                </c:pt>
                <c:pt idx="676">
                  <c:v>0.27940000000000004</c:v>
                </c:pt>
                <c:pt idx="677">
                  <c:v>0.27690000000000003</c:v>
                </c:pt>
                <c:pt idx="678">
                  <c:v>0.28649999999999998</c:v>
                </c:pt>
                <c:pt idx="679">
                  <c:v>0.29149999999999998</c:v>
                </c:pt>
                <c:pt idx="680">
                  <c:v>0.3034</c:v>
                </c:pt>
                <c:pt idx="681">
                  <c:v>0.30980000000000002</c:v>
                </c:pt>
                <c:pt idx="682">
                  <c:v>0.31420000000000003</c:v>
                </c:pt>
                <c:pt idx="683">
                  <c:v>0.32119999999999999</c:v>
                </c:pt>
                <c:pt idx="684">
                  <c:v>0.33130000000000004</c:v>
                </c:pt>
                <c:pt idx="685">
                  <c:v>0.33250000000000002</c:v>
                </c:pt>
                <c:pt idx="686">
                  <c:v>0.33169999999999999</c:v>
                </c:pt>
                <c:pt idx="687">
                  <c:v>0.33210000000000001</c:v>
                </c:pt>
                <c:pt idx="688">
                  <c:v>0.33479999999999999</c:v>
                </c:pt>
                <c:pt idx="689">
                  <c:v>0.34079999999999999</c:v>
                </c:pt>
                <c:pt idx="690">
                  <c:v>0.34789999999999999</c:v>
                </c:pt>
                <c:pt idx="691">
                  <c:v>0.35240000000000005</c:v>
                </c:pt>
                <c:pt idx="692">
                  <c:v>0.35320000000000001</c:v>
                </c:pt>
                <c:pt idx="693">
                  <c:v>0.35039999999999999</c:v>
                </c:pt>
                <c:pt idx="694">
                  <c:v>0.3448</c:v>
                </c:pt>
                <c:pt idx="695">
                  <c:v>0.34340000000000004</c:v>
                </c:pt>
                <c:pt idx="696">
                  <c:v>0.33200000000000002</c:v>
                </c:pt>
                <c:pt idx="697">
                  <c:v>0.33149999999999996</c:v>
                </c:pt>
                <c:pt idx="698">
                  <c:v>0.33789999999999998</c:v>
                </c:pt>
                <c:pt idx="699">
                  <c:v>0.27429999999999999</c:v>
                </c:pt>
                <c:pt idx="700">
                  <c:v>0.28120000000000001</c:v>
                </c:pt>
                <c:pt idx="701">
                  <c:v>0.27079999999999999</c:v>
                </c:pt>
                <c:pt idx="702">
                  <c:v>0.30120000000000002</c:v>
                </c:pt>
                <c:pt idx="703">
                  <c:v>0.28489999999999999</c:v>
                </c:pt>
                <c:pt idx="704">
                  <c:v>0.2792</c:v>
                </c:pt>
                <c:pt idx="705">
                  <c:v>0.29820000000000002</c:v>
                </c:pt>
                <c:pt idx="706">
                  <c:v>0.33590000000000003</c:v>
                </c:pt>
                <c:pt idx="707">
                  <c:v>0.32630000000000003</c:v>
                </c:pt>
                <c:pt idx="708">
                  <c:v>0.3251</c:v>
                </c:pt>
                <c:pt idx="709">
                  <c:v>0.32200000000000001</c:v>
                </c:pt>
                <c:pt idx="710">
                  <c:v>0.31280000000000002</c:v>
                </c:pt>
                <c:pt idx="711">
                  <c:v>0.30380000000000001</c:v>
                </c:pt>
                <c:pt idx="712">
                  <c:v>0.30990000000000001</c:v>
                </c:pt>
                <c:pt idx="713">
                  <c:v>0.32450000000000001</c:v>
                </c:pt>
                <c:pt idx="714">
                  <c:v>0.30969999999999998</c:v>
                </c:pt>
                <c:pt idx="715">
                  <c:v>0.29899999999999999</c:v>
                </c:pt>
                <c:pt idx="716">
                  <c:v>0.31690000000000002</c:v>
                </c:pt>
                <c:pt idx="717">
                  <c:v>0.33329999999999999</c:v>
                </c:pt>
                <c:pt idx="718">
                  <c:v>0.34360000000000002</c:v>
                </c:pt>
                <c:pt idx="719">
                  <c:v>0.33990000000000004</c:v>
                </c:pt>
                <c:pt idx="720">
                  <c:v>0.35009999999999997</c:v>
                </c:pt>
                <c:pt idx="721">
                  <c:v>0.35780000000000001</c:v>
                </c:pt>
                <c:pt idx="722">
                  <c:v>0.35409999999999997</c:v>
                </c:pt>
                <c:pt idx="723">
                  <c:v>0.35630000000000001</c:v>
                </c:pt>
                <c:pt idx="724">
                  <c:v>0.35249999999999998</c:v>
                </c:pt>
                <c:pt idx="725">
                  <c:v>0.36460000000000004</c:v>
                </c:pt>
                <c:pt idx="726">
                  <c:v>0.3836</c:v>
                </c:pt>
                <c:pt idx="727">
                  <c:v>0.3947</c:v>
                </c:pt>
                <c:pt idx="728">
                  <c:v>0.37079999999999996</c:v>
                </c:pt>
                <c:pt idx="729">
                  <c:v>0.36499999999999999</c:v>
                </c:pt>
                <c:pt idx="730">
                  <c:v>0.34539999999999998</c:v>
                </c:pt>
                <c:pt idx="731">
                  <c:v>0.35820000000000002</c:v>
                </c:pt>
                <c:pt idx="732">
                  <c:v>0.36840000000000006</c:v>
                </c:pt>
                <c:pt idx="733">
                  <c:v>0.36159999999999998</c:v>
                </c:pt>
                <c:pt idx="734">
                  <c:v>0.35060000000000002</c:v>
                </c:pt>
                <c:pt idx="735">
                  <c:v>0.36170000000000002</c:v>
                </c:pt>
                <c:pt idx="736">
                  <c:v>0.34889999999999999</c:v>
                </c:pt>
                <c:pt idx="737">
                  <c:v>0.35630000000000001</c:v>
                </c:pt>
                <c:pt idx="738">
                  <c:v>0.36030000000000001</c:v>
                </c:pt>
                <c:pt idx="739">
                  <c:v>0.33649999999999997</c:v>
                </c:pt>
                <c:pt idx="740">
                  <c:v>0.28339999999999999</c:v>
                </c:pt>
                <c:pt idx="741">
                  <c:v>0.29289999999999999</c:v>
                </c:pt>
                <c:pt idx="742">
                  <c:v>0.3201</c:v>
                </c:pt>
                <c:pt idx="743">
                  <c:v>0.32799999999999996</c:v>
                </c:pt>
                <c:pt idx="744">
                  <c:v>0.31709999999999999</c:v>
                </c:pt>
                <c:pt idx="745">
                  <c:v>0.32340000000000002</c:v>
                </c:pt>
                <c:pt idx="746">
                  <c:v>0.34240000000000004</c:v>
                </c:pt>
                <c:pt idx="747">
                  <c:v>0.3453</c:v>
                </c:pt>
                <c:pt idx="748">
                  <c:v>0.3246</c:v>
                </c:pt>
                <c:pt idx="749">
                  <c:v>0.31440000000000001</c:v>
                </c:pt>
                <c:pt idx="750">
                  <c:v>0.32530000000000003</c:v>
                </c:pt>
                <c:pt idx="751">
                  <c:v>0.32890000000000003</c:v>
                </c:pt>
                <c:pt idx="752">
                  <c:v>0.3483</c:v>
                </c:pt>
                <c:pt idx="753">
                  <c:v>0.34279999999999999</c:v>
                </c:pt>
                <c:pt idx="754">
                  <c:v>0.32569999999999999</c:v>
                </c:pt>
                <c:pt idx="755">
                  <c:v>0.29559999999999997</c:v>
                </c:pt>
                <c:pt idx="756">
                  <c:v>0.31980000000000003</c:v>
                </c:pt>
                <c:pt idx="757">
                  <c:v>0.31690000000000002</c:v>
                </c:pt>
                <c:pt idx="758">
                  <c:v>0.3135</c:v>
                </c:pt>
                <c:pt idx="759">
                  <c:v>0.31019999999999998</c:v>
                </c:pt>
                <c:pt idx="760">
                  <c:v>0.28350000000000003</c:v>
                </c:pt>
                <c:pt idx="761">
                  <c:v>0.28339999999999999</c:v>
                </c:pt>
                <c:pt idx="762">
                  <c:v>0.28210000000000002</c:v>
                </c:pt>
                <c:pt idx="763">
                  <c:v>0.23300000000000001</c:v>
                </c:pt>
                <c:pt idx="764">
                  <c:v>0.2767</c:v>
                </c:pt>
                <c:pt idx="765">
                  <c:v>0.25900000000000001</c:v>
                </c:pt>
                <c:pt idx="766">
                  <c:v>0.2094</c:v>
                </c:pt>
                <c:pt idx="767">
                  <c:v>0.2286</c:v>
                </c:pt>
                <c:pt idx="768">
                  <c:v>0.20600000000000002</c:v>
                </c:pt>
                <c:pt idx="769">
                  <c:v>0.14610000000000001</c:v>
                </c:pt>
                <c:pt idx="770">
                  <c:v>0.13109999999999999</c:v>
                </c:pt>
                <c:pt idx="771">
                  <c:v>0.1275</c:v>
                </c:pt>
                <c:pt idx="772">
                  <c:v>0.20780000000000001</c:v>
                </c:pt>
                <c:pt idx="773">
                  <c:v>0.1736</c:v>
                </c:pt>
                <c:pt idx="774">
                  <c:v>0.1837</c:v>
                </c:pt>
                <c:pt idx="775">
                  <c:v>0.20440000000000003</c:v>
                </c:pt>
                <c:pt idx="776">
                  <c:v>0.2016</c:v>
                </c:pt>
                <c:pt idx="777">
                  <c:v>0.24579999999999999</c:v>
                </c:pt>
                <c:pt idx="778">
                  <c:v>0.25030000000000002</c:v>
                </c:pt>
                <c:pt idx="779">
                  <c:v>0.25170000000000003</c:v>
                </c:pt>
                <c:pt idx="780">
                  <c:v>0.24460000000000001</c:v>
                </c:pt>
                <c:pt idx="781">
                  <c:v>0.25920000000000004</c:v>
                </c:pt>
                <c:pt idx="782">
                  <c:v>0.24440000000000001</c:v>
                </c:pt>
                <c:pt idx="783">
                  <c:v>0.23960000000000001</c:v>
                </c:pt>
                <c:pt idx="784">
                  <c:v>0.23920000000000002</c:v>
                </c:pt>
                <c:pt idx="785">
                  <c:v>0.24590000000000001</c:v>
                </c:pt>
                <c:pt idx="786">
                  <c:v>0.2843</c:v>
                </c:pt>
                <c:pt idx="787">
                  <c:v>0.2747</c:v>
                </c:pt>
                <c:pt idx="788">
                  <c:v>0.25920000000000004</c:v>
                </c:pt>
                <c:pt idx="789">
                  <c:v>0.26390000000000002</c:v>
                </c:pt>
                <c:pt idx="790">
                  <c:v>0.27279999999999999</c:v>
                </c:pt>
                <c:pt idx="791">
                  <c:v>0.25650000000000001</c:v>
                </c:pt>
                <c:pt idx="792">
                  <c:v>0.2288</c:v>
                </c:pt>
                <c:pt idx="793">
                  <c:v>0.2218</c:v>
                </c:pt>
                <c:pt idx="794">
                  <c:v>0.23809999999999998</c:v>
                </c:pt>
                <c:pt idx="795">
                  <c:v>0.23960000000000001</c:v>
                </c:pt>
                <c:pt idx="796">
                  <c:v>0.2361</c:v>
                </c:pt>
                <c:pt idx="797">
                  <c:v>0.23699999999999999</c:v>
                </c:pt>
                <c:pt idx="798">
                  <c:v>0.24590000000000001</c:v>
                </c:pt>
                <c:pt idx="799">
                  <c:v>0.23559999999999998</c:v>
                </c:pt>
                <c:pt idx="800">
                  <c:v>0.25259999999999999</c:v>
                </c:pt>
                <c:pt idx="801">
                  <c:v>0.2697</c:v>
                </c:pt>
                <c:pt idx="802">
                  <c:v>0.24440000000000001</c:v>
                </c:pt>
                <c:pt idx="803">
                  <c:v>0.21940000000000001</c:v>
                </c:pt>
                <c:pt idx="804">
                  <c:v>0.21289999999999998</c:v>
                </c:pt>
                <c:pt idx="805">
                  <c:v>0.21870000000000001</c:v>
                </c:pt>
                <c:pt idx="806">
                  <c:v>0.23050000000000001</c:v>
                </c:pt>
                <c:pt idx="807">
                  <c:v>0.2354</c:v>
                </c:pt>
                <c:pt idx="808">
                  <c:v>0.21489999999999998</c:v>
                </c:pt>
                <c:pt idx="809">
                  <c:v>0.22450000000000001</c:v>
                </c:pt>
                <c:pt idx="810">
                  <c:v>0.20929999999999999</c:v>
                </c:pt>
                <c:pt idx="811">
                  <c:v>0.2041</c:v>
                </c:pt>
                <c:pt idx="812">
                  <c:v>0.18329999999999999</c:v>
                </c:pt>
                <c:pt idx="813">
                  <c:v>0.1507</c:v>
                </c:pt>
                <c:pt idx="814">
                  <c:v>0.15659999999999999</c:v>
                </c:pt>
                <c:pt idx="815">
                  <c:v>0.1855</c:v>
                </c:pt>
                <c:pt idx="816">
                  <c:v>0.17350000000000002</c:v>
                </c:pt>
                <c:pt idx="817">
                  <c:v>0.20300000000000001</c:v>
                </c:pt>
                <c:pt idx="818">
                  <c:v>0.20019999999999999</c:v>
                </c:pt>
                <c:pt idx="819">
                  <c:v>0.21579999999999999</c:v>
                </c:pt>
                <c:pt idx="820">
                  <c:v>0.20120000000000002</c:v>
                </c:pt>
                <c:pt idx="821">
                  <c:v>0.18600000000000003</c:v>
                </c:pt>
                <c:pt idx="822">
                  <c:v>0.18840000000000001</c:v>
                </c:pt>
                <c:pt idx="823">
                  <c:v>0.20230000000000001</c:v>
                </c:pt>
                <c:pt idx="824">
                  <c:v>0.18230000000000002</c:v>
                </c:pt>
                <c:pt idx="825">
                  <c:v>0.19089999999999999</c:v>
                </c:pt>
                <c:pt idx="826">
                  <c:v>0.21210000000000001</c:v>
                </c:pt>
                <c:pt idx="827">
                  <c:v>0.23199999999999998</c:v>
                </c:pt>
                <c:pt idx="828">
                  <c:v>0.24079999999999999</c:v>
                </c:pt>
                <c:pt idx="829">
                  <c:v>0.22309999999999999</c:v>
                </c:pt>
                <c:pt idx="830">
                  <c:v>0.2137</c:v>
                </c:pt>
                <c:pt idx="831">
                  <c:v>0.2291</c:v>
                </c:pt>
                <c:pt idx="832">
                  <c:v>0.22620000000000001</c:v>
                </c:pt>
                <c:pt idx="833">
                  <c:v>0.2382</c:v>
                </c:pt>
                <c:pt idx="834">
                  <c:v>0.2291</c:v>
                </c:pt>
                <c:pt idx="835">
                  <c:v>0.21929999999999999</c:v>
                </c:pt>
                <c:pt idx="836">
                  <c:v>0.20219999999999999</c:v>
                </c:pt>
                <c:pt idx="837">
                  <c:v>0.1699</c:v>
                </c:pt>
                <c:pt idx="838">
                  <c:v>0.13869999999999999</c:v>
                </c:pt>
                <c:pt idx="839">
                  <c:v>0.125</c:v>
                </c:pt>
                <c:pt idx="840">
                  <c:v>0.14019999999999999</c:v>
                </c:pt>
                <c:pt idx="841">
                  <c:v>0.113</c:v>
                </c:pt>
                <c:pt idx="842">
                  <c:v>0.11230000000000001</c:v>
                </c:pt>
                <c:pt idx="843">
                  <c:v>0.11939999999999999</c:v>
                </c:pt>
                <c:pt idx="844">
                  <c:v>0.1278</c:v>
                </c:pt>
                <c:pt idx="845">
                  <c:v>0.11869999999999999</c:v>
                </c:pt>
                <c:pt idx="846">
                  <c:v>0.1124</c:v>
                </c:pt>
                <c:pt idx="847">
                  <c:v>0.14829999999999999</c:v>
                </c:pt>
                <c:pt idx="848">
                  <c:v>0.1434</c:v>
                </c:pt>
                <c:pt idx="849">
                  <c:v>0.1507</c:v>
                </c:pt>
                <c:pt idx="850">
                  <c:v>0.1404</c:v>
                </c:pt>
                <c:pt idx="851">
                  <c:v>0.11990000000000001</c:v>
                </c:pt>
                <c:pt idx="852">
                  <c:v>0.12140000000000001</c:v>
                </c:pt>
                <c:pt idx="853">
                  <c:v>0.12590000000000001</c:v>
                </c:pt>
                <c:pt idx="854">
                  <c:v>9.5700000000000007E-2</c:v>
                </c:pt>
                <c:pt idx="855">
                  <c:v>0.11789999999999999</c:v>
                </c:pt>
                <c:pt idx="856">
                  <c:v>0.13570000000000002</c:v>
                </c:pt>
                <c:pt idx="857">
                  <c:v>0.14069999999999999</c:v>
                </c:pt>
                <c:pt idx="858">
                  <c:v>0.1338</c:v>
                </c:pt>
                <c:pt idx="859">
                  <c:v>0.14279999999999998</c:v>
                </c:pt>
                <c:pt idx="860">
                  <c:v>0.13449999999999998</c:v>
                </c:pt>
                <c:pt idx="861">
                  <c:v>0.11849999999999999</c:v>
                </c:pt>
                <c:pt idx="862">
                  <c:v>0.14130000000000001</c:v>
                </c:pt>
                <c:pt idx="863">
                  <c:v>0.15179999999999999</c:v>
                </c:pt>
                <c:pt idx="864">
                  <c:v>0.17249999999999999</c:v>
                </c:pt>
                <c:pt idx="865">
                  <c:v>0.16940000000000002</c:v>
                </c:pt>
                <c:pt idx="866">
                  <c:v>0.17249999999999999</c:v>
                </c:pt>
                <c:pt idx="867">
                  <c:v>0.17550000000000002</c:v>
                </c:pt>
                <c:pt idx="868">
                  <c:v>0.1794</c:v>
                </c:pt>
                <c:pt idx="869">
                  <c:v>0.17449999999999999</c:v>
                </c:pt>
                <c:pt idx="870">
                  <c:v>0.1832</c:v>
                </c:pt>
                <c:pt idx="871">
                  <c:v>0.1986</c:v>
                </c:pt>
                <c:pt idx="872">
                  <c:v>0.21929999999999999</c:v>
                </c:pt>
                <c:pt idx="873">
                  <c:v>0.21710000000000002</c:v>
                </c:pt>
                <c:pt idx="874">
                  <c:v>0.21199999999999999</c:v>
                </c:pt>
                <c:pt idx="875">
                  <c:v>0.22370000000000001</c:v>
                </c:pt>
                <c:pt idx="876">
                  <c:v>0.23149999999999998</c:v>
                </c:pt>
                <c:pt idx="877">
                  <c:v>0.2238</c:v>
                </c:pt>
                <c:pt idx="878">
                  <c:v>0.2336</c:v>
                </c:pt>
                <c:pt idx="879">
                  <c:v>0.2271</c:v>
                </c:pt>
                <c:pt idx="880">
                  <c:v>0.2334</c:v>
                </c:pt>
                <c:pt idx="881">
                  <c:v>0.23749999999999999</c:v>
                </c:pt>
                <c:pt idx="882">
                  <c:v>0.23920000000000002</c:v>
                </c:pt>
                <c:pt idx="883">
                  <c:v>0.2422</c:v>
                </c:pt>
                <c:pt idx="884">
                  <c:v>0.2465</c:v>
                </c:pt>
                <c:pt idx="885">
                  <c:v>0.23440000000000003</c:v>
                </c:pt>
                <c:pt idx="886">
                  <c:v>0.23989999999999997</c:v>
                </c:pt>
                <c:pt idx="887">
                  <c:v>0.22820000000000001</c:v>
                </c:pt>
                <c:pt idx="888">
                  <c:v>0.20610000000000001</c:v>
                </c:pt>
                <c:pt idx="889">
                  <c:v>0.2029</c:v>
                </c:pt>
                <c:pt idx="890">
                  <c:v>0.20760000000000001</c:v>
                </c:pt>
                <c:pt idx="891">
                  <c:v>0.20660000000000001</c:v>
                </c:pt>
                <c:pt idx="892">
                  <c:v>0.18629999999999999</c:v>
                </c:pt>
                <c:pt idx="893">
                  <c:v>0.17649999999999999</c:v>
                </c:pt>
                <c:pt idx="894">
                  <c:v>0.17420000000000002</c:v>
                </c:pt>
                <c:pt idx="895">
                  <c:v>0.15810000000000002</c:v>
                </c:pt>
                <c:pt idx="896">
                  <c:v>0.14099999999999999</c:v>
                </c:pt>
                <c:pt idx="897">
                  <c:v>0.1661</c:v>
                </c:pt>
                <c:pt idx="898">
                  <c:v>0.15210000000000001</c:v>
                </c:pt>
                <c:pt idx="899">
                  <c:v>0.15429999999999999</c:v>
                </c:pt>
                <c:pt idx="900">
                  <c:v>0.1545</c:v>
                </c:pt>
                <c:pt idx="901">
                  <c:v>0.1583</c:v>
                </c:pt>
                <c:pt idx="902">
                  <c:v>0.17460000000000001</c:v>
                </c:pt>
                <c:pt idx="903">
                  <c:v>0.19750000000000001</c:v>
                </c:pt>
                <c:pt idx="904">
                  <c:v>0.18090000000000001</c:v>
                </c:pt>
                <c:pt idx="905">
                  <c:v>0.17649999999999999</c:v>
                </c:pt>
                <c:pt idx="906">
                  <c:v>0.1643</c:v>
                </c:pt>
                <c:pt idx="907">
                  <c:v>0.14910000000000001</c:v>
                </c:pt>
                <c:pt idx="908">
                  <c:v>0.14610000000000001</c:v>
                </c:pt>
                <c:pt idx="909">
                  <c:v>0.13059999999999999</c:v>
                </c:pt>
                <c:pt idx="910">
                  <c:v>0.1404</c:v>
                </c:pt>
                <c:pt idx="911">
                  <c:v>0.1191</c:v>
                </c:pt>
                <c:pt idx="912">
                  <c:v>9.35E-2</c:v>
                </c:pt>
                <c:pt idx="913">
                  <c:v>9.0899999999999995E-2</c:v>
                </c:pt>
                <c:pt idx="914">
                  <c:v>8.7899999999999992E-2</c:v>
                </c:pt>
                <c:pt idx="915">
                  <c:v>0.09</c:v>
                </c:pt>
                <c:pt idx="916">
                  <c:v>7.3399999999999993E-2</c:v>
                </c:pt>
                <c:pt idx="917">
                  <c:v>8.9499999999999996E-2</c:v>
                </c:pt>
                <c:pt idx="918">
                  <c:v>9.5500000000000002E-2</c:v>
                </c:pt>
                <c:pt idx="919">
                  <c:v>0.14199999999999999</c:v>
                </c:pt>
                <c:pt idx="920">
                  <c:v>0.13170000000000001</c:v>
                </c:pt>
                <c:pt idx="921">
                  <c:v>0.12240000000000001</c:v>
                </c:pt>
                <c:pt idx="922">
                  <c:v>0.10929999999999999</c:v>
                </c:pt>
                <c:pt idx="923">
                  <c:v>0.1043</c:v>
                </c:pt>
                <c:pt idx="924">
                  <c:v>0.10289999999999999</c:v>
                </c:pt>
                <c:pt idx="925">
                  <c:v>0.10009999999999999</c:v>
                </c:pt>
                <c:pt idx="926">
                  <c:v>0.1116</c:v>
                </c:pt>
                <c:pt idx="927">
                  <c:v>0.1216</c:v>
                </c:pt>
                <c:pt idx="928">
                  <c:v>0.14219999999999999</c:v>
                </c:pt>
                <c:pt idx="929">
                  <c:v>0.14710000000000001</c:v>
                </c:pt>
                <c:pt idx="930">
                  <c:v>0.14219999999999999</c:v>
                </c:pt>
                <c:pt idx="931">
                  <c:v>0.15090000000000001</c:v>
                </c:pt>
                <c:pt idx="932">
                  <c:v>0.14119999999999999</c:v>
                </c:pt>
                <c:pt idx="933">
                  <c:v>0.1593</c:v>
                </c:pt>
                <c:pt idx="934">
                  <c:v>0.18179999999999999</c:v>
                </c:pt>
                <c:pt idx="935">
                  <c:v>0.1867</c:v>
                </c:pt>
                <c:pt idx="936">
                  <c:v>0.18059999999999998</c:v>
                </c:pt>
                <c:pt idx="937">
                  <c:v>0.18609999999999999</c:v>
                </c:pt>
                <c:pt idx="938">
                  <c:v>0.18489999999999998</c:v>
                </c:pt>
                <c:pt idx="939">
                  <c:v>0.19649999999999998</c:v>
                </c:pt>
                <c:pt idx="940">
                  <c:v>0.18679999999999999</c:v>
                </c:pt>
                <c:pt idx="941">
                  <c:v>0.18049999999999999</c:v>
                </c:pt>
                <c:pt idx="942">
                  <c:v>0.2132</c:v>
                </c:pt>
                <c:pt idx="943">
                  <c:v>0.2132</c:v>
                </c:pt>
                <c:pt idx="944">
                  <c:v>0.21789999999999998</c:v>
                </c:pt>
                <c:pt idx="945">
                  <c:v>0.21590000000000001</c:v>
                </c:pt>
                <c:pt idx="946">
                  <c:v>0.23980000000000001</c:v>
                </c:pt>
                <c:pt idx="947">
                  <c:v>0.24690000000000001</c:v>
                </c:pt>
                <c:pt idx="948">
                  <c:v>0.24969999999999998</c:v>
                </c:pt>
                <c:pt idx="949">
                  <c:v>0.25579999999999997</c:v>
                </c:pt>
                <c:pt idx="950">
                  <c:v>0.24929999999999999</c:v>
                </c:pt>
                <c:pt idx="951">
                  <c:v>0.24340000000000001</c:v>
                </c:pt>
                <c:pt idx="952">
                  <c:v>0.25629999999999997</c:v>
                </c:pt>
                <c:pt idx="953">
                  <c:v>0.25440000000000002</c:v>
                </c:pt>
                <c:pt idx="954">
                  <c:v>0.25879999999999997</c:v>
                </c:pt>
                <c:pt idx="955">
                  <c:v>0.26289999999999997</c:v>
                </c:pt>
                <c:pt idx="956">
                  <c:v>0.26819999999999999</c:v>
                </c:pt>
                <c:pt idx="957">
                  <c:v>0.26919999999999999</c:v>
                </c:pt>
                <c:pt idx="958">
                  <c:v>0.26019999999999999</c:v>
                </c:pt>
                <c:pt idx="959">
                  <c:v>0.26100000000000001</c:v>
                </c:pt>
                <c:pt idx="960">
                  <c:v>0.27410000000000001</c:v>
                </c:pt>
                <c:pt idx="961">
                  <c:v>0.27699999999999997</c:v>
                </c:pt>
                <c:pt idx="962">
                  <c:v>0.27479999999999999</c:v>
                </c:pt>
                <c:pt idx="963">
                  <c:v>0.26629999999999998</c:v>
                </c:pt>
                <c:pt idx="964">
                  <c:v>0.26450000000000001</c:v>
                </c:pt>
                <c:pt idx="965">
                  <c:v>0.25940000000000002</c:v>
                </c:pt>
                <c:pt idx="966">
                  <c:v>0.25690000000000002</c:v>
                </c:pt>
                <c:pt idx="967">
                  <c:v>0.2626</c:v>
                </c:pt>
                <c:pt idx="968">
                  <c:v>0.25750000000000001</c:v>
                </c:pt>
                <c:pt idx="969">
                  <c:v>0.27529999999999999</c:v>
                </c:pt>
                <c:pt idx="970">
                  <c:v>0.27260000000000001</c:v>
                </c:pt>
                <c:pt idx="971">
                  <c:v>0.23329999999999998</c:v>
                </c:pt>
                <c:pt idx="972">
                  <c:v>0.22010000000000002</c:v>
                </c:pt>
                <c:pt idx="973">
                  <c:v>0.22399999999999998</c:v>
                </c:pt>
                <c:pt idx="974">
                  <c:v>0.21960000000000002</c:v>
                </c:pt>
                <c:pt idx="975">
                  <c:v>0.24420000000000003</c:v>
                </c:pt>
                <c:pt idx="976">
                  <c:v>0.2324</c:v>
                </c:pt>
                <c:pt idx="977">
                  <c:v>0.22989999999999999</c:v>
                </c:pt>
                <c:pt idx="978">
                  <c:v>0.23860000000000001</c:v>
                </c:pt>
                <c:pt idx="979">
                  <c:v>0.23100000000000001</c:v>
                </c:pt>
                <c:pt idx="980">
                  <c:v>0.2429</c:v>
                </c:pt>
                <c:pt idx="981">
                  <c:v>0.22399999999999998</c:v>
                </c:pt>
                <c:pt idx="982">
                  <c:v>0.24690000000000001</c:v>
                </c:pt>
                <c:pt idx="983">
                  <c:v>0.25239999999999996</c:v>
                </c:pt>
                <c:pt idx="984">
                  <c:v>0.28129999999999999</c:v>
                </c:pt>
                <c:pt idx="985">
                  <c:v>0.27850000000000003</c:v>
                </c:pt>
                <c:pt idx="986">
                  <c:v>0.29730000000000001</c:v>
                </c:pt>
                <c:pt idx="987">
                  <c:v>0.30599999999999999</c:v>
                </c:pt>
                <c:pt idx="988">
                  <c:v>0.29880000000000001</c:v>
                </c:pt>
                <c:pt idx="989">
                  <c:v>0.30920000000000003</c:v>
                </c:pt>
                <c:pt idx="990">
                  <c:v>0.31900000000000001</c:v>
                </c:pt>
                <c:pt idx="991">
                  <c:v>0.32799999999999996</c:v>
                </c:pt>
                <c:pt idx="992">
                  <c:v>0.33169999999999999</c:v>
                </c:pt>
                <c:pt idx="993">
                  <c:v>0.33810000000000001</c:v>
                </c:pt>
                <c:pt idx="994">
                  <c:v>0.33929999999999999</c:v>
                </c:pt>
                <c:pt idx="995">
                  <c:v>0.31440000000000001</c:v>
                </c:pt>
                <c:pt idx="996">
                  <c:v>0.32280000000000003</c:v>
                </c:pt>
                <c:pt idx="997">
                  <c:v>0.3296</c:v>
                </c:pt>
                <c:pt idx="998">
                  <c:v>0.33310000000000001</c:v>
                </c:pt>
                <c:pt idx="999">
                  <c:v>0.33179999999999998</c:v>
                </c:pt>
                <c:pt idx="1000">
                  <c:v>0.3417</c:v>
                </c:pt>
                <c:pt idx="1001">
                  <c:v>0.34189999999999998</c:v>
                </c:pt>
                <c:pt idx="1002">
                  <c:v>0.33909999999999996</c:v>
                </c:pt>
                <c:pt idx="1003">
                  <c:v>0.33909999999999996</c:v>
                </c:pt>
                <c:pt idx="1004">
                  <c:v>0.33810000000000001</c:v>
                </c:pt>
                <c:pt idx="1005">
                  <c:v>0.35499999999999998</c:v>
                </c:pt>
                <c:pt idx="1006">
                  <c:v>0.36780000000000002</c:v>
                </c:pt>
                <c:pt idx="1007">
                  <c:v>0.34950000000000003</c:v>
                </c:pt>
                <c:pt idx="1008">
                  <c:v>0.34860000000000002</c:v>
                </c:pt>
                <c:pt idx="1009">
                  <c:v>0.34619999999999995</c:v>
                </c:pt>
                <c:pt idx="1010">
                  <c:v>0.35920000000000002</c:v>
                </c:pt>
                <c:pt idx="1011">
                  <c:v>0.34810000000000002</c:v>
                </c:pt>
                <c:pt idx="1012">
                  <c:v>0.36299999999999999</c:v>
                </c:pt>
                <c:pt idx="1013">
                  <c:v>0.36399999999999999</c:v>
                </c:pt>
                <c:pt idx="1014">
                  <c:v>0.38040000000000002</c:v>
                </c:pt>
                <c:pt idx="1015">
                  <c:v>0.39280000000000004</c:v>
                </c:pt>
                <c:pt idx="1016">
                  <c:v>0.38929999999999998</c:v>
                </c:pt>
                <c:pt idx="1017">
                  <c:v>0.38700000000000001</c:v>
                </c:pt>
                <c:pt idx="1018">
                  <c:v>0.38189999999999996</c:v>
                </c:pt>
                <c:pt idx="1019">
                  <c:v>0.38009999999999999</c:v>
                </c:pt>
                <c:pt idx="1020">
                  <c:v>0.3836</c:v>
                </c:pt>
                <c:pt idx="1021">
                  <c:v>0.35899999999999999</c:v>
                </c:pt>
                <c:pt idx="1022">
                  <c:v>0.37939999999999996</c:v>
                </c:pt>
                <c:pt idx="1023">
                  <c:v>0.37420000000000003</c:v>
                </c:pt>
                <c:pt idx="1024">
                  <c:v>0.36780000000000002</c:v>
                </c:pt>
                <c:pt idx="1025">
                  <c:v>0.37729999999999997</c:v>
                </c:pt>
                <c:pt idx="1026">
                  <c:v>0.38939999999999997</c:v>
                </c:pt>
                <c:pt idx="1027">
                  <c:v>0.39409999999999995</c:v>
                </c:pt>
                <c:pt idx="1028">
                  <c:v>0.38770000000000004</c:v>
                </c:pt>
                <c:pt idx="1029">
                  <c:v>0.38500000000000001</c:v>
                </c:pt>
                <c:pt idx="1030">
                  <c:v>0.38329999999999997</c:v>
                </c:pt>
                <c:pt idx="1031">
                  <c:v>0.36530000000000001</c:v>
                </c:pt>
                <c:pt idx="1032">
                  <c:v>0.32569999999999999</c:v>
                </c:pt>
                <c:pt idx="1033">
                  <c:v>0.3503</c:v>
                </c:pt>
                <c:pt idx="1034">
                  <c:v>0.3019</c:v>
                </c:pt>
                <c:pt idx="1035">
                  <c:v>0.32840000000000003</c:v>
                </c:pt>
                <c:pt idx="1036">
                  <c:v>0.30940000000000001</c:v>
                </c:pt>
                <c:pt idx="1037">
                  <c:v>0.32600000000000001</c:v>
                </c:pt>
                <c:pt idx="1038">
                  <c:v>0.34490000000000004</c:v>
                </c:pt>
                <c:pt idx="1039">
                  <c:v>0.3483</c:v>
                </c:pt>
                <c:pt idx="1040">
                  <c:v>0.34990000000000004</c:v>
                </c:pt>
                <c:pt idx="1041">
                  <c:v>0.32640000000000002</c:v>
                </c:pt>
                <c:pt idx="1042">
                  <c:v>0.33829999999999999</c:v>
                </c:pt>
                <c:pt idx="1043">
                  <c:v>0.34029999999999999</c:v>
                </c:pt>
                <c:pt idx="1044">
                  <c:v>0.3589</c:v>
                </c:pt>
                <c:pt idx="1045">
                  <c:v>0.37329999999999997</c:v>
                </c:pt>
                <c:pt idx="1046">
                  <c:v>0.38450000000000001</c:v>
                </c:pt>
                <c:pt idx="1047">
                  <c:v>0.38900000000000001</c:v>
                </c:pt>
                <c:pt idx="1048">
                  <c:v>0.38880000000000003</c:v>
                </c:pt>
                <c:pt idx="1049">
                  <c:v>0.38340000000000002</c:v>
                </c:pt>
                <c:pt idx="1050">
                  <c:v>0.38500000000000001</c:v>
                </c:pt>
                <c:pt idx="1051">
                  <c:v>0.39729999999999999</c:v>
                </c:pt>
                <c:pt idx="1052">
                  <c:v>0.39860000000000001</c:v>
                </c:pt>
                <c:pt idx="1053">
                  <c:v>0.41450000000000004</c:v>
                </c:pt>
                <c:pt idx="1054">
                  <c:v>0.42180000000000001</c:v>
                </c:pt>
                <c:pt idx="1055">
                  <c:v>0.41770000000000002</c:v>
                </c:pt>
                <c:pt idx="1056">
                  <c:v>0.4244</c:v>
                </c:pt>
                <c:pt idx="1057">
                  <c:v>0.4274</c:v>
                </c:pt>
                <c:pt idx="1058">
                  <c:v>0.4254</c:v>
                </c:pt>
                <c:pt idx="1059">
                  <c:v>0.43259999999999998</c:v>
                </c:pt>
                <c:pt idx="1060">
                  <c:v>0.43209999999999998</c:v>
                </c:pt>
                <c:pt idx="1061">
                  <c:v>0.42409999999999998</c:v>
                </c:pt>
                <c:pt idx="1062">
                  <c:v>0.4118</c:v>
                </c:pt>
                <c:pt idx="1063">
                  <c:v>0.41499999999999998</c:v>
                </c:pt>
                <c:pt idx="1064">
                  <c:v>0.41649999999999998</c:v>
                </c:pt>
                <c:pt idx="1065">
                  <c:v>0.39600000000000002</c:v>
                </c:pt>
                <c:pt idx="1066">
                  <c:v>0.39990000000000003</c:v>
                </c:pt>
                <c:pt idx="1067">
                  <c:v>0.38799999999999996</c:v>
                </c:pt>
                <c:pt idx="1068">
                  <c:v>0.40539999999999998</c:v>
                </c:pt>
                <c:pt idx="1069">
                  <c:v>0.40689999999999998</c:v>
                </c:pt>
                <c:pt idx="1070">
                  <c:v>0.39860000000000001</c:v>
                </c:pt>
                <c:pt idx="1071">
                  <c:v>0.39179999999999998</c:v>
                </c:pt>
                <c:pt idx="1072">
                  <c:v>0.3957</c:v>
                </c:pt>
                <c:pt idx="1073">
                  <c:v>0.40200000000000002</c:v>
                </c:pt>
                <c:pt idx="1074">
                  <c:v>0.40259999999999996</c:v>
                </c:pt>
                <c:pt idx="1075">
                  <c:v>0.40029999999999999</c:v>
                </c:pt>
                <c:pt idx="1076">
                  <c:v>0.39909999999999995</c:v>
                </c:pt>
                <c:pt idx="1077">
                  <c:v>0.40799999999999997</c:v>
                </c:pt>
                <c:pt idx="1078">
                  <c:v>0.41659999999999997</c:v>
                </c:pt>
                <c:pt idx="1079">
                  <c:v>0.41399999999999998</c:v>
                </c:pt>
                <c:pt idx="1080">
                  <c:v>0.39520000000000005</c:v>
                </c:pt>
                <c:pt idx="1081">
                  <c:v>0.3715</c:v>
                </c:pt>
                <c:pt idx="1082">
                  <c:v>0.3669</c:v>
                </c:pt>
                <c:pt idx="1083">
                  <c:v>0.38390000000000002</c:v>
                </c:pt>
                <c:pt idx="1084">
                  <c:v>0.38100000000000001</c:v>
                </c:pt>
                <c:pt idx="1085">
                  <c:v>0.36320000000000002</c:v>
                </c:pt>
                <c:pt idx="1086">
                  <c:v>0.3422</c:v>
                </c:pt>
                <c:pt idx="1087">
                  <c:v>0.34950000000000003</c:v>
                </c:pt>
                <c:pt idx="1088">
                  <c:v>0.37469999999999998</c:v>
                </c:pt>
                <c:pt idx="1089">
                  <c:v>0.36149999999999999</c:v>
                </c:pt>
                <c:pt idx="1090">
                  <c:v>0.36310000000000003</c:v>
                </c:pt>
                <c:pt idx="1091">
                  <c:v>0.3619</c:v>
                </c:pt>
                <c:pt idx="1092">
                  <c:v>0.36560000000000004</c:v>
                </c:pt>
                <c:pt idx="1093">
                  <c:v>0.36380000000000001</c:v>
                </c:pt>
                <c:pt idx="1094">
                  <c:v>0.37090000000000001</c:v>
                </c:pt>
                <c:pt idx="1095">
                  <c:v>0.3785</c:v>
                </c:pt>
                <c:pt idx="1096">
                  <c:v>0.38569999999999999</c:v>
                </c:pt>
                <c:pt idx="1097">
                  <c:v>0.37859999999999999</c:v>
                </c:pt>
                <c:pt idx="1098">
                  <c:v>0.39700000000000002</c:v>
                </c:pt>
                <c:pt idx="1099">
                  <c:v>0.38290000000000002</c:v>
                </c:pt>
                <c:pt idx="1100">
                  <c:v>0.37920000000000004</c:v>
                </c:pt>
                <c:pt idx="1101">
                  <c:v>0.37290000000000001</c:v>
                </c:pt>
                <c:pt idx="1102">
                  <c:v>0.36200000000000004</c:v>
                </c:pt>
                <c:pt idx="1103">
                  <c:v>0.35439999999999999</c:v>
                </c:pt>
                <c:pt idx="1104">
                  <c:v>0.35840000000000005</c:v>
                </c:pt>
                <c:pt idx="1105">
                  <c:v>0.36430000000000001</c:v>
                </c:pt>
                <c:pt idx="1106">
                  <c:v>0.37770000000000004</c:v>
                </c:pt>
                <c:pt idx="1107">
                  <c:v>0.38270000000000004</c:v>
                </c:pt>
                <c:pt idx="1108">
                  <c:v>0.3992</c:v>
                </c:pt>
                <c:pt idx="1109">
                  <c:v>0.3967</c:v>
                </c:pt>
                <c:pt idx="1110">
                  <c:v>0.39350000000000002</c:v>
                </c:pt>
                <c:pt idx="1111">
                  <c:v>0.38229999999999997</c:v>
                </c:pt>
                <c:pt idx="1112">
                  <c:v>0.33909999999999996</c:v>
                </c:pt>
                <c:pt idx="1113">
                  <c:v>0.34470000000000001</c:v>
                </c:pt>
                <c:pt idx="1114">
                  <c:v>0.35070000000000001</c:v>
                </c:pt>
                <c:pt idx="1115">
                  <c:v>0.36509999999999998</c:v>
                </c:pt>
                <c:pt idx="1116">
                  <c:v>0.38650000000000001</c:v>
                </c:pt>
                <c:pt idx="1117">
                  <c:v>0.39350000000000002</c:v>
                </c:pt>
                <c:pt idx="1118">
                  <c:v>0.39439999999999997</c:v>
                </c:pt>
                <c:pt idx="1119">
                  <c:v>0.37869999999999998</c:v>
                </c:pt>
                <c:pt idx="1120">
                  <c:v>0.38390000000000002</c:v>
                </c:pt>
                <c:pt idx="1121">
                  <c:v>0.38539999999999996</c:v>
                </c:pt>
                <c:pt idx="1122">
                  <c:v>0.39630000000000004</c:v>
                </c:pt>
                <c:pt idx="1123">
                  <c:v>0.40539999999999998</c:v>
                </c:pt>
                <c:pt idx="1124">
                  <c:v>0.40429999999999999</c:v>
                </c:pt>
                <c:pt idx="1125">
                  <c:v>0.40210000000000001</c:v>
                </c:pt>
                <c:pt idx="1126">
                  <c:v>0.3831</c:v>
                </c:pt>
                <c:pt idx="1127">
                  <c:v>0.41149999999999998</c:v>
                </c:pt>
                <c:pt idx="1128">
                  <c:v>0.41359999999999997</c:v>
                </c:pt>
                <c:pt idx="1129">
                  <c:v>0.41770000000000002</c:v>
                </c:pt>
                <c:pt idx="1130">
                  <c:v>0.40029999999999999</c:v>
                </c:pt>
                <c:pt idx="1131">
                  <c:v>0.38270000000000004</c:v>
                </c:pt>
                <c:pt idx="1132">
                  <c:v>0.37280000000000002</c:v>
                </c:pt>
                <c:pt idx="1133">
                  <c:v>0.3831</c:v>
                </c:pt>
                <c:pt idx="1134">
                  <c:v>0.38400000000000001</c:v>
                </c:pt>
                <c:pt idx="1135">
                  <c:v>0.37450000000000006</c:v>
                </c:pt>
                <c:pt idx="1136">
                  <c:v>0.38439999999999996</c:v>
                </c:pt>
                <c:pt idx="1137">
                  <c:v>0.40549999999999997</c:v>
                </c:pt>
                <c:pt idx="1138">
                  <c:v>0.38789999999999997</c:v>
                </c:pt>
                <c:pt idx="1139">
                  <c:v>0.38950000000000001</c:v>
                </c:pt>
                <c:pt idx="1140">
                  <c:v>0.37420000000000003</c:v>
                </c:pt>
                <c:pt idx="1141">
                  <c:v>0.37280000000000002</c:v>
                </c:pt>
                <c:pt idx="1142">
                  <c:v>0.35979999999999995</c:v>
                </c:pt>
                <c:pt idx="1143">
                  <c:v>0.35460000000000003</c:v>
                </c:pt>
                <c:pt idx="1144">
                  <c:v>0.36099999999999999</c:v>
                </c:pt>
                <c:pt idx="1145">
                  <c:v>0.36909999999999998</c:v>
                </c:pt>
                <c:pt idx="1146">
                  <c:v>0.37020000000000003</c:v>
                </c:pt>
                <c:pt idx="1147">
                  <c:v>0.36409999999999998</c:v>
                </c:pt>
                <c:pt idx="1148">
                  <c:v>0.36700000000000005</c:v>
                </c:pt>
                <c:pt idx="1149">
                  <c:v>0.38490000000000002</c:v>
                </c:pt>
                <c:pt idx="1150">
                  <c:v>0.39419999999999999</c:v>
                </c:pt>
                <c:pt idx="1151">
                  <c:v>0.39240000000000003</c:v>
                </c:pt>
                <c:pt idx="1152">
                  <c:v>0.38340000000000002</c:v>
                </c:pt>
                <c:pt idx="1153">
                  <c:v>0.37969999999999998</c:v>
                </c:pt>
                <c:pt idx="1154">
                  <c:v>0.37640000000000001</c:v>
                </c:pt>
                <c:pt idx="1155">
                  <c:v>0.37170000000000003</c:v>
                </c:pt>
                <c:pt idx="1156">
                  <c:v>0.36020000000000002</c:v>
                </c:pt>
                <c:pt idx="1157">
                  <c:v>0.36060000000000003</c:v>
                </c:pt>
                <c:pt idx="1158">
                  <c:v>0.36909999999999998</c:v>
                </c:pt>
                <c:pt idx="1159">
                  <c:v>0.37619999999999998</c:v>
                </c:pt>
                <c:pt idx="1160">
                  <c:v>0.37140000000000001</c:v>
                </c:pt>
                <c:pt idx="1161">
                  <c:v>0.36560000000000004</c:v>
                </c:pt>
                <c:pt idx="1162">
                  <c:v>0.38189999999999996</c:v>
                </c:pt>
                <c:pt idx="1163">
                  <c:v>0.39520000000000005</c:v>
                </c:pt>
                <c:pt idx="1164">
                  <c:v>0.37579999999999997</c:v>
                </c:pt>
                <c:pt idx="1165">
                  <c:v>0.37689999999999996</c:v>
                </c:pt>
                <c:pt idx="1166">
                  <c:v>0.3861</c:v>
                </c:pt>
                <c:pt idx="1167">
                  <c:v>0.36399999999999999</c:v>
                </c:pt>
                <c:pt idx="1168">
                  <c:v>0.35850000000000004</c:v>
                </c:pt>
                <c:pt idx="1169">
                  <c:v>0.34700000000000003</c:v>
                </c:pt>
                <c:pt idx="1170">
                  <c:v>0.33750000000000002</c:v>
                </c:pt>
                <c:pt idx="1171">
                  <c:v>0.33710000000000001</c:v>
                </c:pt>
                <c:pt idx="1172">
                  <c:v>0.34549999999999997</c:v>
                </c:pt>
                <c:pt idx="1173">
                  <c:v>0.34909999999999997</c:v>
                </c:pt>
                <c:pt idx="1174">
                  <c:v>0.33640000000000003</c:v>
                </c:pt>
                <c:pt idx="1175">
                  <c:v>0.32299999999999995</c:v>
                </c:pt>
                <c:pt idx="1176">
                  <c:v>0.32289999999999996</c:v>
                </c:pt>
                <c:pt idx="1177">
                  <c:v>0.32319999999999999</c:v>
                </c:pt>
                <c:pt idx="1178">
                  <c:v>0.33490000000000003</c:v>
                </c:pt>
                <c:pt idx="1179">
                  <c:v>0.3276</c:v>
                </c:pt>
                <c:pt idx="1180">
                  <c:v>0.3543</c:v>
                </c:pt>
                <c:pt idx="1181">
                  <c:v>0.34840000000000004</c:v>
                </c:pt>
                <c:pt idx="1182">
                  <c:v>0.34329999999999999</c:v>
                </c:pt>
                <c:pt idx="1183">
                  <c:v>0.32420000000000004</c:v>
                </c:pt>
                <c:pt idx="1184">
                  <c:v>0.32770000000000005</c:v>
                </c:pt>
                <c:pt idx="1185">
                  <c:v>0.32919999999999999</c:v>
                </c:pt>
                <c:pt idx="1186">
                  <c:v>0.31709999999999999</c:v>
                </c:pt>
                <c:pt idx="1187">
                  <c:v>0.30870000000000003</c:v>
                </c:pt>
                <c:pt idx="1188">
                  <c:v>0.2888</c:v>
                </c:pt>
                <c:pt idx="1189">
                  <c:v>0.29530000000000001</c:v>
                </c:pt>
                <c:pt idx="1190">
                  <c:v>0.3034</c:v>
                </c:pt>
                <c:pt idx="1191">
                  <c:v>0.3075</c:v>
                </c:pt>
                <c:pt idx="1192">
                  <c:v>0.30260000000000004</c:v>
                </c:pt>
                <c:pt idx="1193">
                  <c:v>0.28489999999999999</c:v>
                </c:pt>
                <c:pt idx="1194">
                  <c:v>0.29049999999999998</c:v>
                </c:pt>
                <c:pt idx="1195">
                  <c:v>0.3019</c:v>
                </c:pt>
                <c:pt idx="1196">
                  <c:v>0.31079999999999997</c:v>
                </c:pt>
                <c:pt idx="1197">
                  <c:v>0.33500000000000002</c:v>
                </c:pt>
                <c:pt idx="1198">
                  <c:v>0.33250000000000002</c:v>
                </c:pt>
                <c:pt idx="1199">
                  <c:v>0.3261</c:v>
                </c:pt>
                <c:pt idx="1200">
                  <c:v>0.32090000000000002</c:v>
                </c:pt>
                <c:pt idx="1201">
                  <c:v>0.33</c:v>
                </c:pt>
                <c:pt idx="1202">
                  <c:v>0.34499999999999997</c:v>
                </c:pt>
                <c:pt idx="1203">
                  <c:v>0.33210000000000001</c:v>
                </c:pt>
                <c:pt idx="1204">
                  <c:v>0.34</c:v>
                </c:pt>
                <c:pt idx="1205">
                  <c:v>0.35869999999999996</c:v>
                </c:pt>
                <c:pt idx="1206">
                  <c:v>0.36320000000000002</c:v>
                </c:pt>
                <c:pt idx="1207">
                  <c:v>0.35539999999999999</c:v>
                </c:pt>
                <c:pt idx="1208">
                  <c:v>0.36780000000000002</c:v>
                </c:pt>
                <c:pt idx="1209">
                  <c:v>0.37020000000000003</c:v>
                </c:pt>
                <c:pt idx="1210">
                  <c:v>0.3669</c:v>
                </c:pt>
                <c:pt idx="1211">
                  <c:v>0.37280000000000002</c:v>
                </c:pt>
                <c:pt idx="1212">
                  <c:v>0.37609999999999999</c:v>
                </c:pt>
                <c:pt idx="1213">
                  <c:v>0.37890000000000001</c:v>
                </c:pt>
                <c:pt idx="1214">
                  <c:v>0.37369999999999998</c:v>
                </c:pt>
                <c:pt idx="1215">
                  <c:v>0.37079999999999996</c:v>
                </c:pt>
                <c:pt idx="1216">
                  <c:v>0.37420000000000003</c:v>
                </c:pt>
                <c:pt idx="1217">
                  <c:v>0.38229999999999997</c:v>
                </c:pt>
                <c:pt idx="1218">
                  <c:v>0.38900000000000001</c:v>
                </c:pt>
                <c:pt idx="1219">
                  <c:v>0.38640000000000002</c:v>
                </c:pt>
                <c:pt idx="1220">
                  <c:v>0.3967</c:v>
                </c:pt>
                <c:pt idx="1221">
                  <c:v>0.40600000000000003</c:v>
                </c:pt>
                <c:pt idx="1222">
                  <c:v>0.40460000000000002</c:v>
                </c:pt>
                <c:pt idx="1223">
                  <c:v>0.42310000000000003</c:v>
                </c:pt>
                <c:pt idx="1224">
                  <c:v>0.42780000000000001</c:v>
                </c:pt>
                <c:pt idx="1225">
                  <c:v>0.42630000000000001</c:v>
                </c:pt>
                <c:pt idx="1226">
                  <c:v>0.42399999999999999</c:v>
                </c:pt>
                <c:pt idx="1227">
                  <c:v>0.43240000000000001</c:v>
                </c:pt>
                <c:pt idx="1228">
                  <c:v>0.43640000000000001</c:v>
                </c:pt>
                <c:pt idx="1229">
                  <c:v>0.43109999999999998</c:v>
                </c:pt>
                <c:pt idx="1230">
                  <c:v>0.43219999999999997</c:v>
                </c:pt>
                <c:pt idx="1231">
                  <c:v>0.43390000000000001</c:v>
                </c:pt>
                <c:pt idx="1232">
                  <c:v>0.43159999999999998</c:v>
                </c:pt>
                <c:pt idx="1233">
                  <c:v>0.43109999999999998</c:v>
                </c:pt>
                <c:pt idx="1234">
                  <c:v>0.43170000000000003</c:v>
                </c:pt>
                <c:pt idx="1235">
                  <c:v>0.42469999999999997</c:v>
                </c:pt>
                <c:pt idx="1236">
                  <c:v>0.42630000000000001</c:v>
                </c:pt>
                <c:pt idx="1237">
                  <c:v>0.4239</c:v>
                </c:pt>
                <c:pt idx="1238">
                  <c:v>0.40139999999999998</c:v>
                </c:pt>
                <c:pt idx="1239">
                  <c:v>0.40880000000000005</c:v>
                </c:pt>
                <c:pt idx="1240">
                  <c:v>0.40310000000000001</c:v>
                </c:pt>
                <c:pt idx="1241">
                  <c:v>0.40869999999999995</c:v>
                </c:pt>
                <c:pt idx="1242">
                  <c:v>0.4042</c:v>
                </c:pt>
                <c:pt idx="1243">
                  <c:v>0.40409999999999996</c:v>
                </c:pt>
                <c:pt idx="1244">
                  <c:v>0.39679999999999999</c:v>
                </c:pt>
                <c:pt idx="1245">
                  <c:v>0.41149999999999998</c:v>
                </c:pt>
                <c:pt idx="1246">
                  <c:v>0.40139999999999998</c:v>
                </c:pt>
                <c:pt idx="1247">
                  <c:v>0.39880000000000004</c:v>
                </c:pt>
                <c:pt idx="1248">
                  <c:v>0.38380000000000003</c:v>
                </c:pt>
                <c:pt idx="1249">
                  <c:v>0.39939999999999998</c:v>
                </c:pt>
                <c:pt idx="1250">
                  <c:v>0.39380000000000004</c:v>
                </c:pt>
                <c:pt idx="1251">
                  <c:v>0.4017</c:v>
                </c:pt>
                <c:pt idx="1252">
                  <c:v>0.39689999999999998</c:v>
                </c:pt>
                <c:pt idx="1253">
                  <c:v>0.40970000000000001</c:v>
                </c:pt>
                <c:pt idx="1254">
                  <c:v>0.4113</c:v>
                </c:pt>
                <c:pt idx="1255">
                  <c:v>0.44350000000000001</c:v>
                </c:pt>
                <c:pt idx="1256">
                  <c:v>0.44469999999999998</c:v>
                </c:pt>
                <c:pt idx="1257">
                  <c:v>0.45159999999999995</c:v>
                </c:pt>
                <c:pt idx="1258">
                  <c:v>0.44770000000000004</c:v>
                </c:pt>
                <c:pt idx="1259">
                  <c:v>0.43490000000000001</c:v>
                </c:pt>
                <c:pt idx="1260">
                  <c:v>0.4355</c:v>
                </c:pt>
                <c:pt idx="1261">
                  <c:v>0.43509999999999999</c:v>
                </c:pt>
                <c:pt idx="1262">
                  <c:v>0.44439999999999996</c:v>
                </c:pt>
                <c:pt idx="1263">
                  <c:v>0.43909999999999999</c:v>
                </c:pt>
                <c:pt idx="1264">
                  <c:v>0.44939999999999997</c:v>
                </c:pt>
                <c:pt idx="1265">
                  <c:v>0.44600000000000001</c:v>
                </c:pt>
                <c:pt idx="1266">
                  <c:v>0.45399999999999996</c:v>
                </c:pt>
                <c:pt idx="1267">
                  <c:v>0.44179999999999997</c:v>
                </c:pt>
                <c:pt idx="1268">
                  <c:v>0.45159999999999995</c:v>
                </c:pt>
                <c:pt idx="1269">
                  <c:v>0.46409999999999996</c:v>
                </c:pt>
                <c:pt idx="1270">
                  <c:v>0.46880000000000005</c:v>
                </c:pt>
                <c:pt idx="1271">
                  <c:v>0.46889999999999998</c:v>
                </c:pt>
                <c:pt idx="1272">
                  <c:v>0.47389999999999999</c:v>
                </c:pt>
                <c:pt idx="1273">
                  <c:v>0.47710000000000002</c:v>
                </c:pt>
                <c:pt idx="1274">
                  <c:v>0.49590000000000001</c:v>
                </c:pt>
                <c:pt idx="1275">
                  <c:v>0.50629999999999997</c:v>
                </c:pt>
                <c:pt idx="1276">
                  <c:v>0.49939999999999996</c:v>
                </c:pt>
                <c:pt idx="1277">
                  <c:v>0.50290000000000001</c:v>
                </c:pt>
                <c:pt idx="1278">
                  <c:v>0.504</c:v>
                </c:pt>
                <c:pt idx="1279">
                  <c:v>0.49890000000000001</c:v>
                </c:pt>
                <c:pt idx="1280">
                  <c:v>0.50019999999999998</c:v>
                </c:pt>
                <c:pt idx="1281">
                  <c:v>0.50439999999999996</c:v>
                </c:pt>
                <c:pt idx="1282">
                  <c:v>0.49990000000000001</c:v>
                </c:pt>
                <c:pt idx="1283">
                  <c:v>0.50409999999999999</c:v>
                </c:pt>
                <c:pt idx="1284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21-0646-9F60-6DB50F00E3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034144"/>
        <c:axId val="1341035856"/>
      </c:lineChart>
      <c:dateAx>
        <c:axId val="1341034144"/>
        <c:scaling>
          <c:orientation val="minMax"/>
        </c:scaling>
        <c:delete val="0"/>
        <c:axPos val="b"/>
        <c:numFmt formatCode="dd/m/yy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35856"/>
        <c:crosses val="autoZero"/>
        <c:auto val="1"/>
        <c:lblOffset val="100"/>
        <c:baseTimeUnit val="days"/>
        <c:majorUnit val="6"/>
        <c:majorTimeUnit val="months"/>
      </c:dateAx>
      <c:valAx>
        <c:axId val="1341035856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0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1400" b="1" i="0" u="none" strike="noStrike" kern="1200" spc="0" baseline="0">
                <a:solidFill>
                  <a:schemeClr val="tx1"/>
                </a:solidFill>
              </a:rPr>
              <a:t>Rolling Beta of Orange S.A (ORAN.PA) with CAC 40 index (.FCHI)</a:t>
            </a:r>
          </a:p>
          <a:p>
            <a:pPr>
              <a:defRPr sz="1400">
                <a:solidFill>
                  <a:schemeClr val="tx1"/>
                </a:solidFill>
              </a:defRPr>
            </a:pPr>
            <a:r>
              <a:rPr lang="en-GB" sz="1400" b="0" i="0" u="none" strike="noStrike" kern="1200" spc="0" baseline="0">
                <a:solidFill>
                  <a:schemeClr val="tx1">
                    <a:lumMod val="50000"/>
                    <a:lumOff val="50000"/>
                  </a:schemeClr>
                </a:solidFill>
              </a:rPr>
              <a:t>Rolling beta over 30-days, data: Refinitiv Eikon, time series from 03/2019 to 03/2024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beta_computation!$F$2</c:f>
              <c:strCache>
                <c:ptCount val="1"/>
                <c:pt idx="0">
                  <c:v>Rolling Beta (30d)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beta_computation!$A$3:$A$1286</c:f>
              <c:numCache>
                <c:formatCode>dd/m/yyyy;@</c:formatCode>
                <c:ptCount val="1284"/>
                <c:pt idx="0">
                  <c:v>43531</c:v>
                </c:pt>
                <c:pt idx="1">
                  <c:v>43532</c:v>
                </c:pt>
                <c:pt idx="2">
                  <c:v>43535</c:v>
                </c:pt>
                <c:pt idx="3">
                  <c:v>43536</c:v>
                </c:pt>
                <c:pt idx="4">
                  <c:v>43537</c:v>
                </c:pt>
                <c:pt idx="5">
                  <c:v>43538</c:v>
                </c:pt>
                <c:pt idx="6">
                  <c:v>43539</c:v>
                </c:pt>
                <c:pt idx="7">
                  <c:v>43542</c:v>
                </c:pt>
                <c:pt idx="8">
                  <c:v>43543</c:v>
                </c:pt>
                <c:pt idx="9">
                  <c:v>43544</c:v>
                </c:pt>
                <c:pt idx="10">
                  <c:v>43545</c:v>
                </c:pt>
                <c:pt idx="11">
                  <c:v>43546</c:v>
                </c:pt>
                <c:pt idx="12">
                  <c:v>43549</c:v>
                </c:pt>
                <c:pt idx="13">
                  <c:v>43550</c:v>
                </c:pt>
                <c:pt idx="14">
                  <c:v>43551</c:v>
                </c:pt>
                <c:pt idx="15">
                  <c:v>43552</c:v>
                </c:pt>
                <c:pt idx="16">
                  <c:v>43553</c:v>
                </c:pt>
                <c:pt idx="17">
                  <c:v>43556</c:v>
                </c:pt>
                <c:pt idx="18">
                  <c:v>43557</c:v>
                </c:pt>
                <c:pt idx="19">
                  <c:v>43558</c:v>
                </c:pt>
                <c:pt idx="20">
                  <c:v>43559</c:v>
                </c:pt>
                <c:pt idx="21">
                  <c:v>43560</c:v>
                </c:pt>
                <c:pt idx="22">
                  <c:v>43563</c:v>
                </c:pt>
                <c:pt idx="23">
                  <c:v>43564</c:v>
                </c:pt>
                <c:pt idx="24">
                  <c:v>43565</c:v>
                </c:pt>
                <c:pt idx="25">
                  <c:v>43566</c:v>
                </c:pt>
                <c:pt idx="26">
                  <c:v>43567</c:v>
                </c:pt>
                <c:pt idx="27">
                  <c:v>43570</c:v>
                </c:pt>
                <c:pt idx="28">
                  <c:v>43571</c:v>
                </c:pt>
                <c:pt idx="29">
                  <c:v>43572</c:v>
                </c:pt>
                <c:pt idx="30">
                  <c:v>43573</c:v>
                </c:pt>
                <c:pt idx="31">
                  <c:v>43578</c:v>
                </c:pt>
                <c:pt idx="32">
                  <c:v>43579</c:v>
                </c:pt>
                <c:pt idx="33">
                  <c:v>43580</c:v>
                </c:pt>
                <c:pt idx="34">
                  <c:v>43581</c:v>
                </c:pt>
                <c:pt idx="35">
                  <c:v>43584</c:v>
                </c:pt>
                <c:pt idx="36">
                  <c:v>43585</c:v>
                </c:pt>
                <c:pt idx="37">
                  <c:v>43587</c:v>
                </c:pt>
                <c:pt idx="38">
                  <c:v>43588</c:v>
                </c:pt>
                <c:pt idx="39">
                  <c:v>43591</c:v>
                </c:pt>
                <c:pt idx="40">
                  <c:v>43592</c:v>
                </c:pt>
                <c:pt idx="41">
                  <c:v>43593</c:v>
                </c:pt>
                <c:pt idx="42">
                  <c:v>43594</c:v>
                </c:pt>
                <c:pt idx="43">
                  <c:v>43595</c:v>
                </c:pt>
                <c:pt idx="44">
                  <c:v>43598</c:v>
                </c:pt>
                <c:pt idx="45">
                  <c:v>43599</c:v>
                </c:pt>
                <c:pt idx="46">
                  <c:v>43600</c:v>
                </c:pt>
                <c:pt idx="47">
                  <c:v>43601</c:v>
                </c:pt>
                <c:pt idx="48">
                  <c:v>43602</c:v>
                </c:pt>
                <c:pt idx="49">
                  <c:v>43605</c:v>
                </c:pt>
                <c:pt idx="50">
                  <c:v>43606</c:v>
                </c:pt>
                <c:pt idx="51">
                  <c:v>43607</c:v>
                </c:pt>
                <c:pt idx="52">
                  <c:v>43608</c:v>
                </c:pt>
                <c:pt idx="53">
                  <c:v>43609</c:v>
                </c:pt>
                <c:pt idx="54">
                  <c:v>43612</c:v>
                </c:pt>
                <c:pt idx="55">
                  <c:v>43613</c:v>
                </c:pt>
                <c:pt idx="56">
                  <c:v>43614</c:v>
                </c:pt>
                <c:pt idx="57">
                  <c:v>43615</c:v>
                </c:pt>
                <c:pt idx="58">
                  <c:v>43616</c:v>
                </c:pt>
                <c:pt idx="59">
                  <c:v>43619</c:v>
                </c:pt>
                <c:pt idx="60">
                  <c:v>43620</c:v>
                </c:pt>
                <c:pt idx="61">
                  <c:v>43621</c:v>
                </c:pt>
                <c:pt idx="62">
                  <c:v>43622</c:v>
                </c:pt>
                <c:pt idx="63">
                  <c:v>43623</c:v>
                </c:pt>
                <c:pt idx="64">
                  <c:v>43626</c:v>
                </c:pt>
                <c:pt idx="65">
                  <c:v>43627</c:v>
                </c:pt>
                <c:pt idx="66">
                  <c:v>43628</c:v>
                </c:pt>
                <c:pt idx="67">
                  <c:v>43629</c:v>
                </c:pt>
                <c:pt idx="68">
                  <c:v>43630</c:v>
                </c:pt>
                <c:pt idx="69">
                  <c:v>43633</c:v>
                </c:pt>
                <c:pt idx="70">
                  <c:v>43634</c:v>
                </c:pt>
                <c:pt idx="71">
                  <c:v>43635</c:v>
                </c:pt>
                <c:pt idx="72">
                  <c:v>43636</c:v>
                </c:pt>
                <c:pt idx="73">
                  <c:v>43637</c:v>
                </c:pt>
                <c:pt idx="74">
                  <c:v>43640</c:v>
                </c:pt>
                <c:pt idx="75">
                  <c:v>43641</c:v>
                </c:pt>
                <c:pt idx="76">
                  <c:v>43642</c:v>
                </c:pt>
                <c:pt idx="77">
                  <c:v>43643</c:v>
                </c:pt>
                <c:pt idx="78">
                  <c:v>43644</c:v>
                </c:pt>
                <c:pt idx="79">
                  <c:v>43647</c:v>
                </c:pt>
                <c:pt idx="80">
                  <c:v>43648</c:v>
                </c:pt>
                <c:pt idx="81">
                  <c:v>43649</c:v>
                </c:pt>
                <c:pt idx="82">
                  <c:v>43650</c:v>
                </c:pt>
                <c:pt idx="83">
                  <c:v>43651</c:v>
                </c:pt>
                <c:pt idx="84">
                  <c:v>43654</c:v>
                </c:pt>
                <c:pt idx="85">
                  <c:v>43655</c:v>
                </c:pt>
                <c:pt idx="86">
                  <c:v>43656</c:v>
                </c:pt>
                <c:pt idx="87">
                  <c:v>43657</c:v>
                </c:pt>
                <c:pt idx="88">
                  <c:v>43658</c:v>
                </c:pt>
                <c:pt idx="89">
                  <c:v>43661</c:v>
                </c:pt>
                <c:pt idx="90">
                  <c:v>43662</c:v>
                </c:pt>
                <c:pt idx="91">
                  <c:v>43663</c:v>
                </c:pt>
                <c:pt idx="92">
                  <c:v>43664</c:v>
                </c:pt>
                <c:pt idx="93">
                  <c:v>43665</c:v>
                </c:pt>
                <c:pt idx="94">
                  <c:v>43668</c:v>
                </c:pt>
                <c:pt idx="95">
                  <c:v>43669</c:v>
                </c:pt>
                <c:pt idx="96">
                  <c:v>43670</c:v>
                </c:pt>
                <c:pt idx="97">
                  <c:v>43671</c:v>
                </c:pt>
                <c:pt idx="98">
                  <c:v>43672</c:v>
                </c:pt>
                <c:pt idx="99">
                  <c:v>43675</c:v>
                </c:pt>
                <c:pt idx="100">
                  <c:v>43676</c:v>
                </c:pt>
                <c:pt idx="101">
                  <c:v>43677</c:v>
                </c:pt>
                <c:pt idx="102">
                  <c:v>43678</c:v>
                </c:pt>
                <c:pt idx="103">
                  <c:v>43679</c:v>
                </c:pt>
                <c:pt idx="104">
                  <c:v>43682</c:v>
                </c:pt>
                <c:pt idx="105">
                  <c:v>43683</c:v>
                </c:pt>
                <c:pt idx="106">
                  <c:v>43684</c:v>
                </c:pt>
                <c:pt idx="107">
                  <c:v>43685</c:v>
                </c:pt>
                <c:pt idx="108">
                  <c:v>43686</c:v>
                </c:pt>
                <c:pt idx="109">
                  <c:v>43689</c:v>
                </c:pt>
                <c:pt idx="110">
                  <c:v>43690</c:v>
                </c:pt>
                <c:pt idx="111">
                  <c:v>43691</c:v>
                </c:pt>
                <c:pt idx="112">
                  <c:v>43692</c:v>
                </c:pt>
                <c:pt idx="113">
                  <c:v>43693</c:v>
                </c:pt>
                <c:pt idx="114">
                  <c:v>43696</c:v>
                </c:pt>
                <c:pt idx="115">
                  <c:v>43697</c:v>
                </c:pt>
                <c:pt idx="116">
                  <c:v>43698</c:v>
                </c:pt>
                <c:pt idx="117">
                  <c:v>43699</c:v>
                </c:pt>
                <c:pt idx="118">
                  <c:v>43700</c:v>
                </c:pt>
                <c:pt idx="119">
                  <c:v>43703</c:v>
                </c:pt>
                <c:pt idx="120">
                  <c:v>43704</c:v>
                </c:pt>
                <c:pt idx="121">
                  <c:v>43705</c:v>
                </c:pt>
                <c:pt idx="122">
                  <c:v>43706</c:v>
                </c:pt>
                <c:pt idx="123">
                  <c:v>43707</c:v>
                </c:pt>
                <c:pt idx="124">
                  <c:v>43710</c:v>
                </c:pt>
                <c:pt idx="125">
                  <c:v>43711</c:v>
                </c:pt>
                <c:pt idx="126">
                  <c:v>43712</c:v>
                </c:pt>
                <c:pt idx="127">
                  <c:v>43713</c:v>
                </c:pt>
                <c:pt idx="128">
                  <c:v>43714</c:v>
                </c:pt>
                <c:pt idx="129">
                  <c:v>43717</c:v>
                </c:pt>
                <c:pt idx="130">
                  <c:v>43718</c:v>
                </c:pt>
                <c:pt idx="131">
                  <c:v>43719</c:v>
                </c:pt>
                <c:pt idx="132">
                  <c:v>43720</c:v>
                </c:pt>
                <c:pt idx="133">
                  <c:v>43721</c:v>
                </c:pt>
                <c:pt idx="134">
                  <c:v>43724</c:v>
                </c:pt>
                <c:pt idx="135">
                  <c:v>43725</c:v>
                </c:pt>
                <c:pt idx="136">
                  <c:v>43726</c:v>
                </c:pt>
                <c:pt idx="137">
                  <c:v>43727</c:v>
                </c:pt>
                <c:pt idx="138">
                  <c:v>43728</c:v>
                </c:pt>
                <c:pt idx="139">
                  <c:v>43731</c:v>
                </c:pt>
                <c:pt idx="140">
                  <c:v>43732</c:v>
                </c:pt>
                <c:pt idx="141">
                  <c:v>43733</c:v>
                </c:pt>
                <c:pt idx="142">
                  <c:v>43734</c:v>
                </c:pt>
                <c:pt idx="143">
                  <c:v>43735</c:v>
                </c:pt>
                <c:pt idx="144">
                  <c:v>43738</c:v>
                </c:pt>
                <c:pt idx="145">
                  <c:v>43739</c:v>
                </c:pt>
                <c:pt idx="146">
                  <c:v>43740</c:v>
                </c:pt>
                <c:pt idx="147">
                  <c:v>43741</c:v>
                </c:pt>
                <c:pt idx="148">
                  <c:v>43742</c:v>
                </c:pt>
                <c:pt idx="149">
                  <c:v>43745</c:v>
                </c:pt>
                <c:pt idx="150">
                  <c:v>43746</c:v>
                </c:pt>
                <c:pt idx="151">
                  <c:v>43747</c:v>
                </c:pt>
                <c:pt idx="152">
                  <c:v>43748</c:v>
                </c:pt>
                <c:pt idx="153">
                  <c:v>43749</c:v>
                </c:pt>
                <c:pt idx="154">
                  <c:v>43752</c:v>
                </c:pt>
                <c:pt idx="155">
                  <c:v>43753</c:v>
                </c:pt>
                <c:pt idx="156">
                  <c:v>43754</c:v>
                </c:pt>
                <c:pt idx="157">
                  <c:v>43755</c:v>
                </c:pt>
                <c:pt idx="158">
                  <c:v>43756</c:v>
                </c:pt>
                <c:pt idx="159">
                  <c:v>43759</c:v>
                </c:pt>
                <c:pt idx="160">
                  <c:v>43760</c:v>
                </c:pt>
                <c:pt idx="161">
                  <c:v>43761</c:v>
                </c:pt>
                <c:pt idx="162">
                  <c:v>43762</c:v>
                </c:pt>
                <c:pt idx="163">
                  <c:v>43763</c:v>
                </c:pt>
                <c:pt idx="164">
                  <c:v>43766</c:v>
                </c:pt>
                <c:pt idx="165">
                  <c:v>43767</c:v>
                </c:pt>
                <c:pt idx="166">
                  <c:v>43768</c:v>
                </c:pt>
                <c:pt idx="167">
                  <c:v>43769</c:v>
                </c:pt>
                <c:pt idx="168">
                  <c:v>43770</c:v>
                </c:pt>
                <c:pt idx="169">
                  <c:v>43773</c:v>
                </c:pt>
                <c:pt idx="170">
                  <c:v>43774</c:v>
                </c:pt>
                <c:pt idx="171">
                  <c:v>43775</c:v>
                </c:pt>
                <c:pt idx="172">
                  <c:v>43776</c:v>
                </c:pt>
                <c:pt idx="173">
                  <c:v>43777</c:v>
                </c:pt>
                <c:pt idx="174">
                  <c:v>43780</c:v>
                </c:pt>
                <c:pt idx="175">
                  <c:v>43781</c:v>
                </c:pt>
                <c:pt idx="176">
                  <c:v>43782</c:v>
                </c:pt>
                <c:pt idx="177">
                  <c:v>43783</c:v>
                </c:pt>
                <c:pt idx="178">
                  <c:v>43784</c:v>
                </c:pt>
                <c:pt idx="179">
                  <c:v>43787</c:v>
                </c:pt>
                <c:pt idx="180">
                  <c:v>43788</c:v>
                </c:pt>
                <c:pt idx="181">
                  <c:v>43789</c:v>
                </c:pt>
                <c:pt idx="182">
                  <c:v>43790</c:v>
                </c:pt>
                <c:pt idx="183">
                  <c:v>43791</c:v>
                </c:pt>
                <c:pt idx="184">
                  <c:v>43794</c:v>
                </c:pt>
                <c:pt idx="185">
                  <c:v>43795</c:v>
                </c:pt>
                <c:pt idx="186">
                  <c:v>43796</c:v>
                </c:pt>
                <c:pt idx="187">
                  <c:v>43797</c:v>
                </c:pt>
                <c:pt idx="188">
                  <c:v>43798</c:v>
                </c:pt>
                <c:pt idx="189">
                  <c:v>43801</c:v>
                </c:pt>
                <c:pt idx="190">
                  <c:v>43802</c:v>
                </c:pt>
                <c:pt idx="191">
                  <c:v>43803</c:v>
                </c:pt>
                <c:pt idx="192">
                  <c:v>43804</c:v>
                </c:pt>
                <c:pt idx="193">
                  <c:v>43805</c:v>
                </c:pt>
                <c:pt idx="194">
                  <c:v>43808</c:v>
                </c:pt>
                <c:pt idx="195">
                  <c:v>43809</c:v>
                </c:pt>
                <c:pt idx="196">
                  <c:v>43810</c:v>
                </c:pt>
                <c:pt idx="197">
                  <c:v>43811</c:v>
                </c:pt>
                <c:pt idx="198">
                  <c:v>43812</c:v>
                </c:pt>
                <c:pt idx="199">
                  <c:v>43815</c:v>
                </c:pt>
                <c:pt idx="200">
                  <c:v>43816</c:v>
                </c:pt>
                <c:pt idx="201">
                  <c:v>43817</c:v>
                </c:pt>
                <c:pt idx="202">
                  <c:v>43818</c:v>
                </c:pt>
                <c:pt idx="203">
                  <c:v>43819</c:v>
                </c:pt>
                <c:pt idx="204">
                  <c:v>43822</c:v>
                </c:pt>
                <c:pt idx="205">
                  <c:v>43823</c:v>
                </c:pt>
                <c:pt idx="206">
                  <c:v>43826</c:v>
                </c:pt>
                <c:pt idx="207">
                  <c:v>43829</c:v>
                </c:pt>
                <c:pt idx="208">
                  <c:v>43830</c:v>
                </c:pt>
                <c:pt idx="209">
                  <c:v>43832</c:v>
                </c:pt>
                <c:pt idx="210">
                  <c:v>43833</c:v>
                </c:pt>
                <c:pt idx="211">
                  <c:v>43836</c:v>
                </c:pt>
                <c:pt idx="212">
                  <c:v>43837</c:v>
                </c:pt>
                <c:pt idx="213">
                  <c:v>43838</c:v>
                </c:pt>
                <c:pt idx="214">
                  <c:v>43839</c:v>
                </c:pt>
                <c:pt idx="215">
                  <c:v>43840</c:v>
                </c:pt>
                <c:pt idx="216">
                  <c:v>43843</c:v>
                </c:pt>
                <c:pt idx="217">
                  <c:v>43844</c:v>
                </c:pt>
                <c:pt idx="218">
                  <c:v>43845</c:v>
                </c:pt>
                <c:pt idx="219">
                  <c:v>43846</c:v>
                </c:pt>
                <c:pt idx="220">
                  <c:v>43847</c:v>
                </c:pt>
                <c:pt idx="221">
                  <c:v>43850</c:v>
                </c:pt>
                <c:pt idx="222">
                  <c:v>43851</c:v>
                </c:pt>
                <c:pt idx="223">
                  <c:v>43852</c:v>
                </c:pt>
                <c:pt idx="224">
                  <c:v>43853</c:v>
                </c:pt>
                <c:pt idx="225">
                  <c:v>43854</c:v>
                </c:pt>
                <c:pt idx="226">
                  <c:v>43857</c:v>
                </c:pt>
                <c:pt idx="227">
                  <c:v>43858</c:v>
                </c:pt>
                <c:pt idx="228">
                  <c:v>43859</c:v>
                </c:pt>
                <c:pt idx="229">
                  <c:v>43860</c:v>
                </c:pt>
                <c:pt idx="230">
                  <c:v>43861</c:v>
                </c:pt>
                <c:pt idx="231">
                  <c:v>43864</c:v>
                </c:pt>
                <c:pt idx="232">
                  <c:v>43865</c:v>
                </c:pt>
                <c:pt idx="233">
                  <c:v>43866</c:v>
                </c:pt>
                <c:pt idx="234">
                  <c:v>43867</c:v>
                </c:pt>
                <c:pt idx="235">
                  <c:v>43868</c:v>
                </c:pt>
                <c:pt idx="236">
                  <c:v>43871</c:v>
                </c:pt>
                <c:pt idx="237">
                  <c:v>43872</c:v>
                </c:pt>
                <c:pt idx="238">
                  <c:v>43873</c:v>
                </c:pt>
                <c:pt idx="239">
                  <c:v>43874</c:v>
                </c:pt>
                <c:pt idx="240">
                  <c:v>43875</c:v>
                </c:pt>
                <c:pt idx="241">
                  <c:v>43878</c:v>
                </c:pt>
                <c:pt idx="242">
                  <c:v>43879</c:v>
                </c:pt>
                <c:pt idx="243">
                  <c:v>43880</c:v>
                </c:pt>
                <c:pt idx="244">
                  <c:v>43881</c:v>
                </c:pt>
                <c:pt idx="245">
                  <c:v>43882</c:v>
                </c:pt>
                <c:pt idx="246">
                  <c:v>43885</c:v>
                </c:pt>
                <c:pt idx="247">
                  <c:v>43886</c:v>
                </c:pt>
                <c:pt idx="248">
                  <c:v>43887</c:v>
                </c:pt>
                <c:pt idx="249">
                  <c:v>43888</c:v>
                </c:pt>
                <c:pt idx="250">
                  <c:v>43889</c:v>
                </c:pt>
                <c:pt idx="251">
                  <c:v>43892</c:v>
                </c:pt>
                <c:pt idx="252">
                  <c:v>43893</c:v>
                </c:pt>
                <c:pt idx="253">
                  <c:v>43894</c:v>
                </c:pt>
                <c:pt idx="254">
                  <c:v>43895</c:v>
                </c:pt>
                <c:pt idx="255">
                  <c:v>43896</c:v>
                </c:pt>
                <c:pt idx="256">
                  <c:v>43899</c:v>
                </c:pt>
                <c:pt idx="257">
                  <c:v>43900</c:v>
                </c:pt>
                <c:pt idx="258">
                  <c:v>43901</c:v>
                </c:pt>
                <c:pt idx="259">
                  <c:v>43902</c:v>
                </c:pt>
                <c:pt idx="260">
                  <c:v>43903</c:v>
                </c:pt>
                <c:pt idx="261">
                  <c:v>43906</c:v>
                </c:pt>
                <c:pt idx="262">
                  <c:v>43907</c:v>
                </c:pt>
                <c:pt idx="263">
                  <c:v>43908</c:v>
                </c:pt>
                <c:pt idx="264">
                  <c:v>43909</c:v>
                </c:pt>
                <c:pt idx="265">
                  <c:v>43910</c:v>
                </c:pt>
                <c:pt idx="266">
                  <c:v>43913</c:v>
                </c:pt>
                <c:pt idx="267">
                  <c:v>43914</c:v>
                </c:pt>
                <c:pt idx="268">
                  <c:v>43915</c:v>
                </c:pt>
                <c:pt idx="269">
                  <c:v>43916</c:v>
                </c:pt>
                <c:pt idx="270">
                  <c:v>43917</c:v>
                </c:pt>
                <c:pt idx="271">
                  <c:v>43920</c:v>
                </c:pt>
                <c:pt idx="272">
                  <c:v>43921</c:v>
                </c:pt>
                <c:pt idx="273">
                  <c:v>43922</c:v>
                </c:pt>
                <c:pt idx="274">
                  <c:v>43923</c:v>
                </c:pt>
                <c:pt idx="275">
                  <c:v>43924</c:v>
                </c:pt>
                <c:pt idx="276">
                  <c:v>43927</c:v>
                </c:pt>
                <c:pt idx="277">
                  <c:v>43928</c:v>
                </c:pt>
                <c:pt idx="278">
                  <c:v>43929</c:v>
                </c:pt>
                <c:pt idx="279">
                  <c:v>43930</c:v>
                </c:pt>
                <c:pt idx="280">
                  <c:v>43935</c:v>
                </c:pt>
                <c:pt idx="281">
                  <c:v>43936</c:v>
                </c:pt>
                <c:pt idx="282">
                  <c:v>43937</c:v>
                </c:pt>
                <c:pt idx="283">
                  <c:v>43938</c:v>
                </c:pt>
                <c:pt idx="284">
                  <c:v>43941</c:v>
                </c:pt>
                <c:pt idx="285">
                  <c:v>43942</c:v>
                </c:pt>
                <c:pt idx="286">
                  <c:v>43943</c:v>
                </c:pt>
                <c:pt idx="287">
                  <c:v>43944</c:v>
                </c:pt>
                <c:pt idx="288">
                  <c:v>43945</c:v>
                </c:pt>
                <c:pt idx="289">
                  <c:v>43948</c:v>
                </c:pt>
                <c:pt idx="290">
                  <c:v>43949</c:v>
                </c:pt>
                <c:pt idx="291">
                  <c:v>43950</c:v>
                </c:pt>
                <c:pt idx="292">
                  <c:v>43951</c:v>
                </c:pt>
                <c:pt idx="293">
                  <c:v>43955</c:v>
                </c:pt>
                <c:pt idx="294">
                  <c:v>43956</c:v>
                </c:pt>
                <c:pt idx="295">
                  <c:v>43957</c:v>
                </c:pt>
                <c:pt idx="296">
                  <c:v>43958</c:v>
                </c:pt>
                <c:pt idx="297">
                  <c:v>43959</c:v>
                </c:pt>
                <c:pt idx="298">
                  <c:v>43962</c:v>
                </c:pt>
                <c:pt idx="299">
                  <c:v>43963</c:v>
                </c:pt>
                <c:pt idx="300">
                  <c:v>43964</c:v>
                </c:pt>
                <c:pt idx="301">
                  <c:v>43965</c:v>
                </c:pt>
                <c:pt idx="302">
                  <c:v>43966</c:v>
                </c:pt>
                <c:pt idx="303">
                  <c:v>43969</c:v>
                </c:pt>
                <c:pt idx="304">
                  <c:v>43970</c:v>
                </c:pt>
                <c:pt idx="305">
                  <c:v>43971</c:v>
                </c:pt>
                <c:pt idx="306">
                  <c:v>43972</c:v>
                </c:pt>
                <c:pt idx="307">
                  <c:v>43973</c:v>
                </c:pt>
                <c:pt idx="308">
                  <c:v>43976</c:v>
                </c:pt>
                <c:pt idx="309">
                  <c:v>43977</c:v>
                </c:pt>
                <c:pt idx="310">
                  <c:v>43978</c:v>
                </c:pt>
                <c:pt idx="311">
                  <c:v>43979</c:v>
                </c:pt>
                <c:pt idx="312">
                  <c:v>43980</c:v>
                </c:pt>
                <c:pt idx="313">
                  <c:v>43983</c:v>
                </c:pt>
                <c:pt idx="314">
                  <c:v>43984</c:v>
                </c:pt>
                <c:pt idx="315">
                  <c:v>43985</c:v>
                </c:pt>
                <c:pt idx="316">
                  <c:v>43986</c:v>
                </c:pt>
                <c:pt idx="317">
                  <c:v>43987</c:v>
                </c:pt>
                <c:pt idx="318">
                  <c:v>43990</c:v>
                </c:pt>
                <c:pt idx="319">
                  <c:v>43991</c:v>
                </c:pt>
                <c:pt idx="320">
                  <c:v>43992</c:v>
                </c:pt>
                <c:pt idx="321">
                  <c:v>43993</c:v>
                </c:pt>
                <c:pt idx="322">
                  <c:v>43994</c:v>
                </c:pt>
                <c:pt idx="323">
                  <c:v>43997</c:v>
                </c:pt>
                <c:pt idx="324">
                  <c:v>43998</c:v>
                </c:pt>
                <c:pt idx="325">
                  <c:v>43999</c:v>
                </c:pt>
                <c:pt idx="326">
                  <c:v>44000</c:v>
                </c:pt>
                <c:pt idx="327">
                  <c:v>44001</c:v>
                </c:pt>
                <c:pt idx="328">
                  <c:v>44004</c:v>
                </c:pt>
                <c:pt idx="329">
                  <c:v>44005</c:v>
                </c:pt>
                <c:pt idx="330">
                  <c:v>44006</c:v>
                </c:pt>
                <c:pt idx="331">
                  <c:v>44007</c:v>
                </c:pt>
                <c:pt idx="332">
                  <c:v>44008</c:v>
                </c:pt>
                <c:pt idx="333">
                  <c:v>44011</c:v>
                </c:pt>
                <c:pt idx="334">
                  <c:v>44012</c:v>
                </c:pt>
                <c:pt idx="335">
                  <c:v>44013</c:v>
                </c:pt>
                <c:pt idx="336">
                  <c:v>44014</c:v>
                </c:pt>
                <c:pt idx="337">
                  <c:v>44015</c:v>
                </c:pt>
                <c:pt idx="338">
                  <c:v>44018</c:v>
                </c:pt>
                <c:pt idx="339">
                  <c:v>44019</c:v>
                </c:pt>
                <c:pt idx="340">
                  <c:v>44020</c:v>
                </c:pt>
                <c:pt idx="341">
                  <c:v>44021</c:v>
                </c:pt>
                <c:pt idx="342">
                  <c:v>44022</c:v>
                </c:pt>
                <c:pt idx="343">
                  <c:v>44025</c:v>
                </c:pt>
                <c:pt idx="344">
                  <c:v>44026</c:v>
                </c:pt>
                <c:pt idx="345">
                  <c:v>44027</c:v>
                </c:pt>
                <c:pt idx="346">
                  <c:v>44028</c:v>
                </c:pt>
                <c:pt idx="347">
                  <c:v>44029</c:v>
                </c:pt>
                <c:pt idx="348">
                  <c:v>44032</c:v>
                </c:pt>
                <c:pt idx="349">
                  <c:v>44033</c:v>
                </c:pt>
                <c:pt idx="350">
                  <c:v>44034</c:v>
                </c:pt>
                <c:pt idx="351">
                  <c:v>44035</c:v>
                </c:pt>
                <c:pt idx="352">
                  <c:v>44036</c:v>
                </c:pt>
                <c:pt idx="353">
                  <c:v>44039</c:v>
                </c:pt>
                <c:pt idx="354">
                  <c:v>44040</c:v>
                </c:pt>
                <c:pt idx="355">
                  <c:v>44041</c:v>
                </c:pt>
                <c:pt idx="356">
                  <c:v>44042</c:v>
                </c:pt>
                <c:pt idx="357">
                  <c:v>44043</c:v>
                </c:pt>
                <c:pt idx="358">
                  <c:v>44046</c:v>
                </c:pt>
                <c:pt idx="359">
                  <c:v>44047</c:v>
                </c:pt>
                <c:pt idx="360">
                  <c:v>44048</c:v>
                </c:pt>
                <c:pt idx="361">
                  <c:v>44049</c:v>
                </c:pt>
                <c:pt idx="362">
                  <c:v>44050</c:v>
                </c:pt>
                <c:pt idx="363">
                  <c:v>44053</c:v>
                </c:pt>
                <c:pt idx="364">
                  <c:v>44054</c:v>
                </c:pt>
                <c:pt idx="365">
                  <c:v>44055</c:v>
                </c:pt>
                <c:pt idx="366">
                  <c:v>44056</c:v>
                </c:pt>
                <c:pt idx="367">
                  <c:v>44057</c:v>
                </c:pt>
                <c:pt idx="368">
                  <c:v>44060</c:v>
                </c:pt>
                <c:pt idx="369">
                  <c:v>44061</c:v>
                </c:pt>
                <c:pt idx="370">
                  <c:v>44062</c:v>
                </c:pt>
                <c:pt idx="371">
                  <c:v>44063</c:v>
                </c:pt>
                <c:pt idx="372">
                  <c:v>44064</c:v>
                </c:pt>
                <c:pt idx="373">
                  <c:v>44067</c:v>
                </c:pt>
                <c:pt idx="374">
                  <c:v>44068</c:v>
                </c:pt>
                <c:pt idx="375">
                  <c:v>44069</c:v>
                </c:pt>
                <c:pt idx="376">
                  <c:v>44070</c:v>
                </c:pt>
                <c:pt idx="377">
                  <c:v>44071</c:v>
                </c:pt>
                <c:pt idx="378">
                  <c:v>44074</c:v>
                </c:pt>
                <c:pt idx="379">
                  <c:v>44075</c:v>
                </c:pt>
                <c:pt idx="380">
                  <c:v>44076</c:v>
                </c:pt>
                <c:pt idx="381">
                  <c:v>44077</c:v>
                </c:pt>
                <c:pt idx="382">
                  <c:v>44078</c:v>
                </c:pt>
                <c:pt idx="383">
                  <c:v>44081</c:v>
                </c:pt>
                <c:pt idx="384">
                  <c:v>44082</c:v>
                </c:pt>
                <c:pt idx="385">
                  <c:v>44083</c:v>
                </c:pt>
                <c:pt idx="386">
                  <c:v>44084</c:v>
                </c:pt>
                <c:pt idx="387">
                  <c:v>44085</c:v>
                </c:pt>
                <c:pt idx="388">
                  <c:v>44088</c:v>
                </c:pt>
                <c:pt idx="389">
                  <c:v>44089</c:v>
                </c:pt>
                <c:pt idx="390">
                  <c:v>44090</c:v>
                </c:pt>
                <c:pt idx="391">
                  <c:v>44091</c:v>
                </c:pt>
                <c:pt idx="392">
                  <c:v>44092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44102</c:v>
                </c:pt>
                <c:pt idx="399">
                  <c:v>44103</c:v>
                </c:pt>
                <c:pt idx="400">
                  <c:v>44104</c:v>
                </c:pt>
                <c:pt idx="401">
                  <c:v>44105</c:v>
                </c:pt>
                <c:pt idx="402">
                  <c:v>44106</c:v>
                </c:pt>
                <c:pt idx="403">
                  <c:v>44109</c:v>
                </c:pt>
                <c:pt idx="404">
                  <c:v>44110</c:v>
                </c:pt>
                <c:pt idx="405">
                  <c:v>44111</c:v>
                </c:pt>
                <c:pt idx="406">
                  <c:v>44112</c:v>
                </c:pt>
                <c:pt idx="407">
                  <c:v>44113</c:v>
                </c:pt>
                <c:pt idx="408">
                  <c:v>44116</c:v>
                </c:pt>
                <c:pt idx="409">
                  <c:v>44117</c:v>
                </c:pt>
                <c:pt idx="410">
                  <c:v>44118</c:v>
                </c:pt>
                <c:pt idx="411">
                  <c:v>44119</c:v>
                </c:pt>
                <c:pt idx="412">
                  <c:v>44120</c:v>
                </c:pt>
                <c:pt idx="413">
                  <c:v>44123</c:v>
                </c:pt>
                <c:pt idx="414">
                  <c:v>44124</c:v>
                </c:pt>
                <c:pt idx="415">
                  <c:v>44125</c:v>
                </c:pt>
                <c:pt idx="416">
                  <c:v>44126</c:v>
                </c:pt>
                <c:pt idx="417">
                  <c:v>44127</c:v>
                </c:pt>
                <c:pt idx="418">
                  <c:v>44130</c:v>
                </c:pt>
                <c:pt idx="419">
                  <c:v>44131</c:v>
                </c:pt>
                <c:pt idx="420">
                  <c:v>44132</c:v>
                </c:pt>
                <c:pt idx="421">
                  <c:v>44133</c:v>
                </c:pt>
                <c:pt idx="422">
                  <c:v>44134</c:v>
                </c:pt>
                <c:pt idx="423">
                  <c:v>44137</c:v>
                </c:pt>
                <c:pt idx="424">
                  <c:v>44138</c:v>
                </c:pt>
                <c:pt idx="425">
                  <c:v>44139</c:v>
                </c:pt>
                <c:pt idx="426">
                  <c:v>44140</c:v>
                </c:pt>
                <c:pt idx="427">
                  <c:v>44141</c:v>
                </c:pt>
                <c:pt idx="428">
                  <c:v>44144</c:v>
                </c:pt>
                <c:pt idx="429">
                  <c:v>44145</c:v>
                </c:pt>
                <c:pt idx="430">
                  <c:v>44146</c:v>
                </c:pt>
                <c:pt idx="431">
                  <c:v>44147</c:v>
                </c:pt>
                <c:pt idx="432">
                  <c:v>44148</c:v>
                </c:pt>
                <c:pt idx="433">
                  <c:v>44151</c:v>
                </c:pt>
                <c:pt idx="434">
                  <c:v>44152</c:v>
                </c:pt>
                <c:pt idx="435">
                  <c:v>44153</c:v>
                </c:pt>
                <c:pt idx="436">
                  <c:v>44154</c:v>
                </c:pt>
                <c:pt idx="437">
                  <c:v>44155</c:v>
                </c:pt>
                <c:pt idx="438">
                  <c:v>44158</c:v>
                </c:pt>
                <c:pt idx="439">
                  <c:v>44159</c:v>
                </c:pt>
                <c:pt idx="440">
                  <c:v>44160</c:v>
                </c:pt>
                <c:pt idx="441">
                  <c:v>44161</c:v>
                </c:pt>
                <c:pt idx="442">
                  <c:v>44162</c:v>
                </c:pt>
                <c:pt idx="443">
                  <c:v>44165</c:v>
                </c:pt>
                <c:pt idx="444">
                  <c:v>44166</c:v>
                </c:pt>
                <c:pt idx="445">
                  <c:v>44167</c:v>
                </c:pt>
                <c:pt idx="446">
                  <c:v>44168</c:v>
                </c:pt>
                <c:pt idx="447">
                  <c:v>44169</c:v>
                </c:pt>
                <c:pt idx="448">
                  <c:v>44172</c:v>
                </c:pt>
                <c:pt idx="449">
                  <c:v>44173</c:v>
                </c:pt>
                <c:pt idx="450">
                  <c:v>44174</c:v>
                </c:pt>
                <c:pt idx="451">
                  <c:v>44175</c:v>
                </c:pt>
                <c:pt idx="452">
                  <c:v>44176</c:v>
                </c:pt>
                <c:pt idx="453">
                  <c:v>44179</c:v>
                </c:pt>
                <c:pt idx="454">
                  <c:v>44180</c:v>
                </c:pt>
                <c:pt idx="455">
                  <c:v>44181</c:v>
                </c:pt>
                <c:pt idx="456">
                  <c:v>44182</c:v>
                </c:pt>
                <c:pt idx="457">
                  <c:v>44183</c:v>
                </c:pt>
                <c:pt idx="458">
                  <c:v>44186</c:v>
                </c:pt>
                <c:pt idx="459">
                  <c:v>44187</c:v>
                </c:pt>
                <c:pt idx="460">
                  <c:v>44188</c:v>
                </c:pt>
                <c:pt idx="461">
                  <c:v>44189</c:v>
                </c:pt>
                <c:pt idx="462">
                  <c:v>44193</c:v>
                </c:pt>
                <c:pt idx="463">
                  <c:v>44194</c:v>
                </c:pt>
                <c:pt idx="464">
                  <c:v>44195</c:v>
                </c:pt>
                <c:pt idx="465">
                  <c:v>44196</c:v>
                </c:pt>
                <c:pt idx="466">
                  <c:v>44200</c:v>
                </c:pt>
                <c:pt idx="467">
                  <c:v>44201</c:v>
                </c:pt>
                <c:pt idx="468">
                  <c:v>44202</c:v>
                </c:pt>
                <c:pt idx="469">
                  <c:v>44203</c:v>
                </c:pt>
                <c:pt idx="470">
                  <c:v>44204</c:v>
                </c:pt>
                <c:pt idx="471">
                  <c:v>44207</c:v>
                </c:pt>
                <c:pt idx="472">
                  <c:v>44208</c:v>
                </c:pt>
                <c:pt idx="473">
                  <c:v>44209</c:v>
                </c:pt>
                <c:pt idx="474">
                  <c:v>44210</c:v>
                </c:pt>
                <c:pt idx="475">
                  <c:v>44211</c:v>
                </c:pt>
                <c:pt idx="476">
                  <c:v>44214</c:v>
                </c:pt>
                <c:pt idx="477">
                  <c:v>44215</c:v>
                </c:pt>
                <c:pt idx="478">
                  <c:v>44216</c:v>
                </c:pt>
                <c:pt idx="479">
                  <c:v>44217</c:v>
                </c:pt>
                <c:pt idx="480">
                  <c:v>44218</c:v>
                </c:pt>
                <c:pt idx="481">
                  <c:v>44221</c:v>
                </c:pt>
                <c:pt idx="482">
                  <c:v>44222</c:v>
                </c:pt>
                <c:pt idx="483">
                  <c:v>44223</c:v>
                </c:pt>
                <c:pt idx="484">
                  <c:v>44224</c:v>
                </c:pt>
                <c:pt idx="485">
                  <c:v>44225</c:v>
                </c:pt>
                <c:pt idx="486">
                  <c:v>44228</c:v>
                </c:pt>
                <c:pt idx="487">
                  <c:v>44229</c:v>
                </c:pt>
                <c:pt idx="488">
                  <c:v>44230</c:v>
                </c:pt>
                <c:pt idx="489">
                  <c:v>44231</c:v>
                </c:pt>
                <c:pt idx="490">
                  <c:v>44232</c:v>
                </c:pt>
                <c:pt idx="491">
                  <c:v>44235</c:v>
                </c:pt>
                <c:pt idx="492">
                  <c:v>44236</c:v>
                </c:pt>
                <c:pt idx="493">
                  <c:v>44237</c:v>
                </c:pt>
                <c:pt idx="494">
                  <c:v>44238</c:v>
                </c:pt>
                <c:pt idx="495">
                  <c:v>44239</c:v>
                </c:pt>
                <c:pt idx="496">
                  <c:v>44242</c:v>
                </c:pt>
                <c:pt idx="497">
                  <c:v>44243</c:v>
                </c:pt>
                <c:pt idx="498">
                  <c:v>44244</c:v>
                </c:pt>
                <c:pt idx="499">
                  <c:v>44245</c:v>
                </c:pt>
                <c:pt idx="500">
                  <c:v>44246</c:v>
                </c:pt>
                <c:pt idx="501">
                  <c:v>44249</c:v>
                </c:pt>
                <c:pt idx="502">
                  <c:v>44250</c:v>
                </c:pt>
                <c:pt idx="503">
                  <c:v>44251</c:v>
                </c:pt>
                <c:pt idx="504">
                  <c:v>44252</c:v>
                </c:pt>
                <c:pt idx="505">
                  <c:v>44253</c:v>
                </c:pt>
                <c:pt idx="506">
                  <c:v>44256</c:v>
                </c:pt>
                <c:pt idx="507">
                  <c:v>44257</c:v>
                </c:pt>
                <c:pt idx="508">
                  <c:v>44258</c:v>
                </c:pt>
                <c:pt idx="509">
                  <c:v>44259</c:v>
                </c:pt>
                <c:pt idx="510">
                  <c:v>44260</c:v>
                </c:pt>
                <c:pt idx="511">
                  <c:v>44263</c:v>
                </c:pt>
                <c:pt idx="512">
                  <c:v>44264</c:v>
                </c:pt>
                <c:pt idx="513">
                  <c:v>44265</c:v>
                </c:pt>
                <c:pt idx="514">
                  <c:v>44266</c:v>
                </c:pt>
                <c:pt idx="515">
                  <c:v>44267</c:v>
                </c:pt>
                <c:pt idx="516">
                  <c:v>44270</c:v>
                </c:pt>
                <c:pt idx="517">
                  <c:v>44271</c:v>
                </c:pt>
                <c:pt idx="518">
                  <c:v>44272</c:v>
                </c:pt>
                <c:pt idx="519">
                  <c:v>44273</c:v>
                </c:pt>
                <c:pt idx="520">
                  <c:v>44274</c:v>
                </c:pt>
                <c:pt idx="521">
                  <c:v>44277</c:v>
                </c:pt>
                <c:pt idx="522">
                  <c:v>44278</c:v>
                </c:pt>
                <c:pt idx="523">
                  <c:v>44279</c:v>
                </c:pt>
                <c:pt idx="524">
                  <c:v>44280</c:v>
                </c:pt>
                <c:pt idx="525">
                  <c:v>44281</c:v>
                </c:pt>
                <c:pt idx="526">
                  <c:v>44284</c:v>
                </c:pt>
                <c:pt idx="527">
                  <c:v>44285</c:v>
                </c:pt>
                <c:pt idx="528">
                  <c:v>44286</c:v>
                </c:pt>
                <c:pt idx="529">
                  <c:v>44287</c:v>
                </c:pt>
                <c:pt idx="530">
                  <c:v>44292</c:v>
                </c:pt>
                <c:pt idx="531">
                  <c:v>44293</c:v>
                </c:pt>
                <c:pt idx="532">
                  <c:v>44294</c:v>
                </c:pt>
                <c:pt idx="533">
                  <c:v>44295</c:v>
                </c:pt>
                <c:pt idx="534">
                  <c:v>44298</c:v>
                </c:pt>
                <c:pt idx="535">
                  <c:v>44299</c:v>
                </c:pt>
                <c:pt idx="536">
                  <c:v>44300</c:v>
                </c:pt>
                <c:pt idx="537">
                  <c:v>44301</c:v>
                </c:pt>
                <c:pt idx="538">
                  <c:v>44302</c:v>
                </c:pt>
                <c:pt idx="539">
                  <c:v>44305</c:v>
                </c:pt>
                <c:pt idx="540">
                  <c:v>44306</c:v>
                </c:pt>
                <c:pt idx="541">
                  <c:v>44307</c:v>
                </c:pt>
                <c:pt idx="542">
                  <c:v>44308</c:v>
                </c:pt>
                <c:pt idx="543">
                  <c:v>44309</c:v>
                </c:pt>
                <c:pt idx="544">
                  <c:v>44312</c:v>
                </c:pt>
                <c:pt idx="545">
                  <c:v>44313</c:v>
                </c:pt>
                <c:pt idx="546">
                  <c:v>44314</c:v>
                </c:pt>
                <c:pt idx="547">
                  <c:v>44315</c:v>
                </c:pt>
                <c:pt idx="548">
                  <c:v>44316</c:v>
                </c:pt>
                <c:pt idx="549">
                  <c:v>44319</c:v>
                </c:pt>
                <c:pt idx="550">
                  <c:v>44320</c:v>
                </c:pt>
                <c:pt idx="551">
                  <c:v>44321</c:v>
                </c:pt>
                <c:pt idx="552">
                  <c:v>44322</c:v>
                </c:pt>
                <c:pt idx="553">
                  <c:v>44323</c:v>
                </c:pt>
                <c:pt idx="554">
                  <c:v>44326</c:v>
                </c:pt>
                <c:pt idx="555">
                  <c:v>44327</c:v>
                </c:pt>
                <c:pt idx="556">
                  <c:v>44328</c:v>
                </c:pt>
                <c:pt idx="557">
                  <c:v>44329</c:v>
                </c:pt>
                <c:pt idx="558">
                  <c:v>44330</c:v>
                </c:pt>
                <c:pt idx="559">
                  <c:v>44333</c:v>
                </c:pt>
                <c:pt idx="560">
                  <c:v>44334</c:v>
                </c:pt>
                <c:pt idx="561">
                  <c:v>44335</c:v>
                </c:pt>
                <c:pt idx="562">
                  <c:v>44336</c:v>
                </c:pt>
                <c:pt idx="563">
                  <c:v>44337</c:v>
                </c:pt>
                <c:pt idx="564">
                  <c:v>44340</c:v>
                </c:pt>
                <c:pt idx="565">
                  <c:v>44341</c:v>
                </c:pt>
                <c:pt idx="566">
                  <c:v>44342</c:v>
                </c:pt>
                <c:pt idx="567">
                  <c:v>44343</c:v>
                </c:pt>
                <c:pt idx="568">
                  <c:v>44344</c:v>
                </c:pt>
                <c:pt idx="569">
                  <c:v>44347</c:v>
                </c:pt>
                <c:pt idx="570">
                  <c:v>44348</c:v>
                </c:pt>
                <c:pt idx="571">
                  <c:v>44349</c:v>
                </c:pt>
                <c:pt idx="572">
                  <c:v>44350</c:v>
                </c:pt>
                <c:pt idx="573">
                  <c:v>44351</c:v>
                </c:pt>
                <c:pt idx="574">
                  <c:v>44354</c:v>
                </c:pt>
                <c:pt idx="575">
                  <c:v>44355</c:v>
                </c:pt>
                <c:pt idx="576">
                  <c:v>44356</c:v>
                </c:pt>
                <c:pt idx="577">
                  <c:v>44357</c:v>
                </c:pt>
                <c:pt idx="578">
                  <c:v>44358</c:v>
                </c:pt>
                <c:pt idx="579">
                  <c:v>44361</c:v>
                </c:pt>
                <c:pt idx="580">
                  <c:v>44362</c:v>
                </c:pt>
                <c:pt idx="581">
                  <c:v>44363</c:v>
                </c:pt>
                <c:pt idx="582">
                  <c:v>44364</c:v>
                </c:pt>
                <c:pt idx="583">
                  <c:v>44365</c:v>
                </c:pt>
                <c:pt idx="584">
                  <c:v>44368</c:v>
                </c:pt>
                <c:pt idx="585">
                  <c:v>44369</c:v>
                </c:pt>
                <c:pt idx="586">
                  <c:v>44370</c:v>
                </c:pt>
                <c:pt idx="587">
                  <c:v>44371</c:v>
                </c:pt>
                <c:pt idx="588">
                  <c:v>44372</c:v>
                </c:pt>
                <c:pt idx="589">
                  <c:v>44375</c:v>
                </c:pt>
                <c:pt idx="590">
                  <c:v>44376</c:v>
                </c:pt>
                <c:pt idx="591">
                  <c:v>44377</c:v>
                </c:pt>
                <c:pt idx="592">
                  <c:v>44378</c:v>
                </c:pt>
                <c:pt idx="593">
                  <c:v>44379</c:v>
                </c:pt>
                <c:pt idx="594">
                  <c:v>44382</c:v>
                </c:pt>
                <c:pt idx="595">
                  <c:v>44383</c:v>
                </c:pt>
                <c:pt idx="596">
                  <c:v>44384</c:v>
                </c:pt>
                <c:pt idx="597">
                  <c:v>44385</c:v>
                </c:pt>
                <c:pt idx="598">
                  <c:v>44386</c:v>
                </c:pt>
                <c:pt idx="599">
                  <c:v>44389</c:v>
                </c:pt>
                <c:pt idx="600">
                  <c:v>44390</c:v>
                </c:pt>
                <c:pt idx="601">
                  <c:v>44391</c:v>
                </c:pt>
                <c:pt idx="602">
                  <c:v>44392</c:v>
                </c:pt>
                <c:pt idx="603">
                  <c:v>44393</c:v>
                </c:pt>
                <c:pt idx="604">
                  <c:v>44396</c:v>
                </c:pt>
                <c:pt idx="605">
                  <c:v>44397</c:v>
                </c:pt>
                <c:pt idx="606">
                  <c:v>44398</c:v>
                </c:pt>
                <c:pt idx="607">
                  <c:v>44399</c:v>
                </c:pt>
                <c:pt idx="608">
                  <c:v>44400</c:v>
                </c:pt>
                <c:pt idx="609">
                  <c:v>44403</c:v>
                </c:pt>
                <c:pt idx="610">
                  <c:v>44404</c:v>
                </c:pt>
                <c:pt idx="611">
                  <c:v>44405</c:v>
                </c:pt>
                <c:pt idx="612">
                  <c:v>44406</c:v>
                </c:pt>
                <c:pt idx="613">
                  <c:v>44407</c:v>
                </c:pt>
                <c:pt idx="614">
                  <c:v>44410</c:v>
                </c:pt>
                <c:pt idx="615">
                  <c:v>44411</c:v>
                </c:pt>
                <c:pt idx="616">
                  <c:v>44412</c:v>
                </c:pt>
                <c:pt idx="617">
                  <c:v>44413</c:v>
                </c:pt>
                <c:pt idx="618">
                  <c:v>44414</c:v>
                </c:pt>
                <c:pt idx="619">
                  <c:v>44417</c:v>
                </c:pt>
                <c:pt idx="620">
                  <c:v>44418</c:v>
                </c:pt>
                <c:pt idx="621">
                  <c:v>44419</c:v>
                </c:pt>
                <c:pt idx="622">
                  <c:v>44420</c:v>
                </c:pt>
                <c:pt idx="623">
                  <c:v>44421</c:v>
                </c:pt>
                <c:pt idx="624">
                  <c:v>44424</c:v>
                </c:pt>
                <c:pt idx="625">
                  <c:v>44425</c:v>
                </c:pt>
                <c:pt idx="626">
                  <c:v>44426</c:v>
                </c:pt>
                <c:pt idx="627">
                  <c:v>44427</c:v>
                </c:pt>
                <c:pt idx="628">
                  <c:v>44428</c:v>
                </c:pt>
                <c:pt idx="629">
                  <c:v>44431</c:v>
                </c:pt>
                <c:pt idx="630">
                  <c:v>44432</c:v>
                </c:pt>
                <c:pt idx="631">
                  <c:v>44433</c:v>
                </c:pt>
                <c:pt idx="632">
                  <c:v>44434</c:v>
                </c:pt>
                <c:pt idx="633">
                  <c:v>44435</c:v>
                </c:pt>
                <c:pt idx="634">
                  <c:v>44438</c:v>
                </c:pt>
                <c:pt idx="635">
                  <c:v>44439</c:v>
                </c:pt>
                <c:pt idx="636">
                  <c:v>44440</c:v>
                </c:pt>
                <c:pt idx="637">
                  <c:v>44441</c:v>
                </c:pt>
                <c:pt idx="638">
                  <c:v>44442</c:v>
                </c:pt>
                <c:pt idx="639">
                  <c:v>44445</c:v>
                </c:pt>
                <c:pt idx="640">
                  <c:v>44446</c:v>
                </c:pt>
                <c:pt idx="641">
                  <c:v>44447</c:v>
                </c:pt>
                <c:pt idx="642">
                  <c:v>44448</c:v>
                </c:pt>
                <c:pt idx="643">
                  <c:v>44449</c:v>
                </c:pt>
                <c:pt idx="644">
                  <c:v>44452</c:v>
                </c:pt>
                <c:pt idx="645">
                  <c:v>44453</c:v>
                </c:pt>
                <c:pt idx="646">
                  <c:v>44454</c:v>
                </c:pt>
                <c:pt idx="647">
                  <c:v>44455</c:v>
                </c:pt>
                <c:pt idx="648">
                  <c:v>44456</c:v>
                </c:pt>
                <c:pt idx="649">
                  <c:v>44459</c:v>
                </c:pt>
                <c:pt idx="650">
                  <c:v>44460</c:v>
                </c:pt>
                <c:pt idx="651">
                  <c:v>44461</c:v>
                </c:pt>
                <c:pt idx="652">
                  <c:v>44462</c:v>
                </c:pt>
                <c:pt idx="653">
                  <c:v>44463</c:v>
                </c:pt>
                <c:pt idx="654">
                  <c:v>44466</c:v>
                </c:pt>
                <c:pt idx="655">
                  <c:v>44467</c:v>
                </c:pt>
                <c:pt idx="656">
                  <c:v>44468</c:v>
                </c:pt>
                <c:pt idx="657">
                  <c:v>44469</c:v>
                </c:pt>
                <c:pt idx="658">
                  <c:v>44470</c:v>
                </c:pt>
                <c:pt idx="659">
                  <c:v>44473</c:v>
                </c:pt>
                <c:pt idx="660">
                  <c:v>44474</c:v>
                </c:pt>
                <c:pt idx="661">
                  <c:v>44475</c:v>
                </c:pt>
                <c:pt idx="662">
                  <c:v>44476</c:v>
                </c:pt>
                <c:pt idx="663">
                  <c:v>44477</c:v>
                </c:pt>
                <c:pt idx="664">
                  <c:v>44480</c:v>
                </c:pt>
                <c:pt idx="665">
                  <c:v>44481</c:v>
                </c:pt>
                <c:pt idx="666">
                  <c:v>44482</c:v>
                </c:pt>
                <c:pt idx="667">
                  <c:v>44483</c:v>
                </c:pt>
                <c:pt idx="668">
                  <c:v>44484</c:v>
                </c:pt>
                <c:pt idx="669">
                  <c:v>44487</c:v>
                </c:pt>
                <c:pt idx="670">
                  <c:v>44488</c:v>
                </c:pt>
                <c:pt idx="671">
                  <c:v>44489</c:v>
                </c:pt>
                <c:pt idx="672">
                  <c:v>44490</c:v>
                </c:pt>
                <c:pt idx="673">
                  <c:v>44491</c:v>
                </c:pt>
                <c:pt idx="674">
                  <c:v>44494</c:v>
                </c:pt>
                <c:pt idx="675">
                  <c:v>44495</c:v>
                </c:pt>
                <c:pt idx="676">
                  <c:v>44496</c:v>
                </c:pt>
                <c:pt idx="677">
                  <c:v>44497</c:v>
                </c:pt>
                <c:pt idx="678">
                  <c:v>44498</c:v>
                </c:pt>
                <c:pt idx="679">
                  <c:v>44501</c:v>
                </c:pt>
                <c:pt idx="680">
                  <c:v>44502</c:v>
                </c:pt>
                <c:pt idx="681">
                  <c:v>44503</c:v>
                </c:pt>
                <c:pt idx="682">
                  <c:v>44504</c:v>
                </c:pt>
                <c:pt idx="683">
                  <c:v>44505</c:v>
                </c:pt>
                <c:pt idx="684">
                  <c:v>44508</c:v>
                </c:pt>
                <c:pt idx="685">
                  <c:v>44509</c:v>
                </c:pt>
                <c:pt idx="686">
                  <c:v>44510</c:v>
                </c:pt>
                <c:pt idx="687">
                  <c:v>44511</c:v>
                </c:pt>
                <c:pt idx="688">
                  <c:v>44512</c:v>
                </c:pt>
                <c:pt idx="689">
                  <c:v>44515</c:v>
                </c:pt>
                <c:pt idx="690">
                  <c:v>44516</c:v>
                </c:pt>
                <c:pt idx="691">
                  <c:v>44517</c:v>
                </c:pt>
                <c:pt idx="692">
                  <c:v>44518</c:v>
                </c:pt>
                <c:pt idx="693">
                  <c:v>44519</c:v>
                </c:pt>
                <c:pt idx="694">
                  <c:v>44522</c:v>
                </c:pt>
                <c:pt idx="695">
                  <c:v>44523</c:v>
                </c:pt>
                <c:pt idx="696">
                  <c:v>44524</c:v>
                </c:pt>
                <c:pt idx="697">
                  <c:v>44525</c:v>
                </c:pt>
                <c:pt idx="698">
                  <c:v>44526</c:v>
                </c:pt>
                <c:pt idx="699">
                  <c:v>44529</c:v>
                </c:pt>
                <c:pt idx="700">
                  <c:v>44530</c:v>
                </c:pt>
                <c:pt idx="701">
                  <c:v>44531</c:v>
                </c:pt>
                <c:pt idx="702">
                  <c:v>44532</c:v>
                </c:pt>
                <c:pt idx="703">
                  <c:v>44533</c:v>
                </c:pt>
                <c:pt idx="704">
                  <c:v>44536</c:v>
                </c:pt>
                <c:pt idx="705">
                  <c:v>44537</c:v>
                </c:pt>
                <c:pt idx="706">
                  <c:v>44538</c:v>
                </c:pt>
                <c:pt idx="707">
                  <c:v>44539</c:v>
                </c:pt>
                <c:pt idx="708">
                  <c:v>44540</c:v>
                </c:pt>
                <c:pt idx="709">
                  <c:v>44543</c:v>
                </c:pt>
                <c:pt idx="710">
                  <c:v>44544</c:v>
                </c:pt>
                <c:pt idx="711">
                  <c:v>44545</c:v>
                </c:pt>
                <c:pt idx="712">
                  <c:v>44546</c:v>
                </c:pt>
                <c:pt idx="713">
                  <c:v>44547</c:v>
                </c:pt>
                <c:pt idx="714">
                  <c:v>44550</c:v>
                </c:pt>
                <c:pt idx="715">
                  <c:v>44551</c:v>
                </c:pt>
                <c:pt idx="716">
                  <c:v>44552</c:v>
                </c:pt>
                <c:pt idx="717">
                  <c:v>44553</c:v>
                </c:pt>
                <c:pt idx="718">
                  <c:v>44554</c:v>
                </c:pt>
                <c:pt idx="719">
                  <c:v>44557</c:v>
                </c:pt>
                <c:pt idx="720">
                  <c:v>44558</c:v>
                </c:pt>
                <c:pt idx="721">
                  <c:v>44559</c:v>
                </c:pt>
                <c:pt idx="722">
                  <c:v>44560</c:v>
                </c:pt>
                <c:pt idx="723">
                  <c:v>44561</c:v>
                </c:pt>
                <c:pt idx="724">
                  <c:v>44564</c:v>
                </c:pt>
                <c:pt idx="725">
                  <c:v>44565</c:v>
                </c:pt>
                <c:pt idx="726">
                  <c:v>44566</c:v>
                </c:pt>
                <c:pt idx="727">
                  <c:v>44567</c:v>
                </c:pt>
                <c:pt idx="728">
                  <c:v>44568</c:v>
                </c:pt>
                <c:pt idx="729">
                  <c:v>44571</c:v>
                </c:pt>
                <c:pt idx="730">
                  <c:v>44572</c:v>
                </c:pt>
                <c:pt idx="731">
                  <c:v>44573</c:v>
                </c:pt>
                <c:pt idx="732">
                  <c:v>44574</c:v>
                </c:pt>
                <c:pt idx="733">
                  <c:v>44575</c:v>
                </c:pt>
                <c:pt idx="734">
                  <c:v>44578</c:v>
                </c:pt>
                <c:pt idx="735">
                  <c:v>44579</c:v>
                </c:pt>
                <c:pt idx="736">
                  <c:v>44580</c:v>
                </c:pt>
                <c:pt idx="737">
                  <c:v>44581</c:v>
                </c:pt>
                <c:pt idx="738">
                  <c:v>44582</c:v>
                </c:pt>
                <c:pt idx="739">
                  <c:v>44585</c:v>
                </c:pt>
                <c:pt idx="740">
                  <c:v>44586</c:v>
                </c:pt>
                <c:pt idx="741">
                  <c:v>44587</c:v>
                </c:pt>
                <c:pt idx="742">
                  <c:v>44588</c:v>
                </c:pt>
                <c:pt idx="743">
                  <c:v>44589</c:v>
                </c:pt>
                <c:pt idx="744">
                  <c:v>44592</c:v>
                </c:pt>
                <c:pt idx="745">
                  <c:v>44593</c:v>
                </c:pt>
                <c:pt idx="746">
                  <c:v>44594</c:v>
                </c:pt>
                <c:pt idx="747">
                  <c:v>44595</c:v>
                </c:pt>
                <c:pt idx="748">
                  <c:v>44596</c:v>
                </c:pt>
                <c:pt idx="749">
                  <c:v>44599</c:v>
                </c:pt>
                <c:pt idx="750">
                  <c:v>44600</c:v>
                </c:pt>
                <c:pt idx="751">
                  <c:v>44601</c:v>
                </c:pt>
                <c:pt idx="752">
                  <c:v>44602</c:v>
                </c:pt>
                <c:pt idx="753">
                  <c:v>44603</c:v>
                </c:pt>
                <c:pt idx="754">
                  <c:v>44606</c:v>
                </c:pt>
                <c:pt idx="755">
                  <c:v>44607</c:v>
                </c:pt>
                <c:pt idx="756">
                  <c:v>44608</c:v>
                </c:pt>
                <c:pt idx="757">
                  <c:v>44609</c:v>
                </c:pt>
                <c:pt idx="758">
                  <c:v>44610</c:v>
                </c:pt>
                <c:pt idx="759">
                  <c:v>44613</c:v>
                </c:pt>
                <c:pt idx="760">
                  <c:v>44614</c:v>
                </c:pt>
                <c:pt idx="761">
                  <c:v>44615</c:v>
                </c:pt>
                <c:pt idx="762">
                  <c:v>44616</c:v>
                </c:pt>
                <c:pt idx="763">
                  <c:v>44617</c:v>
                </c:pt>
                <c:pt idx="764">
                  <c:v>44620</c:v>
                </c:pt>
                <c:pt idx="765">
                  <c:v>44621</c:v>
                </c:pt>
                <c:pt idx="766">
                  <c:v>44622</c:v>
                </c:pt>
                <c:pt idx="767">
                  <c:v>44623</c:v>
                </c:pt>
                <c:pt idx="768">
                  <c:v>44624</c:v>
                </c:pt>
                <c:pt idx="769">
                  <c:v>44627</c:v>
                </c:pt>
                <c:pt idx="770">
                  <c:v>44628</c:v>
                </c:pt>
                <c:pt idx="771">
                  <c:v>44629</c:v>
                </c:pt>
                <c:pt idx="772">
                  <c:v>44630</c:v>
                </c:pt>
                <c:pt idx="773">
                  <c:v>44631</c:v>
                </c:pt>
                <c:pt idx="774">
                  <c:v>44634</c:v>
                </c:pt>
                <c:pt idx="775">
                  <c:v>44635</c:v>
                </c:pt>
                <c:pt idx="776">
                  <c:v>44636</c:v>
                </c:pt>
                <c:pt idx="777">
                  <c:v>44637</c:v>
                </c:pt>
                <c:pt idx="778">
                  <c:v>44638</c:v>
                </c:pt>
                <c:pt idx="779">
                  <c:v>44641</c:v>
                </c:pt>
                <c:pt idx="780">
                  <c:v>44642</c:v>
                </c:pt>
                <c:pt idx="781">
                  <c:v>44643</c:v>
                </c:pt>
                <c:pt idx="782">
                  <c:v>44644</c:v>
                </c:pt>
                <c:pt idx="783">
                  <c:v>44645</c:v>
                </c:pt>
                <c:pt idx="784">
                  <c:v>44648</c:v>
                </c:pt>
                <c:pt idx="785">
                  <c:v>44649</c:v>
                </c:pt>
                <c:pt idx="786">
                  <c:v>44650</c:v>
                </c:pt>
                <c:pt idx="787">
                  <c:v>44651</c:v>
                </c:pt>
                <c:pt idx="788">
                  <c:v>44652</c:v>
                </c:pt>
                <c:pt idx="789">
                  <c:v>44655</c:v>
                </c:pt>
                <c:pt idx="790">
                  <c:v>44656</c:v>
                </c:pt>
                <c:pt idx="791">
                  <c:v>44657</c:v>
                </c:pt>
                <c:pt idx="792">
                  <c:v>44658</c:v>
                </c:pt>
                <c:pt idx="793">
                  <c:v>44659</c:v>
                </c:pt>
                <c:pt idx="794">
                  <c:v>44662</c:v>
                </c:pt>
                <c:pt idx="795">
                  <c:v>44663</c:v>
                </c:pt>
                <c:pt idx="796">
                  <c:v>44664</c:v>
                </c:pt>
                <c:pt idx="797">
                  <c:v>44665</c:v>
                </c:pt>
                <c:pt idx="798">
                  <c:v>44670</c:v>
                </c:pt>
                <c:pt idx="799">
                  <c:v>44671</c:v>
                </c:pt>
                <c:pt idx="800">
                  <c:v>44672</c:v>
                </c:pt>
                <c:pt idx="801">
                  <c:v>44673</c:v>
                </c:pt>
                <c:pt idx="802">
                  <c:v>44676</c:v>
                </c:pt>
                <c:pt idx="803">
                  <c:v>44677</c:v>
                </c:pt>
                <c:pt idx="804">
                  <c:v>44678</c:v>
                </c:pt>
                <c:pt idx="805">
                  <c:v>44679</c:v>
                </c:pt>
                <c:pt idx="806">
                  <c:v>44680</c:v>
                </c:pt>
                <c:pt idx="807">
                  <c:v>44683</c:v>
                </c:pt>
                <c:pt idx="808">
                  <c:v>44684</c:v>
                </c:pt>
                <c:pt idx="809">
                  <c:v>44685</c:v>
                </c:pt>
                <c:pt idx="810">
                  <c:v>44686</c:v>
                </c:pt>
                <c:pt idx="811">
                  <c:v>44687</c:v>
                </c:pt>
                <c:pt idx="812">
                  <c:v>44690</c:v>
                </c:pt>
                <c:pt idx="813">
                  <c:v>44691</c:v>
                </c:pt>
                <c:pt idx="814">
                  <c:v>44692</c:v>
                </c:pt>
                <c:pt idx="815">
                  <c:v>44693</c:v>
                </c:pt>
                <c:pt idx="816">
                  <c:v>44694</c:v>
                </c:pt>
                <c:pt idx="817">
                  <c:v>44697</c:v>
                </c:pt>
                <c:pt idx="818">
                  <c:v>44698</c:v>
                </c:pt>
                <c:pt idx="819">
                  <c:v>44699</c:v>
                </c:pt>
                <c:pt idx="820">
                  <c:v>44700</c:v>
                </c:pt>
                <c:pt idx="821">
                  <c:v>44701</c:v>
                </c:pt>
                <c:pt idx="822">
                  <c:v>44704</c:v>
                </c:pt>
                <c:pt idx="823">
                  <c:v>44705</c:v>
                </c:pt>
                <c:pt idx="824">
                  <c:v>44706</c:v>
                </c:pt>
                <c:pt idx="825">
                  <c:v>44707</c:v>
                </c:pt>
                <c:pt idx="826">
                  <c:v>44708</c:v>
                </c:pt>
                <c:pt idx="827">
                  <c:v>44711</c:v>
                </c:pt>
                <c:pt idx="828">
                  <c:v>44712</c:v>
                </c:pt>
                <c:pt idx="829">
                  <c:v>44713</c:v>
                </c:pt>
                <c:pt idx="830">
                  <c:v>44714</c:v>
                </c:pt>
                <c:pt idx="831">
                  <c:v>44715</c:v>
                </c:pt>
                <c:pt idx="832">
                  <c:v>44718</c:v>
                </c:pt>
                <c:pt idx="833">
                  <c:v>44719</c:v>
                </c:pt>
                <c:pt idx="834">
                  <c:v>44720</c:v>
                </c:pt>
                <c:pt idx="835">
                  <c:v>44721</c:v>
                </c:pt>
                <c:pt idx="836">
                  <c:v>44722</c:v>
                </c:pt>
                <c:pt idx="837">
                  <c:v>44725</c:v>
                </c:pt>
                <c:pt idx="838">
                  <c:v>44726</c:v>
                </c:pt>
                <c:pt idx="839">
                  <c:v>44727</c:v>
                </c:pt>
                <c:pt idx="840">
                  <c:v>44728</c:v>
                </c:pt>
                <c:pt idx="841">
                  <c:v>44729</c:v>
                </c:pt>
                <c:pt idx="842">
                  <c:v>44732</c:v>
                </c:pt>
                <c:pt idx="843">
                  <c:v>44733</c:v>
                </c:pt>
                <c:pt idx="844">
                  <c:v>44734</c:v>
                </c:pt>
                <c:pt idx="845">
                  <c:v>44735</c:v>
                </c:pt>
                <c:pt idx="846">
                  <c:v>44736</c:v>
                </c:pt>
                <c:pt idx="847">
                  <c:v>44739</c:v>
                </c:pt>
                <c:pt idx="848">
                  <c:v>44740</c:v>
                </c:pt>
                <c:pt idx="849">
                  <c:v>44741</c:v>
                </c:pt>
                <c:pt idx="850">
                  <c:v>44742</c:v>
                </c:pt>
                <c:pt idx="851">
                  <c:v>44743</c:v>
                </c:pt>
                <c:pt idx="852">
                  <c:v>44746</c:v>
                </c:pt>
                <c:pt idx="853">
                  <c:v>44747</c:v>
                </c:pt>
                <c:pt idx="854">
                  <c:v>44748</c:v>
                </c:pt>
                <c:pt idx="855">
                  <c:v>44749</c:v>
                </c:pt>
                <c:pt idx="856">
                  <c:v>44750</c:v>
                </c:pt>
                <c:pt idx="857">
                  <c:v>44753</c:v>
                </c:pt>
                <c:pt idx="858">
                  <c:v>44754</c:v>
                </c:pt>
                <c:pt idx="859">
                  <c:v>44755</c:v>
                </c:pt>
                <c:pt idx="860">
                  <c:v>44756</c:v>
                </c:pt>
                <c:pt idx="861">
                  <c:v>44757</c:v>
                </c:pt>
                <c:pt idx="862">
                  <c:v>44760</c:v>
                </c:pt>
                <c:pt idx="863">
                  <c:v>44761</c:v>
                </c:pt>
                <c:pt idx="864">
                  <c:v>44762</c:v>
                </c:pt>
                <c:pt idx="865">
                  <c:v>44763</c:v>
                </c:pt>
                <c:pt idx="866">
                  <c:v>44764</c:v>
                </c:pt>
                <c:pt idx="867">
                  <c:v>44767</c:v>
                </c:pt>
                <c:pt idx="868">
                  <c:v>44768</c:v>
                </c:pt>
                <c:pt idx="869">
                  <c:v>44769</c:v>
                </c:pt>
                <c:pt idx="870">
                  <c:v>44770</c:v>
                </c:pt>
                <c:pt idx="871">
                  <c:v>44771</c:v>
                </c:pt>
                <c:pt idx="872">
                  <c:v>44774</c:v>
                </c:pt>
                <c:pt idx="873">
                  <c:v>44775</c:v>
                </c:pt>
                <c:pt idx="874">
                  <c:v>44776</c:v>
                </c:pt>
                <c:pt idx="875">
                  <c:v>44777</c:v>
                </c:pt>
                <c:pt idx="876">
                  <c:v>44778</c:v>
                </c:pt>
                <c:pt idx="877">
                  <c:v>44781</c:v>
                </c:pt>
                <c:pt idx="878">
                  <c:v>44782</c:v>
                </c:pt>
                <c:pt idx="879">
                  <c:v>44783</c:v>
                </c:pt>
                <c:pt idx="880">
                  <c:v>44784</c:v>
                </c:pt>
                <c:pt idx="881">
                  <c:v>44785</c:v>
                </c:pt>
                <c:pt idx="882">
                  <c:v>44788</c:v>
                </c:pt>
                <c:pt idx="883">
                  <c:v>44789</c:v>
                </c:pt>
                <c:pt idx="884">
                  <c:v>44790</c:v>
                </c:pt>
                <c:pt idx="885">
                  <c:v>44791</c:v>
                </c:pt>
                <c:pt idx="886">
                  <c:v>44792</c:v>
                </c:pt>
                <c:pt idx="887">
                  <c:v>44795</c:v>
                </c:pt>
                <c:pt idx="888">
                  <c:v>44796</c:v>
                </c:pt>
                <c:pt idx="889">
                  <c:v>44797</c:v>
                </c:pt>
                <c:pt idx="890">
                  <c:v>44798</c:v>
                </c:pt>
                <c:pt idx="891">
                  <c:v>44799</c:v>
                </c:pt>
                <c:pt idx="892">
                  <c:v>44802</c:v>
                </c:pt>
                <c:pt idx="893">
                  <c:v>44803</c:v>
                </c:pt>
                <c:pt idx="894">
                  <c:v>44804</c:v>
                </c:pt>
                <c:pt idx="895">
                  <c:v>44805</c:v>
                </c:pt>
                <c:pt idx="896">
                  <c:v>44806</c:v>
                </c:pt>
                <c:pt idx="897">
                  <c:v>44809</c:v>
                </c:pt>
                <c:pt idx="898">
                  <c:v>44810</c:v>
                </c:pt>
                <c:pt idx="899">
                  <c:v>44811</c:v>
                </c:pt>
                <c:pt idx="900">
                  <c:v>44812</c:v>
                </c:pt>
                <c:pt idx="901">
                  <c:v>44813</c:v>
                </c:pt>
                <c:pt idx="902">
                  <c:v>44816</c:v>
                </c:pt>
                <c:pt idx="903">
                  <c:v>44817</c:v>
                </c:pt>
                <c:pt idx="904">
                  <c:v>44818</c:v>
                </c:pt>
                <c:pt idx="905">
                  <c:v>44819</c:v>
                </c:pt>
                <c:pt idx="906">
                  <c:v>44820</c:v>
                </c:pt>
                <c:pt idx="907">
                  <c:v>44823</c:v>
                </c:pt>
                <c:pt idx="908">
                  <c:v>44824</c:v>
                </c:pt>
                <c:pt idx="909">
                  <c:v>44825</c:v>
                </c:pt>
                <c:pt idx="910">
                  <c:v>44826</c:v>
                </c:pt>
                <c:pt idx="911">
                  <c:v>44827</c:v>
                </c:pt>
                <c:pt idx="912">
                  <c:v>44830</c:v>
                </c:pt>
                <c:pt idx="913">
                  <c:v>44831</c:v>
                </c:pt>
                <c:pt idx="914">
                  <c:v>44832</c:v>
                </c:pt>
                <c:pt idx="915">
                  <c:v>44833</c:v>
                </c:pt>
                <c:pt idx="916">
                  <c:v>44834</c:v>
                </c:pt>
                <c:pt idx="917">
                  <c:v>44837</c:v>
                </c:pt>
                <c:pt idx="918">
                  <c:v>44838</c:v>
                </c:pt>
                <c:pt idx="919">
                  <c:v>44839</c:v>
                </c:pt>
                <c:pt idx="920">
                  <c:v>44840</c:v>
                </c:pt>
                <c:pt idx="921">
                  <c:v>44841</c:v>
                </c:pt>
                <c:pt idx="922">
                  <c:v>44844</c:v>
                </c:pt>
                <c:pt idx="923">
                  <c:v>44845</c:v>
                </c:pt>
                <c:pt idx="924">
                  <c:v>44846</c:v>
                </c:pt>
                <c:pt idx="925">
                  <c:v>44847</c:v>
                </c:pt>
                <c:pt idx="926">
                  <c:v>44848</c:v>
                </c:pt>
                <c:pt idx="927">
                  <c:v>44851</c:v>
                </c:pt>
                <c:pt idx="928">
                  <c:v>44852</c:v>
                </c:pt>
                <c:pt idx="929">
                  <c:v>44853</c:v>
                </c:pt>
                <c:pt idx="930">
                  <c:v>44854</c:v>
                </c:pt>
                <c:pt idx="931">
                  <c:v>44855</c:v>
                </c:pt>
                <c:pt idx="932">
                  <c:v>44858</c:v>
                </c:pt>
                <c:pt idx="933">
                  <c:v>44859</c:v>
                </c:pt>
                <c:pt idx="934">
                  <c:v>44860</c:v>
                </c:pt>
                <c:pt idx="935">
                  <c:v>44861</c:v>
                </c:pt>
                <c:pt idx="936">
                  <c:v>44862</c:v>
                </c:pt>
                <c:pt idx="937">
                  <c:v>44865</c:v>
                </c:pt>
                <c:pt idx="938">
                  <c:v>44866</c:v>
                </c:pt>
                <c:pt idx="939">
                  <c:v>44867</c:v>
                </c:pt>
                <c:pt idx="940">
                  <c:v>44868</c:v>
                </c:pt>
                <c:pt idx="941">
                  <c:v>44869</c:v>
                </c:pt>
                <c:pt idx="942">
                  <c:v>44872</c:v>
                </c:pt>
                <c:pt idx="943">
                  <c:v>44873</c:v>
                </c:pt>
                <c:pt idx="944">
                  <c:v>44874</c:v>
                </c:pt>
                <c:pt idx="945">
                  <c:v>44875</c:v>
                </c:pt>
                <c:pt idx="946">
                  <c:v>44876</c:v>
                </c:pt>
                <c:pt idx="947">
                  <c:v>44879</c:v>
                </c:pt>
                <c:pt idx="948">
                  <c:v>44880</c:v>
                </c:pt>
                <c:pt idx="949">
                  <c:v>44881</c:v>
                </c:pt>
                <c:pt idx="950">
                  <c:v>44882</c:v>
                </c:pt>
                <c:pt idx="951">
                  <c:v>44883</c:v>
                </c:pt>
                <c:pt idx="952">
                  <c:v>44886</c:v>
                </c:pt>
                <c:pt idx="953">
                  <c:v>44887</c:v>
                </c:pt>
                <c:pt idx="954">
                  <c:v>44888</c:v>
                </c:pt>
                <c:pt idx="955">
                  <c:v>44889</c:v>
                </c:pt>
                <c:pt idx="956">
                  <c:v>44890</c:v>
                </c:pt>
                <c:pt idx="957">
                  <c:v>44893</c:v>
                </c:pt>
                <c:pt idx="958">
                  <c:v>44894</c:v>
                </c:pt>
                <c:pt idx="959">
                  <c:v>44895</c:v>
                </c:pt>
                <c:pt idx="960">
                  <c:v>44896</c:v>
                </c:pt>
                <c:pt idx="961">
                  <c:v>44897</c:v>
                </c:pt>
                <c:pt idx="962">
                  <c:v>44900</c:v>
                </c:pt>
                <c:pt idx="963">
                  <c:v>44901</c:v>
                </c:pt>
                <c:pt idx="964">
                  <c:v>44902</c:v>
                </c:pt>
                <c:pt idx="965">
                  <c:v>44903</c:v>
                </c:pt>
                <c:pt idx="966">
                  <c:v>44904</c:v>
                </c:pt>
                <c:pt idx="967">
                  <c:v>44907</c:v>
                </c:pt>
                <c:pt idx="968">
                  <c:v>44908</c:v>
                </c:pt>
                <c:pt idx="969">
                  <c:v>44909</c:v>
                </c:pt>
                <c:pt idx="970">
                  <c:v>44910</c:v>
                </c:pt>
                <c:pt idx="971">
                  <c:v>44911</c:v>
                </c:pt>
                <c:pt idx="972">
                  <c:v>44914</c:v>
                </c:pt>
                <c:pt idx="973">
                  <c:v>44915</c:v>
                </c:pt>
                <c:pt idx="974">
                  <c:v>44916</c:v>
                </c:pt>
                <c:pt idx="975">
                  <c:v>44917</c:v>
                </c:pt>
                <c:pt idx="976">
                  <c:v>44918</c:v>
                </c:pt>
                <c:pt idx="977">
                  <c:v>44922</c:v>
                </c:pt>
                <c:pt idx="978">
                  <c:v>44923</c:v>
                </c:pt>
                <c:pt idx="979">
                  <c:v>44924</c:v>
                </c:pt>
                <c:pt idx="980">
                  <c:v>44925</c:v>
                </c:pt>
                <c:pt idx="981">
                  <c:v>44928</c:v>
                </c:pt>
                <c:pt idx="982">
                  <c:v>44929</c:v>
                </c:pt>
                <c:pt idx="983">
                  <c:v>44930</c:v>
                </c:pt>
                <c:pt idx="984">
                  <c:v>44931</c:v>
                </c:pt>
                <c:pt idx="985">
                  <c:v>44932</c:v>
                </c:pt>
                <c:pt idx="986">
                  <c:v>44935</c:v>
                </c:pt>
                <c:pt idx="987">
                  <c:v>44936</c:v>
                </c:pt>
                <c:pt idx="988">
                  <c:v>44937</c:v>
                </c:pt>
                <c:pt idx="989">
                  <c:v>44938</c:v>
                </c:pt>
                <c:pt idx="990">
                  <c:v>44939</c:v>
                </c:pt>
                <c:pt idx="991">
                  <c:v>44942</c:v>
                </c:pt>
                <c:pt idx="992">
                  <c:v>44943</c:v>
                </c:pt>
                <c:pt idx="993">
                  <c:v>44944</c:v>
                </c:pt>
                <c:pt idx="994">
                  <c:v>44945</c:v>
                </c:pt>
                <c:pt idx="995">
                  <c:v>44946</c:v>
                </c:pt>
                <c:pt idx="996">
                  <c:v>44949</c:v>
                </c:pt>
                <c:pt idx="997">
                  <c:v>44950</c:v>
                </c:pt>
                <c:pt idx="998">
                  <c:v>44951</c:v>
                </c:pt>
                <c:pt idx="999">
                  <c:v>44952</c:v>
                </c:pt>
                <c:pt idx="1000">
                  <c:v>44953</c:v>
                </c:pt>
                <c:pt idx="1001">
                  <c:v>44956</c:v>
                </c:pt>
                <c:pt idx="1002">
                  <c:v>44957</c:v>
                </c:pt>
                <c:pt idx="1003">
                  <c:v>44958</c:v>
                </c:pt>
                <c:pt idx="1004">
                  <c:v>44959</c:v>
                </c:pt>
                <c:pt idx="1005">
                  <c:v>44960</c:v>
                </c:pt>
                <c:pt idx="1006">
                  <c:v>44963</c:v>
                </c:pt>
                <c:pt idx="1007">
                  <c:v>44964</c:v>
                </c:pt>
                <c:pt idx="1008">
                  <c:v>44965</c:v>
                </c:pt>
                <c:pt idx="1009">
                  <c:v>44966</c:v>
                </c:pt>
                <c:pt idx="1010">
                  <c:v>44967</c:v>
                </c:pt>
                <c:pt idx="1011">
                  <c:v>44970</c:v>
                </c:pt>
                <c:pt idx="1012">
                  <c:v>44971</c:v>
                </c:pt>
                <c:pt idx="1013">
                  <c:v>44972</c:v>
                </c:pt>
                <c:pt idx="1014">
                  <c:v>44973</c:v>
                </c:pt>
                <c:pt idx="1015">
                  <c:v>44974</c:v>
                </c:pt>
                <c:pt idx="1016">
                  <c:v>44977</c:v>
                </c:pt>
                <c:pt idx="1017">
                  <c:v>44978</c:v>
                </c:pt>
                <c:pt idx="1018">
                  <c:v>44979</c:v>
                </c:pt>
                <c:pt idx="1019">
                  <c:v>44980</c:v>
                </c:pt>
                <c:pt idx="1020">
                  <c:v>44981</c:v>
                </c:pt>
                <c:pt idx="1021">
                  <c:v>44984</c:v>
                </c:pt>
                <c:pt idx="1022">
                  <c:v>44985</c:v>
                </c:pt>
                <c:pt idx="1023">
                  <c:v>44986</c:v>
                </c:pt>
                <c:pt idx="1024">
                  <c:v>44987</c:v>
                </c:pt>
                <c:pt idx="1025">
                  <c:v>44988</c:v>
                </c:pt>
                <c:pt idx="1026">
                  <c:v>44991</c:v>
                </c:pt>
                <c:pt idx="1027">
                  <c:v>44992</c:v>
                </c:pt>
                <c:pt idx="1028">
                  <c:v>44993</c:v>
                </c:pt>
                <c:pt idx="1029">
                  <c:v>44994</c:v>
                </c:pt>
                <c:pt idx="1030">
                  <c:v>44995</c:v>
                </c:pt>
                <c:pt idx="1031">
                  <c:v>44998</c:v>
                </c:pt>
                <c:pt idx="1032">
                  <c:v>44999</c:v>
                </c:pt>
                <c:pt idx="1033">
                  <c:v>45000</c:v>
                </c:pt>
                <c:pt idx="1034">
                  <c:v>45001</c:v>
                </c:pt>
                <c:pt idx="1035">
                  <c:v>45002</c:v>
                </c:pt>
                <c:pt idx="1036">
                  <c:v>45005</c:v>
                </c:pt>
                <c:pt idx="1037">
                  <c:v>45006</c:v>
                </c:pt>
                <c:pt idx="1038">
                  <c:v>45007</c:v>
                </c:pt>
                <c:pt idx="1039">
                  <c:v>45008</c:v>
                </c:pt>
                <c:pt idx="1040">
                  <c:v>45009</c:v>
                </c:pt>
                <c:pt idx="1041">
                  <c:v>45012</c:v>
                </c:pt>
                <c:pt idx="1042">
                  <c:v>45013</c:v>
                </c:pt>
                <c:pt idx="1043">
                  <c:v>45014</c:v>
                </c:pt>
                <c:pt idx="1044">
                  <c:v>45015</c:v>
                </c:pt>
                <c:pt idx="1045">
                  <c:v>45016</c:v>
                </c:pt>
                <c:pt idx="1046">
                  <c:v>45019</c:v>
                </c:pt>
                <c:pt idx="1047">
                  <c:v>45020</c:v>
                </c:pt>
                <c:pt idx="1048">
                  <c:v>45021</c:v>
                </c:pt>
                <c:pt idx="1049">
                  <c:v>45022</c:v>
                </c:pt>
                <c:pt idx="1050">
                  <c:v>45027</c:v>
                </c:pt>
                <c:pt idx="1051">
                  <c:v>45028</c:v>
                </c:pt>
                <c:pt idx="1052">
                  <c:v>45029</c:v>
                </c:pt>
                <c:pt idx="1053">
                  <c:v>45030</c:v>
                </c:pt>
                <c:pt idx="1054">
                  <c:v>45033</c:v>
                </c:pt>
                <c:pt idx="1055">
                  <c:v>45034</c:v>
                </c:pt>
                <c:pt idx="1056">
                  <c:v>45035</c:v>
                </c:pt>
                <c:pt idx="1057">
                  <c:v>45036</c:v>
                </c:pt>
                <c:pt idx="1058">
                  <c:v>45037</c:v>
                </c:pt>
                <c:pt idx="1059">
                  <c:v>45040</c:v>
                </c:pt>
                <c:pt idx="1060">
                  <c:v>45041</c:v>
                </c:pt>
                <c:pt idx="1061">
                  <c:v>45042</c:v>
                </c:pt>
                <c:pt idx="1062">
                  <c:v>45043</c:v>
                </c:pt>
                <c:pt idx="1063">
                  <c:v>45044</c:v>
                </c:pt>
                <c:pt idx="1064">
                  <c:v>45048</c:v>
                </c:pt>
                <c:pt idx="1065">
                  <c:v>45049</c:v>
                </c:pt>
                <c:pt idx="1066">
                  <c:v>45050</c:v>
                </c:pt>
                <c:pt idx="1067">
                  <c:v>45051</c:v>
                </c:pt>
                <c:pt idx="1068">
                  <c:v>45054</c:v>
                </c:pt>
                <c:pt idx="1069">
                  <c:v>45055</c:v>
                </c:pt>
                <c:pt idx="1070">
                  <c:v>45056</c:v>
                </c:pt>
                <c:pt idx="1071">
                  <c:v>45057</c:v>
                </c:pt>
                <c:pt idx="1072">
                  <c:v>45058</c:v>
                </c:pt>
                <c:pt idx="1073">
                  <c:v>45061</c:v>
                </c:pt>
                <c:pt idx="1074">
                  <c:v>45062</c:v>
                </c:pt>
                <c:pt idx="1075">
                  <c:v>45063</c:v>
                </c:pt>
                <c:pt idx="1076">
                  <c:v>45064</c:v>
                </c:pt>
                <c:pt idx="1077">
                  <c:v>45065</c:v>
                </c:pt>
                <c:pt idx="1078">
                  <c:v>45068</c:v>
                </c:pt>
                <c:pt idx="1079">
                  <c:v>45069</c:v>
                </c:pt>
                <c:pt idx="1080">
                  <c:v>45070</c:v>
                </c:pt>
                <c:pt idx="1081">
                  <c:v>45071</c:v>
                </c:pt>
                <c:pt idx="1082">
                  <c:v>45072</c:v>
                </c:pt>
                <c:pt idx="1083">
                  <c:v>45075</c:v>
                </c:pt>
                <c:pt idx="1084">
                  <c:v>45076</c:v>
                </c:pt>
                <c:pt idx="1085">
                  <c:v>45077</c:v>
                </c:pt>
                <c:pt idx="1086">
                  <c:v>45078</c:v>
                </c:pt>
                <c:pt idx="1087">
                  <c:v>45079</c:v>
                </c:pt>
                <c:pt idx="1088">
                  <c:v>45082</c:v>
                </c:pt>
                <c:pt idx="1089">
                  <c:v>45083</c:v>
                </c:pt>
                <c:pt idx="1090">
                  <c:v>45084</c:v>
                </c:pt>
                <c:pt idx="1091">
                  <c:v>45085</c:v>
                </c:pt>
                <c:pt idx="1092">
                  <c:v>45086</c:v>
                </c:pt>
                <c:pt idx="1093">
                  <c:v>45089</c:v>
                </c:pt>
                <c:pt idx="1094">
                  <c:v>45090</c:v>
                </c:pt>
                <c:pt idx="1095">
                  <c:v>45091</c:v>
                </c:pt>
                <c:pt idx="1096">
                  <c:v>45092</c:v>
                </c:pt>
                <c:pt idx="1097">
                  <c:v>45093</c:v>
                </c:pt>
                <c:pt idx="1098">
                  <c:v>45096</c:v>
                </c:pt>
                <c:pt idx="1099">
                  <c:v>45097</c:v>
                </c:pt>
                <c:pt idx="1100">
                  <c:v>45098</c:v>
                </c:pt>
                <c:pt idx="1101">
                  <c:v>45099</c:v>
                </c:pt>
                <c:pt idx="1102">
                  <c:v>45100</c:v>
                </c:pt>
                <c:pt idx="1103">
                  <c:v>45103</c:v>
                </c:pt>
                <c:pt idx="1104">
                  <c:v>45104</c:v>
                </c:pt>
                <c:pt idx="1105">
                  <c:v>45105</c:v>
                </c:pt>
                <c:pt idx="1106">
                  <c:v>45106</c:v>
                </c:pt>
                <c:pt idx="1107">
                  <c:v>45107</c:v>
                </c:pt>
                <c:pt idx="1108">
                  <c:v>45110</c:v>
                </c:pt>
                <c:pt idx="1109">
                  <c:v>45111</c:v>
                </c:pt>
                <c:pt idx="1110">
                  <c:v>45112</c:v>
                </c:pt>
                <c:pt idx="1111">
                  <c:v>45113</c:v>
                </c:pt>
                <c:pt idx="1112">
                  <c:v>45114</c:v>
                </c:pt>
                <c:pt idx="1113">
                  <c:v>45117</c:v>
                </c:pt>
                <c:pt idx="1114">
                  <c:v>45118</c:v>
                </c:pt>
                <c:pt idx="1115">
                  <c:v>45119</c:v>
                </c:pt>
                <c:pt idx="1116">
                  <c:v>45120</c:v>
                </c:pt>
                <c:pt idx="1117">
                  <c:v>45121</c:v>
                </c:pt>
                <c:pt idx="1118">
                  <c:v>45124</c:v>
                </c:pt>
                <c:pt idx="1119">
                  <c:v>45125</c:v>
                </c:pt>
                <c:pt idx="1120">
                  <c:v>45126</c:v>
                </c:pt>
                <c:pt idx="1121">
                  <c:v>45127</c:v>
                </c:pt>
                <c:pt idx="1122">
                  <c:v>45128</c:v>
                </c:pt>
                <c:pt idx="1123">
                  <c:v>45131</c:v>
                </c:pt>
                <c:pt idx="1124">
                  <c:v>45132</c:v>
                </c:pt>
                <c:pt idx="1125">
                  <c:v>45133</c:v>
                </c:pt>
                <c:pt idx="1126">
                  <c:v>45134</c:v>
                </c:pt>
                <c:pt idx="1127">
                  <c:v>45135</c:v>
                </c:pt>
                <c:pt idx="1128">
                  <c:v>45138</c:v>
                </c:pt>
                <c:pt idx="1129">
                  <c:v>45139</c:v>
                </c:pt>
                <c:pt idx="1130">
                  <c:v>45140</c:v>
                </c:pt>
                <c:pt idx="1131">
                  <c:v>45141</c:v>
                </c:pt>
                <c:pt idx="1132">
                  <c:v>45142</c:v>
                </c:pt>
                <c:pt idx="1133">
                  <c:v>45145</c:v>
                </c:pt>
                <c:pt idx="1134">
                  <c:v>45146</c:v>
                </c:pt>
                <c:pt idx="1135">
                  <c:v>45147</c:v>
                </c:pt>
                <c:pt idx="1136">
                  <c:v>45148</c:v>
                </c:pt>
                <c:pt idx="1137">
                  <c:v>45149</c:v>
                </c:pt>
                <c:pt idx="1138">
                  <c:v>45152</c:v>
                </c:pt>
                <c:pt idx="1139">
                  <c:v>45153</c:v>
                </c:pt>
                <c:pt idx="1140">
                  <c:v>45154</c:v>
                </c:pt>
                <c:pt idx="1141">
                  <c:v>45155</c:v>
                </c:pt>
                <c:pt idx="1142">
                  <c:v>45156</c:v>
                </c:pt>
                <c:pt idx="1143">
                  <c:v>45159</c:v>
                </c:pt>
                <c:pt idx="1144">
                  <c:v>45160</c:v>
                </c:pt>
                <c:pt idx="1145">
                  <c:v>45161</c:v>
                </c:pt>
                <c:pt idx="1146">
                  <c:v>45162</c:v>
                </c:pt>
                <c:pt idx="1147">
                  <c:v>45163</c:v>
                </c:pt>
                <c:pt idx="1148">
                  <c:v>45166</c:v>
                </c:pt>
                <c:pt idx="1149">
                  <c:v>45167</c:v>
                </c:pt>
                <c:pt idx="1150">
                  <c:v>45168</c:v>
                </c:pt>
                <c:pt idx="1151">
                  <c:v>45169</c:v>
                </c:pt>
                <c:pt idx="1152">
                  <c:v>45170</c:v>
                </c:pt>
                <c:pt idx="1153">
                  <c:v>45173</c:v>
                </c:pt>
                <c:pt idx="1154">
                  <c:v>45174</c:v>
                </c:pt>
                <c:pt idx="1155">
                  <c:v>45175</c:v>
                </c:pt>
                <c:pt idx="1156">
                  <c:v>45176</c:v>
                </c:pt>
                <c:pt idx="1157">
                  <c:v>45177</c:v>
                </c:pt>
                <c:pt idx="1158">
                  <c:v>45180</c:v>
                </c:pt>
                <c:pt idx="1159">
                  <c:v>45181</c:v>
                </c:pt>
                <c:pt idx="1160">
                  <c:v>45182</c:v>
                </c:pt>
                <c:pt idx="1161">
                  <c:v>45183</c:v>
                </c:pt>
                <c:pt idx="1162">
                  <c:v>45184</c:v>
                </c:pt>
                <c:pt idx="1163">
                  <c:v>45187</c:v>
                </c:pt>
                <c:pt idx="1164">
                  <c:v>45188</c:v>
                </c:pt>
                <c:pt idx="1165">
                  <c:v>45189</c:v>
                </c:pt>
                <c:pt idx="1166">
                  <c:v>45190</c:v>
                </c:pt>
                <c:pt idx="1167">
                  <c:v>45191</c:v>
                </c:pt>
                <c:pt idx="1168">
                  <c:v>45194</c:v>
                </c:pt>
                <c:pt idx="1169">
                  <c:v>45195</c:v>
                </c:pt>
                <c:pt idx="1170">
                  <c:v>45196</c:v>
                </c:pt>
                <c:pt idx="1171">
                  <c:v>45197</c:v>
                </c:pt>
                <c:pt idx="1172">
                  <c:v>45198</c:v>
                </c:pt>
                <c:pt idx="1173">
                  <c:v>45201</c:v>
                </c:pt>
                <c:pt idx="1174">
                  <c:v>45202</c:v>
                </c:pt>
                <c:pt idx="1175">
                  <c:v>45203</c:v>
                </c:pt>
                <c:pt idx="1176">
                  <c:v>45204</c:v>
                </c:pt>
                <c:pt idx="1177">
                  <c:v>45205</c:v>
                </c:pt>
                <c:pt idx="1178">
                  <c:v>45208</c:v>
                </c:pt>
                <c:pt idx="1179">
                  <c:v>45209</c:v>
                </c:pt>
                <c:pt idx="1180">
                  <c:v>45210</c:v>
                </c:pt>
                <c:pt idx="1181">
                  <c:v>45211</c:v>
                </c:pt>
                <c:pt idx="1182">
                  <c:v>45212</c:v>
                </c:pt>
                <c:pt idx="1183">
                  <c:v>45215</c:v>
                </c:pt>
                <c:pt idx="1184">
                  <c:v>45216</c:v>
                </c:pt>
                <c:pt idx="1185">
                  <c:v>45217</c:v>
                </c:pt>
                <c:pt idx="1186">
                  <c:v>45218</c:v>
                </c:pt>
                <c:pt idx="1187">
                  <c:v>45219</c:v>
                </c:pt>
                <c:pt idx="1188">
                  <c:v>45222</c:v>
                </c:pt>
                <c:pt idx="1189">
                  <c:v>45223</c:v>
                </c:pt>
                <c:pt idx="1190">
                  <c:v>45224</c:v>
                </c:pt>
                <c:pt idx="1191">
                  <c:v>45225</c:v>
                </c:pt>
                <c:pt idx="1192">
                  <c:v>45226</c:v>
                </c:pt>
                <c:pt idx="1193">
                  <c:v>45229</c:v>
                </c:pt>
                <c:pt idx="1194">
                  <c:v>45230</c:v>
                </c:pt>
                <c:pt idx="1195">
                  <c:v>45231</c:v>
                </c:pt>
                <c:pt idx="1196">
                  <c:v>45232</c:v>
                </c:pt>
                <c:pt idx="1197">
                  <c:v>45233</c:v>
                </c:pt>
                <c:pt idx="1198">
                  <c:v>45236</c:v>
                </c:pt>
                <c:pt idx="1199">
                  <c:v>45237</c:v>
                </c:pt>
                <c:pt idx="1200">
                  <c:v>45238</c:v>
                </c:pt>
                <c:pt idx="1201">
                  <c:v>45239</c:v>
                </c:pt>
                <c:pt idx="1202">
                  <c:v>45240</c:v>
                </c:pt>
                <c:pt idx="1203">
                  <c:v>45243</c:v>
                </c:pt>
                <c:pt idx="1204">
                  <c:v>45244</c:v>
                </c:pt>
                <c:pt idx="1205">
                  <c:v>45245</c:v>
                </c:pt>
                <c:pt idx="1206">
                  <c:v>45246</c:v>
                </c:pt>
                <c:pt idx="1207">
                  <c:v>45247</c:v>
                </c:pt>
                <c:pt idx="1208">
                  <c:v>45250</c:v>
                </c:pt>
                <c:pt idx="1209">
                  <c:v>45251</c:v>
                </c:pt>
                <c:pt idx="1210">
                  <c:v>45252</c:v>
                </c:pt>
                <c:pt idx="1211">
                  <c:v>45253</c:v>
                </c:pt>
                <c:pt idx="1212">
                  <c:v>45254</c:v>
                </c:pt>
                <c:pt idx="1213">
                  <c:v>45257</c:v>
                </c:pt>
                <c:pt idx="1214">
                  <c:v>45258</c:v>
                </c:pt>
                <c:pt idx="1215">
                  <c:v>45259</c:v>
                </c:pt>
                <c:pt idx="1216">
                  <c:v>45260</c:v>
                </c:pt>
                <c:pt idx="1217">
                  <c:v>45261</c:v>
                </c:pt>
                <c:pt idx="1218">
                  <c:v>45264</c:v>
                </c:pt>
                <c:pt idx="1219">
                  <c:v>45265</c:v>
                </c:pt>
                <c:pt idx="1220">
                  <c:v>45266</c:v>
                </c:pt>
                <c:pt idx="1221">
                  <c:v>45267</c:v>
                </c:pt>
                <c:pt idx="1222">
                  <c:v>45268</c:v>
                </c:pt>
                <c:pt idx="1223">
                  <c:v>45271</c:v>
                </c:pt>
                <c:pt idx="1224">
                  <c:v>45272</c:v>
                </c:pt>
                <c:pt idx="1225">
                  <c:v>45273</c:v>
                </c:pt>
                <c:pt idx="1226">
                  <c:v>45274</c:v>
                </c:pt>
                <c:pt idx="1227">
                  <c:v>45275</c:v>
                </c:pt>
                <c:pt idx="1228">
                  <c:v>45278</c:v>
                </c:pt>
                <c:pt idx="1229">
                  <c:v>45279</c:v>
                </c:pt>
                <c:pt idx="1230">
                  <c:v>45280</c:v>
                </c:pt>
                <c:pt idx="1231">
                  <c:v>45281</c:v>
                </c:pt>
                <c:pt idx="1232">
                  <c:v>45282</c:v>
                </c:pt>
                <c:pt idx="1233">
                  <c:v>45287</c:v>
                </c:pt>
                <c:pt idx="1234">
                  <c:v>45288</c:v>
                </c:pt>
                <c:pt idx="1235">
                  <c:v>45289</c:v>
                </c:pt>
                <c:pt idx="1236">
                  <c:v>45293</c:v>
                </c:pt>
                <c:pt idx="1237">
                  <c:v>45294</c:v>
                </c:pt>
                <c:pt idx="1238">
                  <c:v>45295</c:v>
                </c:pt>
                <c:pt idx="1239">
                  <c:v>45296</c:v>
                </c:pt>
                <c:pt idx="1240">
                  <c:v>45299</c:v>
                </c:pt>
                <c:pt idx="1241">
                  <c:v>45300</c:v>
                </c:pt>
                <c:pt idx="1242">
                  <c:v>45301</c:v>
                </c:pt>
                <c:pt idx="1243">
                  <c:v>45302</c:v>
                </c:pt>
                <c:pt idx="1244">
                  <c:v>45303</c:v>
                </c:pt>
                <c:pt idx="1245">
                  <c:v>45306</c:v>
                </c:pt>
                <c:pt idx="1246">
                  <c:v>45307</c:v>
                </c:pt>
                <c:pt idx="1247">
                  <c:v>45308</c:v>
                </c:pt>
                <c:pt idx="1248">
                  <c:v>45309</c:v>
                </c:pt>
                <c:pt idx="1249">
                  <c:v>45310</c:v>
                </c:pt>
                <c:pt idx="1250">
                  <c:v>45313</c:v>
                </c:pt>
                <c:pt idx="1251">
                  <c:v>45314</c:v>
                </c:pt>
                <c:pt idx="1252">
                  <c:v>45315</c:v>
                </c:pt>
                <c:pt idx="1253">
                  <c:v>45316</c:v>
                </c:pt>
                <c:pt idx="1254">
                  <c:v>45317</c:v>
                </c:pt>
                <c:pt idx="1255">
                  <c:v>45320</c:v>
                </c:pt>
                <c:pt idx="1256">
                  <c:v>45321</c:v>
                </c:pt>
                <c:pt idx="1257">
                  <c:v>45322</c:v>
                </c:pt>
                <c:pt idx="1258">
                  <c:v>45323</c:v>
                </c:pt>
                <c:pt idx="1259">
                  <c:v>45324</c:v>
                </c:pt>
                <c:pt idx="1260">
                  <c:v>45327</c:v>
                </c:pt>
                <c:pt idx="1261">
                  <c:v>45328</c:v>
                </c:pt>
                <c:pt idx="1262">
                  <c:v>45329</c:v>
                </c:pt>
                <c:pt idx="1263">
                  <c:v>45330</c:v>
                </c:pt>
                <c:pt idx="1264">
                  <c:v>45331</c:v>
                </c:pt>
                <c:pt idx="1265">
                  <c:v>45334</c:v>
                </c:pt>
                <c:pt idx="1266">
                  <c:v>45335</c:v>
                </c:pt>
                <c:pt idx="1267">
                  <c:v>45336</c:v>
                </c:pt>
                <c:pt idx="1268">
                  <c:v>45337</c:v>
                </c:pt>
                <c:pt idx="1269">
                  <c:v>45338</c:v>
                </c:pt>
                <c:pt idx="1270">
                  <c:v>45341</c:v>
                </c:pt>
                <c:pt idx="1271">
                  <c:v>45342</c:v>
                </c:pt>
                <c:pt idx="1272">
                  <c:v>45343</c:v>
                </c:pt>
                <c:pt idx="1273">
                  <c:v>45344</c:v>
                </c:pt>
                <c:pt idx="1274">
                  <c:v>45345</c:v>
                </c:pt>
                <c:pt idx="1275">
                  <c:v>45348</c:v>
                </c:pt>
                <c:pt idx="1276">
                  <c:v>45349</c:v>
                </c:pt>
                <c:pt idx="1277">
                  <c:v>45350</c:v>
                </c:pt>
                <c:pt idx="1278">
                  <c:v>45351</c:v>
                </c:pt>
                <c:pt idx="1279">
                  <c:v>45352</c:v>
                </c:pt>
                <c:pt idx="1280">
                  <c:v>45355</c:v>
                </c:pt>
                <c:pt idx="1281">
                  <c:v>45356</c:v>
                </c:pt>
                <c:pt idx="1282">
                  <c:v>45357</c:v>
                </c:pt>
                <c:pt idx="1283">
                  <c:v>45358</c:v>
                </c:pt>
              </c:numCache>
            </c:numRef>
          </c:cat>
          <c:val>
            <c:numRef>
              <c:f>beta_computation!$F$3:$F$1286</c:f>
              <c:numCache>
                <c:formatCode>0.00%</c:formatCode>
                <c:ptCount val="1284"/>
                <c:pt idx="30" formatCode="0.00">
                  <c:v>0.53902784605765086</c:v>
                </c:pt>
                <c:pt idx="31" formatCode="0.00">
                  <c:v>0.6396886099436615</c:v>
                </c:pt>
                <c:pt idx="32" formatCode="0.00">
                  <c:v>0.71496638979872285</c:v>
                </c:pt>
                <c:pt idx="33" formatCode="0.00">
                  <c:v>0.67977579728656246</c:v>
                </c:pt>
                <c:pt idx="34" formatCode="0.00">
                  <c:v>0.68279244358380231</c:v>
                </c:pt>
                <c:pt idx="35" formatCode="0.00">
                  <c:v>0.63418815197032818</c:v>
                </c:pt>
                <c:pt idx="36" formatCode="0.00">
                  <c:v>0.46375436949677173</c:v>
                </c:pt>
                <c:pt idx="37" formatCode="0.00">
                  <c:v>0.33495528155036347</c:v>
                </c:pt>
                <c:pt idx="38" formatCode="0.00">
                  <c:v>0.31408399119072106</c:v>
                </c:pt>
                <c:pt idx="39" formatCode="0.00">
                  <c:v>0.32437592826088613</c:v>
                </c:pt>
                <c:pt idx="40" formatCode="0.00">
                  <c:v>0.23615432693920321</c:v>
                </c:pt>
                <c:pt idx="41" formatCode="0.00">
                  <c:v>0.1852387457827214</c:v>
                </c:pt>
                <c:pt idx="42" formatCode="0.00">
                  <c:v>0.17635527345055182</c:v>
                </c:pt>
                <c:pt idx="43" formatCode="0.00">
                  <c:v>0.1263064595830927</c:v>
                </c:pt>
                <c:pt idx="44" formatCode="0.00">
                  <c:v>0.22430406113150814</c:v>
                </c:pt>
                <c:pt idx="45" formatCode="0.00">
                  <c:v>0.29956478635954015</c:v>
                </c:pt>
                <c:pt idx="46" formatCode="0.00">
                  <c:v>0.24640793666583538</c:v>
                </c:pt>
                <c:pt idx="47" formatCode="0.00">
                  <c:v>0.27817282164065066</c:v>
                </c:pt>
                <c:pt idx="48" formatCode="0.00">
                  <c:v>0.26748158036881164</c:v>
                </c:pt>
                <c:pt idx="49" formatCode="0.00">
                  <c:v>8.0112750815237208E-2</c:v>
                </c:pt>
                <c:pt idx="50" formatCode="0.00">
                  <c:v>6.9953922158109097E-2</c:v>
                </c:pt>
                <c:pt idx="51" formatCode="0.00">
                  <c:v>6.5483470385586037E-2</c:v>
                </c:pt>
                <c:pt idx="52" formatCode="0.00">
                  <c:v>8.9254959278047691E-2</c:v>
                </c:pt>
                <c:pt idx="53" formatCode="0.00">
                  <c:v>0.15050322558495483</c:v>
                </c:pt>
                <c:pt idx="54" formatCode="0.00">
                  <c:v>0.17804204334553192</c:v>
                </c:pt>
                <c:pt idx="55" formatCode="0.00">
                  <c:v>0.18932580553316328</c:v>
                </c:pt>
                <c:pt idx="56" formatCode="0.00">
                  <c:v>0.21019910344560694</c:v>
                </c:pt>
                <c:pt idx="57" formatCode="0.00">
                  <c:v>0.2247084509333028</c:v>
                </c:pt>
                <c:pt idx="58" formatCode="0.00">
                  <c:v>0.22771655680540584</c:v>
                </c:pt>
                <c:pt idx="59" formatCode="0.00">
                  <c:v>0.25628406643248536</c:v>
                </c:pt>
                <c:pt idx="60" formatCode="0.00">
                  <c:v>0.17899095271769405</c:v>
                </c:pt>
                <c:pt idx="61" formatCode="0.00">
                  <c:v>0.20995317521083345</c:v>
                </c:pt>
                <c:pt idx="62" formatCode="0.00">
                  <c:v>0.20953949270340977</c:v>
                </c:pt>
                <c:pt idx="63" formatCode="0.00">
                  <c:v>0.24520445495190352</c:v>
                </c:pt>
                <c:pt idx="64" formatCode="0.00">
                  <c:v>0.2456652643025081</c:v>
                </c:pt>
                <c:pt idx="65" formatCode="0.00">
                  <c:v>0.25592442287433864</c:v>
                </c:pt>
                <c:pt idx="66" formatCode="0.00">
                  <c:v>0.27282072070597374</c:v>
                </c:pt>
                <c:pt idx="67" formatCode="0.00">
                  <c:v>0.30605470756533537</c:v>
                </c:pt>
                <c:pt idx="68" formatCode="0.00">
                  <c:v>0.3198059273293955</c:v>
                </c:pt>
                <c:pt idx="69" formatCode="0.00">
                  <c:v>0.31304216032272669</c:v>
                </c:pt>
                <c:pt idx="70" formatCode="0.00">
                  <c:v>0.47269973315928054</c:v>
                </c:pt>
                <c:pt idx="71" formatCode="0.00">
                  <c:v>0.46888214048293275</c:v>
                </c:pt>
                <c:pt idx="72" formatCode="0.00">
                  <c:v>0.50492793487948895</c:v>
                </c:pt>
                <c:pt idx="73" formatCode="0.00">
                  <c:v>0.51432681529861368</c:v>
                </c:pt>
                <c:pt idx="74" formatCode="0.00">
                  <c:v>0.46151407858170151</c:v>
                </c:pt>
                <c:pt idx="75" formatCode="0.00">
                  <c:v>0.44338327019828422</c:v>
                </c:pt>
                <c:pt idx="76" formatCode="0.00">
                  <c:v>0.45106896867913565</c:v>
                </c:pt>
                <c:pt idx="77" formatCode="0.00">
                  <c:v>0.43231385583096194</c:v>
                </c:pt>
                <c:pt idx="78" formatCode="0.00">
                  <c:v>0.43328615519105407</c:v>
                </c:pt>
                <c:pt idx="79" formatCode="0.00">
                  <c:v>0.57080212102502725</c:v>
                </c:pt>
                <c:pt idx="80" formatCode="0.00">
                  <c:v>0.58610111933021858</c:v>
                </c:pt>
                <c:pt idx="81" formatCode="0.00">
                  <c:v>0.5735714938165517</c:v>
                </c:pt>
                <c:pt idx="82" formatCode="0.00">
                  <c:v>0.62978308139332451</c:v>
                </c:pt>
                <c:pt idx="83" formatCode="0.00">
                  <c:v>0.59040166695487528</c:v>
                </c:pt>
                <c:pt idx="84" formatCode="0.00">
                  <c:v>0.58765991674798534</c:v>
                </c:pt>
                <c:pt idx="85" formatCode="0.00">
                  <c:v>0.61061906616050532</c:v>
                </c:pt>
                <c:pt idx="86" formatCode="0.00">
                  <c:v>0.72060340549265145</c:v>
                </c:pt>
                <c:pt idx="87" formatCode="0.00">
                  <c:v>0.75374761239208055</c:v>
                </c:pt>
                <c:pt idx="88" formatCode="0.00">
                  <c:v>0.82580168672873633</c:v>
                </c:pt>
                <c:pt idx="89" formatCode="0.00">
                  <c:v>0.80517641943966956</c:v>
                </c:pt>
                <c:pt idx="90" formatCode="0.00">
                  <c:v>0.8806729793138538</c:v>
                </c:pt>
                <c:pt idx="91" formatCode="0.00">
                  <c:v>0.79820337413830222</c:v>
                </c:pt>
                <c:pt idx="92" formatCode="0.00">
                  <c:v>0.72722232598550984</c:v>
                </c:pt>
                <c:pt idx="93" formatCode="0.00">
                  <c:v>0.76638795949802951</c:v>
                </c:pt>
                <c:pt idx="94" formatCode="0.00">
                  <c:v>0.75105847083347788</c:v>
                </c:pt>
                <c:pt idx="95" formatCode="0.00">
                  <c:v>0.73587815703143911</c:v>
                </c:pt>
                <c:pt idx="96" formatCode="0.00">
                  <c:v>0.80648314081018002</c:v>
                </c:pt>
                <c:pt idx="97" formatCode="0.00">
                  <c:v>0.64658419311933502</c:v>
                </c:pt>
                <c:pt idx="98" formatCode="0.00">
                  <c:v>0.67639473738212408</c:v>
                </c:pt>
                <c:pt idx="99" formatCode="0.00">
                  <c:v>0.65846153157822396</c:v>
                </c:pt>
                <c:pt idx="100" formatCode="0.00">
                  <c:v>0.35899698329143609</c:v>
                </c:pt>
                <c:pt idx="101" formatCode="0.00">
                  <c:v>0.37018241428704041</c:v>
                </c:pt>
                <c:pt idx="102" formatCode="0.00">
                  <c:v>0.42558564328617576</c:v>
                </c:pt>
                <c:pt idx="103" formatCode="0.00">
                  <c:v>0.295205525524038</c:v>
                </c:pt>
                <c:pt idx="104" formatCode="0.00">
                  <c:v>0.30703539989781403</c:v>
                </c:pt>
                <c:pt idx="105" formatCode="0.00">
                  <c:v>0.30733971722202236</c:v>
                </c:pt>
                <c:pt idx="106" formatCode="0.00">
                  <c:v>0.30857417867110554</c:v>
                </c:pt>
                <c:pt idx="107" formatCode="0.00">
                  <c:v>0.29125262021827808</c:v>
                </c:pt>
                <c:pt idx="108" formatCode="0.00">
                  <c:v>0.30379628680348197</c:v>
                </c:pt>
                <c:pt idx="109" formatCode="0.00">
                  <c:v>0.30303746902801715</c:v>
                </c:pt>
                <c:pt idx="110" formatCode="0.00">
                  <c:v>0.34917293214898176</c:v>
                </c:pt>
                <c:pt idx="111" formatCode="0.00">
                  <c:v>0.39197621886858441</c:v>
                </c:pt>
                <c:pt idx="112" formatCode="0.00">
                  <c:v>0.38348737432211233</c:v>
                </c:pt>
                <c:pt idx="113" formatCode="0.00">
                  <c:v>0.42313349931967964</c:v>
                </c:pt>
                <c:pt idx="114" formatCode="0.00">
                  <c:v>0.44130137904607597</c:v>
                </c:pt>
                <c:pt idx="115" formatCode="0.00">
                  <c:v>0.44435876432527821</c:v>
                </c:pt>
                <c:pt idx="116" formatCode="0.00">
                  <c:v>0.42207845962387081</c:v>
                </c:pt>
                <c:pt idx="117" formatCode="0.00">
                  <c:v>0.41628253303297369</c:v>
                </c:pt>
                <c:pt idx="118" formatCode="0.00">
                  <c:v>0.42954528859258978</c:v>
                </c:pt>
                <c:pt idx="119" formatCode="0.00">
                  <c:v>0.43409396483483903</c:v>
                </c:pt>
                <c:pt idx="120" formatCode="0.00">
                  <c:v>0.44185240187128438</c:v>
                </c:pt>
                <c:pt idx="121" formatCode="0.00">
                  <c:v>0.44007112393304415</c:v>
                </c:pt>
                <c:pt idx="122" formatCode="0.00">
                  <c:v>0.44497066907868277</c:v>
                </c:pt>
                <c:pt idx="123" formatCode="0.00">
                  <c:v>0.44859257893583487</c:v>
                </c:pt>
                <c:pt idx="124" formatCode="0.00">
                  <c:v>0.45365279478621579</c:v>
                </c:pt>
                <c:pt idx="125" formatCode="0.00">
                  <c:v>0.45634309104608212</c:v>
                </c:pt>
                <c:pt idx="126" formatCode="0.00">
                  <c:v>0.42835528862290884</c:v>
                </c:pt>
                <c:pt idx="127" formatCode="0.00">
                  <c:v>0.42041846495336693</c:v>
                </c:pt>
                <c:pt idx="128" formatCode="0.00">
                  <c:v>0.41148389091141041</c:v>
                </c:pt>
                <c:pt idx="129" formatCode="0.00">
                  <c:v>0.4227321794589402</c:v>
                </c:pt>
                <c:pt idx="130" formatCode="0.00">
                  <c:v>0.40754757112010187</c:v>
                </c:pt>
                <c:pt idx="131" formatCode="0.00">
                  <c:v>0.41342834325858674</c:v>
                </c:pt>
                <c:pt idx="132" formatCode="0.00">
                  <c:v>0.42101466687688555</c:v>
                </c:pt>
                <c:pt idx="133" formatCode="0.00">
                  <c:v>0.49041130723665133</c:v>
                </c:pt>
                <c:pt idx="134" formatCode="0.00">
                  <c:v>0.47359795399485111</c:v>
                </c:pt>
                <c:pt idx="135" formatCode="0.00">
                  <c:v>0.47264999155758186</c:v>
                </c:pt>
                <c:pt idx="136" formatCode="0.00">
                  <c:v>0.4699853651272512</c:v>
                </c:pt>
                <c:pt idx="137" formatCode="0.00">
                  <c:v>0.54420560643161497</c:v>
                </c:pt>
                <c:pt idx="138" formatCode="0.00">
                  <c:v>0.53618247669227603</c:v>
                </c:pt>
                <c:pt idx="139" formatCode="0.00">
                  <c:v>0.50129224364898828</c:v>
                </c:pt>
                <c:pt idx="140" formatCode="0.00">
                  <c:v>0.47229006986130029</c:v>
                </c:pt>
                <c:pt idx="141" formatCode="0.00">
                  <c:v>0.41124746622811126</c:v>
                </c:pt>
                <c:pt idx="142" formatCode="0.00">
                  <c:v>0.42212540776501994</c:v>
                </c:pt>
                <c:pt idx="143" formatCode="0.00">
                  <c:v>0.37939962324503584</c:v>
                </c:pt>
                <c:pt idx="144" formatCode="0.00">
                  <c:v>0.34153165901517635</c:v>
                </c:pt>
                <c:pt idx="145" formatCode="0.00">
                  <c:v>0.30663414702417863</c:v>
                </c:pt>
                <c:pt idx="146" formatCode="0.00">
                  <c:v>0.53124263810843197</c:v>
                </c:pt>
                <c:pt idx="147" formatCode="0.00">
                  <c:v>0.52535225957710308</c:v>
                </c:pt>
                <c:pt idx="148" formatCode="0.00">
                  <c:v>0.56645684032168153</c:v>
                </c:pt>
                <c:pt idx="149" formatCode="0.00">
                  <c:v>0.5820857636832204</c:v>
                </c:pt>
                <c:pt idx="150" formatCode="0.00">
                  <c:v>0.59812779773206093</c:v>
                </c:pt>
                <c:pt idx="151" formatCode="0.00">
                  <c:v>0.5973465841318979</c:v>
                </c:pt>
                <c:pt idx="152" formatCode="0.00">
                  <c:v>0.59704715488356774</c:v>
                </c:pt>
                <c:pt idx="153" formatCode="0.00">
                  <c:v>0.65218165704001252</c:v>
                </c:pt>
                <c:pt idx="154" formatCode="0.00">
                  <c:v>0.66342834143855978</c:v>
                </c:pt>
                <c:pt idx="155" formatCode="0.00">
                  <c:v>0.66954363975236308</c:v>
                </c:pt>
                <c:pt idx="156" formatCode="0.00">
                  <c:v>0.71702492652993421</c:v>
                </c:pt>
                <c:pt idx="157" formatCode="0.00">
                  <c:v>0.77712225722938244</c:v>
                </c:pt>
                <c:pt idx="158" formatCode="0.00">
                  <c:v>0.76442079120877804</c:v>
                </c:pt>
                <c:pt idx="159" formatCode="0.00">
                  <c:v>0.73874638917857061</c:v>
                </c:pt>
                <c:pt idx="160" formatCode="0.00">
                  <c:v>0.73849957033284352</c:v>
                </c:pt>
                <c:pt idx="161" formatCode="0.00">
                  <c:v>0.73704820101705681</c:v>
                </c:pt>
                <c:pt idx="162" formatCode="0.00">
                  <c:v>0.68151587126243451</c:v>
                </c:pt>
                <c:pt idx="163" formatCode="0.00">
                  <c:v>0.66099410586715357</c:v>
                </c:pt>
                <c:pt idx="164" formatCode="0.00">
                  <c:v>0.68716499981615642</c:v>
                </c:pt>
                <c:pt idx="165" formatCode="0.00">
                  <c:v>0.68407534478008913</c:v>
                </c:pt>
                <c:pt idx="166" formatCode="0.00">
                  <c:v>0.69407440790232577</c:v>
                </c:pt>
                <c:pt idx="167" formatCode="0.00">
                  <c:v>0.66244952060087969</c:v>
                </c:pt>
                <c:pt idx="168" formatCode="0.00">
                  <c:v>0.62635955535041965</c:v>
                </c:pt>
                <c:pt idx="169" formatCode="0.00">
                  <c:v>0.64520189604535583</c:v>
                </c:pt>
                <c:pt idx="170" formatCode="0.00">
                  <c:v>0.63691322378537985</c:v>
                </c:pt>
                <c:pt idx="171" formatCode="0.00">
                  <c:v>0.64106275979259142</c:v>
                </c:pt>
                <c:pt idx="172" formatCode="0.00">
                  <c:v>0.62901786472560106</c:v>
                </c:pt>
                <c:pt idx="173" formatCode="0.00">
                  <c:v>0.6288791034181449</c:v>
                </c:pt>
                <c:pt idx="174" formatCode="0.00">
                  <c:v>0.63475826555212933</c:v>
                </c:pt>
                <c:pt idx="175" formatCode="0.00">
                  <c:v>0.70400610304820033</c:v>
                </c:pt>
                <c:pt idx="176" formatCode="0.00">
                  <c:v>0.70002500848330607</c:v>
                </c:pt>
                <c:pt idx="177" formatCode="0.00">
                  <c:v>0.73365751697634596</c:v>
                </c:pt>
                <c:pt idx="178" formatCode="0.00">
                  <c:v>0.69050255919970716</c:v>
                </c:pt>
                <c:pt idx="179" formatCode="0.00">
                  <c:v>0.58394414741022982</c:v>
                </c:pt>
                <c:pt idx="180" formatCode="0.00">
                  <c:v>0.61012786471492919</c:v>
                </c:pt>
                <c:pt idx="181" formatCode="0.00">
                  <c:v>0.58274958769173002</c:v>
                </c:pt>
                <c:pt idx="182" formatCode="0.00">
                  <c:v>0.53889447689758652</c:v>
                </c:pt>
                <c:pt idx="183" formatCode="0.00">
                  <c:v>0.19114157189947673</c:v>
                </c:pt>
                <c:pt idx="184" formatCode="0.00">
                  <c:v>0.13931045935018266</c:v>
                </c:pt>
                <c:pt idx="185" formatCode="0.00">
                  <c:v>-2.2911079247212085E-2</c:v>
                </c:pt>
                <c:pt idx="186" formatCode="0.00">
                  <c:v>-1.0645214121264042E-2</c:v>
                </c:pt>
                <c:pt idx="187" formatCode="0.00">
                  <c:v>4.0514306848636258E-2</c:v>
                </c:pt>
                <c:pt idx="188" formatCode="0.00">
                  <c:v>7.2556417035842369E-2</c:v>
                </c:pt>
                <c:pt idx="189" formatCode="0.00">
                  <c:v>1.0810608119040008</c:v>
                </c:pt>
                <c:pt idx="190" formatCode="0.00">
                  <c:v>0.93817002796844995</c:v>
                </c:pt>
                <c:pt idx="191" formatCode="0.00">
                  <c:v>0.33199440637049604</c:v>
                </c:pt>
                <c:pt idx="192" formatCode="0.00">
                  <c:v>0.38305470353163495</c:v>
                </c:pt>
                <c:pt idx="193" formatCode="0.00">
                  <c:v>0.40301198187639042</c:v>
                </c:pt>
                <c:pt idx="194" formatCode="0.00">
                  <c:v>0.43067310733264924</c:v>
                </c:pt>
                <c:pt idx="195" formatCode="0.00">
                  <c:v>0.44384949542955437</c:v>
                </c:pt>
                <c:pt idx="196" formatCode="0.00">
                  <c:v>0.40958379684477958</c:v>
                </c:pt>
                <c:pt idx="197" formatCode="0.00">
                  <c:v>0.50072497820787154</c:v>
                </c:pt>
                <c:pt idx="198" formatCode="0.00">
                  <c:v>0.47922160678428977</c:v>
                </c:pt>
                <c:pt idx="199" formatCode="0.00">
                  <c:v>0.52206021315013384</c:v>
                </c:pt>
                <c:pt idx="200" formatCode="0.00">
                  <c:v>0.48437421809688003</c:v>
                </c:pt>
                <c:pt idx="201" formatCode="0.00">
                  <c:v>0.48572362657620916</c:v>
                </c:pt>
                <c:pt idx="202" formatCode="0.00">
                  <c:v>0.4844500055734563</c:v>
                </c:pt>
                <c:pt idx="203" formatCode="0.00">
                  <c:v>0.49721535668448097</c:v>
                </c:pt>
                <c:pt idx="204" formatCode="0.00">
                  <c:v>0.49652862842232531</c:v>
                </c:pt>
                <c:pt idx="205" formatCode="0.00">
                  <c:v>0.44807976400301031</c:v>
                </c:pt>
                <c:pt idx="206" formatCode="0.00">
                  <c:v>0.44731256694236537</c:v>
                </c:pt>
                <c:pt idx="207" formatCode="0.00">
                  <c:v>0.42060326306882206</c:v>
                </c:pt>
                <c:pt idx="208" formatCode="0.00">
                  <c:v>0.35100539755675053</c:v>
                </c:pt>
                <c:pt idx="209" formatCode="0.00">
                  <c:v>0.41389616813749547</c:v>
                </c:pt>
                <c:pt idx="210" formatCode="0.00">
                  <c:v>0.40032355676872017</c:v>
                </c:pt>
                <c:pt idx="211" formatCode="0.00">
                  <c:v>0.41726650765966861</c:v>
                </c:pt>
                <c:pt idx="212" formatCode="0.00">
                  <c:v>0.42965226556040403</c:v>
                </c:pt>
                <c:pt idx="213" formatCode="0.00">
                  <c:v>0.41390365105028859</c:v>
                </c:pt>
                <c:pt idx="214" formatCode="0.00">
                  <c:v>0.40447871957528486</c:v>
                </c:pt>
                <c:pt idx="215" formatCode="0.00">
                  <c:v>0.39979894064013527</c:v>
                </c:pt>
                <c:pt idx="216" formatCode="0.00">
                  <c:v>0.4037112305106908</c:v>
                </c:pt>
                <c:pt idx="217" formatCode="0.00">
                  <c:v>0.40052951116141833</c:v>
                </c:pt>
                <c:pt idx="218" formatCode="0.00">
                  <c:v>0.41091946111626221</c:v>
                </c:pt>
                <c:pt idx="219" formatCode="0.00">
                  <c:v>-0.26310784372759838</c:v>
                </c:pt>
                <c:pt idx="220" formatCode="0.00">
                  <c:v>-7.8262259128362113E-2</c:v>
                </c:pt>
                <c:pt idx="221" formatCode="0.00">
                  <c:v>0.51621538249723709</c:v>
                </c:pt>
                <c:pt idx="222" formatCode="0.00">
                  <c:v>0.43713034366598985</c:v>
                </c:pt>
                <c:pt idx="223" formatCode="0.00">
                  <c:v>0.39829265089602423</c:v>
                </c:pt>
                <c:pt idx="224" formatCode="0.00">
                  <c:v>0.35887879030988556</c:v>
                </c:pt>
                <c:pt idx="225" formatCode="0.00">
                  <c:v>0.37229995984351161</c:v>
                </c:pt>
                <c:pt idx="226" formatCode="0.00">
                  <c:v>0.37296434217121116</c:v>
                </c:pt>
                <c:pt idx="227" formatCode="0.00">
                  <c:v>0.42240490375758571</c:v>
                </c:pt>
                <c:pt idx="228" formatCode="0.00">
                  <c:v>0.42013034367197738</c:v>
                </c:pt>
                <c:pt idx="229" formatCode="0.00">
                  <c:v>0.40743044488682034</c:v>
                </c:pt>
                <c:pt idx="230" formatCode="0.00">
                  <c:v>0.42396459219294669</c:v>
                </c:pt>
                <c:pt idx="231" formatCode="0.00">
                  <c:v>0.41652438679509335</c:v>
                </c:pt>
                <c:pt idx="232" formatCode="0.00">
                  <c:v>0.25478979469984925</c:v>
                </c:pt>
                <c:pt idx="233" formatCode="0.00">
                  <c:v>0.2315975345571484</c:v>
                </c:pt>
                <c:pt idx="234" formatCode="0.00">
                  <c:v>0.28032819680512844</c:v>
                </c:pt>
                <c:pt idx="235" formatCode="0.00">
                  <c:v>0.27774669741684516</c:v>
                </c:pt>
                <c:pt idx="236" formatCode="0.00">
                  <c:v>0.28056052152473659</c:v>
                </c:pt>
                <c:pt idx="237" formatCode="0.00">
                  <c:v>0.25496129739212198</c:v>
                </c:pt>
                <c:pt idx="238" formatCode="0.00">
                  <c:v>0.2921262294563744</c:v>
                </c:pt>
                <c:pt idx="239" formatCode="0.00">
                  <c:v>0.24753811913209076</c:v>
                </c:pt>
                <c:pt idx="240" formatCode="0.00">
                  <c:v>0.23240816550785651</c:v>
                </c:pt>
                <c:pt idx="241" formatCode="0.00">
                  <c:v>0.22236647985150435</c:v>
                </c:pt>
                <c:pt idx="242" formatCode="0.00">
                  <c:v>0.2130133033936317</c:v>
                </c:pt>
                <c:pt idx="243" formatCode="0.00">
                  <c:v>0.22044928987814522</c:v>
                </c:pt>
                <c:pt idx="244" formatCode="0.00">
                  <c:v>0.21938073101884645</c:v>
                </c:pt>
                <c:pt idx="245" formatCode="0.00">
                  <c:v>0.21809563365683976</c:v>
                </c:pt>
                <c:pt idx="246" formatCode="0.00">
                  <c:v>0.29412846016716282</c:v>
                </c:pt>
                <c:pt idx="247" formatCode="0.00">
                  <c:v>0.36297160507385445</c:v>
                </c:pt>
                <c:pt idx="248" formatCode="0.00">
                  <c:v>0.36016501274721158</c:v>
                </c:pt>
                <c:pt idx="249" formatCode="0.00">
                  <c:v>0.38533972034537223</c:v>
                </c:pt>
                <c:pt idx="250" formatCode="0.00">
                  <c:v>0.51995072488037619</c:v>
                </c:pt>
                <c:pt idx="251" formatCode="0.00">
                  <c:v>0.51458584351072356</c:v>
                </c:pt>
                <c:pt idx="252" formatCode="0.00">
                  <c:v>0.48959289232027481</c:v>
                </c:pt>
                <c:pt idx="253" formatCode="0.00">
                  <c:v>0.56478281153493459</c:v>
                </c:pt>
                <c:pt idx="254" formatCode="0.00">
                  <c:v>0.57673172958312757</c:v>
                </c:pt>
                <c:pt idx="255" formatCode="0.00">
                  <c:v>0.56071015239343891</c:v>
                </c:pt>
                <c:pt idx="256" formatCode="0.00">
                  <c:v>0.677262296867296</c:v>
                </c:pt>
                <c:pt idx="257" formatCode="0.00">
                  <c:v>0.68740056596445764</c:v>
                </c:pt>
                <c:pt idx="258" formatCode="0.00">
                  <c:v>0.69949712841480027</c:v>
                </c:pt>
                <c:pt idx="259" formatCode="0.00">
                  <c:v>0.77260425896926366</c:v>
                </c:pt>
                <c:pt idx="260" formatCode="0.00">
                  <c:v>0.75824839580599157</c:v>
                </c:pt>
                <c:pt idx="261" formatCode="0.00">
                  <c:v>0.72438726917626983</c:v>
                </c:pt>
                <c:pt idx="262" formatCode="0.00">
                  <c:v>0.86169200158384607</c:v>
                </c:pt>
                <c:pt idx="263" formatCode="0.00">
                  <c:v>0.80374135119463908</c:v>
                </c:pt>
                <c:pt idx="264" formatCode="0.00">
                  <c:v>0.82179509767262049</c:v>
                </c:pt>
                <c:pt idx="265" formatCode="0.00">
                  <c:v>0.77561364472741723</c:v>
                </c:pt>
                <c:pt idx="266" formatCode="0.00">
                  <c:v>0.76437383925184887</c:v>
                </c:pt>
                <c:pt idx="267" formatCode="0.00">
                  <c:v>0.71666132963706775</c:v>
                </c:pt>
                <c:pt idx="268" formatCode="0.00">
                  <c:v>0.65527860341204147</c:v>
                </c:pt>
                <c:pt idx="269" formatCode="0.00">
                  <c:v>0.63944851805699277</c:v>
                </c:pt>
                <c:pt idx="270" formatCode="0.00">
                  <c:v>0.65140393025812704</c:v>
                </c:pt>
                <c:pt idx="271" formatCode="0.00">
                  <c:v>0.65821045830453218</c:v>
                </c:pt>
                <c:pt idx="272" formatCode="0.00">
                  <c:v>0.65462031558939815</c:v>
                </c:pt>
                <c:pt idx="273" formatCode="0.00">
                  <c:v>0.65393365290878402</c:v>
                </c:pt>
                <c:pt idx="274" formatCode="0.00">
                  <c:v>0.65739401227330185</c:v>
                </c:pt>
                <c:pt idx="275" formatCode="0.00">
                  <c:v>0.65695832433862644</c:v>
                </c:pt>
                <c:pt idx="276" formatCode="0.00">
                  <c:v>0.66651022322650744</c:v>
                </c:pt>
                <c:pt idx="277" formatCode="0.00">
                  <c:v>0.6543442135742179</c:v>
                </c:pt>
                <c:pt idx="278" formatCode="0.00">
                  <c:v>0.65683529808870822</c:v>
                </c:pt>
                <c:pt idx="279" formatCode="0.00">
                  <c:v>0.65275815494572142</c:v>
                </c:pt>
                <c:pt idx="280" formatCode="0.00">
                  <c:v>0.64506732220695595</c:v>
                </c:pt>
                <c:pt idx="281" formatCode="0.00">
                  <c:v>0.6497802057697446</c:v>
                </c:pt>
                <c:pt idx="282" formatCode="0.00">
                  <c:v>0.65280975651548123</c:v>
                </c:pt>
                <c:pt idx="283" formatCode="0.00">
                  <c:v>0.64053862276950013</c:v>
                </c:pt>
                <c:pt idx="284" formatCode="0.00">
                  <c:v>0.64105478572447616</c:v>
                </c:pt>
                <c:pt idx="285" formatCode="0.00">
                  <c:v>0.6572873915209122</c:v>
                </c:pt>
                <c:pt idx="286" formatCode="0.00">
                  <c:v>0.64320990487583374</c:v>
                </c:pt>
                <c:pt idx="287" formatCode="0.00">
                  <c:v>0.63274579336554559</c:v>
                </c:pt>
                <c:pt idx="288" formatCode="0.00">
                  <c:v>0.63307794694446695</c:v>
                </c:pt>
                <c:pt idx="289" formatCode="0.00">
                  <c:v>0.51210925713455169</c:v>
                </c:pt>
                <c:pt idx="290" formatCode="0.00">
                  <c:v>0.51237616873536818</c:v>
                </c:pt>
                <c:pt idx="291" formatCode="0.00">
                  <c:v>0.51367321520400622</c:v>
                </c:pt>
                <c:pt idx="292" formatCode="0.00">
                  <c:v>0.44006410388595529</c:v>
                </c:pt>
                <c:pt idx="293" formatCode="0.00">
                  <c:v>0.53518011010689426</c:v>
                </c:pt>
                <c:pt idx="294" formatCode="0.00">
                  <c:v>0.51174948997581304</c:v>
                </c:pt>
                <c:pt idx="295" formatCode="0.00">
                  <c:v>0.52309411509522574</c:v>
                </c:pt>
                <c:pt idx="296" formatCode="0.00">
                  <c:v>0.55971735607263573</c:v>
                </c:pt>
                <c:pt idx="297" formatCode="0.00">
                  <c:v>0.56323977104659662</c:v>
                </c:pt>
                <c:pt idx="298" formatCode="0.00">
                  <c:v>0.66288696498796518</c:v>
                </c:pt>
                <c:pt idx="299" formatCode="0.00">
                  <c:v>0.67778305883713474</c:v>
                </c:pt>
                <c:pt idx="300" formatCode="0.00">
                  <c:v>0.63982488869240817</c:v>
                </c:pt>
                <c:pt idx="301" formatCode="0.00">
                  <c:v>0.63388419449316802</c:v>
                </c:pt>
                <c:pt idx="302" formatCode="0.00">
                  <c:v>0.63483246145722128</c:v>
                </c:pt>
                <c:pt idx="303" formatCode="0.00">
                  <c:v>0.6893395119455531</c:v>
                </c:pt>
                <c:pt idx="304" formatCode="0.00">
                  <c:v>0.70643877557997381</c:v>
                </c:pt>
                <c:pt idx="305" formatCode="0.00">
                  <c:v>0.72347072731592732</c:v>
                </c:pt>
                <c:pt idx="306" formatCode="0.00">
                  <c:v>0.69504017557935394</c:v>
                </c:pt>
                <c:pt idx="307" formatCode="0.00">
                  <c:v>0.71837361135219724</c:v>
                </c:pt>
                <c:pt idx="308" formatCode="0.00">
                  <c:v>0.71683433977272348</c:v>
                </c:pt>
                <c:pt idx="309" formatCode="0.00">
                  <c:v>0.70649179805463747</c:v>
                </c:pt>
                <c:pt idx="310" formatCode="0.00">
                  <c:v>0.72006885148426636</c:v>
                </c:pt>
                <c:pt idx="311" formatCode="0.00">
                  <c:v>0.75522564178294682</c:v>
                </c:pt>
                <c:pt idx="312" formatCode="0.00">
                  <c:v>0.72182850259603437</c:v>
                </c:pt>
                <c:pt idx="313" formatCode="0.00">
                  <c:v>0.74059266094783294</c:v>
                </c:pt>
                <c:pt idx="314" formatCode="0.00">
                  <c:v>0.71232611134412882</c:v>
                </c:pt>
                <c:pt idx="315" formatCode="0.00">
                  <c:v>0.67457680415353349</c:v>
                </c:pt>
                <c:pt idx="316" formatCode="0.00">
                  <c:v>0.6559262320139525</c:v>
                </c:pt>
                <c:pt idx="317" formatCode="0.00">
                  <c:v>0.6521136248994146</c:v>
                </c:pt>
                <c:pt idx="318" formatCode="0.00">
                  <c:v>0.6513582114643881</c:v>
                </c:pt>
                <c:pt idx="319" formatCode="0.00">
                  <c:v>0.69708360402734215</c:v>
                </c:pt>
                <c:pt idx="320" formatCode="0.00">
                  <c:v>0.71346641861676241</c:v>
                </c:pt>
                <c:pt idx="321" formatCode="0.00">
                  <c:v>0.76292291704848458</c:v>
                </c:pt>
                <c:pt idx="322" formatCode="0.00">
                  <c:v>0.78616837668885531</c:v>
                </c:pt>
                <c:pt idx="323" formatCode="0.00">
                  <c:v>0.80814486195980462</c:v>
                </c:pt>
                <c:pt idx="324" formatCode="0.00">
                  <c:v>0.85478771827796318</c:v>
                </c:pt>
                <c:pt idx="325" formatCode="0.00">
                  <c:v>0.84780817401131492</c:v>
                </c:pt>
                <c:pt idx="326" formatCode="0.00">
                  <c:v>0.87064115301593914</c:v>
                </c:pt>
                <c:pt idx="327" formatCode="0.00">
                  <c:v>0.8737188162693591</c:v>
                </c:pt>
                <c:pt idx="328" formatCode="0.00">
                  <c:v>0.88151138803192919</c:v>
                </c:pt>
                <c:pt idx="329" formatCode="0.00">
                  <c:v>0.88305997485029297</c:v>
                </c:pt>
                <c:pt idx="330" formatCode="0.00">
                  <c:v>0.85517942180842776</c:v>
                </c:pt>
                <c:pt idx="331" formatCode="0.00">
                  <c:v>0.85721068180578919</c:v>
                </c:pt>
                <c:pt idx="332" formatCode="0.00">
                  <c:v>0.85175064607221829</c:v>
                </c:pt>
                <c:pt idx="333" formatCode="0.00">
                  <c:v>0.85830642300803683</c:v>
                </c:pt>
                <c:pt idx="334" formatCode="0.00">
                  <c:v>0.82333826111880082</c:v>
                </c:pt>
                <c:pt idx="335" formatCode="0.00">
                  <c:v>0.81707410072032116</c:v>
                </c:pt>
                <c:pt idx="336" formatCode="0.00">
                  <c:v>0.83455039942568343</c:v>
                </c:pt>
                <c:pt idx="337" formatCode="0.00">
                  <c:v>0.83329948156384792</c:v>
                </c:pt>
                <c:pt idx="338" formatCode="0.00">
                  <c:v>0.85233176917012876</c:v>
                </c:pt>
                <c:pt idx="339" formatCode="0.00">
                  <c:v>0.90279579810134936</c:v>
                </c:pt>
                <c:pt idx="340" formatCode="0.00">
                  <c:v>0.89156360105133603</c:v>
                </c:pt>
                <c:pt idx="341" formatCode="0.00">
                  <c:v>0.86612533621116738</c:v>
                </c:pt>
                <c:pt idx="342" formatCode="0.00">
                  <c:v>0.91094078227515596</c:v>
                </c:pt>
                <c:pt idx="343" formatCode="0.00">
                  <c:v>0.90618741164035432</c:v>
                </c:pt>
                <c:pt idx="344" formatCode="0.00">
                  <c:v>0.91253361950239043</c:v>
                </c:pt>
                <c:pt idx="345" formatCode="0.00">
                  <c:v>0.89630977414551516</c:v>
                </c:pt>
                <c:pt idx="346" formatCode="0.00">
                  <c:v>0.89184692548441735</c:v>
                </c:pt>
                <c:pt idx="347" formatCode="0.00">
                  <c:v>0.95218205579184412</c:v>
                </c:pt>
                <c:pt idx="348" formatCode="0.00">
                  <c:v>0.95674941690583659</c:v>
                </c:pt>
                <c:pt idx="349" formatCode="0.00">
                  <c:v>0.89524356706016917</c:v>
                </c:pt>
                <c:pt idx="350" formatCode="0.00">
                  <c:v>0.87427751196701819</c:v>
                </c:pt>
                <c:pt idx="351" formatCode="0.00">
                  <c:v>0.83637073761397807</c:v>
                </c:pt>
                <c:pt idx="352" formatCode="0.00">
                  <c:v>0.8526078879482013</c:v>
                </c:pt>
                <c:pt idx="353" formatCode="0.00">
                  <c:v>0.86203714471352633</c:v>
                </c:pt>
                <c:pt idx="354" formatCode="0.00">
                  <c:v>0.75821692721126621</c:v>
                </c:pt>
                <c:pt idx="355" formatCode="0.00">
                  <c:v>0.78629546623573654</c:v>
                </c:pt>
                <c:pt idx="356" formatCode="0.00">
                  <c:v>0.91917630842143905</c:v>
                </c:pt>
                <c:pt idx="357" formatCode="0.00">
                  <c:v>0.87478317441006836</c:v>
                </c:pt>
                <c:pt idx="358" formatCode="0.00">
                  <c:v>0.84583087098392973</c:v>
                </c:pt>
                <c:pt idx="359" formatCode="0.00">
                  <c:v>0.87732493301417858</c:v>
                </c:pt>
                <c:pt idx="360" formatCode="0.00">
                  <c:v>0.91154411767966337</c:v>
                </c:pt>
                <c:pt idx="361" formatCode="0.00">
                  <c:v>0.95278752913929021</c:v>
                </c:pt>
                <c:pt idx="362" formatCode="0.00">
                  <c:v>0.95372311804144771</c:v>
                </c:pt>
                <c:pt idx="363" formatCode="0.00">
                  <c:v>0.91851667831387496</c:v>
                </c:pt>
                <c:pt idx="364" formatCode="0.00">
                  <c:v>0.87777726262192302</c:v>
                </c:pt>
                <c:pt idx="365" formatCode="0.00">
                  <c:v>0.8893713755964936</c:v>
                </c:pt>
                <c:pt idx="366" formatCode="0.00">
                  <c:v>0.86762914289289428</c:v>
                </c:pt>
                <c:pt idx="367" formatCode="0.00">
                  <c:v>0.85127693107589764</c:v>
                </c:pt>
                <c:pt idx="368" formatCode="0.00">
                  <c:v>0.81144922001878461</c:v>
                </c:pt>
                <c:pt idx="369" formatCode="0.00">
                  <c:v>0.784016643453608</c:v>
                </c:pt>
                <c:pt idx="370" formatCode="0.00">
                  <c:v>0.80854061095315122</c:v>
                </c:pt>
                <c:pt idx="371" formatCode="0.00">
                  <c:v>0.80199833647934538</c:v>
                </c:pt>
                <c:pt idx="372" formatCode="0.00">
                  <c:v>0.79524827730489234</c:v>
                </c:pt>
                <c:pt idx="373" formatCode="0.00">
                  <c:v>0.81100315050720373</c:v>
                </c:pt>
                <c:pt idx="374" formatCode="0.00">
                  <c:v>0.88296193018994973</c:v>
                </c:pt>
                <c:pt idx="375" formatCode="0.00">
                  <c:v>0.89963614960576666</c:v>
                </c:pt>
                <c:pt idx="376" formatCode="0.00">
                  <c:v>0.92981794275904739</c:v>
                </c:pt>
                <c:pt idx="377" formatCode="0.00">
                  <c:v>0.93785132787426717</c:v>
                </c:pt>
                <c:pt idx="378" formatCode="0.00">
                  <c:v>0.95377862443635575</c:v>
                </c:pt>
                <c:pt idx="379" formatCode="0.00">
                  <c:v>0.96760755101368212</c:v>
                </c:pt>
                <c:pt idx="380" formatCode="0.00">
                  <c:v>0.96449119590080123</c:v>
                </c:pt>
                <c:pt idx="381" formatCode="0.00">
                  <c:v>0.94128211114796634</c:v>
                </c:pt>
                <c:pt idx="382" formatCode="0.00">
                  <c:v>0.94549264069651173</c:v>
                </c:pt>
                <c:pt idx="383" formatCode="0.00">
                  <c:v>0.89768588379967762</c:v>
                </c:pt>
                <c:pt idx="384" formatCode="0.00">
                  <c:v>0.87090265148773061</c:v>
                </c:pt>
                <c:pt idx="385" formatCode="0.00">
                  <c:v>0.98471175086019247</c:v>
                </c:pt>
                <c:pt idx="386" formatCode="0.00">
                  <c:v>0.8405684978906941</c:v>
                </c:pt>
                <c:pt idx="387" formatCode="0.00">
                  <c:v>0.88467169315698713</c:v>
                </c:pt>
                <c:pt idx="388" formatCode="0.00">
                  <c:v>0.91277970916094509</c:v>
                </c:pt>
                <c:pt idx="389" formatCode="0.00">
                  <c:v>0.90722762825858205</c:v>
                </c:pt>
                <c:pt idx="390" formatCode="0.00">
                  <c:v>0.95170972796009867</c:v>
                </c:pt>
                <c:pt idx="391" formatCode="0.00">
                  <c:v>0.88120081427434027</c:v>
                </c:pt>
                <c:pt idx="392" formatCode="0.00">
                  <c:v>0.89283113850445683</c:v>
                </c:pt>
                <c:pt idx="393" formatCode="0.00">
                  <c:v>0.92072325326706361</c:v>
                </c:pt>
                <c:pt idx="394" formatCode="0.00">
                  <c:v>0.96598992844097775</c:v>
                </c:pt>
                <c:pt idx="395" formatCode="0.00">
                  <c:v>0.94099355448771271</c:v>
                </c:pt>
                <c:pt idx="396" formatCode="0.00">
                  <c:v>0.96606778453974418</c:v>
                </c:pt>
                <c:pt idx="397" formatCode="0.00">
                  <c:v>0.99553072869223791</c:v>
                </c:pt>
                <c:pt idx="398" formatCode="0.00">
                  <c:v>0.94746771545667807</c:v>
                </c:pt>
                <c:pt idx="399" formatCode="0.00">
                  <c:v>0.95970832622953839</c:v>
                </c:pt>
                <c:pt idx="400" formatCode="0.00">
                  <c:v>0.91075201732543576</c:v>
                </c:pt>
                <c:pt idx="401" formatCode="0.00">
                  <c:v>0.88766752064802668</c:v>
                </c:pt>
                <c:pt idx="402" formatCode="0.00">
                  <c:v>0.8924537084125207</c:v>
                </c:pt>
                <c:pt idx="403" formatCode="0.00">
                  <c:v>0.94304138316274955</c:v>
                </c:pt>
                <c:pt idx="404" formatCode="0.00">
                  <c:v>0.94943705578878257</c:v>
                </c:pt>
                <c:pt idx="405" formatCode="0.00">
                  <c:v>0.99843867805310715</c:v>
                </c:pt>
                <c:pt idx="406" formatCode="0.00">
                  <c:v>0.99292934131055721</c:v>
                </c:pt>
                <c:pt idx="407" formatCode="0.00">
                  <c:v>1.0313021300199616</c:v>
                </c:pt>
                <c:pt idx="408" formatCode="0.00">
                  <c:v>1.0029025969454144</c:v>
                </c:pt>
                <c:pt idx="409" formatCode="0.00">
                  <c:v>0.96024578954852868</c:v>
                </c:pt>
                <c:pt idx="410" formatCode="0.00">
                  <c:v>1.0441407199723287</c:v>
                </c:pt>
                <c:pt idx="411" formatCode="0.00">
                  <c:v>0.96100944523883969</c:v>
                </c:pt>
                <c:pt idx="412" formatCode="0.00">
                  <c:v>0.80301844019798385</c:v>
                </c:pt>
                <c:pt idx="413" formatCode="0.00">
                  <c:v>0.84429846528638475</c:v>
                </c:pt>
                <c:pt idx="414" formatCode="0.00">
                  <c:v>0.84669314214251723</c:v>
                </c:pt>
                <c:pt idx="415" formatCode="0.00">
                  <c:v>0.70642551919493146</c:v>
                </c:pt>
                <c:pt idx="416" formatCode="0.00">
                  <c:v>0.70063536305210095</c:v>
                </c:pt>
                <c:pt idx="417" formatCode="0.00">
                  <c:v>0.73423898606734639</c:v>
                </c:pt>
                <c:pt idx="418" formatCode="0.00">
                  <c:v>0.75059481586451604</c:v>
                </c:pt>
                <c:pt idx="419" formatCode="0.00">
                  <c:v>0.7814234502685945</c:v>
                </c:pt>
                <c:pt idx="420" formatCode="0.00">
                  <c:v>0.6979633666231122</c:v>
                </c:pt>
                <c:pt idx="421" formatCode="0.00">
                  <c:v>0.7342975593839306</c:v>
                </c:pt>
                <c:pt idx="422" formatCode="0.00">
                  <c:v>0.71552263527671367</c:v>
                </c:pt>
                <c:pt idx="423" formatCode="0.00">
                  <c:v>0.54264231358984838</c:v>
                </c:pt>
                <c:pt idx="424" formatCode="0.00">
                  <c:v>0.41433331996343314</c:v>
                </c:pt>
                <c:pt idx="425" formatCode="0.00">
                  <c:v>0.38820517759054662</c:v>
                </c:pt>
                <c:pt idx="426" formatCode="0.00">
                  <c:v>0.34312042906106016</c:v>
                </c:pt>
                <c:pt idx="427" formatCode="0.00">
                  <c:v>0.33880684584940279</c:v>
                </c:pt>
                <c:pt idx="428" formatCode="0.00">
                  <c:v>0.38043750312614255</c:v>
                </c:pt>
                <c:pt idx="429" formatCode="0.00">
                  <c:v>0.39222778218424165</c:v>
                </c:pt>
                <c:pt idx="430" formatCode="0.00">
                  <c:v>0.40023800607931576</c:v>
                </c:pt>
                <c:pt idx="431" formatCode="0.00">
                  <c:v>0.35369885507367427</c:v>
                </c:pt>
                <c:pt idx="432" formatCode="0.00">
                  <c:v>0.35801145895439956</c:v>
                </c:pt>
                <c:pt idx="433" formatCode="0.00">
                  <c:v>0.34506582523332058</c:v>
                </c:pt>
                <c:pt idx="434" formatCode="0.00">
                  <c:v>0.34559842573974725</c:v>
                </c:pt>
                <c:pt idx="435" formatCode="0.00">
                  <c:v>0.33474355774296805</c:v>
                </c:pt>
                <c:pt idx="436" formatCode="0.00">
                  <c:v>0.34492540658865822</c:v>
                </c:pt>
                <c:pt idx="437" formatCode="0.00">
                  <c:v>0.3372809852866816</c:v>
                </c:pt>
                <c:pt idx="438" formatCode="0.00">
                  <c:v>0.33957329311118445</c:v>
                </c:pt>
                <c:pt idx="439" formatCode="0.00">
                  <c:v>0.35447279938830023</c:v>
                </c:pt>
                <c:pt idx="440" formatCode="0.00">
                  <c:v>0.34796858487552157</c:v>
                </c:pt>
                <c:pt idx="441" formatCode="0.00">
                  <c:v>0.35464361214806989</c:v>
                </c:pt>
                <c:pt idx="442" formatCode="0.00">
                  <c:v>0.38720775376922184</c:v>
                </c:pt>
                <c:pt idx="443" formatCode="0.00">
                  <c:v>0.39451616975411979</c:v>
                </c:pt>
                <c:pt idx="444" formatCode="0.00">
                  <c:v>0.39722528157203396</c:v>
                </c:pt>
                <c:pt idx="445" formatCode="0.00">
                  <c:v>0.38224729964647491</c:v>
                </c:pt>
                <c:pt idx="446" formatCode="0.00">
                  <c:v>0.39565843357224123</c:v>
                </c:pt>
                <c:pt idx="447" formatCode="0.00">
                  <c:v>0.38718027284067585</c:v>
                </c:pt>
                <c:pt idx="448" formatCode="0.00">
                  <c:v>0.39740110007004498</c:v>
                </c:pt>
                <c:pt idx="449" formatCode="0.00">
                  <c:v>0.35616714307437619</c:v>
                </c:pt>
                <c:pt idx="450" formatCode="0.00">
                  <c:v>0.3444634647260425</c:v>
                </c:pt>
                <c:pt idx="451" formatCode="0.00">
                  <c:v>0.39131580936594085</c:v>
                </c:pt>
                <c:pt idx="452" formatCode="0.00">
                  <c:v>0.46046230238104691</c:v>
                </c:pt>
                <c:pt idx="453" formatCode="0.00">
                  <c:v>0.46232536465863788</c:v>
                </c:pt>
                <c:pt idx="454" formatCode="0.00">
                  <c:v>0.54285784992290331</c:v>
                </c:pt>
                <c:pt idx="455" formatCode="0.00">
                  <c:v>0.56763400299172362</c:v>
                </c:pt>
                <c:pt idx="456" formatCode="0.00">
                  <c:v>0.58762198109707475</c:v>
                </c:pt>
                <c:pt idx="457" formatCode="0.00">
                  <c:v>0.53183089464259059</c:v>
                </c:pt>
                <c:pt idx="458" formatCode="0.00">
                  <c:v>0.9720370175957066</c:v>
                </c:pt>
                <c:pt idx="459" formatCode="0.00">
                  <c:v>0.80413518559838837</c:v>
                </c:pt>
                <c:pt idx="460" formatCode="0.00">
                  <c:v>0.83264413133947612</c:v>
                </c:pt>
                <c:pt idx="461" formatCode="0.00">
                  <c:v>1.1410445840946941</c:v>
                </c:pt>
                <c:pt idx="462" formatCode="0.00">
                  <c:v>1.1136011376329213</c:v>
                </c:pt>
                <c:pt idx="463" formatCode="0.00">
                  <c:v>1.144057460390089</c:v>
                </c:pt>
                <c:pt idx="464" formatCode="0.00">
                  <c:v>1.1387091434650114</c:v>
                </c:pt>
                <c:pt idx="465" formatCode="0.00">
                  <c:v>1.1107350088518424</c:v>
                </c:pt>
                <c:pt idx="466" formatCode="0.00">
                  <c:v>1.1642372397900367</c:v>
                </c:pt>
                <c:pt idx="467" formatCode="0.00">
                  <c:v>1.1533069256961985</c:v>
                </c:pt>
                <c:pt idx="468" formatCode="0.00">
                  <c:v>1.1755406577249043</c:v>
                </c:pt>
                <c:pt idx="469" formatCode="0.00">
                  <c:v>1.273786168218042</c:v>
                </c:pt>
                <c:pt idx="470" formatCode="0.00">
                  <c:v>1.2066810342678398</c:v>
                </c:pt>
                <c:pt idx="471" formatCode="0.00">
                  <c:v>1.211157809718449</c:v>
                </c:pt>
                <c:pt idx="472" formatCode="0.00">
                  <c:v>1.186553091169863</c:v>
                </c:pt>
                <c:pt idx="473" formatCode="0.00">
                  <c:v>1.2830894042833236</c:v>
                </c:pt>
                <c:pt idx="474" formatCode="0.00">
                  <c:v>1.3022524252293044</c:v>
                </c:pt>
                <c:pt idx="475" formatCode="0.00">
                  <c:v>1.3147941202030229</c:v>
                </c:pt>
                <c:pt idx="476" formatCode="0.00">
                  <c:v>1.293468443980397</c:v>
                </c:pt>
                <c:pt idx="477" formatCode="0.00">
                  <c:v>1.2749354389173126</c:v>
                </c:pt>
                <c:pt idx="478" formatCode="0.00">
                  <c:v>1.1820247408579023</c:v>
                </c:pt>
                <c:pt idx="479" formatCode="0.00">
                  <c:v>1.1953178083783613</c:v>
                </c:pt>
                <c:pt idx="480" formatCode="0.00">
                  <c:v>1.1643490959033944</c:v>
                </c:pt>
                <c:pt idx="481" formatCode="0.00">
                  <c:v>1.0363210920181996</c:v>
                </c:pt>
                <c:pt idx="482" formatCode="0.00">
                  <c:v>0.95856180518499812</c:v>
                </c:pt>
                <c:pt idx="483" formatCode="0.00">
                  <c:v>0.81200293882900776</c:v>
                </c:pt>
                <c:pt idx="484" formatCode="0.00">
                  <c:v>0.76715466537395993</c:v>
                </c:pt>
                <c:pt idx="485" formatCode="0.00">
                  <c:v>0.72103780161462849</c:v>
                </c:pt>
                <c:pt idx="486" formatCode="0.00">
                  <c:v>0.70272686444408194</c:v>
                </c:pt>
                <c:pt idx="487" formatCode="0.00">
                  <c:v>0.66493758027863092</c:v>
                </c:pt>
                <c:pt idx="488" formatCode="0.00">
                  <c:v>0.4852775815991876</c:v>
                </c:pt>
                <c:pt idx="489" formatCode="0.00">
                  <c:v>0.50571843397497207</c:v>
                </c:pt>
                <c:pt idx="490" formatCode="0.00">
                  <c:v>0.4681169433489073</c:v>
                </c:pt>
                <c:pt idx="491" formatCode="0.00">
                  <c:v>0.46248086843638458</c:v>
                </c:pt>
                <c:pt idx="492" formatCode="0.00">
                  <c:v>0.45511836893628593</c:v>
                </c:pt>
                <c:pt idx="493" formatCode="0.00">
                  <c:v>0.42720044921212341</c:v>
                </c:pt>
                <c:pt idx="494" formatCode="0.00">
                  <c:v>0.42962745640853739</c:v>
                </c:pt>
                <c:pt idx="495" formatCode="0.00">
                  <c:v>0.41840618308778837</c:v>
                </c:pt>
                <c:pt idx="496" formatCode="0.00">
                  <c:v>0.42257342923850966</c:v>
                </c:pt>
                <c:pt idx="497" formatCode="0.00">
                  <c:v>0.42107937195562606</c:v>
                </c:pt>
                <c:pt idx="498" formatCode="0.00">
                  <c:v>0.32601028002964866</c:v>
                </c:pt>
                <c:pt idx="499" formatCode="0.00">
                  <c:v>0.34073417038117232</c:v>
                </c:pt>
                <c:pt idx="500" formatCode="0.00">
                  <c:v>0.36835447309093838</c:v>
                </c:pt>
                <c:pt idx="501" formatCode="0.00">
                  <c:v>0.34793321618611334</c:v>
                </c:pt>
                <c:pt idx="502" formatCode="0.00">
                  <c:v>0.34628799664988863</c:v>
                </c:pt>
                <c:pt idx="503" formatCode="0.00">
                  <c:v>0.33416710151593859</c:v>
                </c:pt>
                <c:pt idx="504" formatCode="0.00">
                  <c:v>0.35224404731432185</c:v>
                </c:pt>
                <c:pt idx="505" formatCode="0.00">
                  <c:v>0.38883143460981467</c:v>
                </c:pt>
                <c:pt idx="506" formatCode="0.00">
                  <c:v>0.39393032259362842</c:v>
                </c:pt>
                <c:pt idx="507" formatCode="0.00">
                  <c:v>0.39850875920428147</c:v>
                </c:pt>
                <c:pt idx="508" formatCode="0.00">
                  <c:v>0.39782854423579528</c:v>
                </c:pt>
                <c:pt idx="509" formatCode="0.00">
                  <c:v>0.3645522447999151</c:v>
                </c:pt>
                <c:pt idx="510" formatCode="0.00">
                  <c:v>0.33514091521701422</c:v>
                </c:pt>
                <c:pt idx="511" formatCode="0.00">
                  <c:v>0.34274372491459004</c:v>
                </c:pt>
                <c:pt idx="512" formatCode="0.00">
                  <c:v>0.30736674744362519</c:v>
                </c:pt>
                <c:pt idx="513" formatCode="0.00">
                  <c:v>0.51100972819783042</c:v>
                </c:pt>
                <c:pt idx="514" formatCode="0.00">
                  <c:v>0.52846078885841319</c:v>
                </c:pt>
                <c:pt idx="515" formatCode="0.00">
                  <c:v>0.53869195453832819</c:v>
                </c:pt>
                <c:pt idx="516" formatCode="0.00">
                  <c:v>0.5254134957373312</c:v>
                </c:pt>
                <c:pt idx="517" formatCode="0.00">
                  <c:v>0.64163177170194641</c:v>
                </c:pt>
                <c:pt idx="518" formatCode="0.00">
                  <c:v>0.64619137207579247</c:v>
                </c:pt>
                <c:pt idx="519" formatCode="0.00">
                  <c:v>0.64855775571633667</c:v>
                </c:pt>
                <c:pt idx="520" formatCode="0.00">
                  <c:v>0.63410984447332552</c:v>
                </c:pt>
                <c:pt idx="521" formatCode="0.00">
                  <c:v>0.62579928751511193</c:v>
                </c:pt>
                <c:pt idx="522" formatCode="0.00">
                  <c:v>0.59666165156153894</c:v>
                </c:pt>
                <c:pt idx="523" formatCode="0.00">
                  <c:v>0.65508870785110496</c:v>
                </c:pt>
                <c:pt idx="524" formatCode="0.00">
                  <c:v>0.63890079395261901</c:v>
                </c:pt>
                <c:pt idx="525" formatCode="0.00">
                  <c:v>0.64562652448111202</c:v>
                </c:pt>
                <c:pt idx="526" formatCode="0.00">
                  <c:v>0.62766496411732797</c:v>
                </c:pt>
                <c:pt idx="527" formatCode="0.00">
                  <c:v>0.54851629794117007</c:v>
                </c:pt>
                <c:pt idx="528" formatCode="0.00">
                  <c:v>0.62000866303827373</c:v>
                </c:pt>
                <c:pt idx="529" formatCode="0.00">
                  <c:v>0.47090181652281127</c:v>
                </c:pt>
                <c:pt idx="530" formatCode="0.00">
                  <c:v>0.49164838854707305</c:v>
                </c:pt>
                <c:pt idx="531" formatCode="0.00">
                  <c:v>0.48062208261353428</c:v>
                </c:pt>
                <c:pt idx="532" formatCode="0.00">
                  <c:v>0.48313037071370002</c:v>
                </c:pt>
                <c:pt idx="533" formatCode="0.00">
                  <c:v>0.49666404693435845</c:v>
                </c:pt>
                <c:pt idx="534" formatCode="0.00">
                  <c:v>0.53433547759844469</c:v>
                </c:pt>
                <c:pt idx="535" formatCode="0.00">
                  <c:v>0.26757020673218529</c:v>
                </c:pt>
                <c:pt idx="536" formatCode="0.00">
                  <c:v>0.25875239053843108</c:v>
                </c:pt>
                <c:pt idx="537" formatCode="0.00">
                  <c:v>0.25332266935056053</c:v>
                </c:pt>
                <c:pt idx="538" formatCode="0.00">
                  <c:v>0.30356502954566189</c:v>
                </c:pt>
                <c:pt idx="539" formatCode="0.00">
                  <c:v>0.33245447493331792</c:v>
                </c:pt>
                <c:pt idx="540" formatCode="0.00">
                  <c:v>0.25794633356428714</c:v>
                </c:pt>
                <c:pt idx="541" formatCode="0.00">
                  <c:v>0.23254537607363879</c:v>
                </c:pt>
                <c:pt idx="542" formatCode="0.00">
                  <c:v>0.12498369461504537</c:v>
                </c:pt>
                <c:pt idx="543" formatCode="0.00">
                  <c:v>-8.0188398912008199E-2</c:v>
                </c:pt>
                <c:pt idx="544" formatCode="0.00">
                  <c:v>-7.2988379433726366E-2</c:v>
                </c:pt>
                <c:pt idx="545" formatCode="0.00">
                  <c:v>-7.9295989763437269E-2</c:v>
                </c:pt>
                <c:pt idx="546" formatCode="0.00">
                  <c:v>-2.6631936281306695E-2</c:v>
                </c:pt>
                <c:pt idx="547" formatCode="0.00">
                  <c:v>-2.8692296356002987E-2</c:v>
                </c:pt>
                <c:pt idx="548" formatCode="0.00">
                  <c:v>-5.0348711204518705E-3</c:v>
                </c:pt>
                <c:pt idx="549" formatCode="0.00">
                  <c:v>7.7193318611985329E-3</c:v>
                </c:pt>
                <c:pt idx="550" formatCode="0.00">
                  <c:v>-6.3782476919123088E-2</c:v>
                </c:pt>
                <c:pt idx="551" formatCode="0.00">
                  <c:v>-4.1106211966983858E-2</c:v>
                </c:pt>
                <c:pt idx="552" formatCode="0.00">
                  <c:v>-6.7983241163191589E-3</c:v>
                </c:pt>
                <c:pt idx="553" formatCode="0.00">
                  <c:v>-2.8378783267893708E-2</c:v>
                </c:pt>
                <c:pt idx="554" formatCode="0.00">
                  <c:v>-5.144734294307312E-2</c:v>
                </c:pt>
                <c:pt idx="555" formatCode="0.00">
                  <c:v>0.24362068412450197</c:v>
                </c:pt>
                <c:pt idx="556" formatCode="0.00">
                  <c:v>0.2244980820731298</c:v>
                </c:pt>
                <c:pt idx="557" formatCode="0.00">
                  <c:v>0.25912543251046338</c:v>
                </c:pt>
                <c:pt idx="558" formatCode="0.00">
                  <c:v>0.28109491205389642</c:v>
                </c:pt>
                <c:pt idx="559" formatCode="0.00">
                  <c:v>0.26183718872828099</c:v>
                </c:pt>
                <c:pt idx="560" formatCode="0.00">
                  <c:v>0.2959890929707939</c:v>
                </c:pt>
                <c:pt idx="561" formatCode="0.00">
                  <c:v>0.37593034897388661</c:v>
                </c:pt>
                <c:pt idx="562" formatCode="0.00">
                  <c:v>0.36522539170634866</c:v>
                </c:pt>
                <c:pt idx="563" formatCode="0.00">
                  <c:v>0.38780738014242422</c:v>
                </c:pt>
                <c:pt idx="564" formatCode="0.00">
                  <c:v>0.37269743091742724</c:v>
                </c:pt>
                <c:pt idx="565" formatCode="0.00">
                  <c:v>0.40282207870014247</c:v>
                </c:pt>
                <c:pt idx="566" formatCode="0.00">
                  <c:v>0.40684440368315083</c:v>
                </c:pt>
                <c:pt idx="567" formatCode="0.00">
                  <c:v>0.39491214293899168</c:v>
                </c:pt>
                <c:pt idx="568" formatCode="0.00">
                  <c:v>0.37760070961535674</c:v>
                </c:pt>
                <c:pt idx="569" formatCode="0.00">
                  <c:v>0.38712969577549533</c:v>
                </c:pt>
                <c:pt idx="570" formatCode="0.00">
                  <c:v>0.55574324848043299</c:v>
                </c:pt>
                <c:pt idx="571" formatCode="0.00">
                  <c:v>0.58545182042155319</c:v>
                </c:pt>
                <c:pt idx="572" formatCode="0.00">
                  <c:v>0.6856313454706936</c:v>
                </c:pt>
                <c:pt idx="573" formatCode="0.00">
                  <c:v>0.68699525701906217</c:v>
                </c:pt>
                <c:pt idx="574" formatCode="0.00">
                  <c:v>0.68434486580865139</c:v>
                </c:pt>
                <c:pt idx="575" formatCode="0.00">
                  <c:v>0.68776912108713406</c:v>
                </c:pt>
                <c:pt idx="576" formatCode="0.00">
                  <c:v>0.67719295063999863</c:v>
                </c:pt>
                <c:pt idx="577" formatCode="0.00">
                  <c:v>0.70022813257018124</c:v>
                </c:pt>
                <c:pt idx="578" formatCode="0.00">
                  <c:v>0.66930275106849824</c:v>
                </c:pt>
                <c:pt idx="579" formatCode="0.00">
                  <c:v>0.67149204460969714</c:v>
                </c:pt>
                <c:pt idx="580" formatCode="0.00">
                  <c:v>0.73209215477418832</c:v>
                </c:pt>
                <c:pt idx="581" formatCode="0.00">
                  <c:v>0.79850701556268311</c:v>
                </c:pt>
                <c:pt idx="582" formatCode="0.00">
                  <c:v>0.79338822770374862</c:v>
                </c:pt>
                <c:pt idx="583" formatCode="0.00">
                  <c:v>0.7817775638965645</c:v>
                </c:pt>
                <c:pt idx="584" formatCode="0.00">
                  <c:v>0.79116885942263804</c:v>
                </c:pt>
                <c:pt idx="585" formatCode="0.00">
                  <c:v>0.69344431314836597</c:v>
                </c:pt>
                <c:pt idx="586" formatCode="0.00">
                  <c:v>0.83155142283429018</c:v>
                </c:pt>
                <c:pt idx="587" formatCode="0.00">
                  <c:v>0.75763399984079549</c:v>
                </c:pt>
                <c:pt idx="588" formatCode="0.00">
                  <c:v>0.7472092640248672</c:v>
                </c:pt>
                <c:pt idx="589" formatCode="0.00">
                  <c:v>0.73850062293700602</c:v>
                </c:pt>
                <c:pt idx="590" formatCode="0.00">
                  <c:v>0.7175350297806915</c:v>
                </c:pt>
                <c:pt idx="591" formatCode="0.00">
                  <c:v>0.5761227299484788</c:v>
                </c:pt>
                <c:pt idx="592" formatCode="0.00">
                  <c:v>0.60313849895214233</c:v>
                </c:pt>
                <c:pt idx="593" formatCode="0.00">
                  <c:v>0.54946826424329298</c:v>
                </c:pt>
                <c:pt idx="594" formatCode="0.00">
                  <c:v>0.54633912317040234</c:v>
                </c:pt>
                <c:pt idx="595" formatCode="0.00">
                  <c:v>0.51644550528933075</c:v>
                </c:pt>
                <c:pt idx="596" formatCode="0.00">
                  <c:v>0.49822857204646864</c:v>
                </c:pt>
                <c:pt idx="597" formatCode="0.00">
                  <c:v>0.41605560740842662</c:v>
                </c:pt>
                <c:pt idx="598" formatCode="0.00">
                  <c:v>0.46647387030577325</c:v>
                </c:pt>
                <c:pt idx="599" formatCode="0.00">
                  <c:v>0.49266714964239638</c:v>
                </c:pt>
                <c:pt idx="600" formatCode="0.00">
                  <c:v>0.47937819698943307</c:v>
                </c:pt>
                <c:pt idx="601" formatCode="0.00">
                  <c:v>0.44956661830357086</c:v>
                </c:pt>
                <c:pt idx="602" formatCode="0.00">
                  <c:v>0.44690607184894027</c:v>
                </c:pt>
                <c:pt idx="603" formatCode="0.00">
                  <c:v>0.41649404884820385</c:v>
                </c:pt>
                <c:pt idx="604" formatCode="0.00">
                  <c:v>0.51524340821354242</c:v>
                </c:pt>
                <c:pt idx="605" formatCode="0.00">
                  <c:v>0.51269309969037991</c:v>
                </c:pt>
                <c:pt idx="606" formatCode="0.00">
                  <c:v>0.544328210660594</c:v>
                </c:pt>
                <c:pt idx="607" formatCode="0.00">
                  <c:v>0.53748284476507913</c:v>
                </c:pt>
                <c:pt idx="608" formatCode="0.00">
                  <c:v>0.56199586422993753</c:v>
                </c:pt>
                <c:pt idx="609" formatCode="0.00">
                  <c:v>0.56444208452502342</c:v>
                </c:pt>
                <c:pt idx="610" formatCode="0.00">
                  <c:v>0.58423385941516759</c:v>
                </c:pt>
                <c:pt idx="611" formatCode="0.00">
                  <c:v>0.55485985138550842</c:v>
                </c:pt>
                <c:pt idx="612" formatCode="0.00">
                  <c:v>0.51628377564197903</c:v>
                </c:pt>
                <c:pt idx="613" formatCode="0.00">
                  <c:v>0.48761669767107291</c:v>
                </c:pt>
                <c:pt idx="614" formatCode="0.00">
                  <c:v>0.49381487877862412</c:v>
                </c:pt>
                <c:pt idx="615" formatCode="0.00">
                  <c:v>0.50347272525691034</c:v>
                </c:pt>
                <c:pt idx="616" formatCode="0.00">
                  <c:v>0.43374858174201991</c:v>
                </c:pt>
                <c:pt idx="617" formatCode="0.00">
                  <c:v>0.46211004057637389</c:v>
                </c:pt>
                <c:pt idx="618" formatCode="0.00">
                  <c:v>0.46825798082268377</c:v>
                </c:pt>
                <c:pt idx="619" formatCode="0.00">
                  <c:v>0.47183037663831356</c:v>
                </c:pt>
                <c:pt idx="620" formatCode="0.00">
                  <c:v>0.47194090784564341</c:v>
                </c:pt>
                <c:pt idx="621" formatCode="0.00">
                  <c:v>0.51425820757773966</c:v>
                </c:pt>
                <c:pt idx="622" formatCode="0.00">
                  <c:v>0.5103072724844131</c:v>
                </c:pt>
                <c:pt idx="623" formatCode="0.00">
                  <c:v>0.5075401935055176</c:v>
                </c:pt>
                <c:pt idx="624" formatCode="0.00">
                  <c:v>0.49847714671185056</c:v>
                </c:pt>
                <c:pt idx="625" formatCode="0.00">
                  <c:v>0.48769013223245489</c:v>
                </c:pt>
                <c:pt idx="626" formatCode="0.00">
                  <c:v>0.45817898817757724</c:v>
                </c:pt>
                <c:pt idx="627" formatCode="0.00">
                  <c:v>0.38533774897162976</c:v>
                </c:pt>
                <c:pt idx="628" formatCode="0.00">
                  <c:v>0.36753094474722786</c:v>
                </c:pt>
                <c:pt idx="629" formatCode="0.00">
                  <c:v>0.33452372944420611</c:v>
                </c:pt>
                <c:pt idx="630" formatCode="0.00">
                  <c:v>0.33854386798333003</c:v>
                </c:pt>
                <c:pt idx="631" formatCode="0.00">
                  <c:v>0.33733195819090434</c:v>
                </c:pt>
                <c:pt idx="632" formatCode="0.00">
                  <c:v>0.32848437955829807</c:v>
                </c:pt>
                <c:pt idx="633" formatCode="0.00">
                  <c:v>0.34681815882672529</c:v>
                </c:pt>
                <c:pt idx="634" formatCode="0.00">
                  <c:v>0.1101570092133434</c:v>
                </c:pt>
                <c:pt idx="635" formatCode="0.00">
                  <c:v>0.12578314064141932</c:v>
                </c:pt>
                <c:pt idx="636" formatCode="0.00">
                  <c:v>2.7665340055971273E-2</c:v>
                </c:pt>
                <c:pt idx="637" formatCode="0.00">
                  <c:v>3.320812085952466E-2</c:v>
                </c:pt>
                <c:pt idx="638" formatCode="0.00">
                  <c:v>1.7611664268699513E-2</c:v>
                </c:pt>
                <c:pt idx="639" formatCode="0.00">
                  <c:v>5.8859695172894999E-3</c:v>
                </c:pt>
                <c:pt idx="640" formatCode="0.00">
                  <c:v>3.2063827526310346E-2</c:v>
                </c:pt>
                <c:pt idx="641" formatCode="0.00">
                  <c:v>3.2445151736195887E-2</c:v>
                </c:pt>
                <c:pt idx="642" formatCode="0.00">
                  <c:v>9.6155612140629121E-2</c:v>
                </c:pt>
                <c:pt idx="643" formatCode="0.00">
                  <c:v>0.14251125097449149</c:v>
                </c:pt>
                <c:pt idx="644" formatCode="0.00">
                  <c:v>0.12388537274218014</c:v>
                </c:pt>
                <c:pt idx="645" formatCode="0.00">
                  <c:v>9.6188850954826294E-2</c:v>
                </c:pt>
                <c:pt idx="646" formatCode="0.00">
                  <c:v>0.11457820946715339</c:v>
                </c:pt>
                <c:pt idx="647" formatCode="0.00">
                  <c:v>8.6821094765233656E-2</c:v>
                </c:pt>
                <c:pt idx="648" formatCode="0.00">
                  <c:v>3.3798547243659778E-2</c:v>
                </c:pt>
                <c:pt idx="649" formatCode="0.00">
                  <c:v>9.8058660927468663E-2</c:v>
                </c:pt>
                <c:pt idx="650" formatCode="0.00">
                  <c:v>0.1024973399996295</c:v>
                </c:pt>
                <c:pt idx="651" formatCode="0.00">
                  <c:v>0.13681807537007512</c:v>
                </c:pt>
                <c:pt idx="652" formatCode="0.00">
                  <c:v>0.11552315377315869</c:v>
                </c:pt>
                <c:pt idx="653" formatCode="0.00">
                  <c:v>9.9462542523406819E-2</c:v>
                </c:pt>
                <c:pt idx="654" formatCode="0.00">
                  <c:v>0.11204651569083786</c:v>
                </c:pt>
                <c:pt idx="655" formatCode="0.00">
                  <c:v>0.11393418744064909</c:v>
                </c:pt>
                <c:pt idx="656" formatCode="0.00">
                  <c:v>0.13418856609917618</c:v>
                </c:pt>
                <c:pt idx="657" formatCode="0.00">
                  <c:v>0.18143222256759592</c:v>
                </c:pt>
                <c:pt idx="658" formatCode="0.00">
                  <c:v>0.15790539411610152</c:v>
                </c:pt>
                <c:pt idx="659" formatCode="0.00">
                  <c:v>0.14035971616320966</c:v>
                </c:pt>
                <c:pt idx="660" formatCode="0.00">
                  <c:v>0.16458425971104818</c:v>
                </c:pt>
                <c:pt idx="661" formatCode="0.00">
                  <c:v>0.18802225676881046</c:v>
                </c:pt>
                <c:pt idx="662" formatCode="0.00">
                  <c:v>0.2286748446725744</c:v>
                </c:pt>
                <c:pt idx="663" formatCode="0.00">
                  <c:v>0.21762181865355937</c:v>
                </c:pt>
                <c:pt idx="664" formatCode="0.00">
                  <c:v>0.21767786697058664</c:v>
                </c:pt>
                <c:pt idx="665" formatCode="0.00">
                  <c:v>0.21671546182350529</c:v>
                </c:pt>
                <c:pt idx="666" formatCode="0.00">
                  <c:v>0.19945605084129905</c:v>
                </c:pt>
                <c:pt idx="667" formatCode="0.00">
                  <c:v>0.22756608088329727</c:v>
                </c:pt>
                <c:pt idx="668" formatCode="0.00">
                  <c:v>0.22810159454828144</c:v>
                </c:pt>
                <c:pt idx="669" formatCode="0.00">
                  <c:v>0.23903894056267685</c:v>
                </c:pt>
                <c:pt idx="670" formatCode="0.00">
                  <c:v>0.23820816928445346</c:v>
                </c:pt>
                <c:pt idx="671" formatCode="0.00">
                  <c:v>0.28220589311415389</c:v>
                </c:pt>
                <c:pt idx="672" formatCode="0.00">
                  <c:v>0.28608439397984198</c:v>
                </c:pt>
                <c:pt idx="673" formatCode="0.00">
                  <c:v>0.27927459749512196</c:v>
                </c:pt>
                <c:pt idx="674" formatCode="0.00">
                  <c:v>0.28347698220718737</c:v>
                </c:pt>
                <c:pt idx="675" formatCode="0.00">
                  <c:v>0.23058783476250039</c:v>
                </c:pt>
                <c:pt idx="676" formatCode="0.00">
                  <c:v>0.22115975887936892</c:v>
                </c:pt>
                <c:pt idx="677" formatCode="0.00">
                  <c:v>0.21124966135649095</c:v>
                </c:pt>
                <c:pt idx="678" formatCode="0.00">
                  <c:v>0.23174588649594535</c:v>
                </c:pt>
                <c:pt idx="679" formatCode="0.00">
                  <c:v>0.22859245070669776</c:v>
                </c:pt>
                <c:pt idx="680" formatCode="0.00">
                  <c:v>0.23975902130761156</c:v>
                </c:pt>
                <c:pt idx="681" formatCode="0.00">
                  <c:v>0.21720444704842987</c:v>
                </c:pt>
                <c:pt idx="682" formatCode="0.00">
                  <c:v>0.23071791976998898</c:v>
                </c:pt>
                <c:pt idx="683" formatCode="0.00">
                  <c:v>0.27382182910082431</c:v>
                </c:pt>
                <c:pt idx="684" formatCode="0.00">
                  <c:v>0.27574483608377781</c:v>
                </c:pt>
                <c:pt idx="685" formatCode="0.00">
                  <c:v>0.31299743691128817</c:v>
                </c:pt>
                <c:pt idx="686" formatCode="0.00">
                  <c:v>0.29779950657877929</c:v>
                </c:pt>
                <c:pt idx="687" formatCode="0.00">
                  <c:v>0.26893918127326955</c:v>
                </c:pt>
                <c:pt idx="688" formatCode="0.00">
                  <c:v>0.24719060830353232</c:v>
                </c:pt>
                <c:pt idx="689" formatCode="0.00">
                  <c:v>0.30765328539742914</c:v>
                </c:pt>
                <c:pt idx="690" formatCode="0.00">
                  <c:v>0.31236015933783839</c:v>
                </c:pt>
                <c:pt idx="691" formatCode="0.00">
                  <c:v>0.22857955203568311</c:v>
                </c:pt>
                <c:pt idx="692" formatCode="0.00">
                  <c:v>0.14699231020275641</c:v>
                </c:pt>
                <c:pt idx="693" formatCode="0.00">
                  <c:v>0.33217168826900251</c:v>
                </c:pt>
                <c:pt idx="694" formatCode="0.00">
                  <c:v>0.22035088686170526</c:v>
                </c:pt>
                <c:pt idx="695" formatCode="0.00">
                  <c:v>7.4389279473717915E-2</c:v>
                </c:pt>
                <c:pt idx="696" formatCode="0.00">
                  <c:v>0.1248157416498013</c:v>
                </c:pt>
                <c:pt idx="697" formatCode="0.00">
                  <c:v>2.3220166668740751E-2</c:v>
                </c:pt>
                <c:pt idx="698" formatCode="0.00">
                  <c:v>0.41096220785459459</c:v>
                </c:pt>
                <c:pt idx="699" formatCode="0.00">
                  <c:v>0.39633664025249671</c:v>
                </c:pt>
                <c:pt idx="700" formatCode="0.00">
                  <c:v>0.41361611455160979</c:v>
                </c:pt>
                <c:pt idx="701" formatCode="0.00">
                  <c:v>0.40301569655802261</c:v>
                </c:pt>
                <c:pt idx="702" formatCode="0.00">
                  <c:v>0.50378587836095856</c:v>
                </c:pt>
                <c:pt idx="703" formatCode="0.00">
                  <c:v>0.50427635689359784</c:v>
                </c:pt>
                <c:pt idx="704" formatCode="0.00">
                  <c:v>0.49997736175502411</c:v>
                </c:pt>
                <c:pt idx="705" formatCode="0.00">
                  <c:v>0.45728903907027874</c:v>
                </c:pt>
                <c:pt idx="706" formatCode="0.00">
                  <c:v>0.46651425920189982</c:v>
                </c:pt>
                <c:pt idx="707" formatCode="0.00">
                  <c:v>0.48240534688520637</c:v>
                </c:pt>
                <c:pt idx="708" formatCode="0.00">
                  <c:v>0.47686497330100008</c:v>
                </c:pt>
                <c:pt idx="709" formatCode="0.00">
                  <c:v>0.49001941740307214</c:v>
                </c:pt>
                <c:pt idx="710" formatCode="0.00">
                  <c:v>0.45355924885485188</c:v>
                </c:pt>
                <c:pt idx="711" formatCode="0.00">
                  <c:v>0.45306006682865957</c:v>
                </c:pt>
                <c:pt idx="712" formatCode="0.00">
                  <c:v>0.45961489021352891</c:v>
                </c:pt>
                <c:pt idx="713" formatCode="0.00">
                  <c:v>0.40803042056371247</c:v>
                </c:pt>
                <c:pt idx="714" formatCode="0.00">
                  <c:v>0.40970923486515648</c:v>
                </c:pt>
                <c:pt idx="715" formatCode="0.00">
                  <c:v>0.42177222213474508</c:v>
                </c:pt>
                <c:pt idx="716" formatCode="0.00">
                  <c:v>0.41812940048719138</c:v>
                </c:pt>
                <c:pt idx="717" formatCode="0.00">
                  <c:v>0.41131518233110109</c:v>
                </c:pt>
                <c:pt idx="718" formatCode="0.00">
                  <c:v>0.40658863612938356</c:v>
                </c:pt>
                <c:pt idx="719" formatCode="0.00">
                  <c:v>0.40472061640157792</c:v>
                </c:pt>
                <c:pt idx="720" formatCode="0.00">
                  <c:v>0.41145060979713372</c:v>
                </c:pt>
                <c:pt idx="721" formatCode="0.00">
                  <c:v>0.40992728666144851</c:v>
                </c:pt>
                <c:pt idx="722" formatCode="0.00">
                  <c:v>0.41076156701269195</c:v>
                </c:pt>
                <c:pt idx="723" formatCode="0.00">
                  <c:v>0.40254320782426484</c:v>
                </c:pt>
                <c:pt idx="724" formatCode="0.00">
                  <c:v>0.40635894287168206</c:v>
                </c:pt>
                <c:pt idx="725" formatCode="0.00">
                  <c:v>0.43757754518501274</c:v>
                </c:pt>
                <c:pt idx="726" formatCode="0.00">
                  <c:v>0.43132602678088283</c:v>
                </c:pt>
                <c:pt idx="727" formatCode="0.00">
                  <c:v>0.40836527873155037</c:v>
                </c:pt>
                <c:pt idx="728" formatCode="0.00">
                  <c:v>0.36434478539662918</c:v>
                </c:pt>
                <c:pt idx="729" formatCode="0.00">
                  <c:v>0.24759650118245205</c:v>
                </c:pt>
                <c:pt idx="730" formatCode="0.00">
                  <c:v>0.23456114922524371</c:v>
                </c:pt>
                <c:pt idx="731" formatCode="0.00">
                  <c:v>0.20565558746599769</c:v>
                </c:pt>
                <c:pt idx="732" formatCode="0.00">
                  <c:v>2.349309179887582E-2</c:v>
                </c:pt>
                <c:pt idx="733" formatCode="0.00">
                  <c:v>-2.0871752264646961E-2</c:v>
                </c:pt>
                <c:pt idx="734" formatCode="0.00">
                  <c:v>-4.616054104963712E-2</c:v>
                </c:pt>
                <c:pt idx="735" formatCode="0.00">
                  <c:v>-4.5862054068608493E-2</c:v>
                </c:pt>
                <c:pt idx="736" formatCode="0.00">
                  <c:v>-8.654863728668015E-2</c:v>
                </c:pt>
                <c:pt idx="737" formatCode="0.00">
                  <c:v>-9.8890842691106665E-2</c:v>
                </c:pt>
                <c:pt idx="738" formatCode="0.00">
                  <c:v>-5.0838422041626322E-2</c:v>
                </c:pt>
                <c:pt idx="739" formatCode="0.00">
                  <c:v>-0.13658680313481078</c:v>
                </c:pt>
                <c:pt idx="740" formatCode="0.00">
                  <c:v>-8.572677133368449E-2</c:v>
                </c:pt>
                <c:pt idx="741" formatCode="0.00">
                  <c:v>-8.1680839386014906E-2</c:v>
                </c:pt>
                <c:pt idx="742" formatCode="0.00">
                  <c:v>-6.9874977605710764E-2</c:v>
                </c:pt>
                <c:pt idx="743" formatCode="0.00">
                  <c:v>-7.6764055307756068E-2</c:v>
                </c:pt>
                <c:pt idx="744" formatCode="0.00">
                  <c:v>-0.10395395069855778</c:v>
                </c:pt>
                <c:pt idx="745" formatCode="0.00">
                  <c:v>-0.17425647192158686</c:v>
                </c:pt>
                <c:pt idx="746" formatCode="0.00">
                  <c:v>-0.17653608251879141</c:v>
                </c:pt>
                <c:pt idx="747" formatCode="0.00">
                  <c:v>-0.17292816449518505</c:v>
                </c:pt>
                <c:pt idx="748" formatCode="0.00">
                  <c:v>-0.16877638662766925</c:v>
                </c:pt>
                <c:pt idx="749" formatCode="0.00">
                  <c:v>-0.15370905463380186</c:v>
                </c:pt>
                <c:pt idx="750" formatCode="0.00">
                  <c:v>-0.14459557554476929</c:v>
                </c:pt>
                <c:pt idx="751" formatCode="0.00">
                  <c:v>-0.13694448012926885</c:v>
                </c:pt>
                <c:pt idx="752" formatCode="0.00">
                  <c:v>-0.13361352167911328</c:v>
                </c:pt>
                <c:pt idx="753" formatCode="0.00">
                  <c:v>-0.13620656733554815</c:v>
                </c:pt>
                <c:pt idx="754" formatCode="0.00">
                  <c:v>-8.4133492716920888E-2</c:v>
                </c:pt>
                <c:pt idx="755" formatCode="0.00">
                  <c:v>-0.1036452915594601</c:v>
                </c:pt>
                <c:pt idx="756" formatCode="0.00">
                  <c:v>-8.8638755823364432E-2</c:v>
                </c:pt>
                <c:pt idx="757" formatCode="0.00">
                  <c:v>-0.1140052709492374</c:v>
                </c:pt>
                <c:pt idx="758" formatCode="0.00">
                  <c:v>-0.11757174036753404</c:v>
                </c:pt>
                <c:pt idx="759" formatCode="0.00">
                  <c:v>-3.3143345316094669E-2</c:v>
                </c:pt>
                <c:pt idx="760" formatCode="0.00">
                  <c:v>-3.8712020687079352E-2</c:v>
                </c:pt>
                <c:pt idx="761" formatCode="0.00">
                  <c:v>-4.3508204978151589E-2</c:v>
                </c:pt>
                <c:pt idx="762" formatCode="0.00">
                  <c:v>0.13897353830767809</c:v>
                </c:pt>
                <c:pt idx="763" formatCode="0.00">
                  <c:v>0.1838756137356119</c:v>
                </c:pt>
                <c:pt idx="764" formatCode="0.00">
                  <c:v>0.2059040312433657</c:v>
                </c:pt>
                <c:pt idx="765" formatCode="0.00">
                  <c:v>0.19550227818030669</c:v>
                </c:pt>
                <c:pt idx="766" formatCode="0.00">
                  <c:v>0.19080328028683885</c:v>
                </c:pt>
                <c:pt idx="767" formatCode="0.00">
                  <c:v>0.20785087788235324</c:v>
                </c:pt>
                <c:pt idx="768" formatCode="0.00">
                  <c:v>0.28754900757105434</c:v>
                </c:pt>
                <c:pt idx="769" formatCode="0.00">
                  <c:v>0.36179738121251598</c:v>
                </c:pt>
                <c:pt idx="770" formatCode="0.00">
                  <c:v>0.34961358571778206</c:v>
                </c:pt>
                <c:pt idx="771" formatCode="0.00">
                  <c:v>0.33315050942384106</c:v>
                </c:pt>
                <c:pt idx="772" formatCode="0.00">
                  <c:v>0.30356248009536735</c:v>
                </c:pt>
                <c:pt idx="773" formatCode="0.00">
                  <c:v>0.30124886154625574</c:v>
                </c:pt>
                <c:pt idx="774" formatCode="0.00">
                  <c:v>0.30978645484154016</c:v>
                </c:pt>
                <c:pt idx="775" formatCode="0.00">
                  <c:v>0.3332086701947608</c:v>
                </c:pt>
                <c:pt idx="776" formatCode="0.00">
                  <c:v>0.28123978150437623</c:v>
                </c:pt>
                <c:pt idx="777" formatCode="0.00">
                  <c:v>0.29186837678010308</c:v>
                </c:pt>
                <c:pt idx="778" formatCode="0.00">
                  <c:v>0.29062406868720286</c:v>
                </c:pt>
                <c:pt idx="779" formatCode="0.00">
                  <c:v>0.28628674448398261</c:v>
                </c:pt>
                <c:pt idx="780" formatCode="0.00">
                  <c:v>0.28229621856529497</c:v>
                </c:pt>
                <c:pt idx="781" formatCode="0.00">
                  <c:v>0.27985629400952106</c:v>
                </c:pt>
                <c:pt idx="782" formatCode="0.00">
                  <c:v>0.27999356418479415</c:v>
                </c:pt>
                <c:pt idx="783" formatCode="0.00">
                  <c:v>0.2868753529201275</c:v>
                </c:pt>
                <c:pt idx="784" formatCode="0.00">
                  <c:v>0.29157733130018454</c:v>
                </c:pt>
                <c:pt idx="785" formatCode="0.00">
                  <c:v>0.2682061659035227</c:v>
                </c:pt>
                <c:pt idx="786" formatCode="0.00">
                  <c:v>0.26778987968029216</c:v>
                </c:pt>
                <c:pt idx="787" formatCode="0.00">
                  <c:v>0.26943150018731366</c:v>
                </c:pt>
                <c:pt idx="788" formatCode="0.00">
                  <c:v>0.27181598397964968</c:v>
                </c:pt>
                <c:pt idx="789" formatCode="0.00">
                  <c:v>0.2682821851160509</c:v>
                </c:pt>
                <c:pt idx="790" formatCode="0.00">
                  <c:v>0.26544825569916347</c:v>
                </c:pt>
                <c:pt idx="791" formatCode="0.00">
                  <c:v>0.24085669301187324</c:v>
                </c:pt>
                <c:pt idx="792" formatCode="0.00">
                  <c:v>0.19951890765822436</c:v>
                </c:pt>
                <c:pt idx="793" formatCode="0.00">
                  <c:v>0.19062658573783969</c:v>
                </c:pt>
                <c:pt idx="794" formatCode="0.00">
                  <c:v>0.1864382297859902</c:v>
                </c:pt>
                <c:pt idx="795" formatCode="0.00">
                  <c:v>0.20047600422809292</c:v>
                </c:pt>
                <c:pt idx="796" formatCode="0.00">
                  <c:v>0.20402776371349648</c:v>
                </c:pt>
                <c:pt idx="797" formatCode="0.00">
                  <c:v>0.20031834110503913</c:v>
                </c:pt>
                <c:pt idx="798" formatCode="0.00">
                  <c:v>0.10606626098442949</c:v>
                </c:pt>
                <c:pt idx="799" formatCode="0.00">
                  <c:v>7.2008188469299586E-2</c:v>
                </c:pt>
                <c:pt idx="800" formatCode="0.00">
                  <c:v>6.1905132214867965E-2</c:v>
                </c:pt>
                <c:pt idx="801" formatCode="0.00">
                  <c:v>-9.8974176572174805E-2</c:v>
                </c:pt>
                <c:pt idx="802" formatCode="0.00">
                  <c:v>-8.8946261329620538E-2</c:v>
                </c:pt>
                <c:pt idx="803" formatCode="0.00">
                  <c:v>-9.0199196227885581E-2</c:v>
                </c:pt>
                <c:pt idx="804" formatCode="0.00">
                  <c:v>-0.11801602377446044</c:v>
                </c:pt>
                <c:pt idx="805" formatCode="0.00">
                  <c:v>-0.11573439117960084</c:v>
                </c:pt>
                <c:pt idx="806" formatCode="0.00">
                  <c:v>-6.7222672499179834E-2</c:v>
                </c:pt>
                <c:pt idx="807" formatCode="0.00">
                  <c:v>-4.3167035892522104E-2</c:v>
                </c:pt>
                <c:pt idx="808" formatCode="0.00">
                  <c:v>-4.5396698094995365E-3</c:v>
                </c:pt>
                <c:pt idx="809" formatCode="0.00">
                  <c:v>-1.0182497242284979E-3</c:v>
                </c:pt>
                <c:pt idx="810" formatCode="0.00">
                  <c:v>-1.284361812159631E-2</c:v>
                </c:pt>
                <c:pt idx="811" formatCode="0.00">
                  <c:v>-2.7378195659644459E-4</c:v>
                </c:pt>
                <c:pt idx="812" formatCode="0.00">
                  <c:v>-1.6745551265125128E-2</c:v>
                </c:pt>
                <c:pt idx="813" formatCode="0.00">
                  <c:v>-1.2664917589525993E-2</c:v>
                </c:pt>
                <c:pt idx="814" formatCode="0.00">
                  <c:v>-4.765897292682033E-2</c:v>
                </c:pt>
                <c:pt idx="815" formatCode="0.00">
                  <c:v>8.7892727401533716E-3</c:v>
                </c:pt>
                <c:pt idx="816" formatCode="0.00">
                  <c:v>-1.5627636301747429E-2</c:v>
                </c:pt>
                <c:pt idx="817" formatCode="0.00">
                  <c:v>-3.2067972028271996E-2</c:v>
                </c:pt>
                <c:pt idx="818" formatCode="0.00">
                  <c:v>-4.1470732605160751E-2</c:v>
                </c:pt>
                <c:pt idx="819" formatCode="0.00">
                  <c:v>-1.4916737126562314E-2</c:v>
                </c:pt>
                <c:pt idx="820" formatCode="0.00">
                  <c:v>7.8529525744156E-3</c:v>
                </c:pt>
                <c:pt idx="821" formatCode="0.00">
                  <c:v>5.5420138501790395E-2</c:v>
                </c:pt>
                <c:pt idx="822" formatCode="0.00">
                  <c:v>7.0364067879711348E-2</c:v>
                </c:pt>
                <c:pt idx="823" formatCode="0.00">
                  <c:v>9.5756624486201987E-3</c:v>
                </c:pt>
                <c:pt idx="824" formatCode="0.00">
                  <c:v>-3.1387747273767417E-3</c:v>
                </c:pt>
                <c:pt idx="825" formatCode="0.00">
                  <c:v>-4.1566271698407565E-3</c:v>
                </c:pt>
                <c:pt idx="826" formatCode="0.00">
                  <c:v>-2.7409077310473474E-2</c:v>
                </c:pt>
                <c:pt idx="827" formatCode="0.00">
                  <c:v>-5.1689670680995135E-2</c:v>
                </c:pt>
                <c:pt idx="828" formatCode="0.00">
                  <c:v>-7.0574546448443992E-2</c:v>
                </c:pt>
                <c:pt idx="829" formatCode="0.00">
                  <c:v>-5.8509353109703337E-2</c:v>
                </c:pt>
                <c:pt idx="830" formatCode="0.00">
                  <c:v>-6.2949635780268742E-2</c:v>
                </c:pt>
                <c:pt idx="831" formatCode="0.00">
                  <c:v>-6.4762576640446365E-2</c:v>
                </c:pt>
                <c:pt idx="832" formatCode="0.00">
                  <c:v>-7.6320815695899741E-2</c:v>
                </c:pt>
                <c:pt idx="833" formatCode="0.00">
                  <c:v>-1.2305614053185433E-2</c:v>
                </c:pt>
                <c:pt idx="834" formatCode="0.00">
                  <c:v>1.6130513628075115E-2</c:v>
                </c:pt>
                <c:pt idx="835" formatCode="0.00">
                  <c:v>7.081567976920237E-3</c:v>
                </c:pt>
                <c:pt idx="836" formatCode="0.00">
                  <c:v>1.8728013516692871E-2</c:v>
                </c:pt>
                <c:pt idx="837" formatCode="0.00">
                  <c:v>-3.1058288371333679E-2</c:v>
                </c:pt>
                <c:pt idx="838" formatCode="0.00">
                  <c:v>-5.7838109675588334E-2</c:v>
                </c:pt>
                <c:pt idx="839" formatCode="0.00">
                  <c:v>-3.8946702538153508E-2</c:v>
                </c:pt>
                <c:pt idx="840" formatCode="0.00">
                  <c:v>-4.9085676773483258E-2</c:v>
                </c:pt>
                <c:pt idx="841" formatCode="0.00">
                  <c:v>-5.1028072637416974E-2</c:v>
                </c:pt>
                <c:pt idx="842" formatCode="0.00">
                  <c:v>-1.0388619827544293E-2</c:v>
                </c:pt>
                <c:pt idx="843" formatCode="0.00">
                  <c:v>-2.7619342886186497E-2</c:v>
                </c:pt>
                <c:pt idx="844" formatCode="0.00">
                  <c:v>-3.9511025369408655E-2</c:v>
                </c:pt>
                <c:pt idx="845" formatCode="0.00">
                  <c:v>-3.2089763604168042E-2</c:v>
                </c:pt>
                <c:pt idx="846" formatCode="0.00">
                  <c:v>1.0111053507044217E-2</c:v>
                </c:pt>
                <c:pt idx="847" formatCode="0.00">
                  <c:v>9.0139395655684084E-3</c:v>
                </c:pt>
                <c:pt idx="848" formatCode="0.00">
                  <c:v>2.6165821773903454E-2</c:v>
                </c:pt>
                <c:pt idx="849" formatCode="0.00">
                  <c:v>2.5055963602690173E-2</c:v>
                </c:pt>
                <c:pt idx="850" formatCode="0.00">
                  <c:v>1.0016614012097498E-2</c:v>
                </c:pt>
                <c:pt idx="851" formatCode="0.00">
                  <c:v>1.0967194614178302E-2</c:v>
                </c:pt>
                <c:pt idx="852" formatCode="0.00">
                  <c:v>-1.1608757432080417E-2</c:v>
                </c:pt>
                <c:pt idx="853" formatCode="0.00">
                  <c:v>6.6905665972607054E-2</c:v>
                </c:pt>
                <c:pt idx="854" formatCode="0.00">
                  <c:v>3.4002276565504946E-2</c:v>
                </c:pt>
                <c:pt idx="855" formatCode="0.00">
                  <c:v>-4.0801878089821594E-2</c:v>
                </c:pt>
                <c:pt idx="856" formatCode="0.00">
                  <c:v>-4.4375892513408427E-2</c:v>
                </c:pt>
                <c:pt idx="857" formatCode="0.00">
                  <c:v>-3.6901222995787707E-2</c:v>
                </c:pt>
                <c:pt idx="858" formatCode="0.00">
                  <c:v>9.9070667210270063E-3</c:v>
                </c:pt>
                <c:pt idx="859" formatCode="0.00">
                  <c:v>1.2887713548819372E-2</c:v>
                </c:pt>
                <c:pt idx="860" formatCode="0.00">
                  <c:v>5.2481134565332876E-2</c:v>
                </c:pt>
                <c:pt idx="861" formatCode="0.00">
                  <c:v>6.5459191179329579E-2</c:v>
                </c:pt>
                <c:pt idx="862" formatCode="0.00">
                  <c:v>6.786720628568424E-2</c:v>
                </c:pt>
                <c:pt idx="863" formatCode="0.00">
                  <c:v>5.812105849648503E-2</c:v>
                </c:pt>
                <c:pt idx="864" formatCode="0.00">
                  <c:v>3.9922020328327049E-2</c:v>
                </c:pt>
                <c:pt idx="865" formatCode="0.00">
                  <c:v>3.837835801026783E-2</c:v>
                </c:pt>
                <c:pt idx="866" formatCode="0.00">
                  <c:v>2.3046434947171141E-2</c:v>
                </c:pt>
                <c:pt idx="867" formatCode="0.00">
                  <c:v>9.4699591192088262E-2</c:v>
                </c:pt>
                <c:pt idx="868" formatCode="0.00">
                  <c:v>9.4947644395302663E-2</c:v>
                </c:pt>
                <c:pt idx="869" formatCode="0.00">
                  <c:v>8.1600628776859876E-2</c:v>
                </c:pt>
                <c:pt idx="870" formatCode="0.00">
                  <c:v>7.481710126424064E-2</c:v>
                </c:pt>
                <c:pt idx="871" formatCode="0.00">
                  <c:v>0.10606253151652131</c:v>
                </c:pt>
                <c:pt idx="872" formatCode="0.00">
                  <c:v>9.7463039074984575E-2</c:v>
                </c:pt>
                <c:pt idx="873" formatCode="0.00">
                  <c:v>8.1428008066468396E-2</c:v>
                </c:pt>
                <c:pt idx="874" formatCode="0.00">
                  <c:v>0.11392133886854065</c:v>
                </c:pt>
                <c:pt idx="875" formatCode="0.00">
                  <c:v>0.11124773547379456</c:v>
                </c:pt>
                <c:pt idx="876" formatCode="0.00">
                  <c:v>8.0230296941867438E-3</c:v>
                </c:pt>
                <c:pt idx="877" formatCode="0.00">
                  <c:v>1.48253621515542E-2</c:v>
                </c:pt>
                <c:pt idx="878" formatCode="0.00">
                  <c:v>-3.5473192136122093E-2</c:v>
                </c:pt>
                <c:pt idx="879" formatCode="0.00">
                  <c:v>-3.8163754709948206E-2</c:v>
                </c:pt>
                <c:pt idx="880" formatCode="0.00">
                  <c:v>-4.1053893133722409E-2</c:v>
                </c:pt>
                <c:pt idx="881" formatCode="0.00">
                  <c:v>-3.8585942152280867E-2</c:v>
                </c:pt>
                <c:pt idx="882" formatCode="0.00">
                  <c:v>-4.1903021810563434E-2</c:v>
                </c:pt>
                <c:pt idx="883" formatCode="0.00">
                  <c:v>-0.21831505230428744</c:v>
                </c:pt>
                <c:pt idx="884" formatCode="0.00">
                  <c:v>-0.1925054785730495</c:v>
                </c:pt>
                <c:pt idx="885" formatCode="0.00">
                  <c:v>-5.5697677033982783E-2</c:v>
                </c:pt>
                <c:pt idx="886" formatCode="0.00">
                  <c:v>-7.6481960763140969E-2</c:v>
                </c:pt>
                <c:pt idx="887" formatCode="0.00">
                  <c:v>-4.7297159106697045E-2</c:v>
                </c:pt>
                <c:pt idx="888" formatCode="0.00">
                  <c:v>-8.2350698068911307E-2</c:v>
                </c:pt>
                <c:pt idx="889" formatCode="0.00">
                  <c:v>-0.10798757225239752</c:v>
                </c:pt>
                <c:pt idx="890" formatCode="0.00">
                  <c:v>-0.25019974775431264</c:v>
                </c:pt>
                <c:pt idx="891" formatCode="0.00">
                  <c:v>-0.17975520990843788</c:v>
                </c:pt>
                <c:pt idx="892" formatCode="0.00">
                  <c:v>-0.24551687597479838</c:v>
                </c:pt>
                <c:pt idx="893" formatCode="0.00">
                  <c:v>-0.33457722031773629</c:v>
                </c:pt>
                <c:pt idx="894" formatCode="0.00">
                  <c:v>-0.28030970533089905</c:v>
                </c:pt>
                <c:pt idx="895" formatCode="0.00">
                  <c:v>-0.26942517902330732</c:v>
                </c:pt>
                <c:pt idx="896" formatCode="0.00">
                  <c:v>-0.1618021800733081</c:v>
                </c:pt>
                <c:pt idx="897" formatCode="0.00">
                  <c:v>-0.15570886365494441</c:v>
                </c:pt>
                <c:pt idx="898" formatCode="0.00">
                  <c:v>-0.15401518293040983</c:v>
                </c:pt>
                <c:pt idx="899" formatCode="0.00">
                  <c:v>-0.14040267829060557</c:v>
                </c:pt>
                <c:pt idx="900" formatCode="0.00">
                  <c:v>-2.9715794130562433E-2</c:v>
                </c:pt>
                <c:pt idx="901" formatCode="0.00">
                  <c:v>-5.5149594464469043E-2</c:v>
                </c:pt>
                <c:pt idx="902" formatCode="0.00">
                  <c:v>1.6729017404542416E-2</c:v>
                </c:pt>
                <c:pt idx="903" formatCode="0.00">
                  <c:v>1.9090461548233871E-2</c:v>
                </c:pt>
                <c:pt idx="904" formatCode="0.00">
                  <c:v>7.9047229704194033E-2</c:v>
                </c:pt>
                <c:pt idx="905" formatCode="0.00">
                  <c:v>8.3119642168304558E-2</c:v>
                </c:pt>
                <c:pt idx="906" formatCode="0.00">
                  <c:v>0.13668445972581195</c:v>
                </c:pt>
                <c:pt idx="907" formatCode="0.00">
                  <c:v>0.16083439830998383</c:v>
                </c:pt>
                <c:pt idx="908" formatCode="0.00">
                  <c:v>0.25267041615088454</c:v>
                </c:pt>
                <c:pt idx="909" formatCode="0.00">
                  <c:v>0.24887074225944733</c:v>
                </c:pt>
                <c:pt idx="910" formatCode="0.00">
                  <c:v>0.18160794108600403</c:v>
                </c:pt>
                <c:pt idx="911" formatCode="0.00">
                  <c:v>0.22586719990286433</c:v>
                </c:pt>
                <c:pt idx="912" formatCode="0.00">
                  <c:v>0.2108328721130211</c:v>
                </c:pt>
                <c:pt idx="913" formatCode="0.00">
                  <c:v>0.17901260548090744</c:v>
                </c:pt>
                <c:pt idx="914" formatCode="0.00">
                  <c:v>0.19060812613565334</c:v>
                </c:pt>
                <c:pt idx="915" formatCode="0.00">
                  <c:v>0.23596295189195576</c:v>
                </c:pt>
                <c:pt idx="916" formatCode="0.00">
                  <c:v>0.21791332915759115</c:v>
                </c:pt>
                <c:pt idx="917" formatCode="0.00">
                  <c:v>0.28154915252225926</c:v>
                </c:pt>
                <c:pt idx="918" formatCode="0.00">
                  <c:v>0.26913406608650692</c:v>
                </c:pt>
                <c:pt idx="919" formatCode="0.00">
                  <c:v>0.2972819908018825</c:v>
                </c:pt>
                <c:pt idx="920" formatCode="0.00">
                  <c:v>0.31441328320078238</c:v>
                </c:pt>
                <c:pt idx="921" formatCode="0.00">
                  <c:v>0.27698950165609709</c:v>
                </c:pt>
                <c:pt idx="922" formatCode="0.00">
                  <c:v>0.29577049701616553</c:v>
                </c:pt>
                <c:pt idx="923" formatCode="0.00">
                  <c:v>0.29639188825747803</c:v>
                </c:pt>
                <c:pt idx="924" formatCode="0.00">
                  <c:v>0.29641424993663151</c:v>
                </c:pt>
                <c:pt idx="925" formatCode="0.00">
                  <c:v>0.32550759330996404</c:v>
                </c:pt>
                <c:pt idx="926" formatCode="0.00">
                  <c:v>0.33651153088819769</c:v>
                </c:pt>
                <c:pt idx="927" formatCode="0.00">
                  <c:v>0.36192413248080141</c:v>
                </c:pt>
                <c:pt idx="928" formatCode="0.00">
                  <c:v>0.35909909114871685</c:v>
                </c:pt>
                <c:pt idx="929" formatCode="0.00">
                  <c:v>0.34735313272557572</c:v>
                </c:pt>
                <c:pt idx="930" formatCode="0.00">
                  <c:v>0.34129821921259718</c:v>
                </c:pt>
                <c:pt idx="931" formatCode="0.00">
                  <c:v>0.33627992272878438</c:v>
                </c:pt>
                <c:pt idx="932" formatCode="0.00">
                  <c:v>0.31865066824491128</c:v>
                </c:pt>
                <c:pt idx="933" formatCode="0.00">
                  <c:v>0.29493139592377932</c:v>
                </c:pt>
                <c:pt idx="934" formatCode="0.00">
                  <c:v>0.29357888257859638</c:v>
                </c:pt>
                <c:pt idx="935" formatCode="0.00">
                  <c:v>0.30237762893139025</c:v>
                </c:pt>
                <c:pt idx="936" formatCode="0.00">
                  <c:v>0.30827655066930632</c:v>
                </c:pt>
                <c:pt idx="937" formatCode="0.00">
                  <c:v>0.30392155306819668</c:v>
                </c:pt>
                <c:pt idx="938" formatCode="0.00">
                  <c:v>0.25331533387552657</c:v>
                </c:pt>
                <c:pt idx="939" formatCode="0.00">
                  <c:v>0.24410741113463311</c:v>
                </c:pt>
                <c:pt idx="940" formatCode="0.00">
                  <c:v>0.31812697536325252</c:v>
                </c:pt>
                <c:pt idx="941" formatCode="0.00">
                  <c:v>0.2835547597693403</c:v>
                </c:pt>
                <c:pt idx="942" formatCode="0.00">
                  <c:v>0.26711968307948064</c:v>
                </c:pt>
                <c:pt idx="943" formatCode="0.00">
                  <c:v>0.25849142108204759</c:v>
                </c:pt>
                <c:pt idx="944" formatCode="0.00">
                  <c:v>0.2609057860188419</c:v>
                </c:pt>
                <c:pt idx="945" formatCode="0.00">
                  <c:v>0.16509228524655262</c:v>
                </c:pt>
                <c:pt idx="946" formatCode="0.00">
                  <c:v>0.18375989317945118</c:v>
                </c:pt>
                <c:pt idx="947" formatCode="0.00">
                  <c:v>0.17603154798494181</c:v>
                </c:pt>
                <c:pt idx="948" formatCode="0.00">
                  <c:v>0.17385828800209893</c:v>
                </c:pt>
                <c:pt idx="949" formatCode="0.00">
                  <c:v>9.5514307403574944E-2</c:v>
                </c:pt>
                <c:pt idx="950" formatCode="0.00">
                  <c:v>6.5083368160440283E-3</c:v>
                </c:pt>
                <c:pt idx="951" formatCode="0.00">
                  <c:v>6.8952682721194439E-2</c:v>
                </c:pt>
                <c:pt idx="952" formatCode="0.00">
                  <c:v>7.7279112261643745E-2</c:v>
                </c:pt>
                <c:pt idx="953" formatCode="0.00">
                  <c:v>7.7418023781476455E-2</c:v>
                </c:pt>
                <c:pt idx="954" formatCode="0.00">
                  <c:v>6.1749657934685724E-2</c:v>
                </c:pt>
                <c:pt idx="955" formatCode="0.00">
                  <c:v>6.4354492366933441E-2</c:v>
                </c:pt>
                <c:pt idx="956" formatCode="0.00">
                  <c:v>6.0938808945314615E-2</c:v>
                </c:pt>
                <c:pt idx="957" formatCode="0.00">
                  <c:v>4.3431169493868556E-2</c:v>
                </c:pt>
                <c:pt idx="958" formatCode="0.00">
                  <c:v>5.1119017058653335E-2</c:v>
                </c:pt>
                <c:pt idx="959" formatCode="0.00">
                  <c:v>6.3307146931699643E-2</c:v>
                </c:pt>
                <c:pt idx="960" formatCode="0.00">
                  <c:v>7.4906681423492188E-2</c:v>
                </c:pt>
                <c:pt idx="961" formatCode="0.00">
                  <c:v>8.453745629669375E-2</c:v>
                </c:pt>
                <c:pt idx="962" formatCode="0.00">
                  <c:v>0.21030813346129953</c:v>
                </c:pt>
                <c:pt idx="963" formatCode="0.00">
                  <c:v>0.30549176422423407</c:v>
                </c:pt>
                <c:pt idx="964" formatCode="0.00">
                  <c:v>0.34962884203113809</c:v>
                </c:pt>
                <c:pt idx="965" formatCode="0.00">
                  <c:v>0.38850655816200008</c:v>
                </c:pt>
                <c:pt idx="966" formatCode="0.00">
                  <c:v>0.38219870816457197</c:v>
                </c:pt>
                <c:pt idx="967" formatCode="0.00">
                  <c:v>0.40493898895638453</c:v>
                </c:pt>
                <c:pt idx="968" formatCode="0.00">
                  <c:v>0.34294664010523251</c:v>
                </c:pt>
                <c:pt idx="969" formatCode="0.00">
                  <c:v>0.39722172379331178</c:v>
                </c:pt>
                <c:pt idx="970" formatCode="0.00">
                  <c:v>0.21094828119177803</c:v>
                </c:pt>
                <c:pt idx="971" formatCode="0.00">
                  <c:v>0.20646188762660198</c:v>
                </c:pt>
                <c:pt idx="972" formatCode="0.00">
                  <c:v>0.21474792595226691</c:v>
                </c:pt>
                <c:pt idx="973" formatCode="0.00">
                  <c:v>0.21891319218102184</c:v>
                </c:pt>
                <c:pt idx="974" formatCode="0.00">
                  <c:v>0.2886183960459372</c:v>
                </c:pt>
                <c:pt idx="975" formatCode="0.00">
                  <c:v>0.27039715437102446</c:v>
                </c:pt>
                <c:pt idx="976" formatCode="0.00">
                  <c:v>0.28630855763363378</c:v>
                </c:pt>
                <c:pt idx="977" formatCode="0.00">
                  <c:v>0.27723856534932639</c:v>
                </c:pt>
                <c:pt idx="978" formatCode="0.00">
                  <c:v>0.27711963601222445</c:v>
                </c:pt>
                <c:pt idx="979" formatCode="0.00">
                  <c:v>0.30391246986796727</c:v>
                </c:pt>
                <c:pt idx="980" formatCode="0.00">
                  <c:v>0.33871138551140073</c:v>
                </c:pt>
                <c:pt idx="981" formatCode="0.00">
                  <c:v>0.36524888071059225</c:v>
                </c:pt>
                <c:pt idx="982" formatCode="0.00">
                  <c:v>0.39195317775179761</c:v>
                </c:pt>
                <c:pt idx="983" formatCode="0.00">
                  <c:v>0.53524955845917643</c:v>
                </c:pt>
                <c:pt idx="984" formatCode="0.00">
                  <c:v>0.52951703385798077</c:v>
                </c:pt>
                <c:pt idx="985" formatCode="0.00">
                  <c:v>0.49429116683722163</c:v>
                </c:pt>
                <c:pt idx="986" formatCode="0.00">
                  <c:v>0.48896779922784928</c:v>
                </c:pt>
                <c:pt idx="987" formatCode="0.00">
                  <c:v>0.48029168246335668</c:v>
                </c:pt>
                <c:pt idx="988" formatCode="0.00">
                  <c:v>0.45363376010722412</c:v>
                </c:pt>
                <c:pt idx="989" formatCode="0.00">
                  <c:v>0.50133336619223889</c:v>
                </c:pt>
                <c:pt idx="990" formatCode="0.00">
                  <c:v>0.49765130207265612</c:v>
                </c:pt>
                <c:pt idx="991" formatCode="0.00">
                  <c:v>0.47992764048431558</c:v>
                </c:pt>
                <c:pt idx="992" formatCode="0.00">
                  <c:v>0.41476975528882343</c:v>
                </c:pt>
                <c:pt idx="993" formatCode="0.00">
                  <c:v>0.42686990995872326</c:v>
                </c:pt>
                <c:pt idx="994" formatCode="0.00">
                  <c:v>0.39307764767818149</c:v>
                </c:pt>
                <c:pt idx="995" formatCode="0.00">
                  <c:v>0.38425579942326038</c:v>
                </c:pt>
                <c:pt idx="996" formatCode="0.00">
                  <c:v>0.37495872634445326</c:v>
                </c:pt>
                <c:pt idx="997" formatCode="0.00">
                  <c:v>0.37046581258083661</c:v>
                </c:pt>
                <c:pt idx="998" formatCode="0.00">
                  <c:v>0.40003344288063081</c:v>
                </c:pt>
                <c:pt idx="999" formatCode="0.00">
                  <c:v>0.39021996431844624</c:v>
                </c:pt>
                <c:pt idx="1000" formatCode="0.00">
                  <c:v>0.547944606130088</c:v>
                </c:pt>
                <c:pt idx="1001" formatCode="0.00">
                  <c:v>0.50892022567517603</c:v>
                </c:pt>
                <c:pt idx="1002" formatCode="0.00">
                  <c:v>0.4957798754230493</c:v>
                </c:pt>
                <c:pt idx="1003" formatCode="0.00">
                  <c:v>0.47413947494106723</c:v>
                </c:pt>
                <c:pt idx="1004" formatCode="0.00">
                  <c:v>0.40410233775931897</c:v>
                </c:pt>
                <c:pt idx="1005" formatCode="0.00">
                  <c:v>0.43763594286745638</c:v>
                </c:pt>
                <c:pt idx="1006" formatCode="0.00">
                  <c:v>0.42718388968349424</c:v>
                </c:pt>
                <c:pt idx="1007" formatCode="0.00">
                  <c:v>0.43106481334459595</c:v>
                </c:pt>
                <c:pt idx="1008" formatCode="0.00">
                  <c:v>0.41264754622502148</c:v>
                </c:pt>
                <c:pt idx="1009" formatCode="0.00">
                  <c:v>0.37727606223511168</c:v>
                </c:pt>
                <c:pt idx="1010" formatCode="0.00">
                  <c:v>0.23658046554682485</c:v>
                </c:pt>
                <c:pt idx="1011" formatCode="0.00">
                  <c:v>0.17277565509810011</c:v>
                </c:pt>
                <c:pt idx="1012" formatCode="0.00">
                  <c:v>0.13843952804673268</c:v>
                </c:pt>
                <c:pt idx="1013" formatCode="0.00">
                  <c:v>-0.16322738142830856</c:v>
                </c:pt>
                <c:pt idx="1014" formatCode="0.00">
                  <c:v>8.833961448341239E-2</c:v>
                </c:pt>
                <c:pt idx="1015" formatCode="0.00">
                  <c:v>9.7385407589382286E-2</c:v>
                </c:pt>
                <c:pt idx="1016" formatCode="0.00">
                  <c:v>8.9176573315045915E-2</c:v>
                </c:pt>
                <c:pt idx="1017" formatCode="0.00">
                  <c:v>0.10334834283719059</c:v>
                </c:pt>
                <c:pt idx="1018" formatCode="0.00">
                  <c:v>0.15022896112370188</c:v>
                </c:pt>
                <c:pt idx="1019" formatCode="0.00">
                  <c:v>0.10817151840856355</c:v>
                </c:pt>
                <c:pt idx="1020" formatCode="0.00">
                  <c:v>1.9845295371670343E-2</c:v>
                </c:pt>
                <c:pt idx="1021" formatCode="0.00">
                  <c:v>2.1313778056002747E-3</c:v>
                </c:pt>
                <c:pt idx="1022" formatCode="0.00">
                  <c:v>3.6594301982064689E-2</c:v>
                </c:pt>
                <c:pt idx="1023" formatCode="0.00">
                  <c:v>5.7346881794102862E-2</c:v>
                </c:pt>
                <c:pt idx="1024" formatCode="0.00">
                  <c:v>-5.052852851570435E-2</c:v>
                </c:pt>
                <c:pt idx="1025" formatCode="0.00">
                  <c:v>-6.9549990126264255E-2</c:v>
                </c:pt>
                <c:pt idx="1026" formatCode="0.00">
                  <c:v>-4.6728167725574227E-2</c:v>
                </c:pt>
                <c:pt idx="1027" formatCode="0.00">
                  <c:v>-4.9243198853128134E-3</c:v>
                </c:pt>
                <c:pt idx="1028" formatCode="0.00">
                  <c:v>-1.1420354796364246E-2</c:v>
                </c:pt>
                <c:pt idx="1029" formatCode="0.00">
                  <c:v>2.8571942407023699E-2</c:v>
                </c:pt>
                <c:pt idx="1030" formatCode="0.00">
                  <c:v>3.0976213325921587E-2</c:v>
                </c:pt>
                <c:pt idx="1031" formatCode="0.00">
                  <c:v>0.19280958926647593</c:v>
                </c:pt>
                <c:pt idx="1032" formatCode="0.00">
                  <c:v>0.11075992418061932</c:v>
                </c:pt>
                <c:pt idx="1033" formatCode="0.00">
                  <c:v>5.4780989676738792E-2</c:v>
                </c:pt>
                <c:pt idx="1034" formatCode="0.00">
                  <c:v>5.7276185730478171E-2</c:v>
                </c:pt>
                <c:pt idx="1035" formatCode="0.00">
                  <c:v>0.12642070063247229</c:v>
                </c:pt>
                <c:pt idx="1036" formatCode="0.00">
                  <c:v>0.13311128803381758</c:v>
                </c:pt>
                <c:pt idx="1037" formatCode="0.00">
                  <c:v>0.14929788946440933</c:v>
                </c:pt>
                <c:pt idx="1038" formatCode="0.00">
                  <c:v>0.14833225467449129</c:v>
                </c:pt>
                <c:pt idx="1039" formatCode="0.00">
                  <c:v>0.16979709746358879</c:v>
                </c:pt>
                <c:pt idx="1040" formatCode="0.00">
                  <c:v>0.23546088260786474</c:v>
                </c:pt>
                <c:pt idx="1041" formatCode="0.00">
                  <c:v>0.27463816850160039</c:v>
                </c:pt>
                <c:pt idx="1042" formatCode="0.00">
                  <c:v>0.26639420657763196</c:v>
                </c:pt>
                <c:pt idx="1043" formatCode="0.00">
                  <c:v>0.23718258020121649</c:v>
                </c:pt>
                <c:pt idx="1044" formatCode="0.00">
                  <c:v>0.12466788279129255</c:v>
                </c:pt>
                <c:pt idx="1045" formatCode="0.00">
                  <c:v>0.14513966503003461</c:v>
                </c:pt>
                <c:pt idx="1046" formatCode="0.00">
                  <c:v>0.15005222737002497</c:v>
                </c:pt>
                <c:pt idx="1047" formatCode="0.00">
                  <c:v>0.14754159660871566</c:v>
                </c:pt>
                <c:pt idx="1048" formatCode="0.00">
                  <c:v>0.13007839214602876</c:v>
                </c:pt>
                <c:pt idx="1049" formatCode="0.00">
                  <c:v>0.13867461227104558</c:v>
                </c:pt>
                <c:pt idx="1050" formatCode="0.00">
                  <c:v>0.16860879434116505</c:v>
                </c:pt>
                <c:pt idx="1051" formatCode="0.00">
                  <c:v>0.18738077981455958</c:v>
                </c:pt>
                <c:pt idx="1052" formatCode="0.00">
                  <c:v>0.15906856814830292</c:v>
                </c:pt>
                <c:pt idx="1053" formatCode="0.00">
                  <c:v>0.1446049882245462</c:v>
                </c:pt>
                <c:pt idx="1054" formatCode="0.00">
                  <c:v>0.13973223129068299</c:v>
                </c:pt>
                <c:pt idx="1055" formatCode="0.00">
                  <c:v>0.1483426247442558</c:v>
                </c:pt>
                <c:pt idx="1056" formatCode="0.00">
                  <c:v>0.14307740900070387</c:v>
                </c:pt>
                <c:pt idx="1057" formatCode="0.00">
                  <c:v>0.13268392183121017</c:v>
                </c:pt>
                <c:pt idx="1058" formatCode="0.00">
                  <c:v>0.13486821069882204</c:v>
                </c:pt>
                <c:pt idx="1059" formatCode="0.00">
                  <c:v>0.13942052284779727</c:v>
                </c:pt>
                <c:pt idx="1060" formatCode="0.00">
                  <c:v>0.14619453070641406</c:v>
                </c:pt>
                <c:pt idx="1061" formatCode="0.00">
                  <c:v>1.1917450147097636E-2</c:v>
                </c:pt>
                <c:pt idx="1062" formatCode="0.00">
                  <c:v>6.1099306211865247E-2</c:v>
                </c:pt>
                <c:pt idx="1063" formatCode="0.00">
                  <c:v>0.16387925367164097</c:v>
                </c:pt>
                <c:pt idx="1064" formatCode="0.00">
                  <c:v>0.38376947094216901</c:v>
                </c:pt>
                <c:pt idx="1065" formatCode="0.00">
                  <c:v>0.27720584965061956</c:v>
                </c:pt>
                <c:pt idx="1066" formatCode="0.00">
                  <c:v>0.27017925766075063</c:v>
                </c:pt>
                <c:pt idx="1067" formatCode="0.00">
                  <c:v>0.16762272240938059</c:v>
                </c:pt>
                <c:pt idx="1068" formatCode="0.00">
                  <c:v>0.16947117058844349</c:v>
                </c:pt>
                <c:pt idx="1069" formatCode="0.00">
                  <c:v>0.15090889837089691</c:v>
                </c:pt>
                <c:pt idx="1070" formatCode="0.00">
                  <c:v>-3.9581393313426385E-3</c:v>
                </c:pt>
                <c:pt idx="1071" formatCode="0.00">
                  <c:v>-0.11946176369851644</c:v>
                </c:pt>
                <c:pt idx="1072" formatCode="0.00">
                  <c:v>-0.12441036337106105</c:v>
                </c:pt>
                <c:pt idx="1073" formatCode="0.00">
                  <c:v>-5.9335345880867328E-2</c:v>
                </c:pt>
                <c:pt idx="1074" formatCode="0.00">
                  <c:v>-4.9297413856192497E-2</c:v>
                </c:pt>
                <c:pt idx="1075" formatCode="0.00">
                  <c:v>-0.11864506732149852</c:v>
                </c:pt>
                <c:pt idx="1076" formatCode="0.00">
                  <c:v>-0.18200190274122374</c:v>
                </c:pt>
                <c:pt idx="1077" formatCode="0.00">
                  <c:v>-0.18779176961656777</c:v>
                </c:pt>
                <c:pt idx="1078" formatCode="0.00">
                  <c:v>-0.11511631878172821</c:v>
                </c:pt>
                <c:pt idx="1079" formatCode="0.00">
                  <c:v>-0.20081510812709763</c:v>
                </c:pt>
                <c:pt idx="1080" formatCode="0.00">
                  <c:v>-0.12113402382526088</c:v>
                </c:pt>
                <c:pt idx="1081" formatCode="0.00">
                  <c:v>-9.7328876051363922E-2</c:v>
                </c:pt>
                <c:pt idx="1082" formatCode="0.00">
                  <c:v>-8.4240048575715154E-2</c:v>
                </c:pt>
                <c:pt idx="1083" formatCode="0.00">
                  <c:v>-4.9509435376308586E-2</c:v>
                </c:pt>
                <c:pt idx="1084" formatCode="0.00">
                  <c:v>7.5813751970694981E-2</c:v>
                </c:pt>
                <c:pt idx="1085" formatCode="0.00">
                  <c:v>7.2027938269073749E-2</c:v>
                </c:pt>
                <c:pt idx="1086" formatCode="0.00">
                  <c:v>7.0673292285062181E-2</c:v>
                </c:pt>
                <c:pt idx="1087" formatCode="0.00">
                  <c:v>-5.7444823778048063E-2</c:v>
                </c:pt>
                <c:pt idx="1088" formatCode="0.00">
                  <c:v>-1.7634569990489094E-3</c:v>
                </c:pt>
                <c:pt idx="1089" formatCode="0.00">
                  <c:v>-6.8595152498745759E-3</c:v>
                </c:pt>
                <c:pt idx="1090" formatCode="0.00">
                  <c:v>5.1358471640478142E-3</c:v>
                </c:pt>
                <c:pt idx="1091" formatCode="0.00">
                  <c:v>7.5775665457681302E-2</c:v>
                </c:pt>
                <c:pt idx="1092" formatCode="0.00">
                  <c:v>5.2237991157055873E-2</c:v>
                </c:pt>
                <c:pt idx="1093" formatCode="0.00">
                  <c:v>1.9222580674887028E-2</c:v>
                </c:pt>
                <c:pt idx="1094" formatCode="0.00">
                  <c:v>-8.1042805007031621E-2</c:v>
                </c:pt>
                <c:pt idx="1095" formatCode="0.00">
                  <c:v>-8.2898053720628459E-2</c:v>
                </c:pt>
                <c:pt idx="1096" formatCode="0.00">
                  <c:v>-0.10762496602303415</c:v>
                </c:pt>
                <c:pt idx="1097" formatCode="0.00">
                  <c:v>-6.6398183275510586E-2</c:v>
                </c:pt>
                <c:pt idx="1098" formatCode="0.00">
                  <c:v>-5.5043634219268854E-2</c:v>
                </c:pt>
                <c:pt idx="1099" formatCode="0.00">
                  <c:v>-3.3486718677841157E-2</c:v>
                </c:pt>
                <c:pt idx="1100" formatCode="0.00">
                  <c:v>-4.842986467156897E-2</c:v>
                </c:pt>
                <c:pt idx="1101" formatCode="0.00">
                  <c:v>-3.125062424464526E-2</c:v>
                </c:pt>
                <c:pt idx="1102" formatCode="0.00">
                  <c:v>-7.8418614220792673E-2</c:v>
                </c:pt>
                <c:pt idx="1103" formatCode="0.00">
                  <c:v>-7.1059490070516915E-2</c:v>
                </c:pt>
                <c:pt idx="1104" formatCode="0.00">
                  <c:v>-4.0860189384577278E-2</c:v>
                </c:pt>
                <c:pt idx="1105" formatCode="0.00">
                  <c:v>-3.0625546840666123E-3</c:v>
                </c:pt>
                <c:pt idx="1106" formatCode="0.00">
                  <c:v>6.3669727267718676E-2</c:v>
                </c:pt>
                <c:pt idx="1107" formatCode="0.00">
                  <c:v>4.1744493711561713E-2</c:v>
                </c:pt>
                <c:pt idx="1108" formatCode="0.00">
                  <c:v>5.2002654993441179E-2</c:v>
                </c:pt>
                <c:pt idx="1109" formatCode="0.00">
                  <c:v>0.12909178590006168</c:v>
                </c:pt>
                <c:pt idx="1110" formatCode="0.00">
                  <c:v>0.15833875792981786</c:v>
                </c:pt>
                <c:pt idx="1111" formatCode="0.00">
                  <c:v>0.17854885289919045</c:v>
                </c:pt>
                <c:pt idx="1112" formatCode="0.00">
                  <c:v>0.17503716673710212</c:v>
                </c:pt>
                <c:pt idx="1113" formatCode="0.00">
                  <c:v>0.18856814393667559</c:v>
                </c:pt>
                <c:pt idx="1114" formatCode="0.00">
                  <c:v>0.16969877299087435</c:v>
                </c:pt>
                <c:pt idx="1115" formatCode="0.00">
                  <c:v>0.19294681773822581</c:v>
                </c:pt>
                <c:pt idx="1116" formatCode="0.00">
                  <c:v>0.18975355033481453</c:v>
                </c:pt>
                <c:pt idx="1117" formatCode="0.00">
                  <c:v>0.29892646944066908</c:v>
                </c:pt>
                <c:pt idx="1118" formatCode="0.00">
                  <c:v>0.19824487865641066</c:v>
                </c:pt>
                <c:pt idx="1119" formatCode="0.00">
                  <c:v>0.19242467852661924</c:v>
                </c:pt>
                <c:pt idx="1120" formatCode="0.00">
                  <c:v>0.19574276583543651</c:v>
                </c:pt>
                <c:pt idx="1121" formatCode="0.00">
                  <c:v>0.25700081432628819</c:v>
                </c:pt>
                <c:pt idx="1122" formatCode="0.00">
                  <c:v>0.24178672326639725</c:v>
                </c:pt>
                <c:pt idx="1123" formatCode="0.00">
                  <c:v>0.26265133318549433</c:v>
                </c:pt>
                <c:pt idx="1124" formatCode="0.00">
                  <c:v>0.29888610961731066</c:v>
                </c:pt>
                <c:pt idx="1125" formatCode="0.00">
                  <c:v>0.39244632627480286</c:v>
                </c:pt>
                <c:pt idx="1126" formatCode="0.00">
                  <c:v>0.32985060324278725</c:v>
                </c:pt>
                <c:pt idx="1127" formatCode="0.00">
                  <c:v>0.33340267979171723</c:v>
                </c:pt>
                <c:pt idx="1128" formatCode="0.00">
                  <c:v>0.31407961179003313</c:v>
                </c:pt>
                <c:pt idx="1129" formatCode="0.00">
                  <c:v>0.32018236711797815</c:v>
                </c:pt>
                <c:pt idx="1130" formatCode="0.00">
                  <c:v>0.31137947585326053</c:v>
                </c:pt>
                <c:pt idx="1131" formatCode="0.00">
                  <c:v>0.31911382785583681</c:v>
                </c:pt>
                <c:pt idx="1132" formatCode="0.00">
                  <c:v>0.34679811143397593</c:v>
                </c:pt>
                <c:pt idx="1133" formatCode="0.00">
                  <c:v>0.34582933019963408</c:v>
                </c:pt>
                <c:pt idx="1134" formatCode="0.00">
                  <c:v>0.32614045730054708</c:v>
                </c:pt>
                <c:pt idx="1135" formatCode="0.00">
                  <c:v>0.33155620357717758</c:v>
                </c:pt>
                <c:pt idx="1136" formatCode="0.00">
                  <c:v>0.32131514983831444</c:v>
                </c:pt>
                <c:pt idx="1137" formatCode="0.00">
                  <c:v>0.31324332084844697</c:v>
                </c:pt>
                <c:pt idx="1138" formatCode="0.00">
                  <c:v>0.31637203551102971</c:v>
                </c:pt>
                <c:pt idx="1139" formatCode="0.00">
                  <c:v>0.32195202848150739</c:v>
                </c:pt>
                <c:pt idx="1140" formatCode="0.00">
                  <c:v>0.3205840758465886</c:v>
                </c:pt>
                <c:pt idx="1141" formatCode="0.00">
                  <c:v>0.31292428346975815</c:v>
                </c:pt>
                <c:pt idx="1142" formatCode="0.00">
                  <c:v>0.3259888790358938</c:v>
                </c:pt>
                <c:pt idx="1143" formatCode="0.00">
                  <c:v>0.30948849844523468</c:v>
                </c:pt>
                <c:pt idx="1144" formatCode="0.00">
                  <c:v>0.28863546961523218</c:v>
                </c:pt>
                <c:pt idx="1145" formatCode="0.00">
                  <c:v>0.29500081537148948</c:v>
                </c:pt>
                <c:pt idx="1146" formatCode="0.00">
                  <c:v>0.30314147311101591</c:v>
                </c:pt>
                <c:pt idx="1147" formatCode="0.00">
                  <c:v>0.30319327323353951</c:v>
                </c:pt>
                <c:pt idx="1148" formatCode="0.00">
                  <c:v>0.34369277370500717</c:v>
                </c:pt>
                <c:pt idx="1149" formatCode="0.00">
                  <c:v>0.36664331502541014</c:v>
                </c:pt>
                <c:pt idx="1150" formatCode="0.00">
                  <c:v>0.3609066204231739</c:v>
                </c:pt>
                <c:pt idx="1151" formatCode="0.00">
                  <c:v>0.28656484454452946</c:v>
                </c:pt>
                <c:pt idx="1152" formatCode="0.00">
                  <c:v>0.28701144540610724</c:v>
                </c:pt>
                <c:pt idx="1153" formatCode="0.00">
                  <c:v>0.28964332584528402</c:v>
                </c:pt>
                <c:pt idx="1154" formatCode="0.00">
                  <c:v>0.28343974522917642</c:v>
                </c:pt>
                <c:pt idx="1155" formatCode="0.00">
                  <c:v>0.10020149963437297</c:v>
                </c:pt>
                <c:pt idx="1156" formatCode="0.00">
                  <c:v>0.19161750777265943</c:v>
                </c:pt>
                <c:pt idx="1157" formatCode="0.00">
                  <c:v>0.2052477570582405</c:v>
                </c:pt>
                <c:pt idx="1158" formatCode="0.00">
                  <c:v>0.26691162440836791</c:v>
                </c:pt>
                <c:pt idx="1159" formatCode="0.00">
                  <c:v>0.22466285466211888</c:v>
                </c:pt>
                <c:pt idx="1160" formatCode="0.00">
                  <c:v>0.22927371598264398</c:v>
                </c:pt>
                <c:pt idx="1161" formatCode="0.00">
                  <c:v>0.16616626974349166</c:v>
                </c:pt>
                <c:pt idx="1162" formatCode="0.00">
                  <c:v>0.2071355084063784</c:v>
                </c:pt>
                <c:pt idx="1163" formatCode="0.00">
                  <c:v>0.17979576136344699</c:v>
                </c:pt>
                <c:pt idx="1164" formatCode="0.00">
                  <c:v>0.1744278684857577</c:v>
                </c:pt>
                <c:pt idx="1165" formatCode="0.00">
                  <c:v>0.17323121999274443</c:v>
                </c:pt>
                <c:pt idx="1166" formatCode="0.00">
                  <c:v>0.14604530796247495</c:v>
                </c:pt>
                <c:pt idx="1167" formatCode="0.00">
                  <c:v>0.20141526990403322</c:v>
                </c:pt>
                <c:pt idx="1168" formatCode="0.00">
                  <c:v>0.24777615468506831</c:v>
                </c:pt>
                <c:pt idx="1169" formatCode="0.00">
                  <c:v>0.20477398297829796</c:v>
                </c:pt>
                <c:pt idx="1170" formatCode="0.00">
                  <c:v>0.19750526525370776</c:v>
                </c:pt>
                <c:pt idx="1171" formatCode="0.00">
                  <c:v>0.17068676096750046</c:v>
                </c:pt>
                <c:pt idx="1172" formatCode="0.00">
                  <c:v>0.18417702998706689</c:v>
                </c:pt>
                <c:pt idx="1173" formatCode="0.00">
                  <c:v>0.19227564787170257</c:v>
                </c:pt>
                <c:pt idx="1174" formatCode="0.00">
                  <c:v>0.28160188787184948</c:v>
                </c:pt>
                <c:pt idx="1175" formatCode="0.00">
                  <c:v>0.28758024285074235</c:v>
                </c:pt>
                <c:pt idx="1176" formatCode="0.00">
                  <c:v>0.27643895372998417</c:v>
                </c:pt>
                <c:pt idx="1177" formatCode="0.00">
                  <c:v>0.24606660531769733</c:v>
                </c:pt>
                <c:pt idx="1178" formatCode="0.00">
                  <c:v>0.25188017406033081</c:v>
                </c:pt>
                <c:pt idx="1179" formatCode="0.00">
                  <c:v>0.16464441559260434</c:v>
                </c:pt>
                <c:pt idx="1180" formatCode="0.00">
                  <c:v>0.16571906060030436</c:v>
                </c:pt>
                <c:pt idx="1181" formatCode="0.00">
                  <c:v>0.17070713053824549</c:v>
                </c:pt>
                <c:pt idx="1182" formatCode="0.00">
                  <c:v>0.1130113695887479</c:v>
                </c:pt>
                <c:pt idx="1183" formatCode="0.00">
                  <c:v>8.6085292210377612E-2</c:v>
                </c:pt>
                <c:pt idx="1184" formatCode="0.00">
                  <c:v>8.2321098005877821E-2</c:v>
                </c:pt>
                <c:pt idx="1185" formatCode="0.00">
                  <c:v>0.12065816644850724</c:v>
                </c:pt>
                <c:pt idx="1186" formatCode="0.00">
                  <c:v>0.12993278700281088</c:v>
                </c:pt>
                <c:pt idx="1187" formatCode="0.00">
                  <c:v>0.16047870714572315</c:v>
                </c:pt>
                <c:pt idx="1188" formatCode="0.00">
                  <c:v>0.10122879505575355</c:v>
                </c:pt>
                <c:pt idx="1189" formatCode="0.00">
                  <c:v>0.12882117243007268</c:v>
                </c:pt>
                <c:pt idx="1190" formatCode="0.00">
                  <c:v>0.13182413109860192</c:v>
                </c:pt>
                <c:pt idx="1191" formatCode="0.00">
                  <c:v>0.10483821004483013</c:v>
                </c:pt>
                <c:pt idx="1192" formatCode="0.00">
                  <c:v>1.8617290839464621E-2</c:v>
                </c:pt>
                <c:pt idx="1193" formatCode="0.00">
                  <c:v>5.8053862162681942E-2</c:v>
                </c:pt>
                <c:pt idx="1194" formatCode="0.00">
                  <c:v>7.0702827980861319E-2</c:v>
                </c:pt>
                <c:pt idx="1195" formatCode="0.00">
                  <c:v>6.9769843340309265E-2</c:v>
                </c:pt>
                <c:pt idx="1196" formatCode="0.00">
                  <c:v>0.10030618873623114</c:v>
                </c:pt>
                <c:pt idx="1197" formatCode="0.00">
                  <c:v>7.7445885191580563E-2</c:v>
                </c:pt>
                <c:pt idx="1198" formatCode="0.00">
                  <c:v>5.2534822760090756E-2</c:v>
                </c:pt>
                <c:pt idx="1199" formatCode="0.00">
                  <c:v>7.1594157625091276E-2</c:v>
                </c:pt>
                <c:pt idx="1200" formatCode="0.00">
                  <c:v>6.7373348977838657E-2</c:v>
                </c:pt>
                <c:pt idx="1201" formatCode="0.00">
                  <c:v>9.638323894217013E-2</c:v>
                </c:pt>
                <c:pt idx="1202" formatCode="0.00">
                  <c:v>8.0936536778137183E-2</c:v>
                </c:pt>
                <c:pt idx="1203" formatCode="0.00">
                  <c:v>0.10199563037994613</c:v>
                </c:pt>
                <c:pt idx="1204" formatCode="0.00">
                  <c:v>-2.690114116798795E-2</c:v>
                </c:pt>
                <c:pt idx="1205" formatCode="0.00">
                  <c:v>-2.22107685334509E-2</c:v>
                </c:pt>
                <c:pt idx="1206" formatCode="0.00">
                  <c:v>-4.0217322221810056E-2</c:v>
                </c:pt>
                <c:pt idx="1207" formatCode="0.00">
                  <c:v>-1.108026979221266E-2</c:v>
                </c:pt>
                <c:pt idx="1208" formatCode="0.00">
                  <c:v>-9.9743761952917377E-3</c:v>
                </c:pt>
                <c:pt idx="1209" formatCode="0.00">
                  <c:v>-1.6204038840047945E-2</c:v>
                </c:pt>
                <c:pt idx="1210" formatCode="0.00">
                  <c:v>-8.3710024169437146E-3</c:v>
                </c:pt>
                <c:pt idx="1211" formatCode="0.00">
                  <c:v>-2.0542189905059623E-2</c:v>
                </c:pt>
                <c:pt idx="1212" formatCode="0.00">
                  <c:v>5.2410795887096483E-2</c:v>
                </c:pt>
                <c:pt idx="1213" formatCode="0.00">
                  <c:v>4.4271847964725178E-2</c:v>
                </c:pt>
                <c:pt idx="1214" formatCode="0.00">
                  <c:v>3.5382623251613475E-2</c:v>
                </c:pt>
                <c:pt idx="1215" formatCode="0.00">
                  <c:v>6.2885899778593435E-2</c:v>
                </c:pt>
                <c:pt idx="1216" formatCode="0.00">
                  <c:v>2.4278000142589198E-2</c:v>
                </c:pt>
                <c:pt idx="1217" formatCode="0.00">
                  <c:v>-6.1272048877139079E-2</c:v>
                </c:pt>
                <c:pt idx="1218" formatCode="0.00">
                  <c:v>3.083892908002972E-2</c:v>
                </c:pt>
                <c:pt idx="1219" formatCode="0.00">
                  <c:v>2.5822459659002463E-2</c:v>
                </c:pt>
                <c:pt idx="1220" formatCode="0.00">
                  <c:v>1.1398069726014091E-2</c:v>
                </c:pt>
                <c:pt idx="1221" formatCode="0.00">
                  <c:v>2.9785653450503775E-2</c:v>
                </c:pt>
                <c:pt idx="1222" formatCode="0.00">
                  <c:v>8.7753376515379275E-2</c:v>
                </c:pt>
                <c:pt idx="1223" formatCode="0.00">
                  <c:v>8.4227596734006108E-2</c:v>
                </c:pt>
                <c:pt idx="1224" formatCode="0.00">
                  <c:v>4.6438326418800427E-2</c:v>
                </c:pt>
                <c:pt idx="1225" formatCode="0.00">
                  <c:v>0.1456069001233127</c:v>
                </c:pt>
                <c:pt idx="1226" formatCode="0.00">
                  <c:v>9.9181700530806355E-2</c:v>
                </c:pt>
                <c:pt idx="1227" formatCode="0.00">
                  <c:v>8.2464874713294542E-2</c:v>
                </c:pt>
                <c:pt idx="1228" formatCode="0.00">
                  <c:v>0.12464371325676843</c:v>
                </c:pt>
                <c:pt idx="1229" formatCode="0.00">
                  <c:v>6.9416979698455589E-2</c:v>
                </c:pt>
                <c:pt idx="1230" formatCode="0.00">
                  <c:v>4.8360702122620558E-2</c:v>
                </c:pt>
                <c:pt idx="1231" formatCode="0.00">
                  <c:v>-2.8613044111155572E-2</c:v>
                </c:pt>
                <c:pt idx="1232" formatCode="0.00">
                  <c:v>2.1231184042111637E-2</c:v>
                </c:pt>
                <c:pt idx="1233" formatCode="0.00">
                  <c:v>8.7853005434197877E-3</c:v>
                </c:pt>
                <c:pt idx="1234" formatCode="0.00">
                  <c:v>0.31136194092378067</c:v>
                </c:pt>
                <c:pt idx="1235" formatCode="0.00">
                  <c:v>0.31559771889275195</c:v>
                </c:pt>
                <c:pt idx="1236" formatCode="0.00">
                  <c:v>0.33697297863470527</c:v>
                </c:pt>
                <c:pt idx="1237" formatCode="0.00">
                  <c:v>-0.19208511667761458</c:v>
                </c:pt>
                <c:pt idx="1238" formatCode="0.00">
                  <c:v>-0.15771410962711035</c:v>
                </c:pt>
                <c:pt idx="1239" formatCode="0.00">
                  <c:v>-0.18239593236605781</c:v>
                </c:pt>
                <c:pt idx="1240" formatCode="0.00">
                  <c:v>-0.20672102404876633</c:v>
                </c:pt>
                <c:pt idx="1241" formatCode="0.00">
                  <c:v>-0.14534724700423948</c:v>
                </c:pt>
                <c:pt idx="1242" formatCode="0.00">
                  <c:v>-0.15945287835848579</c:v>
                </c:pt>
                <c:pt idx="1243" formatCode="0.00">
                  <c:v>-0.12443282048724535</c:v>
                </c:pt>
                <c:pt idx="1244" formatCode="0.00">
                  <c:v>0.16926187152165093</c:v>
                </c:pt>
                <c:pt idx="1245" formatCode="0.00">
                  <c:v>-2.9832032092420385E-2</c:v>
                </c:pt>
                <c:pt idx="1246" formatCode="0.00">
                  <c:v>-8.2440008710397389E-2</c:v>
                </c:pt>
                <c:pt idx="1247" formatCode="0.00">
                  <c:v>-0.2280844964199206</c:v>
                </c:pt>
                <c:pt idx="1248" formatCode="0.00">
                  <c:v>-0.28185469697029147</c:v>
                </c:pt>
                <c:pt idx="1249" formatCode="0.00">
                  <c:v>-0.33283168071513386</c:v>
                </c:pt>
                <c:pt idx="1250" formatCode="0.00">
                  <c:v>-0.30507435269645827</c:v>
                </c:pt>
                <c:pt idx="1251" formatCode="0.00">
                  <c:v>-0.31939242825912467</c:v>
                </c:pt>
                <c:pt idx="1252" formatCode="0.00">
                  <c:v>-0.32300024916563214</c:v>
                </c:pt>
                <c:pt idx="1253" formatCode="0.00">
                  <c:v>-0.3328593990188099</c:v>
                </c:pt>
                <c:pt idx="1254" formatCode="0.00">
                  <c:v>-0.29244638395379602</c:v>
                </c:pt>
                <c:pt idx="1255" formatCode="0.00">
                  <c:v>-0.34266390568157118</c:v>
                </c:pt>
                <c:pt idx="1256" formatCode="0.00">
                  <c:v>-0.31144477478569627</c:v>
                </c:pt>
                <c:pt idx="1257" formatCode="0.00">
                  <c:v>-0.28901055524354635</c:v>
                </c:pt>
                <c:pt idx="1258" formatCode="0.00">
                  <c:v>-0.26619244550045013</c:v>
                </c:pt>
                <c:pt idx="1259" formatCode="0.00">
                  <c:v>-0.26246075717640849</c:v>
                </c:pt>
                <c:pt idx="1260" formatCode="0.00">
                  <c:v>-0.2650845023551936</c:v>
                </c:pt>
                <c:pt idx="1261" formatCode="0.00">
                  <c:v>-0.29468037484437493</c:v>
                </c:pt>
                <c:pt idx="1262" formatCode="0.00">
                  <c:v>-0.26219107269245617</c:v>
                </c:pt>
                <c:pt idx="1263" formatCode="0.00">
                  <c:v>-0.28812894480045742</c:v>
                </c:pt>
                <c:pt idx="1264" formatCode="0.00">
                  <c:v>-0.30235156246151679</c:v>
                </c:pt>
                <c:pt idx="1265" formatCode="0.00">
                  <c:v>-0.28555161176392935</c:v>
                </c:pt>
                <c:pt idx="1266" formatCode="0.00">
                  <c:v>-0.28593239453065455</c:v>
                </c:pt>
                <c:pt idx="1267" formatCode="0.00">
                  <c:v>-0.2054019317276016</c:v>
                </c:pt>
                <c:pt idx="1268" formatCode="0.00">
                  <c:v>-0.15391852942606096</c:v>
                </c:pt>
                <c:pt idx="1269" formatCode="0.00">
                  <c:v>-0.13878395527163145</c:v>
                </c:pt>
                <c:pt idx="1270" formatCode="0.00">
                  <c:v>-0.14247888493256353</c:v>
                </c:pt>
                <c:pt idx="1271" formatCode="0.00">
                  <c:v>-0.18838458436272193</c:v>
                </c:pt>
                <c:pt idx="1272" formatCode="0.00">
                  <c:v>-0.19062692095503847</c:v>
                </c:pt>
                <c:pt idx="1273" formatCode="0.00">
                  <c:v>-0.2411890219793128</c:v>
                </c:pt>
                <c:pt idx="1274" formatCode="0.00">
                  <c:v>-0.36620315284162974</c:v>
                </c:pt>
                <c:pt idx="1275" formatCode="0.00">
                  <c:v>-0.21240427803275513</c:v>
                </c:pt>
                <c:pt idx="1276" formatCode="0.00">
                  <c:v>-0.18772821347847038</c:v>
                </c:pt>
                <c:pt idx="1277" formatCode="0.00">
                  <c:v>-8.4418970996761544E-2</c:v>
                </c:pt>
                <c:pt idx="1278" formatCode="0.00">
                  <c:v>-3.6959478995611229E-2</c:v>
                </c:pt>
                <c:pt idx="1279" formatCode="0.00">
                  <c:v>-6.4700800057329033E-3</c:v>
                </c:pt>
                <c:pt idx="1280" formatCode="0.00">
                  <c:v>-1.8899593253743945E-2</c:v>
                </c:pt>
                <c:pt idx="1281" formatCode="0.00">
                  <c:v>-2.4682586908229873E-2</c:v>
                </c:pt>
                <c:pt idx="1282" formatCode="0.00">
                  <c:v>-1.755550976725976E-2</c:v>
                </c:pt>
                <c:pt idx="1283" formatCode="0.00">
                  <c:v>-3.5415701237125279E-2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14-A142-A9A9-1510004929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210720"/>
        <c:axId val="745194080"/>
      </c:lineChart>
      <c:dateAx>
        <c:axId val="812210720"/>
        <c:scaling>
          <c:orientation val="minMax"/>
        </c:scaling>
        <c:delete val="0"/>
        <c:axPos val="b"/>
        <c:numFmt formatCode="dd/m/yyyy;@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5194080"/>
        <c:crosses val="autoZero"/>
        <c:auto val="1"/>
        <c:lblOffset val="100"/>
        <c:baseTimeUnit val="days"/>
        <c:majorUnit val="6"/>
        <c:majorTimeUnit val="months"/>
      </c:dateAx>
      <c:valAx>
        <c:axId val="7451940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210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Regressio</a:t>
            </a:r>
            <a:r>
              <a:rPr lang="en-US" sz="1600" b="1" baseline="0">
                <a:solidFill>
                  <a:schemeClr val="tx1"/>
                </a:solidFill>
              </a:rPr>
              <a:t>n of stock return (ORAN.PA) on equity index (.FCHI)</a:t>
            </a:r>
          </a:p>
          <a:p>
            <a:pPr>
              <a:defRPr/>
            </a:pPr>
            <a:r>
              <a:rPr lang="en-US" baseline="0"/>
              <a:t>Data: Refinitiv EIkon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495822360065775E-2"/>
          <c:y val="0.14333126823614054"/>
          <c:w val="0.88577249575551786"/>
          <c:h val="0.76366101762660366"/>
        </c:manualLayout>
      </c:layout>
      <c:scatterChart>
        <c:scatterStyle val="lineMarker"/>
        <c:varyColors val="0"/>
        <c:ser>
          <c:idx val="0"/>
          <c:order val="0"/>
          <c:tx>
            <c:strRef>
              <c:f>beta_computation!$E$2</c:f>
              <c:strCache>
                <c:ptCount val="1"/>
                <c:pt idx="0">
                  <c:v>Log returns CAC 40 index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702605510474177E-2"/>
                  <c:y val="-6.32307446340781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beta_computation!$D$4:$D$1286</c:f>
              <c:numCache>
                <c:formatCode>0.00%</c:formatCode>
                <c:ptCount val="1283"/>
                <c:pt idx="0">
                  <c:v>1.0374305715966672E-2</c:v>
                </c:pt>
                <c:pt idx="1">
                  <c:v>2.2091319735391061E-3</c:v>
                </c:pt>
                <c:pt idx="2">
                  <c:v>-5.1622533518887849E-3</c:v>
                </c:pt>
                <c:pt idx="3">
                  <c:v>4.7944034305070085E-3</c:v>
                </c:pt>
                <c:pt idx="4">
                  <c:v>1.4246816312707683E-2</c:v>
                </c:pt>
                <c:pt idx="5">
                  <c:v>2.6486874088102835E-2</c:v>
                </c:pt>
                <c:pt idx="6">
                  <c:v>8.0915129248822007E-3</c:v>
                </c:pt>
                <c:pt idx="7">
                  <c:v>6.2871321313329905E-3</c:v>
                </c:pt>
                <c:pt idx="8">
                  <c:v>-3.4825004705073097E-4</c:v>
                </c:pt>
                <c:pt idx="9">
                  <c:v>1.3148978374137648E-2</c:v>
                </c:pt>
                <c:pt idx="10">
                  <c:v>-9.3248819357342663E-3</c:v>
                </c:pt>
                <c:pt idx="11">
                  <c:v>-5.9161474106275546E-3</c:v>
                </c:pt>
                <c:pt idx="12">
                  <c:v>5.2219439811518461E-3</c:v>
                </c:pt>
                <c:pt idx="13">
                  <c:v>0</c:v>
                </c:pt>
                <c:pt idx="14">
                  <c:v>-2.781642961876914E-3</c:v>
                </c:pt>
                <c:pt idx="15">
                  <c:v>9.7020858064506676E-3</c:v>
                </c:pt>
                <c:pt idx="16">
                  <c:v>5.8449538931561124E-3</c:v>
                </c:pt>
                <c:pt idx="17">
                  <c:v>1.3703325200196124E-3</c:v>
                </c:pt>
                <c:pt idx="18">
                  <c:v>1.5288220310136319E-2</c:v>
                </c:pt>
                <c:pt idx="19">
                  <c:v>1.3477090988677778E-3</c:v>
                </c:pt>
                <c:pt idx="20">
                  <c:v>6.7317404090441182E-4</c:v>
                </c:pt>
                <c:pt idx="21">
                  <c:v>-3.0328582640845657E-3</c:v>
                </c:pt>
                <c:pt idx="22">
                  <c:v>3.0328582640845527E-3</c:v>
                </c:pt>
                <c:pt idx="23">
                  <c:v>-1.2187016103243565E-2</c:v>
                </c:pt>
                <c:pt idx="24">
                  <c:v>-4.779797423761451E-3</c:v>
                </c:pt>
                <c:pt idx="25">
                  <c:v>-3.4281829940681612E-3</c:v>
                </c:pt>
                <c:pt idx="26">
                  <c:v>5.4794657646255705E-3</c:v>
                </c:pt>
                <c:pt idx="27">
                  <c:v>-4.1067819526534712E-3</c:v>
                </c:pt>
                <c:pt idx="28">
                  <c:v>-6.861063733986034E-4</c:v>
                </c:pt>
                <c:pt idx="29">
                  <c:v>3.7677729108067369E-3</c:v>
                </c:pt>
                <c:pt idx="30">
                  <c:v>-9.61876189660648E-3</c:v>
                </c:pt>
                <c:pt idx="31">
                  <c:v>-1.6707663271442127E-2</c:v>
                </c:pt>
                <c:pt idx="32">
                  <c:v>4.9019706002066876E-3</c:v>
                </c:pt>
                <c:pt idx="33">
                  <c:v>3.486753881174628E-3</c:v>
                </c:pt>
                <c:pt idx="34">
                  <c:v>1.3913045722584057E-3</c:v>
                </c:pt>
                <c:pt idx="35">
                  <c:v>-2.9631797606371114E-2</c:v>
                </c:pt>
                <c:pt idx="36">
                  <c:v>9.9751450568195243E-3</c:v>
                </c:pt>
                <c:pt idx="37">
                  <c:v>-1.2484556662245284E-2</c:v>
                </c:pt>
                <c:pt idx="38">
                  <c:v>-3.5958327130558411E-3</c:v>
                </c:pt>
                <c:pt idx="39">
                  <c:v>2.1590508566929696E-3</c:v>
                </c:pt>
                <c:pt idx="40">
                  <c:v>2.871502332022941E-3</c:v>
                </c:pt>
                <c:pt idx="41">
                  <c:v>-4.6703875086117081E-3</c:v>
                </c:pt>
                <c:pt idx="42">
                  <c:v>-1.1225900978883091E-2</c:v>
                </c:pt>
                <c:pt idx="43">
                  <c:v>-1.5413149165061745E-2</c:v>
                </c:pt>
                <c:pt idx="44">
                  <c:v>1.0301783527825971E-2</c:v>
                </c:pt>
                <c:pt idx="45">
                  <c:v>-7.3233251167522404E-4</c:v>
                </c:pt>
                <c:pt idx="46">
                  <c:v>9.4787439545437387E-3</c:v>
                </c:pt>
                <c:pt idx="47">
                  <c:v>3.2602818228860734E-3</c:v>
                </c:pt>
                <c:pt idx="48">
                  <c:v>9.7175499258280954E-3</c:v>
                </c:pt>
                <c:pt idx="49">
                  <c:v>-5.3869765754636159E-3</c:v>
                </c:pt>
                <c:pt idx="50">
                  <c:v>-1.0808864320226402E-3</c:v>
                </c:pt>
                <c:pt idx="51">
                  <c:v>-6.5099687412276536E-3</c:v>
                </c:pt>
                <c:pt idx="52">
                  <c:v>1.2261242681862163E-2</c:v>
                </c:pt>
                <c:pt idx="53">
                  <c:v>5.0053733390694214E-3</c:v>
                </c:pt>
                <c:pt idx="54">
                  <c:v>7.1301250792549849E-4</c:v>
                </c:pt>
                <c:pt idx="55">
                  <c:v>-6.7942331804579171E-3</c:v>
                </c:pt>
                <c:pt idx="56">
                  <c:v>7.8627996222954289E-3</c:v>
                </c:pt>
                <c:pt idx="57">
                  <c:v>-3.5606195854200095E-4</c:v>
                </c:pt>
                <c:pt idx="58">
                  <c:v>7.8042254915816891E-3</c:v>
                </c:pt>
                <c:pt idx="59">
                  <c:v>-2.4321656668045873E-2</c:v>
                </c:pt>
                <c:pt idx="60">
                  <c:v>6.4958727154452349E-3</c:v>
                </c:pt>
                <c:pt idx="61">
                  <c:v>-1.998249958733829E-2</c:v>
                </c:pt>
                <c:pt idx="62">
                  <c:v>7.3126468462865572E-3</c:v>
                </c:pt>
                <c:pt idx="63">
                  <c:v>2.9101511989763702E-3</c:v>
                </c:pt>
                <c:pt idx="64">
                  <c:v>6.1560940387769096E-3</c:v>
                </c:pt>
                <c:pt idx="65">
                  <c:v>7.2176112840967711E-4</c:v>
                </c:pt>
                <c:pt idx="66">
                  <c:v>2.1621630044953172E-3</c:v>
                </c:pt>
                <c:pt idx="67">
                  <c:v>-5.0523384267285518E-3</c:v>
                </c:pt>
                <c:pt idx="68">
                  <c:v>-2.5357738637637409E-3</c:v>
                </c:pt>
                <c:pt idx="69">
                  <c:v>2.3302721388962618E-2</c:v>
                </c:pt>
                <c:pt idx="70">
                  <c:v>-7.8264362494639608E-3</c:v>
                </c:pt>
                <c:pt idx="71">
                  <c:v>-1.7873105740957515E-3</c:v>
                </c:pt>
                <c:pt idx="72">
                  <c:v>-3.5842332278150498E-3</c:v>
                </c:pt>
                <c:pt idx="73">
                  <c:v>-7.1839083549374468E-4</c:v>
                </c:pt>
                <c:pt idx="74">
                  <c:v>-2.518439899195563E-3</c:v>
                </c:pt>
                <c:pt idx="75">
                  <c:v>-3.6029544616032527E-4</c:v>
                </c:pt>
                <c:pt idx="76">
                  <c:v>-3.2485139558313327E-3</c:v>
                </c:pt>
                <c:pt idx="77">
                  <c:v>2.5275333910745471E-3</c:v>
                </c:pt>
                <c:pt idx="78">
                  <c:v>-7.2150075279965435E-4</c:v>
                </c:pt>
                <c:pt idx="79">
                  <c:v>-7.2202169201658747E-4</c:v>
                </c:pt>
                <c:pt idx="80">
                  <c:v>-3.6120643340170356E-4</c:v>
                </c:pt>
                <c:pt idx="81">
                  <c:v>1.0422376464399512E-2</c:v>
                </c:pt>
                <c:pt idx="82">
                  <c:v>-1.7892293196965631E-3</c:v>
                </c:pt>
                <c:pt idx="83">
                  <c:v>-3.2287023563724454E-3</c:v>
                </c:pt>
                <c:pt idx="84">
                  <c:v>-4.3212166629122487E-3</c:v>
                </c:pt>
                <c:pt idx="85">
                  <c:v>-9.0629585350621086E-3</c:v>
                </c:pt>
                <c:pt idx="86">
                  <c:v>-1.6153067807772273E-2</c:v>
                </c:pt>
                <c:pt idx="87">
                  <c:v>-7.802380284184899E-3</c:v>
                </c:pt>
                <c:pt idx="88">
                  <c:v>-7.4878672582700386E-3</c:v>
                </c:pt>
                <c:pt idx="89">
                  <c:v>1.8772297609647311E-3</c:v>
                </c:pt>
                <c:pt idx="90">
                  <c:v>-1.8772297609647825E-3</c:v>
                </c:pt>
                <c:pt idx="91">
                  <c:v>-3.387919671936003E-3</c:v>
                </c:pt>
                <c:pt idx="92">
                  <c:v>-2.6430070133533611E-3</c:v>
                </c:pt>
                <c:pt idx="93">
                  <c:v>-5.3070632521070088E-3</c:v>
                </c:pt>
                <c:pt idx="94">
                  <c:v>4.9289199312841994E-3</c:v>
                </c:pt>
                <c:pt idx="95">
                  <c:v>-4.9289199312842211E-3</c:v>
                </c:pt>
                <c:pt idx="96">
                  <c:v>1.7706245210825262E-2</c:v>
                </c:pt>
                <c:pt idx="97">
                  <c:v>9.6619109117368901E-3</c:v>
                </c:pt>
                <c:pt idx="98">
                  <c:v>7.0020555109049651E-3</c:v>
                </c:pt>
                <c:pt idx="99">
                  <c:v>-1.1449801909141097E-2</c:v>
                </c:pt>
                <c:pt idx="100">
                  <c:v>-2.603683821653352E-3</c:v>
                </c:pt>
                <c:pt idx="101">
                  <c:v>7.0514302198894747E-3</c:v>
                </c:pt>
                <c:pt idx="102">
                  <c:v>-8.9153636579522803E-3</c:v>
                </c:pt>
                <c:pt idx="103">
                  <c:v>-8.9955629085779858E-3</c:v>
                </c:pt>
                <c:pt idx="104">
                  <c:v>-7.5329570417166116E-4</c:v>
                </c:pt>
                <c:pt idx="105">
                  <c:v>1.1297308676607694E-3</c:v>
                </c:pt>
                <c:pt idx="106">
                  <c:v>3.7565784222008975E-3</c:v>
                </c:pt>
                <c:pt idx="107">
                  <c:v>-9.4180390997436192E-3</c:v>
                </c:pt>
                <c:pt idx="108">
                  <c:v>3.4007212067548977E-3</c:v>
                </c:pt>
                <c:pt idx="109">
                  <c:v>1.534748447559289E-2</c:v>
                </c:pt>
                <c:pt idx="110">
                  <c:v>-1.459333662687883E-2</c:v>
                </c:pt>
                <c:pt idx="111">
                  <c:v>3.7686075441309191E-4</c:v>
                </c:pt>
                <c:pt idx="112">
                  <c:v>1.4216475872465625E-2</c:v>
                </c:pt>
                <c:pt idx="113">
                  <c:v>9.9797538678522545E-3</c:v>
                </c:pt>
                <c:pt idx="114">
                  <c:v>-7.0123926400503462E-3</c:v>
                </c:pt>
                <c:pt idx="115">
                  <c:v>1.8501392881613734E-3</c:v>
                </c:pt>
                <c:pt idx="116">
                  <c:v>-4.0748343102726316E-3</c:v>
                </c:pt>
                <c:pt idx="117">
                  <c:v>-5.2102834654069877E-3</c:v>
                </c:pt>
                <c:pt idx="118">
                  <c:v>2.6085351105888206E-3</c:v>
                </c:pt>
                <c:pt idx="119">
                  <c:v>6.3068285473635135E-3</c:v>
                </c:pt>
                <c:pt idx="120">
                  <c:v>4.4280515157320037E-3</c:v>
                </c:pt>
                <c:pt idx="121">
                  <c:v>9.8920022590164511E-3</c:v>
                </c:pt>
                <c:pt idx="122">
                  <c:v>6.1784677735926101E-3</c:v>
                </c:pt>
                <c:pt idx="123">
                  <c:v>2.1715535135077109E-3</c:v>
                </c:pt>
                <c:pt idx="124">
                  <c:v>-7.2332733714302797E-4</c:v>
                </c:pt>
                <c:pt idx="125">
                  <c:v>-2.5357738637637409E-3</c:v>
                </c:pt>
                <c:pt idx="126">
                  <c:v>-5.4555509015370264E-3</c:v>
                </c:pt>
                <c:pt idx="127">
                  <c:v>-1.4598542738656281E-3</c:v>
                </c:pt>
                <c:pt idx="128">
                  <c:v>-1.7314855121488344E-2</c:v>
                </c:pt>
                <c:pt idx="129">
                  <c:v>4.449395549541867E-3</c:v>
                </c:pt>
                <c:pt idx="130">
                  <c:v>8.1061608208967909E-3</c:v>
                </c:pt>
                <c:pt idx="131">
                  <c:v>1.7461338518433546E-2</c:v>
                </c:pt>
                <c:pt idx="132">
                  <c:v>3.6055525899876566E-4</c:v>
                </c:pt>
                <c:pt idx="133">
                  <c:v>2.8797716086113199E-3</c:v>
                </c:pt>
                <c:pt idx="134">
                  <c:v>-8.664314130141194E-3</c:v>
                </c:pt>
                <c:pt idx="135">
                  <c:v>1.2252405529016085E-2</c:v>
                </c:pt>
                <c:pt idx="136">
                  <c:v>5.3581124796192505E-3</c:v>
                </c:pt>
                <c:pt idx="137">
                  <c:v>1.5202696900813795E-2</c:v>
                </c:pt>
                <c:pt idx="138">
                  <c:v>3.5026305512020745E-3</c:v>
                </c:pt>
                <c:pt idx="139">
                  <c:v>-3.5026305512021118E-3</c:v>
                </c:pt>
                <c:pt idx="140">
                  <c:v>-5.2770571008436693E-3</c:v>
                </c:pt>
                <c:pt idx="141">
                  <c:v>8.4299761604594015E-3</c:v>
                </c:pt>
                <c:pt idx="142">
                  <c:v>6.9710982898641008E-3</c:v>
                </c:pt>
                <c:pt idx="143">
                  <c:v>0</c:v>
                </c:pt>
                <c:pt idx="144">
                  <c:v>-2.4343604440611134E-3</c:v>
                </c:pt>
                <c:pt idx="145">
                  <c:v>-2.3605112211318093E-2</c:v>
                </c:pt>
                <c:pt idx="146">
                  <c:v>-3.5656980231598979E-4</c:v>
                </c:pt>
                <c:pt idx="147">
                  <c:v>1.8725154076292383E-2</c:v>
                </c:pt>
                <c:pt idx="148">
                  <c:v>1.1484378875704778E-2</c:v>
                </c:pt>
                <c:pt idx="149">
                  <c:v>-8.6881519576379272E-3</c:v>
                </c:pt>
                <c:pt idx="150">
                  <c:v>3.1364374901303115E-3</c:v>
                </c:pt>
                <c:pt idx="151">
                  <c:v>8.3160562416576059E-3</c:v>
                </c:pt>
                <c:pt idx="152">
                  <c:v>2.1506205220963463E-2</c:v>
                </c:pt>
                <c:pt idx="153">
                  <c:v>-7.1174677688639896E-3</c:v>
                </c:pt>
                <c:pt idx="154">
                  <c:v>9.4787439545437387E-3</c:v>
                </c:pt>
                <c:pt idx="155">
                  <c:v>2.6917916657115746E-3</c:v>
                </c:pt>
                <c:pt idx="156">
                  <c:v>-6.7226893288215657E-4</c:v>
                </c:pt>
                <c:pt idx="157">
                  <c:v>3.6918988066022562E-3</c:v>
                </c:pt>
                <c:pt idx="158">
                  <c:v>-3.3557078469724157E-3</c:v>
                </c:pt>
                <c:pt idx="159">
                  <c:v>4.0255002363797374E-3</c:v>
                </c:pt>
                <c:pt idx="160">
                  <c:v>-1.3400337013613566E-3</c:v>
                </c:pt>
                <c:pt idx="161">
                  <c:v>-1.2481187492172899E-2</c:v>
                </c:pt>
                <c:pt idx="162">
                  <c:v>-3.4002072881693965E-3</c:v>
                </c:pt>
                <c:pt idx="163">
                  <c:v>-9.238731239204578E-3</c:v>
                </c:pt>
                <c:pt idx="164">
                  <c:v>-2.6120238244575898E-2</c:v>
                </c:pt>
                <c:pt idx="165">
                  <c:v>1.0879208898214221E-2</c:v>
                </c:pt>
                <c:pt idx="166">
                  <c:v>7.9958708638769218E-3</c:v>
                </c:pt>
                <c:pt idx="167">
                  <c:v>-3.1212094005409188E-3</c:v>
                </c:pt>
                <c:pt idx="168">
                  <c:v>-3.4740316486271997E-4</c:v>
                </c:pt>
                <c:pt idx="169">
                  <c:v>-4.5272582984732619E-3</c:v>
                </c:pt>
                <c:pt idx="170">
                  <c:v>5.2219439811518461E-3</c:v>
                </c:pt>
                <c:pt idx="171">
                  <c:v>-3.4728251781579624E-4</c:v>
                </c:pt>
                <c:pt idx="172">
                  <c:v>-7.6708883814027911E-3</c:v>
                </c:pt>
                <c:pt idx="173">
                  <c:v>1.7485578856231464E-3</c:v>
                </c:pt>
                <c:pt idx="174">
                  <c:v>1.4568415828290413E-2</c:v>
                </c:pt>
                <c:pt idx="175">
                  <c:v>-3.7950709685516094E-3</c:v>
                </c:pt>
                <c:pt idx="176">
                  <c:v>-1.1472401162236807E-2</c:v>
                </c:pt>
                <c:pt idx="177">
                  <c:v>1.3889112160667093E-2</c:v>
                </c:pt>
                <c:pt idx="178">
                  <c:v>1.8449447116759686E-2</c:v>
                </c:pt>
                <c:pt idx="179">
                  <c:v>-9.1821763994392371E-3</c:v>
                </c:pt>
                <c:pt idx="180">
                  <c:v>3.4106445067342323E-3</c:v>
                </c:pt>
                <c:pt idx="181">
                  <c:v>2.7201648870668724E-3</c:v>
                </c:pt>
                <c:pt idx="182">
                  <c:v>6.7682153461388105E-3</c:v>
                </c:pt>
                <c:pt idx="183">
                  <c:v>2.358094405824004E-3</c:v>
                </c:pt>
                <c:pt idx="184">
                  <c:v>1.0043606355757483E-2</c:v>
                </c:pt>
                <c:pt idx="185">
                  <c:v>0</c:v>
                </c:pt>
                <c:pt idx="186">
                  <c:v>-7.3554326939571099E-3</c:v>
                </c:pt>
                <c:pt idx="187">
                  <c:v>6.6889881507964889E-3</c:v>
                </c:pt>
                <c:pt idx="188">
                  <c:v>-4.2211848809309435E-2</c:v>
                </c:pt>
                <c:pt idx="189">
                  <c:v>-6.9565220196717806E-4</c:v>
                </c:pt>
                <c:pt idx="190">
                  <c:v>-4.7746867256854363E-2</c:v>
                </c:pt>
                <c:pt idx="191">
                  <c:v>-1.0271550321829685E-2</c:v>
                </c:pt>
                <c:pt idx="192">
                  <c:v>2.2099456508028917E-3</c:v>
                </c:pt>
                <c:pt idx="193">
                  <c:v>-9.6119039464705718E-3</c:v>
                </c:pt>
                <c:pt idx="194">
                  <c:v>-9.3301665826041203E-3</c:v>
                </c:pt>
                <c:pt idx="195">
                  <c:v>0</c:v>
                </c:pt>
                <c:pt idx="196">
                  <c:v>3.3688970661046986E-3</c:v>
                </c:pt>
                <c:pt idx="197">
                  <c:v>-7.878487572079939E-3</c:v>
                </c:pt>
                <c:pt idx="198">
                  <c:v>5.2592157284848959E-3</c:v>
                </c:pt>
                <c:pt idx="199">
                  <c:v>7.4655068643404397E-3</c:v>
                </c:pt>
                <c:pt idx="200">
                  <c:v>-1.2724722592825496E-2</c:v>
                </c:pt>
                <c:pt idx="201">
                  <c:v>-1.5077273870135954E-3</c:v>
                </c:pt>
                <c:pt idx="202">
                  <c:v>3.7650646886636489E-3</c:v>
                </c:pt>
                <c:pt idx="203">
                  <c:v>-4.142351997421299E-3</c:v>
                </c:pt>
                <c:pt idx="204">
                  <c:v>2.2615916160566218E-3</c:v>
                </c:pt>
                <c:pt idx="205">
                  <c:v>-6.4211740930003149E-3</c:v>
                </c:pt>
                <c:pt idx="206">
                  <c:v>-4.9382816405825663E-3</c:v>
                </c:pt>
                <c:pt idx="207">
                  <c:v>-7.6190479876191359E-4</c:v>
                </c:pt>
                <c:pt idx="208">
                  <c:v>4.1833109114832239E-3</c:v>
                </c:pt>
                <c:pt idx="209">
                  <c:v>6.4308903302903314E-3</c:v>
                </c:pt>
                <c:pt idx="210">
                  <c:v>-5.2930180284932E-3</c:v>
                </c:pt>
                <c:pt idx="211">
                  <c:v>7.5786286310202246E-4</c:v>
                </c:pt>
                <c:pt idx="212">
                  <c:v>-6.8415318167167121E-3</c:v>
                </c:pt>
                <c:pt idx="213">
                  <c:v>3.0464608481650737E-3</c:v>
                </c:pt>
                <c:pt idx="214">
                  <c:v>-2.2839751078306166E-3</c:v>
                </c:pt>
                <c:pt idx="215">
                  <c:v>-4.9665813648507489E-3</c:v>
                </c:pt>
                <c:pt idx="216">
                  <c:v>-1.1496456525853706E-3</c:v>
                </c:pt>
                <c:pt idx="217">
                  <c:v>-7.6716536175308451E-4</c:v>
                </c:pt>
                <c:pt idx="218">
                  <c:v>-1.3521550418900843E-2</c:v>
                </c:pt>
                <c:pt idx="219">
                  <c:v>1.3521550418900772E-2</c:v>
                </c:pt>
                <c:pt idx="220">
                  <c:v>2.2997327115313305E-3</c:v>
                </c:pt>
                <c:pt idx="221">
                  <c:v>3.0581063588208724E-3</c:v>
                </c:pt>
                <c:pt idx="222">
                  <c:v>2.2874581075990621E-3</c:v>
                </c:pt>
                <c:pt idx="223">
                  <c:v>-5.3455644664198035E-3</c:v>
                </c:pt>
                <c:pt idx="224">
                  <c:v>2.2944560735234038E-3</c:v>
                </c:pt>
                <c:pt idx="225">
                  <c:v>-1.1138966718307582E-2</c:v>
                </c:pt>
                <c:pt idx="226">
                  <c:v>1.1902617003604751E-2</c:v>
                </c:pt>
                <c:pt idx="227">
                  <c:v>-1.1130416193032511E-2</c:v>
                </c:pt>
                <c:pt idx="228">
                  <c:v>-6.1943674642734167E-3</c:v>
                </c:pt>
                <c:pt idx="229">
                  <c:v>-5.4517268983113017E-3</c:v>
                </c:pt>
                <c:pt idx="230">
                  <c:v>-3.905487259169992E-4</c:v>
                </c:pt>
                <c:pt idx="231">
                  <c:v>-1.3370234563171763E-2</c:v>
                </c:pt>
                <c:pt idx="232">
                  <c:v>-1.9813757225166373E-3</c:v>
                </c:pt>
                <c:pt idx="233">
                  <c:v>1.222171727676062E-2</c:v>
                </c:pt>
                <c:pt idx="234">
                  <c:v>2.348337674107429E-3</c:v>
                </c:pt>
                <c:pt idx="235">
                  <c:v>-1.1734795009830834E-3</c:v>
                </c:pt>
                <c:pt idx="236">
                  <c:v>-6.2819209331263955E-3</c:v>
                </c:pt>
                <c:pt idx="237">
                  <c:v>1.1746415405205246E-2</c:v>
                </c:pt>
                <c:pt idx="238">
                  <c:v>3.2551217782269083E-2</c:v>
                </c:pt>
                <c:pt idx="239">
                  <c:v>6.7593197643835822E-3</c:v>
                </c:pt>
                <c:pt idx="240">
                  <c:v>1.8695088638161434E-3</c:v>
                </c:pt>
                <c:pt idx="241">
                  <c:v>3.3563335628303066E-3</c:v>
                </c:pt>
                <c:pt idx="242">
                  <c:v>1.8597736437228575E-3</c:v>
                </c:pt>
                <c:pt idx="243">
                  <c:v>-1.1154490838657205E-3</c:v>
                </c:pt>
                <c:pt idx="244">
                  <c:v>-3.7209302754885246E-4</c:v>
                </c:pt>
                <c:pt idx="245">
                  <c:v>-1.5376263940590223E-2</c:v>
                </c:pt>
                <c:pt idx="246">
                  <c:v>-2.1005164112791033E-2</c:v>
                </c:pt>
                <c:pt idx="247">
                  <c:v>-3.4796091555221497E-3</c:v>
                </c:pt>
                <c:pt idx="248">
                  <c:v>-1.4040792289235967E-2</c:v>
                </c:pt>
                <c:pt idx="249">
                  <c:v>-4.3345469076135047E-2</c:v>
                </c:pt>
                <c:pt idx="250">
                  <c:v>-8.2068121142922067E-4</c:v>
                </c:pt>
                <c:pt idx="251">
                  <c:v>-5.3509080132618757E-3</c:v>
                </c:pt>
                <c:pt idx="252">
                  <c:v>3.4479180936285506E-2</c:v>
                </c:pt>
                <c:pt idx="253">
                  <c:v>-1.6077516727532777E-2</c:v>
                </c:pt>
                <c:pt idx="254">
                  <c:v>-1.9640565874546351E-2</c:v>
                </c:pt>
                <c:pt idx="255">
                  <c:v>-6.8402726884400397E-2</c:v>
                </c:pt>
                <c:pt idx="256">
                  <c:v>-4.1098581439457237E-2</c:v>
                </c:pt>
                <c:pt idx="257">
                  <c:v>-1.1592988636181731E-2</c:v>
                </c:pt>
                <c:pt idx="258">
                  <c:v>-0.10930693266045488</c:v>
                </c:pt>
                <c:pt idx="259">
                  <c:v>-2.0813820451856031E-4</c:v>
                </c:pt>
                <c:pt idx="260">
                  <c:v>-2.1673652175743761E-2</c:v>
                </c:pt>
                <c:pt idx="261">
                  <c:v>0.10663602603483831</c:v>
                </c:pt>
                <c:pt idx="262">
                  <c:v>2.3872057171061859E-3</c:v>
                </c:pt>
                <c:pt idx="263">
                  <c:v>4.2022989774848085E-2</c:v>
                </c:pt>
                <c:pt idx="264">
                  <c:v>1.8124646580599799E-2</c:v>
                </c:pt>
                <c:pt idx="265">
                  <c:v>4.9272216145028027E-3</c:v>
                </c:pt>
                <c:pt idx="266">
                  <c:v>4.0285657687875877E-2</c:v>
                </c:pt>
                <c:pt idx="267">
                  <c:v>-1.9064702204990312E-2</c:v>
                </c:pt>
                <c:pt idx="268">
                  <c:v>3.0574385031484452E-3</c:v>
                </c:pt>
                <c:pt idx="269">
                  <c:v>-4.733026218113652E-2</c:v>
                </c:pt>
                <c:pt idx="270">
                  <c:v>2.48375829553374E-2</c:v>
                </c:pt>
                <c:pt idx="271">
                  <c:v>-6.7129363747377192E-3</c:v>
                </c:pt>
                <c:pt idx="272">
                  <c:v>-2.3626723734583122E-2</c:v>
                </c:pt>
                <c:pt idx="273">
                  <c:v>1.596385098901399E-2</c:v>
                </c:pt>
                <c:pt idx="274">
                  <c:v>-5.8997221271883827E-3</c:v>
                </c:pt>
                <c:pt idx="275">
                  <c:v>3.5326722861611558E-2</c:v>
                </c:pt>
                <c:pt idx="276">
                  <c:v>-4.4033536582699399E-3</c:v>
                </c:pt>
                <c:pt idx="277">
                  <c:v>1.1844841269952732E-2</c:v>
                </c:pt>
                <c:pt idx="278">
                  <c:v>-8.7604590053611715E-3</c:v>
                </c:pt>
                <c:pt idx="279">
                  <c:v>2.4767722707202965E-2</c:v>
                </c:pt>
                <c:pt idx="280">
                  <c:v>-2.9176900926208945E-2</c:v>
                </c:pt>
                <c:pt idx="281">
                  <c:v>-1.3793322132335761E-2</c:v>
                </c:pt>
                <c:pt idx="282">
                  <c:v>1.8202500351341667E-2</c:v>
                </c:pt>
                <c:pt idx="283">
                  <c:v>1.26777654292847E-2</c:v>
                </c:pt>
                <c:pt idx="284">
                  <c:v>-4.4412271999202738E-2</c:v>
                </c:pt>
                <c:pt idx="285">
                  <c:v>2.6441154995344579E-2</c:v>
                </c:pt>
                <c:pt idx="286">
                  <c:v>4.421843980959872E-4</c:v>
                </c:pt>
                <c:pt idx="287">
                  <c:v>-1.111369518593619E-2</c:v>
                </c:pt>
                <c:pt idx="288">
                  <c:v>1.1997477832943956E-2</c:v>
                </c:pt>
                <c:pt idx="289">
                  <c:v>-6.2029441246077809E-3</c:v>
                </c:pt>
                <c:pt idx="290">
                  <c:v>-4.4543503493803087E-3</c:v>
                </c:pt>
                <c:pt idx="291">
                  <c:v>-5.8204775917178354E-3</c:v>
                </c:pt>
                <c:pt idx="292">
                  <c:v>-3.2864664719519453E-2</c:v>
                </c:pt>
                <c:pt idx="293">
                  <c:v>1.0616300955057648E-2</c:v>
                </c:pt>
                <c:pt idx="294">
                  <c:v>-1.5267472130788533E-2</c:v>
                </c:pt>
                <c:pt idx="295">
                  <c:v>-3.2687397771267897E-3</c:v>
                </c:pt>
                <c:pt idx="296">
                  <c:v>3.2687397771268621E-3</c:v>
                </c:pt>
                <c:pt idx="297">
                  <c:v>-8.4270161618801159E-3</c:v>
                </c:pt>
                <c:pt idx="298">
                  <c:v>3.2856166614614801E-3</c:v>
                </c:pt>
                <c:pt idx="299">
                  <c:v>-2.5630259166334986E-2</c:v>
                </c:pt>
                <c:pt idx="300">
                  <c:v>-1.6481226183791806E-2</c:v>
                </c:pt>
                <c:pt idx="301">
                  <c:v>-1.1305109343826315E-2</c:v>
                </c:pt>
                <c:pt idx="302">
                  <c:v>4.0683576636443543E-2</c:v>
                </c:pt>
                <c:pt idx="303">
                  <c:v>-3.6244605105816535E-2</c:v>
                </c:pt>
                <c:pt idx="304">
                  <c:v>1.7561426929947208E-2</c:v>
                </c:pt>
                <c:pt idx="305">
                  <c:v>-3.8759738446928491E-3</c:v>
                </c:pt>
                <c:pt idx="306">
                  <c:v>-1.9436352085711256E-3</c:v>
                </c:pt>
                <c:pt idx="307">
                  <c:v>1.1124661282957157E-2</c:v>
                </c:pt>
                <c:pt idx="308">
                  <c:v>-1.8937201019750844E-2</c:v>
                </c:pt>
                <c:pt idx="309">
                  <c:v>2.421425812059453E-2</c:v>
                </c:pt>
                <c:pt idx="310">
                  <c:v>3.1090587070031182E-2</c:v>
                </c:pt>
                <c:pt idx="311">
                  <c:v>6.0115787979866265E-3</c:v>
                </c:pt>
                <c:pt idx="312">
                  <c:v>1.7820896570111489E-2</c:v>
                </c:pt>
                <c:pt idx="313">
                  <c:v>-5.4496047675645911E-3</c:v>
                </c:pt>
                <c:pt idx="314">
                  <c:v>2.5625137802823158E-2</c:v>
                </c:pt>
                <c:pt idx="315">
                  <c:v>4.4287052012929509E-3</c:v>
                </c:pt>
                <c:pt idx="316">
                  <c:v>1.9256612540216402E-2</c:v>
                </c:pt>
                <c:pt idx="317">
                  <c:v>-4.3440554846554897E-3</c:v>
                </c:pt>
                <c:pt idx="318">
                  <c:v>-3.9969796432361766E-2</c:v>
                </c:pt>
                <c:pt idx="319">
                  <c:v>-1.5525426000306704E-2</c:v>
                </c:pt>
                <c:pt idx="320">
                  <c:v>-4.5665735970650351E-2</c:v>
                </c:pt>
                <c:pt idx="321">
                  <c:v>2.8860048891348514E-3</c:v>
                </c:pt>
                <c:pt idx="322">
                  <c:v>-1.2080359521956976E-2</c:v>
                </c:pt>
                <c:pt idx="323">
                  <c:v>3.8154365666190466E-2</c:v>
                </c:pt>
                <c:pt idx="324">
                  <c:v>-6.5727936158915222E-3</c:v>
                </c:pt>
                <c:pt idx="325">
                  <c:v>-2.1905637827143807E-2</c:v>
                </c:pt>
                <c:pt idx="326">
                  <c:v>1.7184193739944325E-2</c:v>
                </c:pt>
                <c:pt idx="327">
                  <c:v>-7.600986714136765E-3</c:v>
                </c:pt>
                <c:pt idx="328">
                  <c:v>2.8571448007799652E-3</c:v>
                </c:pt>
                <c:pt idx="329">
                  <c:v>-1.6299497957156742E-2</c:v>
                </c:pt>
                <c:pt idx="330">
                  <c:v>4.3404939136295756E-3</c:v>
                </c:pt>
                <c:pt idx="331">
                  <c:v>0</c:v>
                </c:pt>
                <c:pt idx="332">
                  <c:v>2.7997083659974869E-2</c:v>
                </c:pt>
                <c:pt idx="333">
                  <c:v>-3.7505904256681958E-3</c:v>
                </c:pt>
                <c:pt idx="334">
                  <c:v>-4.236297227421304E-3</c:v>
                </c:pt>
                <c:pt idx="335">
                  <c:v>2.1004272770531997E-2</c:v>
                </c:pt>
                <c:pt idx="336">
                  <c:v>-7.8831848078348039E-3</c:v>
                </c:pt>
                <c:pt idx="337">
                  <c:v>1.9364367181791152E-2</c:v>
                </c:pt>
                <c:pt idx="338">
                  <c:v>-2.0761991448429128E-2</c:v>
                </c:pt>
                <c:pt idx="339">
                  <c:v>-1.5030813746060676E-2</c:v>
                </c:pt>
                <c:pt idx="340">
                  <c:v>-1.5260191222422302E-2</c:v>
                </c:pt>
                <c:pt idx="341">
                  <c:v>8.6124934269986436E-3</c:v>
                </c:pt>
                <c:pt idx="342">
                  <c:v>1.6068398650717537E-2</c:v>
                </c:pt>
                <c:pt idx="343">
                  <c:v>1.9499225051434026E-2</c:v>
                </c:pt>
                <c:pt idx="344">
                  <c:v>4.5871640069061401E-3</c:v>
                </c:pt>
                <c:pt idx="345">
                  <c:v>5.4769648549194885E-3</c:v>
                </c:pt>
                <c:pt idx="346">
                  <c:v>1.8190091418516729E-3</c:v>
                </c:pt>
                <c:pt idx="347">
                  <c:v>9.4958886731135103E-3</c:v>
                </c:pt>
                <c:pt idx="348">
                  <c:v>-1.5876949522807396E-2</c:v>
                </c:pt>
                <c:pt idx="349">
                  <c:v>-5.9619529956131592E-3</c:v>
                </c:pt>
                <c:pt idx="350">
                  <c:v>-4.1484272445644838E-3</c:v>
                </c:pt>
                <c:pt idx="351">
                  <c:v>-1.7237789975055085E-2</c:v>
                </c:pt>
                <c:pt idx="352">
                  <c:v>-2.4258026585422778E-2</c:v>
                </c:pt>
                <c:pt idx="353">
                  <c:v>4.323811684605377E-3</c:v>
                </c:pt>
                <c:pt idx="354">
                  <c:v>3.8277558697644661E-3</c:v>
                </c:pt>
                <c:pt idx="355">
                  <c:v>-5.0338640377099994E-2</c:v>
                </c:pt>
                <c:pt idx="356">
                  <c:v>-4.4292401785041144E-3</c:v>
                </c:pt>
                <c:pt idx="357">
                  <c:v>8.8389486672042321E-3</c:v>
                </c:pt>
                <c:pt idx="358">
                  <c:v>1.0939940038334263E-2</c:v>
                </c:pt>
                <c:pt idx="359">
                  <c:v>-1.2941942709007292E-2</c:v>
                </c:pt>
                <c:pt idx="360">
                  <c:v>-2.454733256286348E-2</c:v>
                </c:pt>
                <c:pt idx="361">
                  <c:v>-3.497586118760001E-3</c:v>
                </c:pt>
                <c:pt idx="362">
                  <c:v>1.0252294024117033E-2</c:v>
                </c:pt>
                <c:pt idx="363">
                  <c:v>1.1359148507077903E-2</c:v>
                </c:pt>
                <c:pt idx="364">
                  <c:v>1.1430987800900044E-2</c:v>
                </c:pt>
                <c:pt idx="365">
                  <c:v>-1.4966328560625177E-3</c:v>
                </c:pt>
                <c:pt idx="366">
                  <c:v>-1.0943334951735566E-2</c:v>
                </c:pt>
                <c:pt idx="367">
                  <c:v>-6.2785016372366416E-3</c:v>
                </c:pt>
                <c:pt idx="368">
                  <c:v>-3.8676892997679979E-3</c:v>
                </c:pt>
                <c:pt idx="369">
                  <c:v>2.0090524806655408E-2</c:v>
                </c:pt>
                <c:pt idx="370">
                  <c:v>-1.3990465224150386E-2</c:v>
                </c:pt>
                <c:pt idx="371">
                  <c:v>-3.6555686524712794E-3</c:v>
                </c:pt>
                <c:pt idx="372">
                  <c:v>2.2133700346009578E-2</c:v>
                </c:pt>
                <c:pt idx="373">
                  <c:v>-7.9920505313378042E-3</c:v>
                </c:pt>
                <c:pt idx="374">
                  <c:v>-1.3734814983999389E-2</c:v>
                </c:pt>
                <c:pt idx="375">
                  <c:v>-1.8059181538397532E-2</c:v>
                </c:pt>
                <c:pt idx="376">
                  <c:v>-8.9444174052232626E-3</c:v>
                </c:pt>
                <c:pt idx="377">
                  <c:v>-2.560715518687437E-2</c:v>
                </c:pt>
                <c:pt idx="378">
                  <c:v>-1.7079649863594407E-2</c:v>
                </c:pt>
                <c:pt idx="379">
                  <c:v>4.5687015180671722E-3</c:v>
                </c:pt>
                <c:pt idx="380">
                  <c:v>1.1653131436823821E-2</c:v>
                </c:pt>
                <c:pt idx="381">
                  <c:v>-1.1219103652232576E-2</c:v>
                </c:pt>
                <c:pt idx="382">
                  <c:v>4.5459543597715472E-3</c:v>
                </c:pt>
                <c:pt idx="383">
                  <c:v>-1.0203062571155592E-2</c:v>
                </c:pt>
                <c:pt idx="384">
                  <c:v>4.6678692272074433E-2</c:v>
                </c:pt>
                <c:pt idx="385">
                  <c:v>-1.0046128861059302E-2</c:v>
                </c:pt>
                <c:pt idx="386">
                  <c:v>-1.26289219058042E-3</c:v>
                </c:pt>
                <c:pt idx="387">
                  <c:v>1.6835020811137944E-3</c:v>
                </c:pt>
                <c:pt idx="388">
                  <c:v>-4.2060989053332071E-4</c:v>
                </c:pt>
                <c:pt idx="389">
                  <c:v>1.3372535254677397E-2</c:v>
                </c:pt>
                <c:pt idx="390">
                  <c:v>2.4875634718017074E-3</c:v>
                </c:pt>
                <c:pt idx="391">
                  <c:v>-1.5019055783715346E-2</c:v>
                </c:pt>
                <c:pt idx="392">
                  <c:v>-3.9876665948201703E-2</c:v>
                </c:pt>
                <c:pt idx="393">
                  <c:v>1.1525625031824322E-2</c:v>
                </c:pt>
                <c:pt idx="394">
                  <c:v>-3.2485139558313327E-3</c:v>
                </c:pt>
                <c:pt idx="395">
                  <c:v>-2.1930703493970232E-2</c:v>
                </c:pt>
                <c:pt idx="396">
                  <c:v>-1.4517284548718959E-2</c:v>
                </c:pt>
                <c:pt idx="397">
                  <c:v>1.1852984571256038E-2</c:v>
                </c:pt>
                <c:pt idx="398">
                  <c:v>-2.1573870432854074E-2</c:v>
                </c:pt>
                <c:pt idx="399">
                  <c:v>9.0457423679657714E-3</c:v>
                </c:pt>
                <c:pt idx="400">
                  <c:v>-2.2769654016135701E-2</c:v>
                </c:pt>
                <c:pt idx="401">
                  <c:v>1.7804624633506686E-2</c:v>
                </c:pt>
                <c:pt idx="402">
                  <c:v>3.5995887941697106E-2</c:v>
                </c:pt>
                <c:pt idx="403">
                  <c:v>6.0922729772535482E-3</c:v>
                </c:pt>
                <c:pt idx="404">
                  <c:v>-1.5080604892743054E-2</c:v>
                </c:pt>
                <c:pt idx="405">
                  <c:v>9.8609323198987145E-3</c:v>
                </c:pt>
                <c:pt idx="406">
                  <c:v>2.8376796549770419E-2</c:v>
                </c:pt>
                <c:pt idx="407">
                  <c:v>1.4101043919434399E-2</c:v>
                </c:pt>
                <c:pt idx="408">
                  <c:v>1.596385098901399E-2</c:v>
                </c:pt>
                <c:pt idx="409">
                  <c:v>-1.0960713598405966E-2</c:v>
                </c:pt>
                <c:pt idx="410">
                  <c:v>-1.248439612838334E-3</c:v>
                </c:pt>
                <c:pt idx="411">
                  <c:v>-1.0675140622343595E-2</c:v>
                </c:pt>
                <c:pt idx="412">
                  <c:v>-1.2706651269114688E-2</c:v>
                </c:pt>
                <c:pt idx="413">
                  <c:v>9.5450931503857812E-3</c:v>
                </c:pt>
                <c:pt idx="414">
                  <c:v>-9.5450931503856737E-3</c:v>
                </c:pt>
                <c:pt idx="415">
                  <c:v>-4.2716852653032064E-3</c:v>
                </c:pt>
                <c:pt idx="416">
                  <c:v>1.8450316613047607E-2</c:v>
                </c:pt>
                <c:pt idx="417">
                  <c:v>-1.69531502548942E-2</c:v>
                </c:pt>
                <c:pt idx="418">
                  <c:v>-2.0512432471640883E-2</c:v>
                </c:pt>
                <c:pt idx="419">
                  <c:v>-1.3175421158564292E-2</c:v>
                </c:pt>
                <c:pt idx="420">
                  <c:v>5.9219359659971112E-2</c:v>
                </c:pt>
                <c:pt idx="421">
                  <c:v>3.1201273362436777E-3</c:v>
                </c:pt>
                <c:pt idx="422">
                  <c:v>5.7983181710031754E-3</c:v>
                </c:pt>
                <c:pt idx="423">
                  <c:v>-1.4768859185422291E-2</c:v>
                </c:pt>
                <c:pt idx="424">
                  <c:v>2.9294852505117879E-3</c:v>
                </c:pt>
                <c:pt idx="425">
                  <c:v>-6.2702478802155784E-4</c:v>
                </c:pt>
                <c:pt idx="426">
                  <c:v>-1.4743316756566061E-2</c:v>
                </c:pt>
                <c:pt idx="427">
                  <c:v>3.2974606882811917E-2</c:v>
                </c:pt>
                <c:pt idx="428">
                  <c:v>2.9632546863950508E-2</c:v>
                </c:pt>
                <c:pt idx="429">
                  <c:v>-9.9700905566852218E-4</c:v>
                </c:pt>
                <c:pt idx="430">
                  <c:v>2.3658077278264116E-2</c:v>
                </c:pt>
                <c:pt idx="431">
                  <c:v>6.7961426628346715E-3</c:v>
                </c:pt>
                <c:pt idx="432">
                  <c:v>1.202226550304534E-2</c:v>
                </c:pt>
                <c:pt idx="433">
                  <c:v>-4.7812575618005096E-4</c:v>
                </c:pt>
                <c:pt idx="434">
                  <c:v>3.8186203919992642E-3</c:v>
                </c:pt>
                <c:pt idx="435">
                  <c:v>-1.0536495944520635E-2</c:v>
                </c:pt>
                <c:pt idx="436">
                  <c:v>2.4044252988019944E-3</c:v>
                </c:pt>
                <c:pt idx="437">
                  <c:v>-1.2566622599858501E-2</c:v>
                </c:pt>
                <c:pt idx="438">
                  <c:v>3.8835000263976122E-3</c:v>
                </c:pt>
                <c:pt idx="439">
                  <c:v>8.6831225734608566E-3</c:v>
                </c:pt>
                <c:pt idx="440">
                  <c:v>1.1936164629274793E-2</c:v>
                </c:pt>
                <c:pt idx="441">
                  <c:v>1.4605677780801487E-2</c:v>
                </c:pt>
                <c:pt idx="442">
                  <c:v>-9.3985654236386895E-3</c:v>
                </c:pt>
                <c:pt idx="443">
                  <c:v>3.2995551971654754E-3</c:v>
                </c:pt>
                <c:pt idx="444">
                  <c:v>1.0299716520263692E-2</c:v>
                </c:pt>
                <c:pt idx="445">
                  <c:v>-2.4995406448298785E-2</c:v>
                </c:pt>
                <c:pt idx="446">
                  <c:v>7.1377890482923071E-3</c:v>
                </c:pt>
                <c:pt idx="447">
                  <c:v>-3.3264093640512603E-2</c:v>
                </c:pt>
                <c:pt idx="448">
                  <c:v>4.4020614006376651E-3</c:v>
                </c:pt>
                <c:pt idx="449">
                  <c:v>-1.9540797619976343E-3</c:v>
                </c:pt>
                <c:pt idx="450">
                  <c:v>9.7324369182310543E-3</c:v>
                </c:pt>
                <c:pt idx="451">
                  <c:v>-4.122562721998331E-2</c:v>
                </c:pt>
                <c:pt idx="452">
                  <c:v>9.2425813669326506E-3</c:v>
                </c:pt>
                <c:pt idx="453">
                  <c:v>-2.1836694609174406E-2</c:v>
                </c:pt>
                <c:pt idx="454">
                  <c:v>7.7377702296725845E-3</c:v>
                </c:pt>
                <c:pt idx="455">
                  <c:v>-2.4018397733626459E-2</c:v>
                </c:pt>
                <c:pt idx="456">
                  <c:v>3.3104780289583677E-2</c:v>
                </c:pt>
                <c:pt idx="457">
                  <c:v>-3.5184647927868726E-2</c:v>
                </c:pt>
                <c:pt idx="458">
                  <c:v>2.9106049653965069E-3</c:v>
                </c:pt>
                <c:pt idx="459">
                  <c:v>1.1968776801726679E-2</c:v>
                </c:pt>
                <c:pt idx="460">
                  <c:v>0</c:v>
                </c:pt>
                <c:pt idx="461">
                  <c:v>6.5426526579558386E-3</c:v>
                </c:pt>
                <c:pt idx="462">
                  <c:v>1.2219960787448064E-3</c:v>
                </c:pt>
                <c:pt idx="463">
                  <c:v>-2.2414680805903516E-3</c:v>
                </c:pt>
                <c:pt idx="464">
                  <c:v>-7.1655542546035641E-3</c:v>
                </c:pt>
                <c:pt idx="465">
                  <c:v>2.1947639759238788E-2</c:v>
                </c:pt>
                <c:pt idx="466">
                  <c:v>-3.0196298737199456E-3</c:v>
                </c:pt>
                <c:pt idx="467">
                  <c:v>1.6991913068736122E-2</c:v>
                </c:pt>
                <c:pt idx="468">
                  <c:v>2.1569463663350982E-2</c:v>
                </c:pt>
                <c:pt idx="469">
                  <c:v>-1.4163850948558713E-2</c:v>
                </c:pt>
                <c:pt idx="470">
                  <c:v>-9.8863879885550798E-3</c:v>
                </c:pt>
                <c:pt idx="471">
                  <c:v>-5.9790910560579592E-3</c:v>
                </c:pt>
                <c:pt idx="472">
                  <c:v>1.6848763292961991E-2</c:v>
                </c:pt>
                <c:pt idx="473">
                  <c:v>-2.1758346823313273E-2</c:v>
                </c:pt>
                <c:pt idx="474">
                  <c:v>-2.0908099495589701E-2</c:v>
                </c:pt>
                <c:pt idx="475">
                  <c:v>-8.2389755445528446E-3</c:v>
                </c:pt>
                <c:pt idx="476">
                  <c:v>-8.276433329879666E-4</c:v>
                </c:pt>
                <c:pt idx="477">
                  <c:v>0</c:v>
                </c:pt>
                <c:pt idx="478">
                  <c:v>-1.0403755928303431E-2</c:v>
                </c:pt>
                <c:pt idx="479">
                  <c:v>2.7154063682262404E-3</c:v>
                </c:pt>
                <c:pt idx="480">
                  <c:v>-3.5524016043676607E-3</c:v>
                </c:pt>
                <c:pt idx="481">
                  <c:v>1.537213485525463E-2</c:v>
                </c:pt>
                <c:pt idx="482">
                  <c:v>1.5545414298746379E-2</c:v>
                </c:pt>
                <c:pt idx="483">
                  <c:v>-5.2910176344155482E-3</c:v>
                </c:pt>
                <c:pt idx="484">
                  <c:v>-1.0048274845606674E-2</c:v>
                </c:pt>
                <c:pt idx="485">
                  <c:v>2.2645403398451106E-3</c:v>
                </c:pt>
                <c:pt idx="486">
                  <c:v>-1.0287008416681228E-3</c:v>
                </c:pt>
                <c:pt idx="487">
                  <c:v>7.3831344404991679E-3</c:v>
                </c:pt>
                <c:pt idx="488">
                  <c:v>4.4852266833086034E-3</c:v>
                </c:pt>
                <c:pt idx="489">
                  <c:v>1.2197602650756178E-3</c:v>
                </c:pt>
                <c:pt idx="490">
                  <c:v>-1.8301987823528339E-3</c:v>
                </c:pt>
                <c:pt idx="491">
                  <c:v>-9.6125088251804401E-3</c:v>
                </c:pt>
                <c:pt idx="492">
                  <c:v>1.4283042241755773E-2</c:v>
                </c:pt>
                <c:pt idx="493">
                  <c:v>-1.5516848690684244E-2</c:v>
                </c:pt>
                <c:pt idx="494">
                  <c:v>2.6713259489667142E-3</c:v>
                </c:pt>
                <c:pt idx="495">
                  <c:v>1.4667201213306408E-2</c:v>
                </c:pt>
                <c:pt idx="496">
                  <c:v>0</c:v>
                </c:pt>
                <c:pt idx="497">
                  <c:v>1.6048488870464086E-2</c:v>
                </c:pt>
                <c:pt idx="498">
                  <c:v>-2.6415488924659607E-2</c:v>
                </c:pt>
                <c:pt idx="499">
                  <c:v>-2.4549930497116579E-3</c:v>
                </c:pt>
                <c:pt idx="500">
                  <c:v>-2.0504415631723617E-3</c:v>
                </c:pt>
                <c:pt idx="501">
                  <c:v>4.7097455748777578E-3</c:v>
                </c:pt>
                <c:pt idx="502">
                  <c:v>-2.2497197340153301E-3</c:v>
                </c:pt>
                <c:pt idx="503">
                  <c:v>2.6582164717221389E-3</c:v>
                </c:pt>
                <c:pt idx="504">
                  <c:v>-2.5438244803541968E-2</c:v>
                </c:pt>
                <c:pt idx="505">
                  <c:v>6.0561947660490618E-3</c:v>
                </c:pt>
                <c:pt idx="506">
                  <c:v>4.3627367421970233E-3</c:v>
                </c:pt>
                <c:pt idx="507">
                  <c:v>-2.6984967075676398E-3</c:v>
                </c:pt>
                <c:pt idx="508">
                  <c:v>1.7513582492708211E-2</c:v>
                </c:pt>
                <c:pt idx="509">
                  <c:v>8.1367413930617041E-3</c:v>
                </c:pt>
                <c:pt idx="510">
                  <c:v>7.2668870453781818E-3</c:v>
                </c:pt>
                <c:pt idx="511">
                  <c:v>-2.6180661414680327E-3</c:v>
                </c:pt>
                <c:pt idx="512">
                  <c:v>2.8036432223283378E-2</c:v>
                </c:pt>
                <c:pt idx="513">
                  <c:v>-1.4716706114561394E-3</c:v>
                </c:pt>
                <c:pt idx="514">
                  <c:v>5.3855699325925663E-3</c:v>
                </c:pt>
                <c:pt idx="515">
                  <c:v>9.2345735223698586E-3</c:v>
                </c:pt>
                <c:pt idx="516">
                  <c:v>5.788728176244525E-3</c:v>
                </c:pt>
                <c:pt idx="517">
                  <c:v>4.7984736985528728E-3</c:v>
                </c:pt>
                <c:pt idx="518">
                  <c:v>3.3452838843669366E-3</c:v>
                </c:pt>
                <c:pt idx="519">
                  <c:v>-1.9102202561192376E-3</c:v>
                </c:pt>
                <c:pt idx="520">
                  <c:v>2.3872057171061859E-3</c:v>
                </c:pt>
                <c:pt idx="521">
                  <c:v>6.6540169464006727E-3</c:v>
                </c:pt>
                <c:pt idx="522">
                  <c:v>-1.2392913615418699E-2</c:v>
                </c:pt>
                <c:pt idx="523">
                  <c:v>-2.4009615375381503E-3</c:v>
                </c:pt>
                <c:pt idx="524">
                  <c:v>5.2745267332697885E-3</c:v>
                </c:pt>
                <c:pt idx="525">
                  <c:v>1.2829826732718217E-2</c:v>
                </c:pt>
                <c:pt idx="526">
                  <c:v>-2.8368813351996149E-3</c:v>
                </c:pt>
                <c:pt idx="527">
                  <c:v>-5.2219439811516007E-3</c:v>
                </c:pt>
                <c:pt idx="528">
                  <c:v>-3.5283496290644395E-3</c:v>
                </c:pt>
                <c:pt idx="529">
                  <c:v>-1.3383043771692546E-3</c:v>
                </c:pt>
                <c:pt idx="530">
                  <c:v>4.7714567097649034E-3</c:v>
                </c:pt>
                <c:pt idx="531">
                  <c:v>5.3171412776203391E-3</c:v>
                </c:pt>
                <c:pt idx="532">
                  <c:v>-8.177282420819507E-3</c:v>
                </c:pt>
                <c:pt idx="533">
                  <c:v>-1.2489354387739694E-2</c:v>
                </c:pt>
                <c:pt idx="534">
                  <c:v>-1.0691131086656227E-2</c:v>
                </c:pt>
                <c:pt idx="535">
                  <c:v>-5.8645295395992961E-4</c:v>
                </c:pt>
                <c:pt idx="536">
                  <c:v>0</c:v>
                </c:pt>
                <c:pt idx="537">
                  <c:v>1.1857462282437795E-2</c:v>
                </c:pt>
                <c:pt idx="538">
                  <c:v>9.6154586994419734E-3</c:v>
                </c:pt>
                <c:pt idx="539">
                  <c:v>3.4390557395211456E-3</c:v>
                </c:pt>
                <c:pt idx="540">
                  <c:v>-3.8153377036664296E-4</c:v>
                </c:pt>
                <c:pt idx="541">
                  <c:v>-1.6351234743088215E-2</c:v>
                </c:pt>
                <c:pt idx="542">
                  <c:v>-5.8201573085380084E-4</c:v>
                </c:pt>
                <c:pt idx="543">
                  <c:v>3.8804812283622274E-4</c:v>
                </c:pt>
                <c:pt idx="544">
                  <c:v>2.3251318361242877E-3</c:v>
                </c:pt>
                <c:pt idx="545">
                  <c:v>8.4795266220301525E-3</c:v>
                </c:pt>
                <c:pt idx="546">
                  <c:v>-3.6527965252887615E-3</c:v>
                </c:pt>
                <c:pt idx="547">
                  <c:v>-3.2796402503561216E-3</c:v>
                </c:pt>
                <c:pt idx="548">
                  <c:v>2.8943580263645565E-3</c:v>
                </c:pt>
                <c:pt idx="549">
                  <c:v>5.9552572506180309E-3</c:v>
                </c:pt>
                <c:pt idx="550">
                  <c:v>3.829950257462451E-4</c:v>
                </c:pt>
                <c:pt idx="551">
                  <c:v>4.5845352504130001E-3</c:v>
                </c:pt>
                <c:pt idx="552">
                  <c:v>-1.1441648845455247E-3</c:v>
                </c:pt>
                <c:pt idx="553">
                  <c:v>1.1194500738047045E-2</c:v>
                </c:pt>
                <c:pt idx="554">
                  <c:v>-2.3481082638311855E-2</c:v>
                </c:pt>
                <c:pt idx="555">
                  <c:v>1.2477366981450463E-2</c:v>
                </c:pt>
                <c:pt idx="556">
                  <c:v>-5.7246447513200206E-4</c:v>
                </c:pt>
                <c:pt idx="557">
                  <c:v>7.606045415396603E-3</c:v>
                </c:pt>
                <c:pt idx="558">
                  <c:v>1.1863428846289912E-2</c:v>
                </c:pt>
                <c:pt idx="559">
                  <c:v>-1.4708920664752989E-2</c:v>
                </c:pt>
                <c:pt idx="560">
                  <c:v>-1.4350193637413499E-2</c:v>
                </c:pt>
                <c:pt idx="561">
                  <c:v>3.8468983774518355E-3</c:v>
                </c:pt>
                <c:pt idx="562">
                  <c:v>1.0883162311063212E-2</c:v>
                </c:pt>
                <c:pt idx="563">
                  <c:v>3.7972280691699604E-4</c:v>
                </c:pt>
                <c:pt idx="564">
                  <c:v>-9.1533819864872482E-3</c:v>
                </c:pt>
                <c:pt idx="565">
                  <c:v>-1.3418961085784038E-3</c:v>
                </c:pt>
                <c:pt idx="566">
                  <c:v>-2.3045909950335135E-3</c:v>
                </c:pt>
                <c:pt idx="567">
                  <c:v>7.0888312945849331E-3</c:v>
                </c:pt>
                <c:pt idx="568">
                  <c:v>-6.3200440185880368E-3</c:v>
                </c:pt>
                <c:pt idx="569">
                  <c:v>3.6436899071976476E-3</c:v>
                </c:pt>
                <c:pt idx="570">
                  <c:v>1.0662705744040111E-2</c:v>
                </c:pt>
                <c:pt idx="571">
                  <c:v>-9.4741835603993918E-4</c:v>
                </c:pt>
                <c:pt idx="572">
                  <c:v>-3.4181575248193202E-3</c:v>
                </c:pt>
                <c:pt idx="573">
                  <c:v>5.7050491230747132E-4</c:v>
                </c:pt>
                <c:pt idx="574">
                  <c:v>-1.7124920938961202E-3</c:v>
                </c:pt>
                <c:pt idx="575">
                  <c:v>8.1555691491871935E-3</c:v>
                </c:pt>
                <c:pt idx="576">
                  <c:v>-1.3119305954034866E-2</c:v>
                </c:pt>
                <c:pt idx="577">
                  <c:v>-3.642991278500869E-3</c:v>
                </c:pt>
                <c:pt idx="578">
                  <c:v>3.6429912785010087E-3</c:v>
                </c:pt>
                <c:pt idx="579">
                  <c:v>-3.2879141006318349E-2</c:v>
                </c:pt>
                <c:pt idx="580">
                  <c:v>-6.5482920766487566E-3</c:v>
                </c:pt>
                <c:pt idx="581">
                  <c:v>-2.7910703924277597E-3</c:v>
                </c:pt>
                <c:pt idx="582">
                  <c:v>-1.2859329300804283E-2</c:v>
                </c:pt>
                <c:pt idx="583">
                  <c:v>1.4145703076194457E-3</c:v>
                </c:pt>
                <c:pt idx="584">
                  <c:v>1.21089823070372E-3</c:v>
                </c:pt>
                <c:pt idx="585">
                  <c:v>-2.6466573188163287E-2</c:v>
                </c:pt>
                <c:pt idx="586">
                  <c:v>-3.8387763071657129E-3</c:v>
                </c:pt>
                <c:pt idx="587">
                  <c:v>-1.2481798999325379E-3</c:v>
                </c:pt>
                <c:pt idx="588">
                  <c:v>-4.0673779805565436E-3</c:v>
                </c:pt>
                <c:pt idx="589">
                  <c:v>-6.2722142972021163E-4</c:v>
                </c:pt>
                <c:pt idx="590">
                  <c:v>5.4228936733372876E-3</c:v>
                </c:pt>
                <c:pt idx="591">
                  <c:v>5.0832621517160554E-3</c:v>
                </c:pt>
                <c:pt idx="592">
                  <c:v>-6.1238449719390993E-3</c:v>
                </c:pt>
                <c:pt idx="593">
                  <c:v>-8.3324658502943879E-4</c:v>
                </c:pt>
                <c:pt idx="594">
                  <c:v>-6.5861928528566146E-3</c:v>
                </c:pt>
                <c:pt idx="595">
                  <c:v>-1.0650177114917819E-2</c:v>
                </c:pt>
                <c:pt idx="596">
                  <c:v>-6.9145533722998545E-3</c:v>
                </c:pt>
                <c:pt idx="597">
                  <c:v>1.2411977091561105E-2</c:v>
                </c:pt>
                <c:pt idx="598">
                  <c:v>1.1217814338235599E-2</c:v>
                </c:pt>
                <c:pt idx="599">
                  <c:v>2.9148469524019134E-3</c:v>
                </c:pt>
                <c:pt idx="600">
                  <c:v>-2.7063615977429142E-3</c:v>
                </c:pt>
                <c:pt idx="601">
                  <c:v>-6.5882591243832415E-3</c:v>
                </c:pt>
                <c:pt idx="602">
                  <c:v>6.4840218803216736E-3</c:v>
                </c:pt>
                <c:pt idx="603">
                  <c:v>-2.4161116207146154E-2</c:v>
                </c:pt>
                <c:pt idx="604">
                  <c:v>4.2707666675184338E-4</c:v>
                </c:pt>
                <c:pt idx="605">
                  <c:v>1.2411977091561105E-2</c:v>
                </c:pt>
                <c:pt idx="606">
                  <c:v>-2.4278261780212103E-3</c:v>
                </c:pt>
                <c:pt idx="607">
                  <c:v>6.5311514156600383E-3</c:v>
                </c:pt>
                <c:pt idx="608">
                  <c:v>1.0341137749647353E-2</c:v>
                </c:pt>
                <c:pt idx="609">
                  <c:v>3.8375818501628365E-3</c:v>
                </c:pt>
                <c:pt idx="610">
                  <c:v>-3.4219974285970198E-3</c:v>
                </c:pt>
                <c:pt idx="611">
                  <c:v>-3.3160377256308701E-2</c:v>
                </c:pt>
                <c:pt idx="612">
                  <c:v>8.766359325907783E-3</c:v>
                </c:pt>
                <c:pt idx="613">
                  <c:v>5.3078680880443577E-3</c:v>
                </c:pt>
                <c:pt idx="614">
                  <c:v>6.6480485444745524E-3</c:v>
                </c:pt>
                <c:pt idx="615">
                  <c:v>-3.2657390098895672E-3</c:v>
                </c:pt>
                <c:pt idx="616">
                  <c:v>-7.389032900708989E-4</c:v>
                </c:pt>
                <c:pt idx="617">
                  <c:v>5.68602142662928E-3</c:v>
                </c:pt>
                <c:pt idx="618">
                  <c:v>1.2591816983776015E-3</c:v>
                </c:pt>
                <c:pt idx="619">
                  <c:v>-1.154189310229204E-3</c:v>
                </c:pt>
                <c:pt idx="620">
                  <c:v>2.516515955300782E-3</c:v>
                </c:pt>
                <c:pt idx="621">
                  <c:v>2.4057330780613406E-3</c:v>
                </c:pt>
                <c:pt idx="622">
                  <c:v>5.6256008347908629E-3</c:v>
                </c:pt>
                <c:pt idx="623">
                  <c:v>-2.2880925219108225E-3</c:v>
                </c:pt>
                <c:pt idx="624">
                  <c:v>1.3526873713382128E-3</c:v>
                </c:pt>
                <c:pt idx="625">
                  <c:v>8.1810635966137833E-3</c:v>
                </c:pt>
                <c:pt idx="626">
                  <c:v>-7.2220792409150123E-4</c:v>
                </c:pt>
                <c:pt idx="627">
                  <c:v>1.3429900963507414E-2</c:v>
                </c:pt>
                <c:pt idx="628">
                  <c:v>-2.6511690862488753E-3</c:v>
                </c:pt>
                <c:pt idx="629">
                  <c:v>-3.1702230365913183E-3</c:v>
                </c:pt>
                <c:pt idx="630">
                  <c:v>-2.0487605070643018E-4</c:v>
                </c:pt>
                <c:pt idx="631">
                  <c:v>-6.887716769643685E-3</c:v>
                </c:pt>
                <c:pt idx="632">
                  <c:v>-1.5485472562327162E-3</c:v>
                </c:pt>
                <c:pt idx="633">
                  <c:v>-1.0332179582465934E-4</c:v>
                </c:pt>
                <c:pt idx="634">
                  <c:v>-6.0110036935119102E-3</c:v>
                </c:pt>
                <c:pt idx="635">
                  <c:v>2.6990569691652047E-3</c:v>
                </c:pt>
                <c:pt idx="636">
                  <c:v>-5.926713475236085E-3</c:v>
                </c:pt>
                <c:pt idx="637">
                  <c:v>-4.1801712034787693E-3</c:v>
                </c:pt>
                <c:pt idx="638">
                  <c:v>-1.4671979156829535E-3</c:v>
                </c:pt>
                <c:pt idx="639">
                  <c:v>-2.2048410422927352E-3</c:v>
                </c:pt>
                <c:pt idx="640">
                  <c:v>3.3578205736151034E-3</c:v>
                </c:pt>
                <c:pt idx="641">
                  <c:v>-8.5214339224185965E-3</c:v>
                </c:pt>
                <c:pt idx="642">
                  <c:v>-1.1689824935233198E-2</c:v>
                </c:pt>
                <c:pt idx="643">
                  <c:v>6.605606801873198E-3</c:v>
                </c:pt>
                <c:pt idx="644">
                  <c:v>-2.3389336624975387E-3</c:v>
                </c:pt>
                <c:pt idx="645">
                  <c:v>-2.7712658963774195E-3</c:v>
                </c:pt>
                <c:pt idx="646">
                  <c:v>-6.6395617654777641E-3</c:v>
                </c:pt>
                <c:pt idx="647">
                  <c:v>4.9303422488403527E-3</c:v>
                </c:pt>
                <c:pt idx="648">
                  <c:v>-8.3745389589150784E-3</c:v>
                </c:pt>
                <c:pt idx="649">
                  <c:v>1.1852811042311095E-3</c:v>
                </c:pt>
                <c:pt idx="650">
                  <c:v>7.1892578546838785E-3</c:v>
                </c:pt>
                <c:pt idx="651">
                  <c:v>-2.67651784427739E-3</c:v>
                </c:pt>
                <c:pt idx="652">
                  <c:v>2.1438525111596685E-4</c:v>
                </c:pt>
                <c:pt idx="653">
                  <c:v>1.0873148375817369E-2</c:v>
                </c:pt>
                <c:pt idx="654">
                  <c:v>-3.0793759401299301E-3</c:v>
                </c:pt>
                <c:pt idx="655">
                  <c:v>-1.063546930012295E-4</c:v>
                </c:pt>
                <c:pt idx="656">
                  <c:v>-5.3322084321713974E-3</c:v>
                </c:pt>
                <c:pt idx="657">
                  <c:v>-7.7286773716581918E-3</c:v>
                </c:pt>
                <c:pt idx="658">
                  <c:v>8.6905755914986269E-3</c:v>
                </c:pt>
                <c:pt idx="659">
                  <c:v>4.6893403633858997E-3</c:v>
                </c:pt>
                <c:pt idx="660">
                  <c:v>-8.4352643668644534E-3</c:v>
                </c:pt>
                <c:pt idx="661">
                  <c:v>8.9667552111592046E-3</c:v>
                </c:pt>
                <c:pt idx="662">
                  <c:v>4.0301252977729745E-3</c:v>
                </c:pt>
                <c:pt idx="663">
                  <c:v>0</c:v>
                </c:pt>
                <c:pt idx="664">
                  <c:v>-1.1649458558653707E-3</c:v>
                </c:pt>
                <c:pt idx="665">
                  <c:v>-3.6093457442560313E-3</c:v>
                </c:pt>
                <c:pt idx="666">
                  <c:v>7.6279636735501954E-3</c:v>
                </c:pt>
                <c:pt idx="667">
                  <c:v>3.8974084199906861E-3</c:v>
                </c:pt>
                <c:pt idx="668">
                  <c:v>-2.7371319330906935E-3</c:v>
                </c:pt>
                <c:pt idx="669">
                  <c:v>-5.3908486348764233E-3</c:v>
                </c:pt>
                <c:pt idx="670">
                  <c:v>1.5668862552579876E-2</c:v>
                </c:pt>
                <c:pt idx="671">
                  <c:v>3.0213077105856476E-3</c:v>
                </c:pt>
                <c:pt idx="672">
                  <c:v>5.4982243392132923E-3</c:v>
                </c:pt>
                <c:pt idx="673">
                  <c:v>-6.3307772023723586E-3</c:v>
                </c:pt>
                <c:pt idx="674">
                  <c:v>-1.6904176997253443E-2</c:v>
                </c:pt>
                <c:pt idx="675">
                  <c:v>7.4898815248463898E-3</c:v>
                </c:pt>
                <c:pt idx="676">
                  <c:v>-8.5493158860430272E-3</c:v>
                </c:pt>
                <c:pt idx="677">
                  <c:v>1.059939584436823E-4</c:v>
                </c:pt>
                <c:pt idx="678">
                  <c:v>1.3161548242796297E-2</c:v>
                </c:pt>
                <c:pt idx="679">
                  <c:v>-1.7798256281933507E-3</c:v>
                </c:pt>
                <c:pt idx="680">
                  <c:v>-2.6231587361979316E-3</c:v>
                </c:pt>
                <c:pt idx="681">
                  <c:v>-2.1034925719887339E-3</c:v>
                </c:pt>
                <c:pt idx="682">
                  <c:v>1.3074816247333684E-2</c:v>
                </c:pt>
                <c:pt idx="683">
                  <c:v>-2.6013229382098979E-3</c:v>
                </c:pt>
                <c:pt idx="684">
                  <c:v>5.7140044304242821E-3</c:v>
                </c:pt>
                <c:pt idx="685">
                  <c:v>1.7966706792454594E-2</c:v>
                </c:pt>
                <c:pt idx="686">
                  <c:v>1.9313856067324049E-3</c:v>
                </c:pt>
                <c:pt idx="687">
                  <c:v>1.5221475362694882E-3</c:v>
                </c:pt>
                <c:pt idx="688">
                  <c:v>-1.5221475362694507E-3</c:v>
                </c:pt>
                <c:pt idx="689">
                  <c:v>-3.7645666883931918E-3</c:v>
                </c:pt>
                <c:pt idx="690">
                  <c:v>-2.6538751924004406E-3</c:v>
                </c:pt>
                <c:pt idx="691">
                  <c:v>-4.0891433814536335E-4</c:v>
                </c:pt>
                <c:pt idx="692">
                  <c:v>-1.2345835822299266E-2</c:v>
                </c:pt>
                <c:pt idx="693">
                  <c:v>2.0086758566737292E-2</c:v>
                </c:pt>
                <c:pt idx="694">
                  <c:v>8.3860051947044611E-3</c:v>
                </c:pt>
                <c:pt idx="695">
                  <c:v>-1.2080943782836944E-3</c:v>
                </c:pt>
                <c:pt idx="696">
                  <c:v>-2.3196016653445357E-3</c:v>
                </c:pt>
                <c:pt idx="697">
                  <c:v>-2.4324142519347967E-2</c:v>
                </c:pt>
                <c:pt idx="698">
                  <c:v>-6.4348950638856645E-3</c:v>
                </c:pt>
                <c:pt idx="699">
                  <c:v>-9.8358018017077348E-3</c:v>
                </c:pt>
                <c:pt idx="700">
                  <c:v>1.0876492914470123E-2</c:v>
                </c:pt>
                <c:pt idx="701">
                  <c:v>-3.2990938669863773E-2</c:v>
                </c:pt>
                <c:pt idx="702">
                  <c:v>-8.9628589854480363E-3</c:v>
                </c:pt>
                <c:pt idx="703">
                  <c:v>5.4089270772383633E-3</c:v>
                </c:pt>
                <c:pt idx="704">
                  <c:v>8.6271977743869336E-4</c:v>
                </c:pt>
                <c:pt idx="705">
                  <c:v>-6.0547271141301829E-3</c:v>
                </c:pt>
                <c:pt idx="706">
                  <c:v>-5.5462052886306942E-3</c:v>
                </c:pt>
                <c:pt idx="707">
                  <c:v>5.9799036582173261E-3</c:v>
                </c:pt>
                <c:pt idx="708">
                  <c:v>-2.5137155829521519E-2</c:v>
                </c:pt>
                <c:pt idx="709">
                  <c:v>2.1335902270526397E-2</c:v>
                </c:pt>
                <c:pt idx="710">
                  <c:v>-1.7425401926154356E-3</c:v>
                </c:pt>
                <c:pt idx="711">
                  <c:v>5.1100953820240672E-3</c:v>
                </c:pt>
                <c:pt idx="712">
                  <c:v>9.0683985372099103E-3</c:v>
                </c:pt>
                <c:pt idx="713">
                  <c:v>-4.8478414361260635E-3</c:v>
                </c:pt>
                <c:pt idx="714">
                  <c:v>9.0303774277831709E-3</c:v>
                </c:pt>
                <c:pt idx="715">
                  <c:v>3.098789678477429E-3</c:v>
                </c:pt>
                <c:pt idx="716">
                  <c:v>-2.5638300551700686E-3</c:v>
                </c:pt>
                <c:pt idx="717">
                  <c:v>3.7367256419958174E-3</c:v>
                </c:pt>
                <c:pt idx="718">
                  <c:v>-1.2795907056251928E-3</c:v>
                </c:pt>
                <c:pt idx="719">
                  <c:v>5.1085679427225802E-3</c:v>
                </c:pt>
                <c:pt idx="720">
                  <c:v>7.4282382574164649E-4</c:v>
                </c:pt>
                <c:pt idx="721">
                  <c:v>-1.0608391247407588E-4</c:v>
                </c:pt>
                <c:pt idx="722">
                  <c:v>-1.3801159364559181E-3</c:v>
                </c:pt>
                <c:pt idx="723">
                  <c:v>1.1679143441475283E-3</c:v>
                </c:pt>
                <c:pt idx="724">
                  <c:v>6.9789857126057678E-3</c:v>
                </c:pt>
                <c:pt idx="725">
                  <c:v>-4.2238711161851714E-3</c:v>
                </c:pt>
                <c:pt idx="726">
                  <c:v>-1.9065782705814203E-3</c:v>
                </c:pt>
                <c:pt idx="727">
                  <c:v>-3.1811675152961687E-4</c:v>
                </c:pt>
                <c:pt idx="728">
                  <c:v>2.0989331774606546E-2</c:v>
                </c:pt>
                <c:pt idx="729">
                  <c:v>6.3150476445279335E-3</c:v>
                </c:pt>
                <c:pt idx="730">
                  <c:v>5.9677098602850115E-3</c:v>
                </c:pt>
                <c:pt idx="731">
                  <c:v>1.3652784660598542E-2</c:v>
                </c:pt>
                <c:pt idx="732">
                  <c:v>8.5647155617609057E-3</c:v>
                </c:pt>
                <c:pt idx="733">
                  <c:v>-2.6120167553111058E-3</c:v>
                </c:pt>
                <c:pt idx="734">
                  <c:v>3.4143435459188924E-3</c:v>
                </c:pt>
                <c:pt idx="735">
                  <c:v>-2.1074823395645873E-3</c:v>
                </c:pt>
                <c:pt idx="736">
                  <c:v>-3.8248662634184439E-3</c:v>
                </c:pt>
                <c:pt idx="737">
                  <c:v>-1.9179332583900003E-3</c:v>
                </c:pt>
                <c:pt idx="738">
                  <c:v>8.9524311638635324E-3</c:v>
                </c:pt>
                <c:pt idx="739">
                  <c:v>1.5303886084619561E-2</c:v>
                </c:pt>
                <c:pt idx="740">
                  <c:v>1.3797183621655114E-3</c:v>
                </c:pt>
                <c:pt idx="741">
                  <c:v>1.6797269932254846E-2</c:v>
                </c:pt>
                <c:pt idx="742">
                  <c:v>1.4040042150141346E-2</c:v>
                </c:pt>
                <c:pt idx="743">
                  <c:v>-4.9779922823779185E-3</c:v>
                </c:pt>
                <c:pt idx="744">
                  <c:v>-1.3915957077583722E-2</c:v>
                </c:pt>
                <c:pt idx="745">
                  <c:v>1.0262458157400045E-2</c:v>
                </c:pt>
                <c:pt idx="746">
                  <c:v>7.6761075433819928E-3</c:v>
                </c:pt>
                <c:pt idx="747">
                  <c:v>2.2913892019217979E-3</c:v>
                </c:pt>
                <c:pt idx="748">
                  <c:v>6.4639008331349342E-3</c:v>
                </c:pt>
                <c:pt idx="749">
                  <c:v>1.9144728867574509E-2</c:v>
                </c:pt>
                <c:pt idx="750">
                  <c:v>5.3768554495574926E-3</c:v>
                </c:pt>
                <c:pt idx="751">
                  <c:v>3.3228754960769546E-3</c:v>
                </c:pt>
                <c:pt idx="752">
                  <c:v>6.2465755200737279E-3</c:v>
                </c:pt>
                <c:pt idx="753">
                  <c:v>-3.485922253025373E-3</c:v>
                </c:pt>
                <c:pt idx="754">
                  <c:v>5.5121728543136171E-4</c:v>
                </c:pt>
                <c:pt idx="755">
                  <c:v>-1.2866466254360073E-3</c:v>
                </c:pt>
                <c:pt idx="756">
                  <c:v>5.5025817490783812E-3</c:v>
                </c:pt>
                <c:pt idx="757">
                  <c:v>7.1083868075533692E-3</c:v>
                </c:pt>
                <c:pt idx="758">
                  <c:v>-6.0114945586345883E-3</c:v>
                </c:pt>
                <c:pt idx="759">
                  <c:v>3.6476421987023636E-3</c:v>
                </c:pt>
                <c:pt idx="760">
                  <c:v>1.2735378779417518E-3</c:v>
                </c:pt>
                <c:pt idx="761">
                  <c:v>-2.6157321116008273E-2</c:v>
                </c:pt>
                <c:pt idx="762">
                  <c:v>1.6290623129150975E-2</c:v>
                </c:pt>
                <c:pt idx="763">
                  <c:v>-7.1869838517000561E-3</c:v>
                </c:pt>
                <c:pt idx="764">
                  <c:v>-2.0364720543583812E-3</c:v>
                </c:pt>
                <c:pt idx="765">
                  <c:v>1.111317024914533E-3</c:v>
                </c:pt>
                <c:pt idx="766">
                  <c:v>-7.6187305250231723E-3</c:v>
                </c:pt>
                <c:pt idx="767">
                  <c:v>-2.7611436392664911E-2</c:v>
                </c:pt>
                <c:pt idx="768">
                  <c:v>-1.5264522065075635E-2</c:v>
                </c:pt>
                <c:pt idx="769">
                  <c:v>-3.8948393871137007E-4</c:v>
                </c:pt>
                <c:pt idx="770">
                  <c:v>2.0054663636571511E-2</c:v>
                </c:pt>
                <c:pt idx="771">
                  <c:v>5.7110377955144342E-3</c:v>
                </c:pt>
                <c:pt idx="772">
                  <c:v>-4.1849024363525443E-3</c:v>
                </c:pt>
                <c:pt idx="773">
                  <c:v>1.0052242065943042E-2</c:v>
                </c:pt>
                <c:pt idx="774">
                  <c:v>6.7707612430916121E-3</c:v>
                </c:pt>
                <c:pt idx="775">
                  <c:v>-7.5259057003469109E-3</c:v>
                </c:pt>
                <c:pt idx="776">
                  <c:v>8.6499223042634677E-3</c:v>
                </c:pt>
                <c:pt idx="777">
                  <c:v>-1.3192803484563444E-2</c:v>
                </c:pt>
                <c:pt idx="778">
                  <c:v>9.2532054804831763E-3</c:v>
                </c:pt>
                <c:pt idx="779">
                  <c:v>5.0623526130415836E-3</c:v>
                </c:pt>
                <c:pt idx="780">
                  <c:v>-3.7411148958604688E-4</c:v>
                </c:pt>
                <c:pt idx="781">
                  <c:v>2.2425724218148582E-3</c:v>
                </c:pt>
                <c:pt idx="782">
                  <c:v>7.9948366714054191E-3</c:v>
                </c:pt>
                <c:pt idx="783">
                  <c:v>4.0657975062449066E-3</c:v>
                </c:pt>
                <c:pt idx="784">
                  <c:v>-6.6617566870665881E-3</c:v>
                </c:pt>
                <c:pt idx="785">
                  <c:v>-1.1146202157141987E-3</c:v>
                </c:pt>
                <c:pt idx="786">
                  <c:v>-5.2180513477656709E-3</c:v>
                </c:pt>
                <c:pt idx="787">
                  <c:v>6.8895161254323451E-3</c:v>
                </c:pt>
                <c:pt idx="788">
                  <c:v>-6.5158938531989221E-3</c:v>
                </c:pt>
                <c:pt idx="789">
                  <c:v>-3.7362227223338215E-4</c:v>
                </c:pt>
                <c:pt idx="790">
                  <c:v>1.3731891410812732E-2</c:v>
                </c:pt>
                <c:pt idx="791">
                  <c:v>7.3691970910389241E-4</c:v>
                </c:pt>
                <c:pt idx="792">
                  <c:v>1.6076341849250188E-2</c:v>
                </c:pt>
                <c:pt idx="793">
                  <c:v>5.6022555486699727E-3</c:v>
                </c:pt>
                <c:pt idx="794">
                  <c:v>7.2059091570598251E-4</c:v>
                </c:pt>
                <c:pt idx="795">
                  <c:v>3.2362487792083248E-3</c:v>
                </c:pt>
                <c:pt idx="796">
                  <c:v>1.035723544321109E-2</c:v>
                </c:pt>
                <c:pt idx="797">
                  <c:v>-7.847373960725431E-3</c:v>
                </c:pt>
                <c:pt idx="798">
                  <c:v>-2.8689279136325241E-3</c:v>
                </c:pt>
                <c:pt idx="799">
                  <c:v>-4.8600581667449325E-3</c:v>
                </c:pt>
                <c:pt idx="800">
                  <c:v>1.9828758186834225E-3</c:v>
                </c:pt>
                <c:pt idx="801">
                  <c:v>2.6976007726483352E-3</c:v>
                </c:pt>
                <c:pt idx="802">
                  <c:v>1.0185025058365412E-2</c:v>
                </c:pt>
                <c:pt idx="803">
                  <c:v>5.3191614776000266E-3</c:v>
                </c:pt>
                <c:pt idx="804">
                  <c:v>8.837826470076939E-4</c:v>
                </c:pt>
                <c:pt idx="805">
                  <c:v>-1.7669405470483097E-4</c:v>
                </c:pt>
                <c:pt idx="806">
                  <c:v>-4.9601518879052696E-3</c:v>
                </c:pt>
                <c:pt idx="807">
                  <c:v>1.7079383385862963E-2</c:v>
                </c:pt>
                <c:pt idx="808">
                  <c:v>4.1811907604011106E-3</c:v>
                </c:pt>
                <c:pt idx="809">
                  <c:v>8.6550652804665996E-3</c:v>
                </c:pt>
                <c:pt idx="810">
                  <c:v>-2.5886631075104486E-3</c:v>
                </c:pt>
                <c:pt idx="811">
                  <c:v>5.8580456978966251E-3</c:v>
                </c:pt>
                <c:pt idx="812">
                  <c:v>6.8481692046936677E-3</c:v>
                </c:pt>
                <c:pt idx="813">
                  <c:v>-4.7887897227915435E-3</c:v>
                </c:pt>
                <c:pt idx="814">
                  <c:v>1.1993490686350115E-3</c:v>
                </c:pt>
                <c:pt idx="815">
                  <c:v>-1.199349068635116E-3</c:v>
                </c:pt>
                <c:pt idx="816">
                  <c:v>4.788789722791593E-3</c:v>
                </c:pt>
                <c:pt idx="817">
                  <c:v>3.4118048778596983E-4</c:v>
                </c:pt>
                <c:pt idx="818">
                  <c:v>-3.2459240936249735E-3</c:v>
                </c:pt>
                <c:pt idx="819">
                  <c:v>-1.2050412647709775E-2</c:v>
                </c:pt>
                <c:pt idx="820">
                  <c:v>2.9399070029094195E-3</c:v>
                </c:pt>
                <c:pt idx="821">
                  <c:v>9.7947342038244584E-3</c:v>
                </c:pt>
                <c:pt idx="822">
                  <c:v>1.0038365877620857E-2</c:v>
                </c:pt>
                <c:pt idx="823">
                  <c:v>-4.5813264145626682E-3</c:v>
                </c:pt>
                <c:pt idx="824">
                  <c:v>1.6992357529598428E-3</c:v>
                </c:pt>
                <c:pt idx="825">
                  <c:v>-6.4725145056173669E-3</c:v>
                </c:pt>
                <c:pt idx="826">
                  <c:v>-9.4429408002821829E-3</c:v>
                </c:pt>
                <c:pt idx="827">
                  <c:v>4.6467685367890107E-3</c:v>
                </c:pt>
                <c:pt idx="828">
                  <c:v>-1.5465249237570371E-3</c:v>
                </c:pt>
                <c:pt idx="829">
                  <c:v>-7.0757047298844831E-3</c:v>
                </c:pt>
                <c:pt idx="830">
                  <c:v>6.925208032999762E-4</c:v>
                </c:pt>
                <c:pt idx="831">
                  <c:v>-6.0758801618838957E-3</c:v>
                </c:pt>
                <c:pt idx="832">
                  <c:v>-3.4544219429574356E-2</c:v>
                </c:pt>
                <c:pt idx="833">
                  <c:v>-2.2603951814490653E-2</c:v>
                </c:pt>
                <c:pt idx="834">
                  <c:v>3.6866359864549188E-4</c:v>
                </c:pt>
                <c:pt idx="835">
                  <c:v>-4.618092625986051E-3</c:v>
                </c:pt>
                <c:pt idx="836">
                  <c:v>9.0314870643987688E-3</c:v>
                </c:pt>
                <c:pt idx="837">
                  <c:v>-3.4923296224445561E-3</c:v>
                </c:pt>
                <c:pt idx="838">
                  <c:v>1.6557818151431434E-3</c:v>
                </c:pt>
                <c:pt idx="839">
                  <c:v>3.1201273362434566E-3</c:v>
                </c:pt>
                <c:pt idx="840">
                  <c:v>2.1965961605409671E-3</c:v>
                </c:pt>
                <c:pt idx="841">
                  <c:v>8.3758683408299544E-3</c:v>
                </c:pt>
                <c:pt idx="842">
                  <c:v>-8.5587338437625778E-3</c:v>
                </c:pt>
                <c:pt idx="843">
                  <c:v>1.6325412458608718E-2</c:v>
                </c:pt>
                <c:pt idx="844">
                  <c:v>-6.6793280184044533E-3</c:v>
                </c:pt>
                <c:pt idx="845">
                  <c:v>5.7793189575624888E-3</c:v>
                </c:pt>
                <c:pt idx="846">
                  <c:v>2.5179869419007209E-3</c:v>
                </c:pt>
                <c:pt idx="847">
                  <c:v>1.3913888400254624E-2</c:v>
                </c:pt>
                <c:pt idx="848">
                  <c:v>-3.0160583494826094E-3</c:v>
                </c:pt>
                <c:pt idx="849">
                  <c:v>-3.2034197175375891E-3</c:v>
                </c:pt>
                <c:pt idx="850">
                  <c:v>5.3333459753623818E-3</c:v>
                </c:pt>
                <c:pt idx="851">
                  <c:v>1.7714796483822427E-3</c:v>
                </c:pt>
                <c:pt idx="852">
                  <c:v>-1.4080974119671281E-2</c:v>
                </c:pt>
                <c:pt idx="853">
                  <c:v>-1.1554560758333951E-2</c:v>
                </c:pt>
                <c:pt idx="854">
                  <c:v>-2.5005899357022025E-2</c:v>
                </c:pt>
                <c:pt idx="855">
                  <c:v>-1.3684720073444392E-2</c:v>
                </c:pt>
                <c:pt idx="856">
                  <c:v>7.5471701695577415E-4</c:v>
                </c:pt>
                <c:pt idx="857">
                  <c:v>1.590453583156299E-2</c:v>
                </c:pt>
                <c:pt idx="858">
                  <c:v>-5.0246686156859531E-3</c:v>
                </c:pt>
                <c:pt idx="859">
                  <c:v>-1.769291400859296E-2</c:v>
                </c:pt>
                <c:pt idx="860">
                  <c:v>1.8971737809505211E-3</c:v>
                </c:pt>
                <c:pt idx="861">
                  <c:v>-4.9401582515357706E-3</c:v>
                </c:pt>
                <c:pt idx="862">
                  <c:v>4.371383944800346E-3</c:v>
                </c:pt>
                <c:pt idx="863">
                  <c:v>-1.0868635923980822E-2</c:v>
                </c:pt>
                <c:pt idx="864">
                  <c:v>-1.2345835822299379E-2</c:v>
                </c:pt>
                <c:pt idx="865">
                  <c:v>-1.8216153492253438E-2</c:v>
                </c:pt>
                <c:pt idx="866">
                  <c:v>1.4911008070722521E-2</c:v>
                </c:pt>
                <c:pt idx="867">
                  <c:v>-3.316105642924401E-3</c:v>
                </c:pt>
                <c:pt idx="868">
                  <c:v>-7.0588528396248003E-3</c:v>
                </c:pt>
                <c:pt idx="869">
                  <c:v>-2.3190887536696219E-2</c:v>
                </c:pt>
                <c:pt idx="870">
                  <c:v>6.623870063822283E-3</c:v>
                </c:pt>
                <c:pt idx="871">
                  <c:v>-3.507193333951998E-3</c:v>
                </c:pt>
                <c:pt idx="872">
                  <c:v>1.1378503839272103E-2</c:v>
                </c:pt>
                <c:pt idx="873">
                  <c:v>-1.3187004281953688E-2</c:v>
                </c:pt>
                <c:pt idx="874">
                  <c:v>-1.3081762871886824E-3</c:v>
                </c:pt>
                <c:pt idx="875">
                  <c:v>1.8852485938097907E-2</c:v>
                </c:pt>
                <c:pt idx="876">
                  <c:v>-5.5489639012347436E-3</c:v>
                </c:pt>
                <c:pt idx="877">
                  <c:v>1.1853161297020656E-2</c:v>
                </c:pt>
                <c:pt idx="878">
                  <c:v>-7.4906717291575138E-3</c:v>
                </c:pt>
                <c:pt idx="879">
                  <c:v>-1.9788265623103197E-4</c:v>
                </c:pt>
                <c:pt idx="880">
                  <c:v>1.3843569896026117E-3</c:v>
                </c:pt>
                <c:pt idx="881">
                  <c:v>4.5351551653913628E-3</c:v>
                </c:pt>
                <c:pt idx="882">
                  <c:v>1.2706651269114662E-2</c:v>
                </c:pt>
                <c:pt idx="883">
                  <c:v>3.2968128377216478E-3</c:v>
                </c:pt>
                <c:pt idx="884">
                  <c:v>-3.8729667408978022E-4</c:v>
                </c:pt>
                <c:pt idx="885">
                  <c:v>5.0231944880905696E-3</c:v>
                </c:pt>
                <c:pt idx="886">
                  <c:v>-2.3152624658384154E-3</c:v>
                </c:pt>
                <c:pt idx="887">
                  <c:v>-5.4232168557599679E-3</c:v>
                </c:pt>
                <c:pt idx="888">
                  <c:v>-1.2900882599238814E-2</c:v>
                </c:pt>
                <c:pt idx="889">
                  <c:v>-1.5751135369144443E-3</c:v>
                </c:pt>
                <c:pt idx="890">
                  <c:v>-1.2291986646484778E-2</c:v>
                </c:pt>
                <c:pt idx="891">
                  <c:v>1.7206001448913731E-2</c:v>
                </c:pt>
                <c:pt idx="892">
                  <c:v>-3.5356548323077553E-3</c:v>
                </c:pt>
                <c:pt idx="893">
                  <c:v>-6.5146810211936419E-3</c:v>
                </c:pt>
                <c:pt idx="894">
                  <c:v>3.9533556134335127E-3</c:v>
                </c:pt>
                <c:pt idx="895">
                  <c:v>4.330715429986684E-3</c:v>
                </c:pt>
                <c:pt idx="896">
                  <c:v>-4.9227233407155924E-3</c:v>
                </c:pt>
                <c:pt idx="897">
                  <c:v>6.1005797784211982E-3</c:v>
                </c:pt>
                <c:pt idx="898">
                  <c:v>-9.6600061189927432E-3</c:v>
                </c:pt>
                <c:pt idx="899">
                  <c:v>-3.3733537297305585E-3</c:v>
                </c:pt>
                <c:pt idx="900">
                  <c:v>3.9674719767340341E-3</c:v>
                </c:pt>
                <c:pt idx="901">
                  <c:v>9.8503554548739942E-3</c:v>
                </c:pt>
                <c:pt idx="902">
                  <c:v>2.7408004628002992E-3</c:v>
                </c:pt>
                <c:pt idx="903">
                  <c:v>-9.0338399133775334E-3</c:v>
                </c:pt>
                <c:pt idx="904">
                  <c:v>9.8590168687777164E-4</c:v>
                </c:pt>
                <c:pt idx="905">
                  <c:v>-7.9145644639660017E-3</c:v>
                </c:pt>
                <c:pt idx="906">
                  <c:v>-2.3866359777307438E-3</c:v>
                </c:pt>
                <c:pt idx="907">
                  <c:v>-2.4695101641657259E-2</c:v>
                </c:pt>
                <c:pt idx="908">
                  <c:v>-5.1156240065467814E-3</c:v>
                </c:pt>
                <c:pt idx="909">
                  <c:v>9.3926162697138531E-3</c:v>
                </c:pt>
                <c:pt idx="910">
                  <c:v>-1.3504041528840591E-2</c:v>
                </c:pt>
                <c:pt idx="911">
                  <c:v>-1.40021994176905E-2</c:v>
                </c:pt>
                <c:pt idx="912">
                  <c:v>-7.0227215934239159E-3</c:v>
                </c:pt>
                <c:pt idx="913">
                  <c:v>-1.0524101160779417E-3</c:v>
                </c:pt>
                <c:pt idx="914">
                  <c:v>-2.1176635992422387E-2</c:v>
                </c:pt>
                <c:pt idx="915">
                  <c:v>-5.3920113383713886E-3</c:v>
                </c:pt>
                <c:pt idx="916">
                  <c:v>1.8427776658250124E-2</c:v>
                </c:pt>
                <c:pt idx="917">
                  <c:v>7.8249315408544934E-3</c:v>
                </c:pt>
                <c:pt idx="918">
                  <c:v>-1.817555481456962E-2</c:v>
                </c:pt>
                <c:pt idx="919">
                  <c:v>-2.212431636302814E-2</c:v>
                </c:pt>
                <c:pt idx="920">
                  <c:v>9.4952964435211507E-3</c:v>
                </c:pt>
                <c:pt idx="921">
                  <c:v>8.3293250227458766E-3</c:v>
                </c:pt>
                <c:pt idx="922">
                  <c:v>1.2918507556119064E-3</c:v>
                </c:pt>
                <c:pt idx="923">
                  <c:v>-4.2046312820318123E-3</c:v>
                </c:pt>
                <c:pt idx="924">
                  <c:v>1.4035090023200904E-3</c:v>
                </c:pt>
                <c:pt idx="925">
                  <c:v>5.487129803804185E-3</c:v>
                </c:pt>
                <c:pt idx="926">
                  <c:v>9.8228421676162768E-3</c:v>
                </c:pt>
                <c:pt idx="927">
                  <c:v>-5.3137787530170447E-4</c:v>
                </c:pt>
                <c:pt idx="928">
                  <c:v>1.2570809388854338E-2</c:v>
                </c:pt>
                <c:pt idx="929">
                  <c:v>-4.5241804770781921E-3</c:v>
                </c:pt>
                <c:pt idx="930">
                  <c:v>-3.4859803959390984E-3</c:v>
                </c:pt>
                <c:pt idx="931">
                  <c:v>4.4345970678659951E-3</c:v>
                </c:pt>
                <c:pt idx="932">
                  <c:v>-9.2078758205235891E-3</c:v>
                </c:pt>
                <c:pt idx="933">
                  <c:v>1.9120464716254415E-3</c:v>
                </c:pt>
                <c:pt idx="934">
                  <c:v>5.3047584926567523E-4</c:v>
                </c:pt>
                <c:pt idx="935">
                  <c:v>1.2438233509819903E-2</c:v>
                </c:pt>
                <c:pt idx="936">
                  <c:v>8.8648439950224575E-3</c:v>
                </c:pt>
                <c:pt idx="937">
                  <c:v>7.0357248326784437E-3</c:v>
                </c:pt>
                <c:pt idx="938">
                  <c:v>6.884178228062897E-3</c:v>
                </c:pt>
                <c:pt idx="939">
                  <c:v>-7.3998282162841727E-3</c:v>
                </c:pt>
                <c:pt idx="940">
                  <c:v>6.7852630018168155E-3</c:v>
                </c:pt>
                <c:pt idx="941">
                  <c:v>-1.1276847778665753E-3</c:v>
                </c:pt>
                <c:pt idx="942">
                  <c:v>3.1747683995914651E-3</c:v>
                </c:pt>
                <c:pt idx="943">
                  <c:v>-2.9696401937439592E-3</c:v>
                </c:pt>
                <c:pt idx="944">
                  <c:v>4.1013022209279015E-4</c:v>
                </c:pt>
                <c:pt idx="945">
                  <c:v>-7.9247057039477237E-3</c:v>
                </c:pt>
                <c:pt idx="946">
                  <c:v>7.4120166386289965E-3</c:v>
                </c:pt>
                <c:pt idx="947">
                  <c:v>9.2265114956838949E-4</c:v>
                </c:pt>
                <c:pt idx="948">
                  <c:v>-2.0496003351117877E-4</c:v>
                </c:pt>
                <c:pt idx="949">
                  <c:v>-2.668310285961008E-3</c:v>
                </c:pt>
                <c:pt idx="950">
                  <c:v>7.6777773891895324E-3</c:v>
                </c:pt>
                <c:pt idx="951">
                  <c:v>8.6308095286621936E-3</c:v>
                </c:pt>
                <c:pt idx="952">
                  <c:v>-7.0796463134001678E-4</c:v>
                </c:pt>
                <c:pt idx="953">
                  <c:v>-1.3161226906126982E-3</c:v>
                </c:pt>
                <c:pt idx="954">
                  <c:v>5.7578824665551675E-3</c:v>
                </c:pt>
                <c:pt idx="955">
                  <c:v>2.0143015477502841E-4</c:v>
                </c:pt>
                <c:pt idx="956">
                  <c:v>-4.7443686630344976E-3</c:v>
                </c:pt>
                <c:pt idx="957">
                  <c:v>-3.953976865237371E-3</c:v>
                </c:pt>
                <c:pt idx="958">
                  <c:v>-7.750395720405691E-3</c:v>
                </c:pt>
                <c:pt idx="959">
                  <c:v>-7.1688261557568912E-4</c:v>
                </c:pt>
                <c:pt idx="960">
                  <c:v>-1.1022516954526784E-2</c:v>
                </c:pt>
                <c:pt idx="961">
                  <c:v>-2.9539121473952434E-2</c:v>
                </c:pt>
                <c:pt idx="962">
                  <c:v>1.0717988737211394E-2</c:v>
                </c:pt>
                <c:pt idx="963">
                  <c:v>-1.4887556973936268E-2</c:v>
                </c:pt>
                <c:pt idx="964">
                  <c:v>-1.2180155970619605E-2</c:v>
                </c:pt>
                <c:pt idx="965">
                  <c:v>8.423375939056078E-3</c:v>
                </c:pt>
                <c:pt idx="966">
                  <c:v>-4.4188248869814484E-3</c:v>
                </c:pt>
                <c:pt idx="967">
                  <c:v>-2.5957185242815131E-3</c:v>
                </c:pt>
                <c:pt idx="968">
                  <c:v>3.998924540048166E-3</c:v>
                </c:pt>
                <c:pt idx="969">
                  <c:v>2.157031932434612E-4</c:v>
                </c:pt>
                <c:pt idx="970">
                  <c:v>-1.0079747185689861E-2</c:v>
                </c:pt>
                <c:pt idx="971">
                  <c:v>4.8899852941917702E-3</c:v>
                </c:pt>
                <c:pt idx="972">
                  <c:v>-9.8040000966208556E-3</c:v>
                </c:pt>
                <c:pt idx="973">
                  <c:v>1.1645122618104712E-2</c:v>
                </c:pt>
                <c:pt idx="974">
                  <c:v>6.5786163383468287E-3</c:v>
                </c:pt>
                <c:pt idx="975">
                  <c:v>6.0015183886977597E-3</c:v>
                </c:pt>
                <c:pt idx="976">
                  <c:v>7.4766358623044762E-4</c:v>
                </c:pt>
                <c:pt idx="977">
                  <c:v>-3.7439205094650639E-3</c:v>
                </c:pt>
                <c:pt idx="978">
                  <c:v>6.728997352918601E-3</c:v>
                </c:pt>
                <c:pt idx="979">
                  <c:v>-1.2101887991547582E-2</c:v>
                </c:pt>
                <c:pt idx="980">
                  <c:v>1.2101887991547485E-2</c:v>
                </c:pt>
                <c:pt idx="981">
                  <c:v>1.4163644448195621E-2</c:v>
                </c:pt>
                <c:pt idx="982">
                  <c:v>2.9575105614712525E-2</c:v>
                </c:pt>
                <c:pt idx="983">
                  <c:v>8.4217432468424915E-3</c:v>
                </c:pt>
                <c:pt idx="984">
                  <c:v>-6.0642815685033936E-4</c:v>
                </c:pt>
                <c:pt idx="985">
                  <c:v>-5.056378729362249E-4</c:v>
                </c:pt>
                <c:pt idx="986">
                  <c:v>6.0673477440214359E-4</c:v>
                </c:pt>
                <c:pt idx="987">
                  <c:v>-1.0671375215487189E-2</c:v>
                </c:pt>
                <c:pt idx="988">
                  <c:v>1.2792052607078016E-2</c:v>
                </c:pt>
                <c:pt idx="989">
                  <c:v>6.0508271309638723E-4</c:v>
                </c:pt>
                <c:pt idx="990">
                  <c:v>-2.2326224254519675E-2</c:v>
                </c:pt>
                <c:pt idx="991">
                  <c:v>-1.9606837714026461E-3</c:v>
                </c:pt>
                <c:pt idx="992">
                  <c:v>-6.009135363670628E-3</c:v>
                </c:pt>
                <c:pt idx="993">
                  <c:v>-5.209430410047536E-3</c:v>
                </c:pt>
                <c:pt idx="994">
                  <c:v>4.5857297661285471E-3</c:v>
                </c:pt>
                <c:pt idx="995">
                  <c:v>-3.1243516354852907E-3</c:v>
                </c:pt>
                <c:pt idx="996">
                  <c:v>4.371364163287355E-3</c:v>
                </c:pt>
                <c:pt idx="997">
                  <c:v>-1.8711024169994648E-3</c:v>
                </c:pt>
                <c:pt idx="998">
                  <c:v>-5.7390463775843096E-3</c:v>
                </c:pt>
                <c:pt idx="999">
                  <c:v>-1.0470108798582786E-3</c:v>
                </c:pt>
                <c:pt idx="1000">
                  <c:v>7.306159209146997E-3</c:v>
                </c:pt>
                <c:pt idx="1001">
                  <c:v>1.0962980830411865E-2</c:v>
                </c:pt>
                <c:pt idx="1002">
                  <c:v>-5.1442976596172835E-4</c:v>
                </c:pt>
                <c:pt idx="1003">
                  <c:v>-7.126288872472364E-3</c:v>
                </c:pt>
                <c:pt idx="1004">
                  <c:v>-5.9254812390155346E-3</c:v>
                </c:pt>
                <c:pt idx="1005">
                  <c:v>-2.610013487708787E-3</c:v>
                </c:pt>
                <c:pt idx="1006">
                  <c:v>-1.5692842055047367E-3</c:v>
                </c:pt>
                <c:pt idx="1007">
                  <c:v>6.7825167402511717E-3</c:v>
                </c:pt>
                <c:pt idx="1008">
                  <c:v>-5.8406507295417302E-3</c:v>
                </c:pt>
                <c:pt idx="1009">
                  <c:v>1.3300279187481201E-2</c:v>
                </c:pt>
                <c:pt idx="1010">
                  <c:v>1.3409667283552716E-3</c:v>
                </c:pt>
                <c:pt idx="1011">
                  <c:v>2.2827853594107571E-2</c:v>
                </c:pt>
                <c:pt idx="1012">
                  <c:v>4.7243390880571598E-3</c:v>
                </c:pt>
                <c:pt idx="1013">
                  <c:v>6.2581131368594875E-2</c:v>
                </c:pt>
                <c:pt idx="1014">
                  <c:v>9.1890004288621863E-3</c:v>
                </c:pt>
                <c:pt idx="1015">
                  <c:v>1.0399350916017552E-2</c:v>
                </c:pt>
                <c:pt idx="1016">
                  <c:v>-3.5162430973026625E-3</c:v>
                </c:pt>
                <c:pt idx="1017">
                  <c:v>8.675642786250097E-3</c:v>
                </c:pt>
                <c:pt idx="1018">
                  <c:v>-9.974223805391683E-3</c:v>
                </c:pt>
                <c:pt idx="1019">
                  <c:v>9.9742238053915494E-3</c:v>
                </c:pt>
                <c:pt idx="1020">
                  <c:v>-2.2079125804741881E-3</c:v>
                </c:pt>
                <c:pt idx="1021">
                  <c:v>-6.0970165778046238E-3</c:v>
                </c:pt>
                <c:pt idx="1022">
                  <c:v>-4.0854281522100366E-3</c:v>
                </c:pt>
                <c:pt idx="1023">
                  <c:v>1.8606382042715049E-4</c:v>
                </c:pt>
                <c:pt idx="1024">
                  <c:v>-3.721622670420677E-4</c:v>
                </c:pt>
                <c:pt idx="1025">
                  <c:v>1.1657084542212728E-2</c:v>
                </c:pt>
                <c:pt idx="1026">
                  <c:v>-7.570897578799354E-3</c:v>
                </c:pt>
                <c:pt idx="1027">
                  <c:v>3.3308691047428769E-3</c:v>
                </c:pt>
                <c:pt idx="1028">
                  <c:v>1.2923476367138699E-3</c:v>
                </c:pt>
                <c:pt idx="1029">
                  <c:v>3.3155307587241951E-3</c:v>
                </c:pt>
                <c:pt idx="1030">
                  <c:v>-1.1652772196552374E-2</c:v>
                </c:pt>
                <c:pt idx="1031">
                  <c:v>-6.7202044956772532E-3</c:v>
                </c:pt>
                <c:pt idx="1032">
                  <c:v>5.9757414052731038E-3</c:v>
                </c:pt>
                <c:pt idx="1033">
                  <c:v>-2.0501358406117228E-3</c:v>
                </c:pt>
                <c:pt idx="1034">
                  <c:v>-1.409135576050969E-2</c:v>
                </c:pt>
                <c:pt idx="1035">
                  <c:v>1.1663036644393533E-2</c:v>
                </c:pt>
                <c:pt idx="1036">
                  <c:v>1.1528576922695278E-2</c:v>
                </c:pt>
                <c:pt idx="1037">
                  <c:v>5.5447741925169559E-4</c:v>
                </c:pt>
                <c:pt idx="1038">
                  <c:v>1.8475750629928932E-4</c:v>
                </c:pt>
                <c:pt idx="1039">
                  <c:v>-1.3765098296791607E-2</c:v>
                </c:pt>
                <c:pt idx="1040">
                  <c:v>2.0577239157103577E-2</c:v>
                </c:pt>
                <c:pt idx="1041">
                  <c:v>-4.229113593885051E-3</c:v>
                </c:pt>
                <c:pt idx="1042">
                  <c:v>-4.9875415110389393E-3</c:v>
                </c:pt>
                <c:pt idx="1043">
                  <c:v>1.8501392881613734E-3</c:v>
                </c:pt>
                <c:pt idx="1044">
                  <c:v>1.2125814567812278E-2</c:v>
                </c:pt>
                <c:pt idx="1045">
                  <c:v>4.009482316851486E-3</c:v>
                </c:pt>
                <c:pt idx="1046">
                  <c:v>-5.4580188746927033E-4</c:v>
                </c:pt>
                <c:pt idx="1047">
                  <c:v>2.5690804836336022E-2</c:v>
                </c:pt>
                <c:pt idx="1048">
                  <c:v>1.6186138034727418E-2</c:v>
                </c:pt>
                <c:pt idx="1049">
                  <c:v>-2.7962269180668176E-3</c:v>
                </c:pt>
                <c:pt idx="1050">
                  <c:v>-5.2516412585546445E-4</c:v>
                </c:pt>
                <c:pt idx="1051">
                  <c:v>-6.3235763152595294E-3</c:v>
                </c:pt>
                <c:pt idx="1052">
                  <c:v>-8.1387568855769005E-3</c:v>
                </c:pt>
                <c:pt idx="1053">
                  <c:v>1.0426886019050355E-2</c:v>
                </c:pt>
                <c:pt idx="1054">
                  <c:v>6.1344509260255493E-3</c:v>
                </c:pt>
                <c:pt idx="1055">
                  <c:v>1.5713665389603109E-3</c:v>
                </c:pt>
                <c:pt idx="1056">
                  <c:v>2.2654013347934623E-3</c:v>
                </c:pt>
                <c:pt idx="1057">
                  <c:v>3.9954886819288426E-3</c:v>
                </c:pt>
                <c:pt idx="1058">
                  <c:v>-1.2561225872973304E-2</c:v>
                </c:pt>
                <c:pt idx="1059">
                  <c:v>3.854919790445421E-3</c:v>
                </c:pt>
                <c:pt idx="1060">
                  <c:v>2.0597872321533976E-2</c:v>
                </c:pt>
                <c:pt idx="1061">
                  <c:v>1.1074310299093715E-2</c:v>
                </c:pt>
                <c:pt idx="1062">
                  <c:v>1.0160881483858265E-3</c:v>
                </c:pt>
                <c:pt idx="1063">
                  <c:v>-1.6210575949919953E-2</c:v>
                </c:pt>
                <c:pt idx="1064">
                  <c:v>8.2234487750786137E-3</c:v>
                </c:pt>
                <c:pt idx="1065">
                  <c:v>-4.2746068337528326E-3</c:v>
                </c:pt>
                <c:pt idx="1066">
                  <c:v>-2.917204986006373E-3</c:v>
                </c:pt>
                <c:pt idx="1067">
                  <c:v>6.8716718045000816E-4</c:v>
                </c:pt>
                <c:pt idx="1068">
                  <c:v>5.480404194697727E-3</c:v>
                </c:pt>
                <c:pt idx="1069">
                  <c:v>-6.8552110790529681E-3</c:v>
                </c:pt>
                <c:pt idx="1070">
                  <c:v>-5.5182067945465495E-3</c:v>
                </c:pt>
                <c:pt idx="1071">
                  <c:v>-3.4590107574227169E-4</c:v>
                </c:pt>
                <c:pt idx="1072">
                  <c:v>-5.1907605629554216E-4</c:v>
                </c:pt>
                <c:pt idx="1073">
                  <c:v>-2.7729653817068142E-3</c:v>
                </c:pt>
                <c:pt idx="1074">
                  <c:v>-8.365332853755297E-3</c:v>
                </c:pt>
                <c:pt idx="1075">
                  <c:v>-8.6124093286118076E-3</c:v>
                </c:pt>
                <c:pt idx="1076">
                  <c:v>-8.8300226487806081E-4</c:v>
                </c:pt>
                <c:pt idx="1077">
                  <c:v>1.57759625941674E-2</c:v>
                </c:pt>
                <c:pt idx="1078">
                  <c:v>8.8304616746682479E-3</c:v>
                </c:pt>
                <c:pt idx="1079">
                  <c:v>-2.0707513870598087E-3</c:v>
                </c:pt>
                <c:pt idx="1080">
                  <c:v>-1.1815949810475762E-2</c:v>
                </c:pt>
                <c:pt idx="1081">
                  <c:v>-4.5550183872461779E-3</c:v>
                </c:pt>
                <c:pt idx="1082">
                  <c:v>-8.7834876090584673E-4</c:v>
                </c:pt>
                <c:pt idx="1083">
                  <c:v>-1.4337797612039778E-2</c:v>
                </c:pt>
                <c:pt idx="1084">
                  <c:v>-4.1089830032147627E-3</c:v>
                </c:pt>
                <c:pt idx="1085">
                  <c:v>5.3691276457600143E-4</c:v>
                </c:pt>
                <c:pt idx="1086">
                  <c:v>-1.3328727582095436E-2</c:v>
                </c:pt>
                <c:pt idx="1087">
                  <c:v>-2.0887531094711753E-2</c:v>
                </c:pt>
                <c:pt idx="1088">
                  <c:v>-1.079682863511979E-2</c:v>
                </c:pt>
                <c:pt idx="1089">
                  <c:v>0</c:v>
                </c:pt>
                <c:pt idx="1090">
                  <c:v>-8.4579021257562663E-3</c:v>
                </c:pt>
                <c:pt idx="1091">
                  <c:v>-6.4381968268618136E-3</c:v>
                </c:pt>
                <c:pt idx="1092">
                  <c:v>-1.3194569471825334E-2</c:v>
                </c:pt>
                <c:pt idx="1093">
                  <c:v>-9.8656376158725058E-3</c:v>
                </c:pt>
                <c:pt idx="1094">
                  <c:v>1.9421252948550621E-3</c:v>
                </c:pt>
                <c:pt idx="1095">
                  <c:v>4.8388752115810689E-3</c:v>
                </c:pt>
                <c:pt idx="1096">
                  <c:v>2.8921257988022541E-3</c:v>
                </c:pt>
                <c:pt idx="1097">
                  <c:v>-6.3737540739666606E-3</c:v>
                </c:pt>
                <c:pt idx="1098">
                  <c:v>-1.3572469364166913E-3</c:v>
                </c:pt>
                <c:pt idx="1099">
                  <c:v>3.879728467675616E-4</c:v>
                </c:pt>
                <c:pt idx="1100">
                  <c:v>-7.9836856733510875E-3</c:v>
                </c:pt>
                <c:pt idx="1101">
                  <c:v>1.3399559646383711E-2</c:v>
                </c:pt>
                <c:pt idx="1102">
                  <c:v>1.1567381278237332E-3</c:v>
                </c:pt>
                <c:pt idx="1103">
                  <c:v>8.2510302122733685E-3</c:v>
                </c:pt>
                <c:pt idx="1104">
                  <c:v>4.7659989176187861E-3</c:v>
                </c:pt>
                <c:pt idx="1105">
                  <c:v>2.2379871519851546E-2</c:v>
                </c:pt>
                <c:pt idx="1106">
                  <c:v>-4.8471384983734553E-3</c:v>
                </c:pt>
                <c:pt idx="1107">
                  <c:v>-7.4780336257296754E-4</c:v>
                </c:pt>
                <c:pt idx="1108">
                  <c:v>-5.2503402064140231E-3</c:v>
                </c:pt>
                <c:pt idx="1109">
                  <c:v>-4.3334971254733725E-3</c:v>
                </c:pt>
                <c:pt idx="1110">
                  <c:v>-1.0630320301756259E-2</c:v>
                </c:pt>
                <c:pt idx="1111">
                  <c:v>-1.4222803659302018E-2</c:v>
                </c:pt>
                <c:pt idx="1112">
                  <c:v>4.249571780548517E-3</c:v>
                </c:pt>
                <c:pt idx="1113">
                  <c:v>5.1908219985383986E-3</c:v>
                </c:pt>
                <c:pt idx="1114">
                  <c:v>3.4456389373348686E-3</c:v>
                </c:pt>
                <c:pt idx="1115">
                  <c:v>-1.5299295391960732E-3</c:v>
                </c:pt>
                <c:pt idx="1116">
                  <c:v>3.8204439973859492E-3</c:v>
                </c:pt>
                <c:pt idx="1117">
                  <c:v>1.7144494150876082E-3</c:v>
                </c:pt>
                <c:pt idx="1118">
                  <c:v>-6.4922893688007539E-3</c:v>
                </c:pt>
                <c:pt idx="1119">
                  <c:v>1.275357535876594E-2</c:v>
                </c:pt>
                <c:pt idx="1120">
                  <c:v>2.0036247464225016E-2</c:v>
                </c:pt>
                <c:pt idx="1121">
                  <c:v>-2.2271724128242526E-3</c:v>
                </c:pt>
                <c:pt idx="1122">
                  <c:v>8.6949026186000228E-3</c:v>
                </c:pt>
                <c:pt idx="1123">
                  <c:v>-1.1485861728622294E-2</c:v>
                </c:pt>
                <c:pt idx="1124">
                  <c:v>-2.0708571357380873E-2</c:v>
                </c:pt>
                <c:pt idx="1125">
                  <c:v>-2.8574169360963903E-3</c:v>
                </c:pt>
                <c:pt idx="1126">
                  <c:v>-9.3915400390328033E-3</c:v>
                </c:pt>
                <c:pt idx="1127">
                  <c:v>-9.869456018483996E-3</c:v>
                </c:pt>
                <c:pt idx="1128">
                  <c:v>-5.6557927458355589E-3</c:v>
                </c:pt>
                <c:pt idx="1129">
                  <c:v>-1.5658644812333142E-3</c:v>
                </c:pt>
                <c:pt idx="1130">
                  <c:v>-1.1426444258503674E-2</c:v>
                </c:pt>
                <c:pt idx="1131">
                  <c:v>-1.9815713925919881E-4</c:v>
                </c:pt>
                <c:pt idx="1132">
                  <c:v>-1.9819641329376787E-4</c:v>
                </c:pt>
                <c:pt idx="1133">
                  <c:v>3.9635355255310256E-4</c:v>
                </c:pt>
                <c:pt idx="1134">
                  <c:v>7.3043459690822531E-3</c:v>
                </c:pt>
                <c:pt idx="1135">
                  <c:v>6.2745303893886883E-3</c:v>
                </c:pt>
                <c:pt idx="1136">
                  <c:v>2.9276882432316092E-3</c:v>
                </c:pt>
                <c:pt idx="1137">
                  <c:v>5.2483354993253673E-3</c:v>
                </c:pt>
                <c:pt idx="1138">
                  <c:v>-7.0039196818196554E-3</c:v>
                </c:pt>
                <c:pt idx="1139">
                  <c:v>-1.9542707020997318E-3</c:v>
                </c:pt>
                <c:pt idx="1140">
                  <c:v>-1.9563728909119673E-4</c:v>
                </c:pt>
                <c:pt idx="1141">
                  <c:v>4.1003669672474525E-3</c:v>
                </c:pt>
                <c:pt idx="1142">
                  <c:v>-4.6875085830971608E-3</c:v>
                </c:pt>
                <c:pt idx="1143">
                  <c:v>-2.5482714956047057E-3</c:v>
                </c:pt>
                <c:pt idx="1144">
                  <c:v>7.4306169034780633E-3</c:v>
                </c:pt>
                <c:pt idx="1145">
                  <c:v>-2.5358445267496502E-3</c:v>
                </c:pt>
                <c:pt idx="1146">
                  <c:v>2.1461329084113728E-3</c:v>
                </c:pt>
                <c:pt idx="1147">
                  <c:v>5.0544431089941588E-3</c:v>
                </c:pt>
                <c:pt idx="1148">
                  <c:v>5.4148266126686313E-3</c:v>
                </c:pt>
                <c:pt idx="1149">
                  <c:v>0</c:v>
                </c:pt>
                <c:pt idx="1150">
                  <c:v>-1.1578542397360902E-3</c:v>
                </c:pt>
                <c:pt idx="1151">
                  <c:v>6.9271010109811801E-3</c:v>
                </c:pt>
                <c:pt idx="1152">
                  <c:v>-4.420109050946786E-3</c:v>
                </c:pt>
                <c:pt idx="1153">
                  <c:v>-5.7797901618635863E-4</c:v>
                </c:pt>
                <c:pt idx="1154">
                  <c:v>1.6627234469465565E-2</c:v>
                </c:pt>
                <c:pt idx="1155">
                  <c:v>2.1191604096291596E-2</c:v>
                </c:pt>
                <c:pt idx="1156">
                  <c:v>1.4834046851461041E-3</c:v>
                </c:pt>
                <c:pt idx="1157">
                  <c:v>1.1239178649640946E-2</c:v>
                </c:pt>
                <c:pt idx="1158">
                  <c:v>4.5699741357646019E-3</c:v>
                </c:pt>
                <c:pt idx="1159">
                  <c:v>-4.020473251894684E-3</c:v>
                </c:pt>
                <c:pt idx="1160">
                  <c:v>4.9319672535674429E-3</c:v>
                </c:pt>
                <c:pt idx="1161">
                  <c:v>7.6239251106593664E-3</c:v>
                </c:pt>
                <c:pt idx="1162">
                  <c:v>3.6101122240995722E-3</c:v>
                </c:pt>
                <c:pt idx="1163">
                  <c:v>6.2865047628208248E-3</c:v>
                </c:pt>
                <c:pt idx="1164">
                  <c:v>7.1365155693198035E-3</c:v>
                </c:pt>
                <c:pt idx="1165">
                  <c:v>3.194890896519067E-3</c:v>
                </c:pt>
                <c:pt idx="1166">
                  <c:v>-1.7158597913905581E-2</c:v>
                </c:pt>
                <c:pt idx="1167">
                  <c:v>-9.2366861530491923E-3</c:v>
                </c:pt>
                <c:pt idx="1168">
                  <c:v>0</c:v>
                </c:pt>
                <c:pt idx="1169">
                  <c:v>-1.5586636259450127E-2</c:v>
                </c:pt>
                <c:pt idx="1170">
                  <c:v>-2.0349650903693992E-3</c:v>
                </c:pt>
                <c:pt idx="1171">
                  <c:v>5.5401803756153509E-3</c:v>
                </c:pt>
                <c:pt idx="1172">
                  <c:v>3.3094349013672304E-3</c:v>
                </c:pt>
                <c:pt idx="1173">
                  <c:v>-1.0332195237205301E-2</c:v>
                </c:pt>
                <c:pt idx="1174">
                  <c:v>1.9104181310042361E-2</c:v>
                </c:pt>
                <c:pt idx="1175">
                  <c:v>-3.6396724696627185E-4</c:v>
                </c:pt>
                <c:pt idx="1176">
                  <c:v>-3.640997673574868E-4</c:v>
                </c:pt>
                <c:pt idx="1177">
                  <c:v>1.2737696199530638E-3</c:v>
                </c:pt>
                <c:pt idx="1178">
                  <c:v>3.6363636764339357E-4</c:v>
                </c:pt>
                <c:pt idx="1179">
                  <c:v>7.2687628132219579E-4</c:v>
                </c:pt>
                <c:pt idx="1180">
                  <c:v>-6.1953550929543947E-3</c:v>
                </c:pt>
                <c:pt idx="1181">
                  <c:v>8.9164452073150768E-3</c:v>
                </c:pt>
                <c:pt idx="1182">
                  <c:v>-9.6478403761417336E-3</c:v>
                </c:pt>
                <c:pt idx="1183">
                  <c:v>7.3139516882663716E-4</c:v>
                </c:pt>
                <c:pt idx="1184">
                  <c:v>5.6502474206938354E-3</c:v>
                </c:pt>
                <c:pt idx="1185">
                  <c:v>-8.9457465584581661E-3</c:v>
                </c:pt>
                <c:pt idx="1186">
                  <c:v>-6.4391722810212011E-3</c:v>
                </c:pt>
                <c:pt idx="1187">
                  <c:v>-6.6666913581893451E-3</c:v>
                </c:pt>
                <c:pt idx="1188">
                  <c:v>6.8512442792631701E-3</c:v>
                </c:pt>
                <c:pt idx="1189">
                  <c:v>3.6839238568465871E-3</c:v>
                </c:pt>
                <c:pt idx="1190">
                  <c:v>4.7689011876781585E-3</c:v>
                </c:pt>
                <c:pt idx="1191">
                  <c:v>7.2926485461413584E-3</c:v>
                </c:pt>
                <c:pt idx="1192">
                  <c:v>4.5310453596001023E-3</c:v>
                </c:pt>
                <c:pt idx="1193">
                  <c:v>4.5106075573498787E-3</c:v>
                </c:pt>
                <c:pt idx="1194">
                  <c:v>6.8173927478577491E-3</c:v>
                </c:pt>
                <c:pt idx="1195">
                  <c:v>1.2507819016526766E-3</c:v>
                </c:pt>
                <c:pt idx="1196">
                  <c:v>-5.0125418235441753E-3</c:v>
                </c:pt>
                <c:pt idx="1197">
                  <c:v>-3.9561281592161504E-3</c:v>
                </c:pt>
                <c:pt idx="1198">
                  <c:v>-1.1416269681504802E-2</c:v>
                </c:pt>
                <c:pt idx="1199">
                  <c:v>-5.46896376770395E-4</c:v>
                </c:pt>
                <c:pt idx="1200">
                  <c:v>5.45555090153718E-3</c:v>
                </c:pt>
                <c:pt idx="1201">
                  <c:v>2.1739138996197454E-3</c:v>
                </c:pt>
                <c:pt idx="1202">
                  <c:v>3.7930145718726941E-3</c:v>
                </c:pt>
                <c:pt idx="1203">
                  <c:v>-1.3247630454610049E-2</c:v>
                </c:pt>
                <c:pt idx="1204">
                  <c:v>-3.1104224143925024E-3</c:v>
                </c:pt>
                <c:pt idx="1205">
                  <c:v>6.5753661563885627E-3</c:v>
                </c:pt>
                <c:pt idx="1206">
                  <c:v>8.1588703882866671E-3</c:v>
                </c:pt>
                <c:pt idx="1207">
                  <c:v>-4.3431121471651365E-3</c:v>
                </c:pt>
                <c:pt idx="1208">
                  <c:v>1.4498009063577298E-3</c:v>
                </c:pt>
                <c:pt idx="1209">
                  <c:v>3.615332932823981E-3</c:v>
                </c:pt>
                <c:pt idx="1210">
                  <c:v>3.4225017646402527E-3</c:v>
                </c:pt>
                <c:pt idx="1211">
                  <c:v>4.1274172546444726E-3</c:v>
                </c:pt>
                <c:pt idx="1212">
                  <c:v>6.2483466699898883E-3</c:v>
                </c:pt>
                <c:pt idx="1213">
                  <c:v>5.8557526922199685E-3</c:v>
                </c:pt>
                <c:pt idx="1214">
                  <c:v>-4.0776583403915679E-3</c:v>
                </c:pt>
                <c:pt idx="1215">
                  <c:v>4.0776583403916147E-3</c:v>
                </c:pt>
                <c:pt idx="1216">
                  <c:v>6.8765147987057806E-3</c:v>
                </c:pt>
                <c:pt idx="1217">
                  <c:v>-2.3108031415559872E-2</c:v>
                </c:pt>
                <c:pt idx="1218">
                  <c:v>4.3064843157370513E-3</c:v>
                </c:pt>
                <c:pt idx="1219">
                  <c:v>-3.2281233197932304E-3</c:v>
                </c:pt>
                <c:pt idx="1220">
                  <c:v>8.9774671618848498E-4</c:v>
                </c:pt>
                <c:pt idx="1221">
                  <c:v>-4.4968148444618607E-3</c:v>
                </c:pt>
                <c:pt idx="1222">
                  <c:v>9.0098213140577975E-4</c:v>
                </c:pt>
                <c:pt idx="1223">
                  <c:v>5.0305531887163352E-3</c:v>
                </c:pt>
                <c:pt idx="1224">
                  <c:v>-3.2604654782465603E-2</c:v>
                </c:pt>
                <c:pt idx="1225">
                  <c:v>-1.2295236857037354E-2</c:v>
                </c:pt>
                <c:pt idx="1226">
                  <c:v>-1.0362787035546547E-2</c:v>
                </c:pt>
                <c:pt idx="1227">
                  <c:v>-1.0279930619749385E-2</c:v>
                </c:pt>
                <c:pt idx="1228">
                  <c:v>-6.9124699206233398E-3</c:v>
                </c:pt>
                <c:pt idx="1229">
                  <c:v>8.0599169771002482E-3</c:v>
                </c:pt>
                <c:pt idx="1230">
                  <c:v>-1.7216647007359553E-3</c:v>
                </c:pt>
                <c:pt idx="1231">
                  <c:v>2.4858985934917352E-3</c:v>
                </c:pt>
                <c:pt idx="1232">
                  <c:v>-8.8241508698561327E-3</c:v>
                </c:pt>
                <c:pt idx="1233">
                  <c:v>-6.7665797088740844E-3</c:v>
                </c:pt>
                <c:pt idx="1234">
                  <c:v>-5.8212866687080663E-4</c:v>
                </c:pt>
                <c:pt idx="1235">
                  <c:v>1.8080892642629479E-2</c:v>
                </c:pt>
                <c:pt idx="1236">
                  <c:v>1.2125953809165283E-2</c:v>
                </c:pt>
                <c:pt idx="1237">
                  <c:v>3.196392681014635E-3</c:v>
                </c:pt>
                <c:pt idx="1238">
                  <c:v>4.8689234763821046E-3</c:v>
                </c:pt>
                <c:pt idx="1239">
                  <c:v>-1.6827151768995588E-3</c:v>
                </c:pt>
                <c:pt idx="1240">
                  <c:v>-1.4893290648405843E-2</c:v>
                </c:pt>
                <c:pt idx="1241">
                  <c:v>1.3286516142673897E-3</c:v>
                </c:pt>
                <c:pt idx="1242">
                  <c:v>-1.8969932713634781E-4</c:v>
                </c:pt>
                <c:pt idx="1243">
                  <c:v>2.1211494469356957E-2</c:v>
                </c:pt>
                <c:pt idx="1244">
                  <c:v>2.1316499895998479E-2</c:v>
                </c:pt>
                <c:pt idx="1245">
                  <c:v>8.3288549551610476E-3</c:v>
                </c:pt>
                <c:pt idx="1246">
                  <c:v>1.0403681281174172E-2</c:v>
                </c:pt>
                <c:pt idx="1247">
                  <c:v>-4.1126566684640438E-3</c:v>
                </c:pt>
                <c:pt idx="1248">
                  <c:v>3.7557050316202947E-3</c:v>
                </c:pt>
                <c:pt idx="1249">
                  <c:v>2.1398011017738747E-3</c:v>
                </c:pt>
                <c:pt idx="1250">
                  <c:v>6.2150604034344132E-3</c:v>
                </c:pt>
                <c:pt idx="1251">
                  <c:v>-3.9020978919831872E-3</c:v>
                </c:pt>
                <c:pt idx="1252">
                  <c:v>-2.4911044910795616E-3</c:v>
                </c:pt>
                <c:pt idx="1253">
                  <c:v>-4.8218684370772633E-3</c:v>
                </c:pt>
                <c:pt idx="1254">
                  <c:v>-1.1342276603934607E-2</c:v>
                </c:pt>
                <c:pt idx="1255">
                  <c:v>-4.1730986806252117E-3</c:v>
                </c:pt>
                <c:pt idx="1256">
                  <c:v>-1.8183471274768213E-4</c:v>
                </c:pt>
                <c:pt idx="1257">
                  <c:v>-5.2876410917878491E-3</c:v>
                </c:pt>
                <c:pt idx="1258">
                  <c:v>1.6439861223889493E-3</c:v>
                </c:pt>
                <c:pt idx="1259">
                  <c:v>-8.0630819831059956E-3</c:v>
                </c:pt>
                <c:pt idx="1260">
                  <c:v>-7.0162769366669377E-3</c:v>
                </c:pt>
                <c:pt idx="1261">
                  <c:v>-1.1179546284698031E-2</c:v>
                </c:pt>
                <c:pt idx="1262">
                  <c:v>-7.5230747894181353E-3</c:v>
                </c:pt>
                <c:pt idx="1263">
                  <c:v>-7.1997279551823537E-3</c:v>
                </c:pt>
                <c:pt idx="1264">
                  <c:v>4.7424920528716273E-3</c:v>
                </c:pt>
                <c:pt idx="1265">
                  <c:v>7.3536675305414965E-3</c:v>
                </c:pt>
                <c:pt idx="1266">
                  <c:v>-1.3159133396215591E-3</c:v>
                </c:pt>
                <c:pt idx="1267">
                  <c:v>1.1409456976542132E-2</c:v>
                </c:pt>
                <c:pt idx="1268">
                  <c:v>1.1152417512791679E-3</c:v>
                </c:pt>
                <c:pt idx="1269">
                  <c:v>7.4033282801033093E-3</c:v>
                </c:pt>
                <c:pt idx="1270">
                  <c:v>5.3333459753626029E-3</c:v>
                </c:pt>
                <c:pt idx="1271">
                  <c:v>-5.3333459753626168E-3</c:v>
                </c:pt>
                <c:pt idx="1272">
                  <c:v>-6.8461734695163838E-3</c:v>
                </c:pt>
                <c:pt idx="1273">
                  <c:v>-3.7140204698040097E-4</c:v>
                </c:pt>
                <c:pt idx="1274">
                  <c:v>-5.2141645135007006E-3</c:v>
                </c:pt>
                <c:pt idx="1275">
                  <c:v>2.6104806918471938E-3</c:v>
                </c:pt>
                <c:pt idx="1276">
                  <c:v>-4.2922525541787184E-3</c:v>
                </c:pt>
                <c:pt idx="1277">
                  <c:v>-8.2629578116017142E-3</c:v>
                </c:pt>
                <c:pt idx="1278">
                  <c:v>-2.8325956056077361E-3</c:v>
                </c:pt>
                <c:pt idx="1279">
                  <c:v>-4.3589569634464916E-3</c:v>
                </c:pt>
                <c:pt idx="1280">
                  <c:v>8.1339708840223457E-3</c:v>
                </c:pt>
                <c:pt idx="1281">
                  <c:v>-8.133970884022259E-3</c:v>
                </c:pt>
                <c:pt idx="1282">
                  <c:v>2.0870892691294322E-3</c:v>
                </c:pt>
              </c:numCache>
            </c:numRef>
          </c:xVal>
          <c:yVal>
            <c:numRef>
              <c:f>beta_computation!$E$4:$E$1286</c:f>
              <c:numCache>
                <c:formatCode>0.00%</c:formatCode>
                <c:ptCount val="1283"/>
                <c:pt idx="0">
                  <c:v>-6.9910772646926966E-3</c:v>
                </c:pt>
                <c:pt idx="1">
                  <c:v>6.6189446748741287E-3</c:v>
                </c:pt>
                <c:pt idx="2">
                  <c:v>8.143346112260948E-4</c:v>
                </c:pt>
                <c:pt idx="3">
                  <c:v>6.8320704302068181E-3</c:v>
                </c:pt>
                <c:pt idx="4">
                  <c:v>8.1455683785896463E-3</c:v>
                </c:pt>
                <c:pt idx="5">
                  <c:v>1.0328215211914619E-2</c:v>
                </c:pt>
                <c:pt idx="6">
                  <c:v>1.3884076679290674E-3</c:v>
                </c:pt>
                <c:pt idx="7">
                  <c:v>2.4117228374607269E-3</c:v>
                </c:pt>
                <c:pt idx="8">
                  <c:v>-8.0011085060360462E-3</c:v>
                </c:pt>
                <c:pt idx="9">
                  <c:v>-7.0807910027242417E-4</c:v>
                </c:pt>
                <c:pt idx="10">
                  <c:v>-2.0459414505677471E-2</c:v>
                </c:pt>
                <c:pt idx="11">
                  <c:v>-1.7624898205336405E-3</c:v>
                </c:pt>
                <c:pt idx="12">
                  <c:v>8.8456124729765079E-3</c:v>
                </c:pt>
                <c:pt idx="13">
                  <c:v>-1.1575493675130041E-3</c:v>
                </c:pt>
                <c:pt idx="14">
                  <c:v>-8.8697827434352226E-4</c:v>
                </c:pt>
                <c:pt idx="15">
                  <c:v>1.0141844238840032E-2</c:v>
                </c:pt>
                <c:pt idx="16">
                  <c:v>1.0226882216343942E-2</c:v>
                </c:pt>
                <c:pt idx="17">
                  <c:v>3.3133283613119837E-3</c:v>
                </c:pt>
                <c:pt idx="18">
                  <c:v>8.3434958391856977E-3</c:v>
                </c:pt>
                <c:pt idx="19">
                  <c:v>-9.3480946117154354E-4</c:v>
                </c:pt>
                <c:pt idx="20">
                  <c:v>2.2669113912582536E-3</c:v>
                </c:pt>
                <c:pt idx="21">
                  <c:v>-8.0745493509253345E-4</c:v>
                </c:pt>
                <c:pt idx="22">
                  <c:v>-6.483218836211042E-3</c:v>
                </c:pt>
                <c:pt idx="23">
                  <c:v>2.4728340866756013E-3</c:v>
                </c:pt>
                <c:pt idx="24">
                  <c:v>6.5547621203704831E-3</c:v>
                </c:pt>
                <c:pt idx="25">
                  <c:v>3.0905286683948771E-3</c:v>
                </c:pt>
                <c:pt idx="26">
                  <c:v>1.0952257068805513E-3</c:v>
                </c:pt>
                <c:pt idx="27">
                  <c:v>3.6131736990767391E-3</c:v>
                </c:pt>
                <c:pt idx="28">
                  <c:v>6.2064290044940903E-3</c:v>
                </c:pt>
                <c:pt idx="29">
                  <c:v>3.1031651495801011E-3</c:v>
                </c:pt>
                <c:pt idx="30">
                  <c:v>2.0246926243150058E-3</c:v>
                </c:pt>
                <c:pt idx="31">
                  <c:v>-2.7991332551814819E-3</c:v>
                </c:pt>
                <c:pt idx="32">
                  <c:v>-3.3034781199328968E-3</c:v>
                </c:pt>
                <c:pt idx="33">
                  <c:v>2.1011903986861724E-3</c:v>
                </c:pt>
                <c:pt idx="34">
                  <c:v>2.0842421318995378E-3</c:v>
                </c:pt>
                <c:pt idx="35">
                  <c:v>9.7247439695987076E-4</c:v>
                </c:pt>
                <c:pt idx="36">
                  <c:v>-8.5481591985788856E-3</c:v>
                </c:pt>
                <c:pt idx="37">
                  <c:v>1.8001934928217182E-3</c:v>
                </c:pt>
                <c:pt idx="38">
                  <c:v>-1.1841666386879068E-2</c:v>
                </c:pt>
                <c:pt idx="39">
                  <c:v>-1.6135623860085466E-2</c:v>
                </c:pt>
                <c:pt idx="40">
                  <c:v>4.0394604622384757E-3</c:v>
                </c:pt>
                <c:pt idx="41">
                  <c:v>-1.9464305291093411E-2</c:v>
                </c:pt>
                <c:pt idx="42">
                  <c:v>2.6840607809663925E-3</c:v>
                </c:pt>
                <c:pt idx="43">
                  <c:v>-1.2251322026312959E-2</c:v>
                </c:pt>
                <c:pt idx="44">
                  <c:v>1.4858929427318774E-2</c:v>
                </c:pt>
                <c:pt idx="45">
                  <c:v>6.1424601070690721E-3</c:v>
                </c:pt>
                <c:pt idx="46">
                  <c:v>1.3647869421990177E-2</c:v>
                </c:pt>
                <c:pt idx="47">
                  <c:v>-1.8151192618642443E-3</c:v>
                </c:pt>
                <c:pt idx="48">
                  <c:v>-1.4752759502309361E-2</c:v>
                </c:pt>
                <c:pt idx="49">
                  <c:v>5.0018486549382917E-3</c:v>
                </c:pt>
                <c:pt idx="50">
                  <c:v>-1.2039643089183287E-3</c:v>
                </c:pt>
                <c:pt idx="51">
                  <c:v>-1.8313231362265932E-2</c:v>
                </c:pt>
                <c:pt idx="52">
                  <c:v>6.6315392852415922E-3</c:v>
                </c:pt>
                <c:pt idx="53">
                  <c:v>3.6948421318617032E-3</c:v>
                </c:pt>
                <c:pt idx="54">
                  <c:v>-4.4136168589274929E-3</c:v>
                </c:pt>
                <c:pt idx="55">
                  <c:v>-1.7194848602704021E-2</c:v>
                </c:pt>
                <c:pt idx="56">
                  <c:v>5.1169862859235726E-3</c:v>
                </c:pt>
                <c:pt idx="57">
                  <c:v>-7.8955781644613511E-3</c:v>
                </c:pt>
                <c:pt idx="58">
                  <c:v>6.4752276425128841E-3</c:v>
                </c:pt>
                <c:pt idx="59">
                  <c:v>5.1000517787638333E-3</c:v>
                </c:pt>
                <c:pt idx="60">
                  <c:v>4.4961089957987052E-3</c:v>
                </c:pt>
                <c:pt idx="61">
                  <c:v>-2.5675412362137556E-3</c:v>
                </c:pt>
                <c:pt idx="62">
                  <c:v>1.6090581761431414E-2</c:v>
                </c:pt>
                <c:pt idx="63">
                  <c:v>3.4336634784539895E-3</c:v>
                </c:pt>
                <c:pt idx="64">
                  <c:v>4.8095950816884562E-3</c:v>
                </c:pt>
                <c:pt idx="65">
                  <c:v>-6.2188551560369565E-3</c:v>
                </c:pt>
                <c:pt idx="66">
                  <c:v>1.3208626554600883E-4</c:v>
                </c:pt>
                <c:pt idx="67">
                  <c:v>-1.491169149790456E-3</c:v>
                </c:pt>
                <c:pt idx="68">
                  <c:v>4.3370144116120267E-3</c:v>
                </c:pt>
                <c:pt idx="69">
                  <c:v>2.1793998439912716E-2</c:v>
                </c:pt>
                <c:pt idx="70">
                  <c:v>1.5814036073540556E-3</c:v>
                </c:pt>
                <c:pt idx="71">
                  <c:v>3.097518131561314E-3</c:v>
                </c:pt>
                <c:pt idx="72">
                  <c:v>-1.3087611119808429E-3</c:v>
                </c:pt>
                <c:pt idx="73">
                  <c:v>-1.1981858512729328E-3</c:v>
                </c:pt>
                <c:pt idx="74">
                  <c:v>-1.2939144342401512E-3</c:v>
                </c:pt>
                <c:pt idx="75">
                  <c:v>-2.5146877292472705E-3</c:v>
                </c:pt>
                <c:pt idx="76">
                  <c:v>-1.293394138828792E-3</c:v>
                </c:pt>
                <c:pt idx="77">
                  <c:v>8.2229642735438587E-3</c:v>
                </c:pt>
                <c:pt idx="78">
                  <c:v>5.2111962121775112E-3</c:v>
                </c:pt>
                <c:pt idx="79">
                  <c:v>1.5989623612837115E-3</c:v>
                </c:pt>
                <c:pt idx="80">
                  <c:v>7.5011762428169116E-3</c:v>
                </c:pt>
                <c:pt idx="81">
                  <c:v>3.4165099615732393E-4</c:v>
                </c:pt>
                <c:pt idx="82">
                  <c:v>-4.8170088104823013E-3</c:v>
                </c:pt>
                <c:pt idx="83">
                  <c:v>-8.1016484041797213E-4</c:v>
                </c:pt>
                <c:pt idx="84">
                  <c:v>-3.0623724239779047E-3</c:v>
                </c:pt>
                <c:pt idx="85">
                  <c:v>-8.0971737030606614E-4</c:v>
                </c:pt>
                <c:pt idx="86">
                  <c:v>-2.8130678631909461E-3</c:v>
                </c:pt>
                <c:pt idx="87">
                  <c:v>3.7591697519120605E-3</c:v>
                </c:pt>
                <c:pt idx="88">
                  <c:v>9.5954924693235106E-4</c:v>
                </c:pt>
                <c:pt idx="89">
                  <c:v>6.463227172909528E-3</c:v>
                </c:pt>
                <c:pt idx="90">
                  <c:v>-7.6291549528997946E-3</c:v>
                </c:pt>
                <c:pt idx="91">
                  <c:v>-3.8049866716654422E-3</c:v>
                </c:pt>
                <c:pt idx="92">
                  <c:v>3.2243857509329886E-4</c:v>
                </c:pt>
                <c:pt idx="93">
                  <c:v>2.6404412716188892E-3</c:v>
                </c:pt>
                <c:pt idx="94">
                  <c:v>9.1443063684252274E-3</c:v>
                </c:pt>
                <c:pt idx="95">
                  <c:v>-2.1899451287566E-3</c:v>
                </c:pt>
                <c:pt idx="96">
                  <c:v>-4.9750100824053284E-3</c:v>
                </c:pt>
                <c:pt idx="97">
                  <c:v>5.720379199432947E-3</c:v>
                </c:pt>
                <c:pt idx="98">
                  <c:v>-1.5966251278926222E-3</c:v>
                </c:pt>
                <c:pt idx="99">
                  <c:v>-1.6204210333546815E-2</c:v>
                </c:pt>
                <c:pt idx="100">
                  <c:v>1.4197683792922878E-3</c:v>
                </c:pt>
                <c:pt idx="101">
                  <c:v>6.9536073243892296E-3</c:v>
                </c:pt>
                <c:pt idx="102">
                  <c:v>-3.6354781880387925E-2</c:v>
                </c:pt>
                <c:pt idx="103">
                  <c:v>-2.2160134393690932E-2</c:v>
                </c:pt>
                <c:pt idx="104">
                  <c:v>-1.3172717202312835E-3</c:v>
                </c:pt>
                <c:pt idx="105">
                  <c:v>6.0679196881315393E-3</c:v>
                </c:pt>
                <c:pt idx="106">
                  <c:v>2.2798930528663604E-2</c:v>
                </c:pt>
                <c:pt idx="107">
                  <c:v>-1.1205916505239706E-2</c:v>
                </c:pt>
                <c:pt idx="108">
                  <c:v>-3.3107041462564508E-3</c:v>
                </c:pt>
                <c:pt idx="109">
                  <c:v>9.886358347563233E-3</c:v>
                </c:pt>
                <c:pt idx="110">
                  <c:v>-2.1060907313038165E-2</c:v>
                </c:pt>
                <c:pt idx="111">
                  <c:v>-2.7402162217588549E-3</c:v>
                </c:pt>
                <c:pt idx="112">
                  <c:v>1.2120417277161736E-2</c:v>
                </c:pt>
                <c:pt idx="113">
                  <c:v>1.3262503072285419E-2</c:v>
                </c:pt>
                <c:pt idx="114">
                  <c:v>-5.0241795836303256E-3</c:v>
                </c:pt>
                <c:pt idx="115">
                  <c:v>1.68536435981715E-2</c:v>
                </c:pt>
                <c:pt idx="116">
                  <c:v>-8.7271762630583925E-3</c:v>
                </c:pt>
                <c:pt idx="117">
                  <c:v>-1.145683322043186E-2</c:v>
                </c:pt>
                <c:pt idx="118">
                  <c:v>4.5233732839652383E-3</c:v>
                </c:pt>
                <c:pt idx="119">
                  <c:v>6.7181535044689876E-3</c:v>
                </c:pt>
                <c:pt idx="120">
                  <c:v>-3.4009305838957463E-3</c:v>
                </c:pt>
                <c:pt idx="121">
                  <c:v>1.5005684210954001E-2</c:v>
                </c:pt>
                <c:pt idx="122">
                  <c:v>5.5825842920648495E-3</c:v>
                </c:pt>
                <c:pt idx="123">
                  <c:v>2.289147964325112E-3</c:v>
                </c:pt>
                <c:pt idx="124">
                  <c:v>-4.921942465552216E-3</c:v>
                </c:pt>
                <c:pt idx="125">
                  <c:v>1.2002173510253143E-2</c:v>
                </c:pt>
                <c:pt idx="126">
                  <c:v>1.1019900398649174E-2</c:v>
                </c:pt>
                <c:pt idx="127">
                  <c:v>1.8968762608960574E-3</c:v>
                </c:pt>
                <c:pt idx="128">
                  <c:v>-2.6874099301502159E-3</c:v>
                </c:pt>
                <c:pt idx="129">
                  <c:v>7.6192796491727913E-4</c:v>
                </c:pt>
                <c:pt idx="130">
                  <c:v>4.4330465140523601E-3</c:v>
                </c:pt>
                <c:pt idx="131">
                  <c:v>4.4046205984467441E-3</c:v>
                </c:pt>
                <c:pt idx="132">
                  <c:v>2.2304210225090261E-3</c:v>
                </c:pt>
                <c:pt idx="133">
                  <c:v>-9.4567174427058181E-3</c:v>
                </c:pt>
                <c:pt idx="134">
                  <c:v>2.3676794441428823E-3</c:v>
                </c:pt>
                <c:pt idx="135">
                  <c:v>9.1490337598165771E-4</c:v>
                </c:pt>
                <c:pt idx="136">
                  <c:v>6.8140192530689201E-3</c:v>
                </c:pt>
                <c:pt idx="137">
                  <c:v>5.5859865105877312E-3</c:v>
                </c:pt>
                <c:pt idx="138">
                  <c:v>-1.0602897184209698E-2</c:v>
                </c:pt>
                <c:pt idx="139">
                  <c:v>-4.3165123251185576E-4</c:v>
                </c:pt>
                <c:pt idx="140">
                  <c:v>-7.9432247278816027E-3</c:v>
                </c:pt>
                <c:pt idx="141">
                  <c:v>6.5635340504001573E-3</c:v>
                </c:pt>
                <c:pt idx="142">
                  <c:v>3.5538148519207958E-3</c:v>
                </c:pt>
                <c:pt idx="143">
                  <c:v>6.5751754109503362E-3</c:v>
                </c:pt>
                <c:pt idx="144">
                  <c:v>-1.4218778638053061E-2</c:v>
                </c:pt>
                <c:pt idx="145">
                  <c:v>-3.1736538864542252E-2</c:v>
                </c:pt>
                <c:pt idx="146">
                  <c:v>2.9461773511454269E-3</c:v>
                </c:pt>
                <c:pt idx="147">
                  <c:v>9.0692654000278702E-3</c:v>
                </c:pt>
                <c:pt idx="148">
                  <c:v>6.047286667638198E-3</c:v>
                </c:pt>
                <c:pt idx="149">
                  <c:v>-1.1839933980542337E-2</c:v>
                </c:pt>
                <c:pt idx="150">
                  <c:v>7.7621659273189305E-3</c:v>
                </c:pt>
                <c:pt idx="151">
                  <c:v>1.2632766463813734E-2</c:v>
                </c:pt>
                <c:pt idx="152">
                  <c:v>1.7167138853887813E-2</c:v>
                </c:pt>
                <c:pt idx="153">
                  <c:v>-3.9616059509008008E-3</c:v>
                </c:pt>
                <c:pt idx="154">
                  <c:v>1.0395743562273579E-2</c:v>
                </c:pt>
                <c:pt idx="155">
                  <c:v>-9.0359205898894366E-4</c:v>
                </c:pt>
                <c:pt idx="156">
                  <c:v>-4.1917498274144692E-3</c:v>
                </c:pt>
                <c:pt idx="157">
                  <c:v>-6.5114666655078863E-3</c:v>
                </c:pt>
                <c:pt idx="158">
                  <c:v>2.1445163563220001E-3</c:v>
                </c:pt>
                <c:pt idx="159">
                  <c:v>1.6522145905557384E-3</c:v>
                </c:pt>
                <c:pt idx="160">
                  <c:v>-7.5147225785599479E-4</c:v>
                </c:pt>
                <c:pt idx="161">
                  <c:v>5.4490568132332965E-3</c:v>
                </c:pt>
                <c:pt idx="162">
                  <c:v>6.6313426391859959E-3</c:v>
                </c:pt>
                <c:pt idx="163">
                  <c:v>1.4703933243881136E-3</c:v>
                </c:pt>
                <c:pt idx="164">
                  <c:v>1.6685980589545163E-3</c:v>
                </c:pt>
                <c:pt idx="165">
                  <c:v>4.4724527250357199E-3</c:v>
                </c:pt>
                <c:pt idx="166">
                  <c:v>-6.2649553845870176E-3</c:v>
                </c:pt>
                <c:pt idx="167">
                  <c:v>5.5744482681762001E-3</c:v>
                </c:pt>
                <c:pt idx="168">
                  <c:v>1.0773274670185224E-2</c:v>
                </c:pt>
                <c:pt idx="169">
                  <c:v>3.8710753932853325E-3</c:v>
                </c:pt>
                <c:pt idx="170">
                  <c:v>3.3892173478363703E-3</c:v>
                </c:pt>
                <c:pt idx="171">
                  <c:v>4.1249517355693458E-3</c:v>
                </c:pt>
                <c:pt idx="172">
                  <c:v>-2.1900245319344085E-4</c:v>
                </c:pt>
                <c:pt idx="173">
                  <c:v>6.9928173718677078E-4</c:v>
                </c:pt>
                <c:pt idx="174">
                  <c:v>4.3898739570496278E-3</c:v>
                </c:pt>
                <c:pt idx="175">
                  <c:v>-2.1408939049677631E-3</c:v>
                </c:pt>
                <c:pt idx="176">
                  <c:v>-1.0179393621474093E-3</c:v>
                </c:pt>
                <c:pt idx="177">
                  <c:v>6.450845192002827E-3</c:v>
                </c:pt>
                <c:pt idx="178">
                  <c:v>-1.5974309702556267E-3</c:v>
                </c:pt>
                <c:pt idx="179">
                  <c:v>-3.5037252327376222E-3</c:v>
                </c:pt>
                <c:pt idx="180">
                  <c:v>-2.5450997718751076E-3</c:v>
                </c:pt>
                <c:pt idx="181">
                  <c:v>-2.177451171319011E-3</c:v>
                </c:pt>
                <c:pt idx="182">
                  <c:v>2.0247426305426992E-3</c:v>
                </c:pt>
                <c:pt idx="183">
                  <c:v>5.36979236632218E-3</c:v>
                </c:pt>
                <c:pt idx="184">
                  <c:v>8.0307196196212187E-4</c:v>
                </c:pt>
                <c:pt idx="185">
                  <c:v>-4.6894267782199907E-4</c:v>
                </c:pt>
                <c:pt idx="186">
                  <c:v>-2.3852249060617938E-3</c:v>
                </c:pt>
                <c:pt idx="187">
                  <c:v>-1.2777240314749993E-3</c:v>
                </c:pt>
                <c:pt idx="188">
                  <c:v>-2.0259145101798166E-2</c:v>
                </c:pt>
                <c:pt idx="189">
                  <c:v>-1.0338846093277799E-2</c:v>
                </c:pt>
                <c:pt idx="190">
                  <c:v>1.2572496414949903E-2</c:v>
                </c:pt>
                <c:pt idx="191">
                  <c:v>3.2237961254035131E-4</c:v>
                </c:pt>
                <c:pt idx="192">
                  <c:v>1.205484099021108E-2</c:v>
                </c:pt>
                <c:pt idx="193">
                  <c:v>-5.9201686938081446E-3</c:v>
                </c:pt>
                <c:pt idx="194">
                  <c:v>1.845056867809326E-3</c:v>
                </c:pt>
                <c:pt idx="195">
                  <c:v>2.1949105696229534E-3</c:v>
                </c:pt>
                <c:pt idx="196">
                  <c:v>3.9812264275086171E-3</c:v>
                </c:pt>
                <c:pt idx="197">
                  <c:v>5.8899052616153613E-3</c:v>
                </c:pt>
                <c:pt idx="198">
                  <c:v>1.2197607629888094E-2</c:v>
                </c:pt>
                <c:pt idx="199">
                  <c:v>-3.9130746457653126E-3</c:v>
                </c:pt>
                <c:pt idx="200">
                  <c:v>-1.4520629051018572E-3</c:v>
                </c:pt>
                <c:pt idx="201">
                  <c:v>2.125399312313315E-3</c:v>
                </c:pt>
                <c:pt idx="202">
                  <c:v>8.2126158099314981E-3</c:v>
                </c:pt>
                <c:pt idx="203">
                  <c:v>1.3011478156957164E-3</c:v>
                </c:pt>
                <c:pt idx="204">
                  <c:v>2.9853419711397158E-5</c:v>
                </c:pt>
                <c:pt idx="205">
                  <c:v>1.2994182623176438E-3</c:v>
                </c:pt>
                <c:pt idx="206">
                  <c:v>-9.180062821858204E-3</c:v>
                </c:pt>
                <c:pt idx="207">
                  <c:v>-6.9563591617500685E-4</c:v>
                </c:pt>
                <c:pt idx="208">
                  <c:v>1.0556224872242179E-2</c:v>
                </c:pt>
                <c:pt idx="209">
                  <c:v>4.4019110962114434E-4</c:v>
                </c:pt>
                <c:pt idx="210">
                  <c:v>-5.0706086125399865E-3</c:v>
                </c:pt>
                <c:pt idx="211">
                  <c:v>-2.0622088658251285E-4</c:v>
                </c:pt>
                <c:pt idx="212">
                  <c:v>3.0971473731252284E-3</c:v>
                </c:pt>
                <c:pt idx="213">
                  <c:v>1.913273813144213E-3</c:v>
                </c:pt>
                <c:pt idx="214">
                  <c:v>-9.0068766302394722E-4</c:v>
                </c:pt>
                <c:pt idx="215">
                  <c:v>-1.6068581402459549E-4</c:v>
                </c:pt>
                <c:pt idx="216">
                  <c:v>7.8661728006454998E-4</c:v>
                </c:pt>
                <c:pt idx="217">
                  <c:v>-1.3715991714228172E-3</c:v>
                </c:pt>
                <c:pt idx="218">
                  <c:v>1.0636501097237227E-3</c:v>
                </c:pt>
                <c:pt idx="219">
                  <c:v>1.0163393977518802E-2</c:v>
                </c:pt>
                <c:pt idx="220">
                  <c:v>-3.6422614379052879E-3</c:v>
                </c:pt>
                <c:pt idx="221">
                  <c:v>-5.3692931931322817E-3</c:v>
                </c:pt>
                <c:pt idx="222">
                  <c:v>-5.8074455517076748E-3</c:v>
                </c:pt>
                <c:pt idx="223">
                  <c:v>-6.5410818585410393E-3</c:v>
                </c:pt>
                <c:pt idx="224">
                  <c:v>8.7479352972244361E-3</c:v>
                </c:pt>
                <c:pt idx="225">
                  <c:v>-2.7129821057584373E-2</c:v>
                </c:pt>
                <c:pt idx="226">
                  <c:v>1.0654244870554722E-2</c:v>
                </c:pt>
                <c:pt idx="227">
                  <c:v>4.8936566945420876E-3</c:v>
                </c:pt>
                <c:pt idx="228">
                  <c:v>-1.4056609156518218E-2</c:v>
                </c:pt>
                <c:pt idx="229">
                  <c:v>-1.1205697609669298E-2</c:v>
                </c:pt>
                <c:pt idx="230">
                  <c:v>4.4970154445328368E-3</c:v>
                </c:pt>
                <c:pt idx="231">
                  <c:v>1.7428013183350698E-2</c:v>
                </c:pt>
                <c:pt idx="232">
                  <c:v>8.4477179017288795E-3</c:v>
                </c:pt>
                <c:pt idx="233">
                  <c:v>8.7794715083573498E-3</c:v>
                </c:pt>
                <c:pt idx="234">
                  <c:v>-1.3970915262493228E-3</c:v>
                </c:pt>
                <c:pt idx="235">
                  <c:v>-2.3378190901991512E-3</c:v>
                </c:pt>
                <c:pt idx="236">
                  <c:v>6.4770081359742555E-3</c:v>
                </c:pt>
                <c:pt idx="237">
                  <c:v>8.2191409848534607E-3</c:v>
                </c:pt>
                <c:pt idx="238">
                  <c:v>-1.9003323511198333E-3</c:v>
                </c:pt>
                <c:pt idx="239">
                  <c:v>-3.9120328715871022E-3</c:v>
                </c:pt>
                <c:pt idx="240">
                  <c:v>2.7313205465631517E-3</c:v>
                </c:pt>
                <c:pt idx="241">
                  <c:v>-4.7979259890875694E-3</c:v>
                </c:pt>
                <c:pt idx="242">
                  <c:v>8.944788707721989E-3</c:v>
                </c:pt>
                <c:pt idx="243">
                  <c:v>-8.0404325542241147E-3</c:v>
                </c:pt>
                <c:pt idx="244">
                  <c:v>-5.3886908619242479E-3</c:v>
                </c:pt>
                <c:pt idx="245">
                  <c:v>-4.0245365086637092E-2</c:v>
                </c:pt>
                <c:pt idx="246">
                  <c:v>-1.95603169623021E-2</c:v>
                </c:pt>
                <c:pt idx="247">
                  <c:v>8.5707527885597889E-4</c:v>
                </c:pt>
                <c:pt idx="248">
                  <c:v>-3.3804196329044418E-2</c:v>
                </c:pt>
                <c:pt idx="249">
                  <c:v>-3.437476938285422E-2</c:v>
                </c:pt>
                <c:pt idx="250">
                  <c:v>4.4384302743839367E-3</c:v>
                </c:pt>
                <c:pt idx="251">
                  <c:v>1.1121905242864452E-2</c:v>
                </c:pt>
                <c:pt idx="252">
                  <c:v>1.3210655136047305E-2</c:v>
                </c:pt>
                <c:pt idx="253">
                  <c:v>-1.9174815430329763E-2</c:v>
                </c:pt>
                <c:pt idx="254">
                  <c:v>-4.2289265184162005E-2</c:v>
                </c:pt>
                <c:pt idx="255">
                  <c:v>-8.7635839905917251E-2</c:v>
                </c:pt>
                <c:pt idx="256">
                  <c:v>-1.5260577048565278E-2</c:v>
                </c:pt>
                <c:pt idx="257">
                  <c:v>-5.7014102960317552E-3</c:v>
                </c:pt>
                <c:pt idx="258">
                  <c:v>-0.13098349360213232</c:v>
                </c:pt>
                <c:pt idx="259">
                  <c:v>1.8156433991831943E-2</c:v>
                </c:pt>
                <c:pt idx="260">
                  <c:v>-5.92436543466381E-2</c:v>
                </c:pt>
                <c:pt idx="261">
                  <c:v>2.8025875193999693E-2</c:v>
                </c:pt>
                <c:pt idx="262">
                  <c:v>-6.119157225540884E-2</c:v>
                </c:pt>
                <c:pt idx="263">
                  <c:v>2.645502583613429E-2</c:v>
                </c:pt>
                <c:pt idx="264">
                  <c:v>4.8919840626852874E-2</c:v>
                </c:pt>
                <c:pt idx="265">
                  <c:v>-3.3781472218705096E-2</c:v>
                </c:pt>
                <c:pt idx="266">
                  <c:v>8.0560790331389284E-2</c:v>
                </c:pt>
                <c:pt idx="267">
                  <c:v>4.3718777654420081E-2</c:v>
                </c:pt>
                <c:pt idx="268">
                  <c:v>2.4796610884673134E-2</c:v>
                </c:pt>
                <c:pt idx="269">
                  <c:v>-4.3196932382858932E-2</c:v>
                </c:pt>
                <c:pt idx="270">
                  <c:v>6.1901686780602488E-3</c:v>
                </c:pt>
                <c:pt idx="271">
                  <c:v>4.0138498473148874E-3</c:v>
                </c:pt>
                <c:pt idx="272">
                  <c:v>-4.3915482953290015E-2</c:v>
                </c:pt>
                <c:pt idx="273">
                  <c:v>3.2557395693383032E-3</c:v>
                </c:pt>
                <c:pt idx="274">
                  <c:v>-1.5851250162386744E-2</c:v>
                </c:pt>
                <c:pt idx="275">
                  <c:v>4.5076754679389423E-2</c:v>
                </c:pt>
                <c:pt idx="276">
                  <c:v>2.0976566030169695E-2</c:v>
                </c:pt>
                <c:pt idx="277">
                  <c:v>1.0088932082131673E-3</c:v>
                </c:pt>
                <c:pt idx="278">
                  <c:v>1.4324907509194549E-2</c:v>
                </c:pt>
                <c:pt idx="279">
                  <c:v>3.7782025641302764E-3</c:v>
                </c:pt>
                <c:pt idx="280">
                  <c:v>-3.8346012093991723E-2</c:v>
                </c:pt>
                <c:pt idx="281">
                  <c:v>-8.1802602943045896E-4</c:v>
                </c:pt>
                <c:pt idx="282">
                  <c:v>3.3644746539362808E-2</c:v>
                </c:pt>
                <c:pt idx="283">
                  <c:v>6.4892205503919399E-3</c:v>
                </c:pt>
                <c:pt idx="284">
                  <c:v>-3.8457274328654263E-2</c:v>
                </c:pt>
                <c:pt idx="285">
                  <c:v>1.2393450653632843E-2</c:v>
                </c:pt>
                <c:pt idx="286">
                  <c:v>8.8460205856226212E-3</c:v>
                </c:pt>
                <c:pt idx="287">
                  <c:v>-1.3043584533436896E-2</c:v>
                </c:pt>
                <c:pt idx="288">
                  <c:v>2.5160397546150452E-2</c:v>
                </c:pt>
                <c:pt idx="289">
                  <c:v>1.4221648943907116E-2</c:v>
                </c:pt>
                <c:pt idx="290">
                  <c:v>2.1929478813468149E-2</c:v>
                </c:pt>
                <c:pt idx="291">
                  <c:v>-2.1406615567482884E-2</c:v>
                </c:pt>
                <c:pt idx="292">
                  <c:v>-4.3345582111293982E-2</c:v>
                </c:pt>
                <c:pt idx="293">
                  <c:v>2.367693006637232E-2</c:v>
                </c:pt>
                <c:pt idx="294">
                  <c:v>-1.1159190371414902E-2</c:v>
                </c:pt>
                <c:pt idx="295">
                  <c:v>1.5235072767207427E-2</c:v>
                </c:pt>
                <c:pt idx="296">
                  <c:v>1.0650763366322369E-2</c:v>
                </c:pt>
                <c:pt idx="297">
                  <c:v>-1.3146410626876581E-2</c:v>
                </c:pt>
                <c:pt idx="298">
                  <c:v>-3.954161925902611E-3</c:v>
                </c:pt>
                <c:pt idx="299">
                  <c:v>-2.8933285229455308E-2</c:v>
                </c:pt>
                <c:pt idx="300">
                  <c:v>-1.6667671382198317E-2</c:v>
                </c:pt>
                <c:pt idx="301">
                  <c:v>1.0525381171823005E-3</c:v>
                </c:pt>
                <c:pt idx="302">
                  <c:v>5.0309321924875861E-2</c:v>
                </c:pt>
                <c:pt idx="303">
                  <c:v>-8.9723149776427188E-3</c:v>
                </c:pt>
                <c:pt idx="304">
                  <c:v>8.6699355157974431E-3</c:v>
                </c:pt>
                <c:pt idx="305">
                  <c:v>-1.1524959182251032E-2</c:v>
                </c:pt>
                <c:pt idx="306">
                  <c:v>-2.0022474732260073E-4</c:v>
                </c:pt>
                <c:pt idx="307">
                  <c:v>2.1226311628493592E-2</c:v>
                </c:pt>
                <c:pt idx="308">
                  <c:v>1.4504717921571675E-2</c:v>
                </c:pt>
                <c:pt idx="309">
                  <c:v>1.7751983657301417E-2</c:v>
                </c:pt>
                <c:pt idx="310">
                  <c:v>1.7473777415242277E-2</c:v>
                </c:pt>
                <c:pt idx="311">
                  <c:v>-1.6045842073328289E-2</c:v>
                </c:pt>
                <c:pt idx="312">
                  <c:v>1.4239706386514355E-2</c:v>
                </c:pt>
                <c:pt idx="313">
                  <c:v>1.999494991928925E-2</c:v>
                </c:pt>
                <c:pt idx="314">
                  <c:v>3.3077443642892716E-2</c:v>
                </c:pt>
                <c:pt idx="315">
                  <c:v>-2.0728783348245086E-3</c:v>
                </c:pt>
                <c:pt idx="316">
                  <c:v>3.6402488646409749E-2</c:v>
                </c:pt>
                <c:pt idx="317">
                  <c:v>-4.2937180541523217E-3</c:v>
                </c:pt>
                <c:pt idx="318">
                  <c:v>-1.5658560959585201E-2</c:v>
                </c:pt>
                <c:pt idx="319">
                  <c:v>-8.2160144407194807E-3</c:v>
                </c:pt>
                <c:pt idx="320">
                  <c:v>-4.8204593716093543E-2</c:v>
                </c:pt>
                <c:pt idx="321">
                  <c:v>4.901168398563192E-3</c:v>
                </c:pt>
                <c:pt idx="322">
                  <c:v>-4.8762496958297029E-3</c:v>
                </c:pt>
                <c:pt idx="323">
                  <c:v>2.799885604755914E-2</c:v>
                </c:pt>
                <c:pt idx="324">
                  <c:v>8.7471646124320877E-3</c:v>
                </c:pt>
                <c:pt idx="325">
                  <c:v>-7.4778945950564769E-3</c:v>
                </c:pt>
                <c:pt idx="326">
                  <c:v>4.1657503239493398E-3</c:v>
                </c:pt>
                <c:pt idx="327">
                  <c:v>-6.1945273446956522E-3</c:v>
                </c:pt>
                <c:pt idx="328">
                  <c:v>1.3842759658689347E-2</c:v>
                </c:pt>
                <c:pt idx="329">
                  <c:v>-2.9594516595593642E-2</c:v>
                </c:pt>
                <c:pt idx="330">
                  <c:v>9.646712071127805E-3</c:v>
                </c:pt>
                <c:pt idx="331">
                  <c:v>-1.8192515970762014E-3</c:v>
                </c:pt>
                <c:pt idx="332">
                  <c:v>7.2693646412909539E-3</c:v>
                </c:pt>
                <c:pt idx="333">
                  <c:v>-1.9167233349888905E-3</c:v>
                </c:pt>
                <c:pt idx="334">
                  <c:v>-1.8351549772487438E-3</c:v>
                </c:pt>
                <c:pt idx="335">
                  <c:v>2.4547357781050789E-2</c:v>
                </c:pt>
                <c:pt idx="336">
                  <c:v>-8.4005696611941568E-3</c:v>
                </c:pt>
                <c:pt idx="337">
                  <c:v>1.4743567704891583E-2</c:v>
                </c:pt>
                <c:pt idx="338">
                  <c:v>-7.462573791938789E-3</c:v>
                </c:pt>
                <c:pt idx="339">
                  <c:v>-1.2489114797225542E-2</c:v>
                </c:pt>
                <c:pt idx="340">
                  <c:v>-1.2142978938369098E-2</c:v>
                </c:pt>
                <c:pt idx="341">
                  <c:v>1.0002620932829177E-2</c:v>
                </c:pt>
                <c:pt idx="342">
                  <c:v>1.7104731394322649E-2</c:v>
                </c:pt>
                <c:pt idx="343">
                  <c:v>-9.692345808264816E-3</c:v>
                </c:pt>
                <c:pt idx="344">
                  <c:v>2.0070975172636379E-2</c:v>
                </c:pt>
                <c:pt idx="345">
                  <c:v>-4.6496837825627029E-3</c:v>
                </c:pt>
                <c:pt idx="346">
                  <c:v>-3.1236792610300893E-3</c:v>
                </c:pt>
                <c:pt idx="347">
                  <c:v>4.6759772680644079E-3</c:v>
                </c:pt>
                <c:pt idx="348">
                  <c:v>2.1770135668946187E-3</c:v>
                </c:pt>
                <c:pt idx="349">
                  <c:v>-1.3244913287642126E-2</c:v>
                </c:pt>
                <c:pt idx="350">
                  <c:v>-6.6727041225190305E-4</c:v>
                </c:pt>
                <c:pt idx="351">
                  <c:v>-1.5481496249941122E-2</c:v>
                </c:pt>
                <c:pt idx="352">
                  <c:v>-3.3973183579501499E-3</c:v>
                </c:pt>
                <c:pt idx="353">
                  <c:v>-2.1644503695599834E-3</c:v>
                </c:pt>
                <c:pt idx="354">
                  <c:v>6.0277214124954794E-3</c:v>
                </c:pt>
                <c:pt idx="355">
                  <c:v>-2.1566969346964667E-2</c:v>
                </c:pt>
                <c:pt idx="356">
                  <c:v>-1.4372491642487866E-2</c:v>
                </c:pt>
                <c:pt idx="357">
                  <c:v>1.9098640268784509E-2</c:v>
                </c:pt>
                <c:pt idx="358">
                  <c:v>2.7832836731743172E-3</c:v>
                </c:pt>
                <c:pt idx="359">
                  <c:v>8.9221042927795213E-3</c:v>
                </c:pt>
                <c:pt idx="360">
                  <c:v>-9.8203462339578156E-3</c:v>
                </c:pt>
                <c:pt idx="361">
                  <c:v>8.9824194117820117E-4</c:v>
                </c:pt>
                <c:pt idx="362">
                  <c:v>4.0800013328131613E-3</c:v>
                </c:pt>
                <c:pt idx="363">
                  <c:v>2.3846161371220868E-2</c:v>
                </c:pt>
                <c:pt idx="364">
                  <c:v>8.9731626796376186E-3</c:v>
                </c:pt>
                <c:pt idx="365">
                  <c:v>-6.1152716996156521E-3</c:v>
                </c:pt>
                <c:pt idx="366">
                  <c:v>-1.5881900710193589E-2</c:v>
                </c:pt>
                <c:pt idx="367">
                  <c:v>1.8138138637307807E-3</c:v>
                </c:pt>
                <c:pt idx="368">
                  <c:v>-6.8375644797557316E-3</c:v>
                </c:pt>
                <c:pt idx="369">
                  <c:v>7.9009698690510072E-3</c:v>
                </c:pt>
                <c:pt idx="370">
                  <c:v>-1.3347055639559279E-2</c:v>
                </c:pt>
                <c:pt idx="371">
                  <c:v>-3.0405108475485281E-3</c:v>
                </c:pt>
                <c:pt idx="372">
                  <c:v>2.2528723800937352E-2</c:v>
                </c:pt>
                <c:pt idx="373">
                  <c:v>7.5877382186805863E-5</c:v>
                </c:pt>
                <c:pt idx="374">
                  <c:v>7.9867577789830176E-3</c:v>
                </c:pt>
                <c:pt idx="375">
                  <c:v>-6.450481410016284E-3</c:v>
                </c:pt>
                <c:pt idx="376">
                  <c:v>-2.60108282165394E-3</c:v>
                </c:pt>
                <c:pt idx="377">
                  <c:v>-1.1199936976281763E-2</c:v>
                </c:pt>
                <c:pt idx="378">
                  <c:v>-1.8451608218064506E-3</c:v>
                </c:pt>
                <c:pt idx="379">
                  <c:v>1.878520691511102E-2</c:v>
                </c:pt>
                <c:pt idx="380">
                  <c:v>-4.4257466232353621E-3</c:v>
                </c:pt>
                <c:pt idx="381">
                  <c:v>-8.9127060350375643E-3</c:v>
                </c:pt>
                <c:pt idx="382">
                  <c:v>1.7697209680637881E-2</c:v>
                </c:pt>
                <c:pt idx="383">
                  <c:v>-1.5996766854018959E-2</c:v>
                </c:pt>
                <c:pt idx="384">
                  <c:v>1.386933827820159E-2</c:v>
                </c:pt>
                <c:pt idx="385">
                  <c:v>-3.7846812455948342E-3</c:v>
                </c:pt>
                <c:pt idx="386">
                  <c:v>2.0302112645724309E-3</c:v>
                </c:pt>
                <c:pt idx="387">
                  <c:v>3.5177440246332327E-3</c:v>
                </c:pt>
                <c:pt idx="388">
                  <c:v>3.1719989717905878E-3</c:v>
                </c:pt>
                <c:pt idx="389">
                  <c:v>1.279782473647569E-3</c:v>
                </c:pt>
                <c:pt idx="390">
                  <c:v>-6.9053618696599366E-3</c:v>
                </c:pt>
                <c:pt idx="391">
                  <c:v>-1.2242508421079512E-2</c:v>
                </c:pt>
                <c:pt idx="392">
                  <c:v>-3.8108154367996784E-2</c:v>
                </c:pt>
                <c:pt idx="393">
                  <c:v>-4.0146924558178585E-3</c:v>
                </c:pt>
                <c:pt idx="394">
                  <c:v>6.1451248720432831E-3</c:v>
                </c:pt>
                <c:pt idx="395">
                  <c:v>-8.2887034541667907E-3</c:v>
                </c:pt>
                <c:pt idx="396">
                  <c:v>-6.9446186723079789E-3</c:v>
                </c:pt>
                <c:pt idx="397">
                  <c:v>2.3736794121447094E-2</c:v>
                </c:pt>
                <c:pt idx="398">
                  <c:v>-2.3151651523682388E-3</c:v>
                </c:pt>
                <c:pt idx="399">
                  <c:v>-5.9426193849623178E-3</c:v>
                </c:pt>
                <c:pt idx="400">
                  <c:v>4.2794233668841742E-3</c:v>
                </c:pt>
                <c:pt idx="401">
                  <c:v>1.7411275088244043E-4</c:v>
                </c:pt>
                <c:pt idx="402">
                  <c:v>9.6919829492152186E-3</c:v>
                </c:pt>
                <c:pt idx="403">
                  <c:v>4.8303980449664469E-3</c:v>
                </c:pt>
                <c:pt idx="404">
                  <c:v>-2.7532730387661384E-3</c:v>
                </c:pt>
                <c:pt idx="405">
                  <c:v>6.1140038157561291E-3</c:v>
                </c:pt>
                <c:pt idx="406">
                  <c:v>7.0739486060515241E-3</c:v>
                </c:pt>
                <c:pt idx="407">
                  <c:v>6.5443861987524703E-3</c:v>
                </c:pt>
                <c:pt idx="408">
                  <c:v>-6.382678892666336E-3</c:v>
                </c:pt>
                <c:pt idx="409">
                  <c:v>-1.2033245564053465E-3</c:v>
                </c:pt>
                <c:pt idx="410">
                  <c:v>-2.1319786390802294E-2</c:v>
                </c:pt>
                <c:pt idx="411">
                  <c:v>2.0145402402391592E-2</c:v>
                </c:pt>
                <c:pt idx="412">
                  <c:v>1.3686318249791238E-3</c:v>
                </c:pt>
                <c:pt idx="413">
                  <c:v>-2.7026222145276973E-3</c:v>
                </c:pt>
                <c:pt idx="414">
                  <c:v>-1.5400126295800854E-2</c:v>
                </c:pt>
                <c:pt idx="415">
                  <c:v>-5.2960590934461225E-4</c:v>
                </c:pt>
                <c:pt idx="416">
                  <c:v>1.1937418803651744E-2</c:v>
                </c:pt>
                <c:pt idx="417">
                  <c:v>-1.923199472318415E-2</c:v>
                </c:pt>
                <c:pt idx="418">
                  <c:v>-1.7903896986143461E-2</c:v>
                </c:pt>
                <c:pt idx="419">
                  <c:v>-3.4306476187290449E-2</c:v>
                </c:pt>
                <c:pt idx="420">
                  <c:v>-3.1725923299015058E-4</c:v>
                </c:pt>
                <c:pt idx="421">
                  <c:v>5.3623527239965128E-3</c:v>
                </c:pt>
                <c:pt idx="422">
                  <c:v>2.0872278326655107E-2</c:v>
                </c:pt>
                <c:pt idx="423">
                  <c:v>2.4108362173412414E-2</c:v>
                </c:pt>
                <c:pt idx="424">
                  <c:v>2.4103645628526137E-2</c:v>
                </c:pt>
                <c:pt idx="425">
                  <c:v>1.2343143976807709E-2</c:v>
                </c:pt>
                <c:pt idx="426">
                  <c:v>-4.6476307078708902E-3</c:v>
                </c:pt>
                <c:pt idx="427">
                  <c:v>7.2953132475463048E-2</c:v>
                </c:pt>
                <c:pt idx="428">
                  <c:v>1.5369483661700505E-2</c:v>
                </c:pt>
                <c:pt idx="429">
                  <c:v>4.8305626424440347E-3</c:v>
                </c:pt>
                <c:pt idx="430">
                  <c:v>-1.5292985352338882E-2</c:v>
                </c:pt>
                <c:pt idx="431">
                  <c:v>3.2747757264349866E-3</c:v>
                </c:pt>
                <c:pt idx="432">
                  <c:v>1.6831033056492514E-2</c:v>
                </c:pt>
                <c:pt idx="433">
                  <c:v>2.1032498569926242E-3</c:v>
                </c:pt>
                <c:pt idx="434">
                  <c:v>5.1753500176831852E-3</c:v>
                </c:pt>
                <c:pt idx="435">
                  <c:v>-6.6975731219644265E-3</c:v>
                </c:pt>
                <c:pt idx="436">
                  <c:v>3.8703668460832231E-3</c:v>
                </c:pt>
                <c:pt idx="437">
                  <c:v>-6.8074017648810537E-4</c:v>
                </c:pt>
                <c:pt idx="438">
                  <c:v>1.1994095228693175E-2</c:v>
                </c:pt>
                <c:pt idx="439">
                  <c:v>2.3127297542344539E-3</c:v>
                </c:pt>
                <c:pt idx="440">
                  <c:v>-8.0803877236422907E-4</c:v>
                </c:pt>
                <c:pt idx="441">
                  <c:v>5.6229587193691831E-3</c:v>
                </c:pt>
                <c:pt idx="442">
                  <c:v>-1.4326400294313183E-2</c:v>
                </c:pt>
                <c:pt idx="443">
                  <c:v>1.1367495398264886E-2</c:v>
                </c:pt>
                <c:pt idx="444">
                  <c:v>2.4541745722004253E-4</c:v>
                </c:pt>
                <c:pt idx="445">
                  <c:v>-1.5505449282438731E-3</c:v>
                </c:pt>
                <c:pt idx="446">
                  <c:v>6.2216803534235407E-3</c:v>
                </c:pt>
                <c:pt idx="447">
                  <c:v>-6.3975007443771272E-3</c:v>
                </c:pt>
                <c:pt idx="448">
                  <c:v>-2.2830875594942834E-3</c:v>
                </c:pt>
                <c:pt idx="449">
                  <c:v>-2.4938140260107634E-3</c:v>
                </c:pt>
                <c:pt idx="450">
                  <c:v>5.1007213309419276E-4</c:v>
                </c:pt>
                <c:pt idx="451">
                  <c:v>-7.6149845242916032E-3</c:v>
                </c:pt>
                <c:pt idx="452">
                  <c:v>3.6772643040082725E-3</c:v>
                </c:pt>
                <c:pt idx="453">
                  <c:v>4.4672934280658226E-4</c:v>
                </c:pt>
                <c:pt idx="454">
                  <c:v>3.1359505171933387E-3</c:v>
                </c:pt>
                <c:pt idx="455">
                  <c:v>3.2080338091887461E-4</c:v>
                </c:pt>
                <c:pt idx="456">
                  <c:v>-3.9034832409187347E-3</c:v>
                </c:pt>
                <c:pt idx="457">
                  <c:v>-2.4632283431022903E-2</c:v>
                </c:pt>
                <c:pt idx="458">
                  <c:v>1.3539552334929365E-2</c:v>
                </c:pt>
                <c:pt idx="459">
                  <c:v>1.1047504451803407E-2</c:v>
                </c:pt>
                <c:pt idx="460">
                  <c:v>-1.0099913977588721E-3</c:v>
                </c:pt>
                <c:pt idx="461">
                  <c:v>1.1947517501515029E-2</c:v>
                </c:pt>
                <c:pt idx="462">
                  <c:v>4.1802997794889545E-3</c:v>
                </c:pt>
                <c:pt idx="463">
                  <c:v>-2.2085066776001902E-3</c:v>
                </c:pt>
                <c:pt idx="464">
                  <c:v>-8.6092855016619563E-3</c:v>
                </c:pt>
                <c:pt idx="465">
                  <c:v>6.7412738004500707E-3</c:v>
                </c:pt>
                <c:pt idx="466">
                  <c:v>-4.3681190101328548E-3</c:v>
                </c:pt>
                <c:pt idx="467">
                  <c:v>1.1790904072822617E-2</c:v>
                </c:pt>
                <c:pt idx="468">
                  <c:v>6.946653953994711E-3</c:v>
                </c:pt>
                <c:pt idx="469">
                  <c:v>6.5098021610574975E-3</c:v>
                </c:pt>
                <c:pt idx="470">
                  <c:v>-7.8193358224860655E-3</c:v>
                </c:pt>
                <c:pt idx="471">
                  <c:v>-2.0259168631257644E-3</c:v>
                </c:pt>
                <c:pt idx="472">
                  <c:v>2.0683005948430983E-3</c:v>
                </c:pt>
                <c:pt idx="473">
                  <c:v>3.2564043864595034E-3</c:v>
                </c:pt>
                <c:pt idx="474">
                  <c:v>-1.2299994879572116E-2</c:v>
                </c:pt>
                <c:pt idx="475">
                  <c:v>9.9385881850262313E-4</c:v>
                </c:pt>
                <c:pt idx="476">
                  <c:v>-3.3274281138193982E-3</c:v>
                </c:pt>
                <c:pt idx="477">
                  <c:v>5.3139640770213407E-3</c:v>
                </c:pt>
                <c:pt idx="478">
                  <c:v>-6.7117157479182499E-3</c:v>
                </c:pt>
                <c:pt idx="479">
                  <c:v>-5.5998338319807597E-3</c:v>
                </c:pt>
                <c:pt idx="480">
                  <c:v>-1.5810799512346218E-2</c:v>
                </c:pt>
                <c:pt idx="481">
                  <c:v>9.3053705862865127E-3</c:v>
                </c:pt>
                <c:pt idx="482">
                  <c:v>-1.1636147950959264E-2</c:v>
                </c:pt>
                <c:pt idx="483">
                  <c:v>9.2798023123607104E-3</c:v>
                </c:pt>
                <c:pt idx="484">
                  <c:v>-2.0406346006003374E-2</c:v>
                </c:pt>
                <c:pt idx="485">
                  <c:v>1.1503788165350514E-2</c:v>
                </c:pt>
                <c:pt idx="486">
                  <c:v>1.8400869664232385E-2</c:v>
                </c:pt>
                <c:pt idx="487">
                  <c:v>-1.0785392264726133E-5</c:v>
                </c:pt>
                <c:pt idx="488">
                  <c:v>8.1439171005421654E-3</c:v>
                </c:pt>
                <c:pt idx="489">
                  <c:v>9.0027055086891183E-3</c:v>
                </c:pt>
                <c:pt idx="490">
                  <c:v>4.7191477135325238E-3</c:v>
                </c:pt>
                <c:pt idx="491">
                  <c:v>9.6857245101707168E-4</c:v>
                </c:pt>
                <c:pt idx="492">
                  <c:v>-3.6506605213450696E-3</c:v>
                </c:pt>
                <c:pt idx="493">
                  <c:v>-1.72830057340741E-4</c:v>
                </c:pt>
                <c:pt idx="494">
                  <c:v>5.9524560969335871E-3</c:v>
                </c:pt>
                <c:pt idx="495">
                  <c:v>1.4374586062410903E-2</c:v>
                </c:pt>
                <c:pt idx="496">
                  <c:v>4.8389410332650386E-5</c:v>
                </c:pt>
                <c:pt idx="497">
                  <c:v>-3.5819528151744729E-3</c:v>
                </c:pt>
                <c:pt idx="498">
                  <c:v>-6.5268102278054144E-3</c:v>
                </c:pt>
                <c:pt idx="499">
                  <c:v>7.863102899653359E-3</c:v>
                </c:pt>
                <c:pt idx="500">
                  <c:v>-1.0588347396268368E-3</c:v>
                </c:pt>
                <c:pt idx="501">
                  <c:v>2.1476927495196791E-3</c:v>
                </c:pt>
                <c:pt idx="502">
                  <c:v>3.1335803879391842E-3</c:v>
                </c:pt>
                <c:pt idx="503">
                  <c:v>-2.4331143331981363E-3</c:v>
                </c:pt>
                <c:pt idx="504">
                  <c:v>-1.4045539076652168E-2</c:v>
                </c:pt>
                <c:pt idx="505">
                  <c:v>1.5583113191752302E-2</c:v>
                </c:pt>
                <c:pt idx="506">
                  <c:v>2.9200573732095017E-3</c:v>
                </c:pt>
                <c:pt idx="507">
                  <c:v>3.4931937213472288E-3</c:v>
                </c:pt>
                <c:pt idx="508">
                  <c:v>1.0119452426195029E-4</c:v>
                </c:pt>
                <c:pt idx="509">
                  <c:v>-8.2664313046653462E-3</c:v>
                </c:pt>
                <c:pt idx="510">
                  <c:v>2.0596947079009737E-2</c:v>
                </c:pt>
                <c:pt idx="511">
                  <c:v>3.7166215139906667E-3</c:v>
                </c:pt>
                <c:pt idx="512">
                  <c:v>1.1007603894449363E-2</c:v>
                </c:pt>
                <c:pt idx="513">
                  <c:v>7.1871377236116304E-3</c:v>
                </c:pt>
                <c:pt idx="514">
                  <c:v>2.1174961203763169E-3</c:v>
                </c:pt>
                <c:pt idx="515">
                  <c:v>-1.7512907413500963E-3</c:v>
                </c:pt>
                <c:pt idx="516">
                  <c:v>3.2188194587490556E-3</c:v>
                </c:pt>
                <c:pt idx="517">
                  <c:v>-1.0074110782461267E-4</c:v>
                </c:pt>
                <c:pt idx="518">
                  <c:v>1.3154411058392947E-3</c:v>
                </c:pt>
                <c:pt idx="519">
                  <c:v>-1.0750678756138029E-2</c:v>
                </c:pt>
                <c:pt idx="520">
                  <c:v>-4.9271227933020403E-3</c:v>
                </c:pt>
                <c:pt idx="521">
                  <c:v>-3.8912971785046674E-3</c:v>
                </c:pt>
                <c:pt idx="522">
                  <c:v>3.3466217511460956E-4</c:v>
                </c:pt>
                <c:pt idx="523">
                  <c:v>8.6052594871271766E-4</c:v>
                </c:pt>
                <c:pt idx="524">
                  <c:v>6.0965483832586377E-3</c:v>
                </c:pt>
                <c:pt idx="525">
                  <c:v>4.4484059120361253E-3</c:v>
                </c:pt>
                <c:pt idx="526">
                  <c:v>1.1985056977768775E-2</c:v>
                </c:pt>
                <c:pt idx="527">
                  <c:v>-3.4240325934948514E-3</c:v>
                </c:pt>
                <c:pt idx="528">
                  <c:v>5.8717411406449789E-3</c:v>
                </c:pt>
                <c:pt idx="529">
                  <c:v>4.6394237357003845E-3</c:v>
                </c:pt>
                <c:pt idx="530">
                  <c:v>-1.1091176002239025E-4</c:v>
                </c:pt>
                <c:pt idx="531">
                  <c:v>5.7025067553880303E-3</c:v>
                </c:pt>
                <c:pt idx="532">
                  <c:v>5.9829123974685804E-4</c:v>
                </c:pt>
                <c:pt idx="533">
                  <c:v>-1.2537417231639598E-3</c:v>
                </c:pt>
                <c:pt idx="534">
                  <c:v>3.6320142828019817E-3</c:v>
                </c:pt>
                <c:pt idx="535">
                  <c:v>3.9507244342253051E-3</c:v>
                </c:pt>
                <c:pt idx="536">
                  <c:v>4.108432232296436E-3</c:v>
                </c:pt>
                <c:pt idx="537">
                  <c:v>8.4545048409929643E-3</c:v>
                </c:pt>
                <c:pt idx="538">
                  <c:v>1.5289550776650632E-3</c:v>
                </c:pt>
                <c:pt idx="539">
                  <c:v>-2.1118119385507506E-2</c:v>
                </c:pt>
                <c:pt idx="540">
                  <c:v>7.3434797339670572E-3</c:v>
                </c:pt>
                <c:pt idx="541">
                  <c:v>9.0929898677596221E-3</c:v>
                </c:pt>
                <c:pt idx="542">
                  <c:v>-1.4913912460150268E-3</c:v>
                </c:pt>
                <c:pt idx="543">
                  <c:v>2.8052926373181978E-3</c:v>
                </c:pt>
                <c:pt idx="544">
                  <c:v>-2.8049418158488754E-4</c:v>
                </c:pt>
                <c:pt idx="545">
                  <c:v>5.2811006679809123E-3</c:v>
                </c:pt>
                <c:pt idx="546">
                  <c:v>-6.9946987478574176E-4</c:v>
                </c:pt>
                <c:pt idx="547">
                  <c:v>-5.2640701256338124E-3</c:v>
                </c:pt>
                <c:pt idx="548">
                  <c:v>6.1093994935943795E-3</c:v>
                </c:pt>
                <c:pt idx="549">
                  <c:v>-8.9413915342825435E-3</c:v>
                </c:pt>
                <c:pt idx="550">
                  <c:v>1.3933744184639425E-2</c:v>
                </c:pt>
                <c:pt idx="551">
                  <c:v>2.7755567353077953E-3</c:v>
                </c:pt>
                <c:pt idx="552">
                  <c:v>4.460635525458093E-3</c:v>
                </c:pt>
                <c:pt idx="553">
                  <c:v>7.5167364871199234E-5</c:v>
                </c:pt>
                <c:pt idx="554">
                  <c:v>-1.8746528327207582E-2</c:v>
                </c:pt>
                <c:pt idx="555">
                  <c:v>1.9064718998749999E-3</c:v>
                </c:pt>
                <c:pt idx="556">
                  <c:v>1.4290627272910176E-3</c:v>
                </c:pt>
                <c:pt idx="557">
                  <c:v>1.5277880968238507E-2</c:v>
                </c:pt>
                <c:pt idx="558">
                  <c:v>-2.790045166128349E-3</c:v>
                </c:pt>
                <c:pt idx="559">
                  <c:v>-2.1507717578360063E-3</c:v>
                </c:pt>
                <c:pt idx="560">
                  <c:v>-1.4445148299087831E-2</c:v>
                </c:pt>
                <c:pt idx="561">
                  <c:v>1.2855827442383368E-2</c:v>
                </c:pt>
                <c:pt idx="562">
                  <c:v>6.7290173221788057E-3</c:v>
                </c:pt>
                <c:pt idx="563">
                  <c:v>3.4513785833576532E-3</c:v>
                </c:pt>
                <c:pt idx="564">
                  <c:v>-2.8471527410516119E-3</c:v>
                </c:pt>
                <c:pt idx="565">
                  <c:v>2.081072651811767E-4</c:v>
                </c:pt>
                <c:pt idx="566">
                  <c:v>6.8775407889673443E-3</c:v>
                </c:pt>
                <c:pt idx="567">
                  <c:v>7.4923994939851491E-3</c:v>
                </c:pt>
                <c:pt idx="568">
                  <c:v>-5.7132937314876954E-3</c:v>
                </c:pt>
                <c:pt idx="569">
                  <c:v>6.5288016847212813E-3</c:v>
                </c:pt>
                <c:pt idx="570">
                  <c:v>4.9374010833308501E-3</c:v>
                </c:pt>
                <c:pt idx="571">
                  <c:v>-2.0875808843757006E-3</c:v>
                </c:pt>
                <c:pt idx="572">
                  <c:v>1.1886134091020895E-3</c:v>
                </c:pt>
                <c:pt idx="573">
                  <c:v>4.2728497487723753E-3</c:v>
                </c:pt>
                <c:pt idx="574">
                  <c:v>1.1378763569679983E-3</c:v>
                </c:pt>
                <c:pt idx="575">
                  <c:v>1.8971431124300969E-3</c:v>
                </c:pt>
                <c:pt idx="576">
                  <c:v>-2.5873511948029987E-3</c:v>
                </c:pt>
                <c:pt idx="577">
                  <c:v>8.240615882005517E-3</c:v>
                </c:pt>
                <c:pt idx="578">
                  <c:v>2.3742143450354103E-3</c:v>
                </c:pt>
                <c:pt idx="579">
                  <c:v>3.4958133409803442E-3</c:v>
                </c:pt>
                <c:pt idx="580">
                  <c:v>1.9755998110955338E-3</c:v>
                </c:pt>
                <c:pt idx="581">
                  <c:v>2.04371149548103E-3</c:v>
                </c:pt>
                <c:pt idx="582">
                  <c:v>-1.4673012584069278E-2</c:v>
                </c:pt>
                <c:pt idx="583">
                  <c:v>5.0684530408080016E-3</c:v>
                </c:pt>
                <c:pt idx="584">
                  <c:v>1.3561335326959653E-3</c:v>
                </c:pt>
                <c:pt idx="585">
                  <c:v>-9.1821619305462992E-3</c:v>
                </c:pt>
                <c:pt idx="586">
                  <c:v>1.2149848069155016E-2</c:v>
                </c:pt>
                <c:pt idx="587">
                  <c:v>-1.2494324102643103E-3</c:v>
                </c:pt>
                <c:pt idx="588">
                  <c:v>-9.8400826150011871E-3</c:v>
                </c:pt>
                <c:pt idx="589">
                  <c:v>1.4338558468017283E-3</c:v>
                </c:pt>
                <c:pt idx="590">
                  <c:v>-9.116516655645163E-3</c:v>
                </c:pt>
                <c:pt idx="591">
                  <c:v>7.0420184362018834E-3</c:v>
                </c:pt>
                <c:pt idx="592">
                  <c:v>-1.4649018694542416E-4</c:v>
                </c:pt>
                <c:pt idx="593">
                  <c:v>2.2377375881534036E-3</c:v>
                </c:pt>
                <c:pt idx="594">
                  <c:v>-9.187048651662524E-3</c:v>
                </c:pt>
                <c:pt idx="595">
                  <c:v>3.1054400800606266E-3</c:v>
                </c:pt>
                <c:pt idx="596">
                  <c:v>-2.0270802292465046E-2</c:v>
                </c:pt>
                <c:pt idx="597">
                  <c:v>2.0531196224000531E-2</c:v>
                </c:pt>
                <c:pt idx="598">
                  <c:v>4.5581486350320683E-3</c:v>
                </c:pt>
                <c:pt idx="599">
                  <c:v>-1.1892310567978837E-4</c:v>
                </c:pt>
                <c:pt idx="600">
                  <c:v>-1.3722806924179088E-5</c:v>
                </c:pt>
                <c:pt idx="601">
                  <c:v>-9.9635049249847986E-3</c:v>
                </c:pt>
                <c:pt idx="602">
                  <c:v>-5.1384146952677904E-3</c:v>
                </c:pt>
                <c:pt idx="603">
                  <c:v>-2.5731955445123904E-2</c:v>
                </c:pt>
                <c:pt idx="604">
                  <c:v>8.0488806588874268E-3</c:v>
                </c:pt>
                <c:pt idx="605">
                  <c:v>1.8363949055067538E-2</c:v>
                </c:pt>
                <c:pt idx="606">
                  <c:v>2.64327474857718E-3</c:v>
                </c:pt>
                <c:pt idx="607">
                  <c:v>1.3368361467778431E-2</c:v>
                </c:pt>
                <c:pt idx="608">
                  <c:v>1.4877446379454728E-3</c:v>
                </c:pt>
                <c:pt idx="609">
                  <c:v>-7.1210291061010291E-3</c:v>
                </c:pt>
                <c:pt idx="610">
                  <c:v>1.1778333487089883E-2</c:v>
                </c:pt>
                <c:pt idx="611">
                  <c:v>3.6940089185419963E-3</c:v>
                </c:pt>
                <c:pt idx="612">
                  <c:v>-3.1721541592955225E-3</c:v>
                </c:pt>
                <c:pt idx="613">
                  <c:v>9.5029107759157811E-3</c:v>
                </c:pt>
                <c:pt idx="614">
                  <c:v>7.1509314992032006E-3</c:v>
                </c:pt>
                <c:pt idx="615">
                  <c:v>3.3288721791064012E-3</c:v>
                </c:pt>
                <c:pt idx="616">
                  <c:v>5.1687724389699839E-3</c:v>
                </c:pt>
                <c:pt idx="617">
                  <c:v>5.2610219043788672E-3</c:v>
                </c:pt>
                <c:pt idx="618">
                  <c:v>-5.5465315791418347E-4</c:v>
                </c:pt>
                <c:pt idx="619">
                  <c:v>1.0312916483823399E-3</c:v>
                </c:pt>
                <c:pt idx="620">
                  <c:v>5.5241327184313684E-3</c:v>
                </c:pt>
                <c:pt idx="621">
                  <c:v>3.5632032553038172E-3</c:v>
                </c:pt>
                <c:pt idx="622">
                  <c:v>1.9697346647015428E-3</c:v>
                </c:pt>
                <c:pt idx="623">
                  <c:v>-8.3394429059258039E-3</c:v>
                </c:pt>
                <c:pt idx="624">
                  <c:v>-2.771879733066758E-3</c:v>
                </c:pt>
                <c:pt idx="625">
                  <c:v>-7.3186762238111221E-3</c:v>
                </c:pt>
                <c:pt idx="626">
                  <c:v>-2.4555659644756037E-2</c:v>
                </c:pt>
                <c:pt idx="627">
                  <c:v>3.0562297065911577E-3</c:v>
                </c:pt>
                <c:pt idx="628">
                  <c:v>8.5640467491631574E-3</c:v>
                </c:pt>
                <c:pt idx="629">
                  <c:v>-2.815529366773168E-3</c:v>
                </c:pt>
                <c:pt idx="630">
                  <c:v>1.8244801658497797E-3</c:v>
                </c:pt>
                <c:pt idx="631">
                  <c:v>-1.5664222304116293E-3</c:v>
                </c:pt>
                <c:pt idx="632">
                  <c:v>2.3808910740939567E-3</c:v>
                </c:pt>
                <c:pt idx="633">
                  <c:v>8.0483383329944607E-4</c:v>
                </c:pt>
                <c:pt idx="634">
                  <c:v>-1.0652719395603005E-3</c:v>
                </c:pt>
                <c:pt idx="635">
                  <c:v>1.1684151000201788E-2</c:v>
                </c:pt>
                <c:pt idx="636">
                  <c:v>6.4932329927852692E-4</c:v>
                </c:pt>
                <c:pt idx="637">
                  <c:v>-1.0866028222070405E-2</c:v>
                </c:pt>
                <c:pt idx="638">
                  <c:v>7.966698604066241E-3</c:v>
                </c:pt>
                <c:pt idx="639">
                  <c:v>-2.5880573364856691E-3</c:v>
                </c:pt>
                <c:pt idx="640">
                  <c:v>-8.5375913511721181E-3</c:v>
                </c:pt>
                <c:pt idx="641">
                  <c:v>2.3708955728416596E-3</c:v>
                </c:pt>
                <c:pt idx="642">
                  <c:v>-3.1389343965548392E-3</c:v>
                </c:pt>
                <c:pt idx="643">
                  <c:v>1.9729106071852973E-3</c:v>
                </c:pt>
                <c:pt idx="644">
                  <c:v>-3.5949295649559407E-3</c:v>
                </c:pt>
                <c:pt idx="645">
                  <c:v>-1.0478625470840797E-2</c:v>
                </c:pt>
                <c:pt idx="646">
                  <c:v>5.9017860709262354E-3</c:v>
                </c:pt>
                <c:pt idx="647">
                  <c:v>-7.943780697066697E-3</c:v>
                </c:pt>
                <c:pt idx="648">
                  <c:v>-1.7562250861683771E-2</c:v>
                </c:pt>
                <c:pt idx="649">
                  <c:v>1.4901256158874079E-2</c:v>
                </c:pt>
                <c:pt idx="650">
                  <c:v>1.2778297457945204E-2</c:v>
                </c:pt>
                <c:pt idx="651">
                  <c:v>9.7429509630522337E-3</c:v>
                </c:pt>
                <c:pt idx="652">
                  <c:v>-9.5229962487318014E-3</c:v>
                </c:pt>
                <c:pt idx="653">
                  <c:v>1.873678532890671E-3</c:v>
                </c:pt>
                <c:pt idx="654">
                  <c:v>-2.1952010176324102E-2</c:v>
                </c:pt>
                <c:pt idx="655">
                  <c:v>8.3108695053894285E-3</c:v>
                </c:pt>
                <c:pt idx="656">
                  <c:v>-6.2366370603476849E-3</c:v>
                </c:pt>
                <c:pt idx="657">
                  <c:v>-3.5589099679970369E-4</c:v>
                </c:pt>
                <c:pt idx="658">
                  <c:v>-6.160684646162832E-3</c:v>
                </c:pt>
                <c:pt idx="659">
                  <c:v>1.5109901886087339E-2</c:v>
                </c:pt>
                <c:pt idx="660">
                  <c:v>-1.272608112571901E-2</c:v>
                </c:pt>
                <c:pt idx="661">
                  <c:v>1.6355281699682346E-2</c:v>
                </c:pt>
                <c:pt idx="662">
                  <c:v>-6.1093579322127733E-3</c:v>
                </c:pt>
                <c:pt idx="663">
                  <c:v>1.6069423351899549E-3</c:v>
                </c:pt>
                <c:pt idx="664">
                  <c:v>-3.419562509392913E-3</c:v>
                </c:pt>
                <c:pt idx="665">
                  <c:v>7.4961421316928649E-3</c:v>
                </c:pt>
                <c:pt idx="666">
                  <c:v>1.32250231509932E-2</c:v>
                </c:pt>
                <c:pt idx="667">
                  <c:v>6.308952813968283E-3</c:v>
                </c:pt>
                <c:pt idx="668">
                  <c:v>-8.1220569143342081E-3</c:v>
                </c:pt>
                <c:pt idx="669">
                  <c:v>-4.8714865367444619E-4</c:v>
                </c:pt>
                <c:pt idx="670">
                  <c:v>5.3471185593850492E-3</c:v>
                </c:pt>
                <c:pt idx="671">
                  <c:v>-2.9032755399195495E-3</c:v>
                </c:pt>
                <c:pt idx="672">
                  <c:v>7.0820706947026116E-3</c:v>
                </c:pt>
                <c:pt idx="673">
                  <c:v>-3.0967052744976845E-3</c:v>
                </c:pt>
                <c:pt idx="674">
                  <c:v>7.9588650435395165E-3</c:v>
                </c:pt>
                <c:pt idx="675">
                  <c:v>-1.9215939605394775E-3</c:v>
                </c:pt>
                <c:pt idx="676">
                  <c:v>7.4791574904034619E-3</c:v>
                </c:pt>
                <c:pt idx="677">
                  <c:v>3.8314447922620271E-3</c:v>
                </c:pt>
                <c:pt idx="678">
                  <c:v>9.1740219610653654E-3</c:v>
                </c:pt>
                <c:pt idx="679">
                  <c:v>4.8826752248227953E-3</c:v>
                </c:pt>
                <c:pt idx="680">
                  <c:v>3.4040304730916359E-3</c:v>
                </c:pt>
                <c:pt idx="681">
                  <c:v>5.329159920018374E-3</c:v>
                </c:pt>
                <c:pt idx="682">
                  <c:v>7.556039479939684E-3</c:v>
                </c:pt>
                <c:pt idx="683">
                  <c:v>9.4972633302078762E-4</c:v>
                </c:pt>
                <c:pt idx="684">
                  <c:v>-5.9755515146773098E-4</c:v>
                </c:pt>
                <c:pt idx="685">
                  <c:v>2.6830527054299972E-4</c:v>
                </c:pt>
                <c:pt idx="686">
                  <c:v>2.0404538615360164E-3</c:v>
                </c:pt>
                <c:pt idx="687">
                  <c:v>4.5014721671729485E-3</c:v>
                </c:pt>
                <c:pt idx="688">
                  <c:v>5.2362878371579151E-3</c:v>
                </c:pt>
                <c:pt idx="689">
                  <c:v>3.3568568686031027E-3</c:v>
                </c:pt>
                <c:pt idx="690">
                  <c:v>5.9401306478846063E-4</c:v>
                </c:pt>
                <c:pt idx="691">
                  <c:v>-2.0798912023669383E-3</c:v>
                </c:pt>
                <c:pt idx="692">
                  <c:v>-4.1657752990357328E-3</c:v>
                </c:pt>
                <c:pt idx="693">
                  <c:v>-1.0255119841955931E-3</c:v>
                </c:pt>
                <c:pt idx="694">
                  <c:v>-8.5345566169827622E-3</c:v>
                </c:pt>
                <c:pt idx="695">
                  <c:v>-3.3932355678278198E-4</c:v>
                </c:pt>
                <c:pt idx="696">
                  <c:v>4.7655227919135273E-3</c:v>
                </c:pt>
                <c:pt idx="697">
                  <c:v>-4.8670539392574569E-2</c:v>
                </c:pt>
                <c:pt idx="698">
                  <c:v>5.4039868177734604E-3</c:v>
                </c:pt>
                <c:pt idx="699">
                  <c:v>-8.1630929066871926E-3</c:v>
                </c:pt>
                <c:pt idx="700">
                  <c:v>2.3629658653549834E-2</c:v>
                </c:pt>
                <c:pt idx="701">
                  <c:v>-1.2593000551130882E-2</c:v>
                </c:pt>
                <c:pt idx="702">
                  <c:v>-4.4582918962402926E-3</c:v>
                </c:pt>
                <c:pt idx="703">
                  <c:v>1.4710527684423871E-2</c:v>
                </c:pt>
                <c:pt idx="704">
                  <c:v>2.8658563735120712E-2</c:v>
                </c:pt>
                <c:pt idx="705">
                  <c:v>-7.2188018560163693E-3</c:v>
                </c:pt>
                <c:pt idx="706">
                  <c:v>-9.0424172518945945E-4</c:v>
                </c:pt>
                <c:pt idx="707">
                  <c:v>-2.3643020147180267E-3</c:v>
                </c:pt>
                <c:pt idx="708">
                  <c:v>-6.999875724643943E-3</c:v>
                </c:pt>
                <c:pt idx="709">
                  <c:v>-6.8795246402634323E-3</c:v>
                </c:pt>
                <c:pt idx="710">
                  <c:v>4.6762930168296407E-3</c:v>
                </c:pt>
                <c:pt idx="711">
                  <c:v>1.1116409233837962E-2</c:v>
                </c:pt>
                <c:pt idx="712">
                  <c:v>-1.1260769163814244E-2</c:v>
                </c:pt>
                <c:pt idx="713">
                  <c:v>-8.1947412683921403E-3</c:v>
                </c:pt>
                <c:pt idx="714">
                  <c:v>1.3717509311481951E-2</c:v>
                </c:pt>
                <c:pt idx="715">
                  <c:v>1.2368296724739557E-2</c:v>
                </c:pt>
                <c:pt idx="716">
                  <c:v>7.6961380927844034E-3</c:v>
                </c:pt>
                <c:pt idx="717">
                  <c:v>-2.7577516662125787E-3</c:v>
                </c:pt>
                <c:pt idx="718">
                  <c:v>7.5645420766433493E-3</c:v>
                </c:pt>
                <c:pt idx="719">
                  <c:v>5.6865705031519734E-3</c:v>
                </c:pt>
                <c:pt idx="720">
                  <c:v>-2.7317182667582736E-3</c:v>
                </c:pt>
                <c:pt idx="721">
                  <c:v>1.633792372349546E-3</c:v>
                </c:pt>
                <c:pt idx="722">
                  <c:v>-2.8199981553483594E-3</c:v>
                </c:pt>
                <c:pt idx="723">
                  <c:v>8.9337940440476875E-3</c:v>
                </c:pt>
                <c:pt idx="724">
                  <c:v>1.3786603019768714E-2</c:v>
                </c:pt>
                <c:pt idx="725">
                  <c:v>8.0252074602666403E-3</c:v>
                </c:pt>
                <c:pt idx="726">
                  <c:v>-1.7327076470810263E-2</c:v>
                </c:pt>
                <c:pt idx="727">
                  <c:v>-4.1716430648319845E-3</c:v>
                </c:pt>
                <c:pt idx="728">
                  <c:v>-1.4469480398061608E-2</c:v>
                </c:pt>
                <c:pt idx="729">
                  <c:v>9.4565766279784188E-3</c:v>
                </c:pt>
                <c:pt idx="730">
                  <c:v>7.4629851317352712E-3</c:v>
                </c:pt>
                <c:pt idx="731">
                  <c:v>-4.9936626900579104E-3</c:v>
                </c:pt>
                <c:pt idx="732">
                  <c:v>-8.106490649108275E-3</c:v>
                </c:pt>
                <c:pt idx="733">
                  <c:v>8.175921689532616E-3</c:v>
                </c:pt>
                <c:pt idx="734">
                  <c:v>-9.4605207582367738E-3</c:v>
                </c:pt>
                <c:pt idx="735">
                  <c:v>5.4729318026250058E-3</c:v>
                </c:pt>
                <c:pt idx="736">
                  <c:v>2.9483968755397469E-3</c:v>
                </c:pt>
                <c:pt idx="737">
                  <c:v>-1.7608559992602114E-2</c:v>
                </c:pt>
                <c:pt idx="738">
                  <c:v>-4.0535615843825694E-2</c:v>
                </c:pt>
                <c:pt idx="739">
                  <c:v>7.3640315904877195E-3</c:v>
                </c:pt>
                <c:pt idx="740">
                  <c:v>2.0840238112604093E-2</c:v>
                </c:pt>
                <c:pt idx="741">
                  <c:v>5.9747024743689913E-3</c:v>
                </c:pt>
                <c:pt idx="742">
                  <c:v>-8.2804368567522598E-3</c:v>
                </c:pt>
                <c:pt idx="743">
                  <c:v>4.7719115433410321E-3</c:v>
                </c:pt>
                <c:pt idx="744">
                  <c:v>1.4227093671467643E-2</c:v>
                </c:pt>
                <c:pt idx="745">
                  <c:v>2.2202283376123494E-3</c:v>
                </c:pt>
                <c:pt idx="746">
                  <c:v>-1.5529067313834081E-2</c:v>
                </c:pt>
                <c:pt idx="747">
                  <c:v>-7.7739104880399767E-3</c:v>
                </c:pt>
                <c:pt idx="748">
                  <c:v>8.2905042912698006E-3</c:v>
                </c:pt>
                <c:pt idx="749">
                  <c:v>2.7298013911241708E-3</c:v>
                </c:pt>
                <c:pt idx="750">
                  <c:v>1.4474142270686446E-2</c:v>
                </c:pt>
                <c:pt idx="751">
                  <c:v>-4.1215788899093006E-3</c:v>
                </c:pt>
                <c:pt idx="752">
                  <c:v>-1.2747149714040302E-2</c:v>
                </c:pt>
                <c:pt idx="753">
                  <c:v>-2.2996151772273623E-2</c:v>
                </c:pt>
                <c:pt idx="754">
                  <c:v>1.8474850176794309E-2</c:v>
                </c:pt>
                <c:pt idx="755">
                  <c:v>-2.1498830434881428E-3</c:v>
                </c:pt>
                <c:pt idx="756">
                  <c:v>-2.6107348171741838E-3</c:v>
                </c:pt>
                <c:pt idx="757">
                  <c:v>-2.4775801870452032E-3</c:v>
                </c:pt>
                <c:pt idx="758">
                  <c:v>-2.059998621419078E-2</c:v>
                </c:pt>
                <c:pt idx="759">
                  <c:v>-1.090163923429769E-4</c:v>
                </c:pt>
                <c:pt idx="760">
                  <c:v>-1.0215009876131215E-3</c:v>
                </c:pt>
                <c:pt idx="761">
                  <c:v>-3.9040511211597038E-2</c:v>
                </c:pt>
                <c:pt idx="762">
                  <c:v>3.486703418266239E-2</c:v>
                </c:pt>
                <c:pt idx="763">
                  <c:v>-1.3958646656143169E-2</c:v>
                </c:pt>
                <c:pt idx="764">
                  <c:v>-4.0194391025072281E-2</c:v>
                </c:pt>
                <c:pt idx="765">
                  <c:v>1.5748112693515039E-2</c:v>
                </c:pt>
                <c:pt idx="766">
                  <c:v>-1.8584936291085003E-2</c:v>
                </c:pt>
                <c:pt idx="767">
                  <c:v>-5.0928888858496689E-2</c:v>
                </c:pt>
                <c:pt idx="768">
                  <c:v>-1.3183595367300922E-2</c:v>
                </c:pt>
                <c:pt idx="769">
                  <c:v>-3.2330925098026401E-3</c:v>
                </c:pt>
                <c:pt idx="770">
                  <c:v>6.8827615514802667E-2</c:v>
                </c:pt>
                <c:pt idx="771">
                  <c:v>-2.8684709002800714E-2</c:v>
                </c:pt>
                <c:pt idx="772">
                  <c:v>8.510211819216176E-3</c:v>
                </c:pt>
                <c:pt idx="773">
                  <c:v>1.7369929970616458E-2</c:v>
                </c:pt>
                <c:pt idx="774">
                  <c:v>-2.348145746017757E-3</c:v>
                </c:pt>
                <c:pt idx="775">
                  <c:v>3.6105049282232272E-2</c:v>
                </c:pt>
                <c:pt idx="776">
                  <c:v>3.6178678308633463E-3</c:v>
                </c:pt>
                <c:pt idx="777">
                  <c:v>1.166801313686502E-3</c:v>
                </c:pt>
                <c:pt idx="778">
                  <c:v>-5.7428370673013552E-3</c:v>
                </c:pt>
                <c:pt idx="779">
                  <c:v>1.1642106038610062E-2</c:v>
                </c:pt>
                <c:pt idx="780">
                  <c:v>-1.1778845086025403E-2</c:v>
                </c:pt>
                <c:pt idx="781">
                  <c:v>-3.9064690545974352E-3</c:v>
                </c:pt>
                <c:pt idx="782">
                  <c:v>-3.1885395919843841E-4</c:v>
                </c:pt>
                <c:pt idx="783">
                  <c:v>5.3915623434623184E-3</c:v>
                </c:pt>
                <c:pt idx="784">
                  <c:v>3.0350719574462594E-2</c:v>
                </c:pt>
                <c:pt idx="785">
                  <c:v>-7.4732037101056855E-3</c:v>
                </c:pt>
                <c:pt idx="786">
                  <c:v>-1.2195837305236493E-2</c:v>
                </c:pt>
                <c:pt idx="787">
                  <c:v>3.6630242289105355E-3</c:v>
                </c:pt>
                <c:pt idx="788">
                  <c:v>7.0156999905269073E-3</c:v>
                </c:pt>
                <c:pt idx="789">
                  <c:v>-1.2837250405920072E-2</c:v>
                </c:pt>
                <c:pt idx="790">
                  <c:v>-2.2319277956140197E-2</c:v>
                </c:pt>
                <c:pt idx="791">
                  <c:v>-5.732814795871238E-3</c:v>
                </c:pt>
                <c:pt idx="792">
                  <c:v>1.3303911085915497E-2</c:v>
                </c:pt>
                <c:pt idx="793">
                  <c:v>1.1584223859039252E-3</c:v>
                </c:pt>
                <c:pt idx="794">
                  <c:v>-2.8106168097180705E-3</c:v>
                </c:pt>
                <c:pt idx="795">
                  <c:v>7.2326650476422258E-4</c:v>
                </c:pt>
                <c:pt idx="796">
                  <c:v>7.1903802847067735E-3</c:v>
                </c:pt>
                <c:pt idx="797">
                  <c:v>-8.3144974550181314E-3</c:v>
                </c:pt>
                <c:pt idx="798">
                  <c:v>1.3696574974019351E-2</c:v>
                </c:pt>
                <c:pt idx="799">
                  <c:v>1.3521935022728301E-2</c:v>
                </c:pt>
                <c:pt idx="800">
                  <c:v>-2.0108194371378781E-2</c:v>
                </c:pt>
                <c:pt idx="801">
                  <c:v>-2.0266525369236749E-2</c:v>
                </c:pt>
                <c:pt idx="802">
                  <c:v>-5.4120367330062931E-3</c:v>
                </c:pt>
                <c:pt idx="803">
                  <c:v>4.7730115038876709E-3</c:v>
                </c:pt>
                <c:pt idx="804">
                  <c:v>9.7087241833169538E-3</c:v>
                </c:pt>
                <c:pt idx="805">
                  <c:v>3.9304109589197835E-3</c:v>
                </c:pt>
                <c:pt idx="806">
                  <c:v>-1.6692544160727841E-2</c:v>
                </c:pt>
                <c:pt idx="807">
                  <c:v>7.8392624554088196E-3</c:v>
                </c:pt>
                <c:pt idx="808">
                  <c:v>-1.2508067913703135E-2</c:v>
                </c:pt>
                <c:pt idx="809">
                  <c:v>-4.2745018108462296E-3</c:v>
                </c:pt>
                <c:pt idx="810">
                  <c:v>-1.7430090681348858E-2</c:v>
                </c:pt>
                <c:pt idx="811">
                  <c:v>-2.7923832258290402E-2</c:v>
                </c:pt>
                <c:pt idx="812">
                  <c:v>5.0627293574618511E-3</c:v>
                </c:pt>
                <c:pt idx="813">
                  <c:v>2.4676224459134193E-2</c:v>
                </c:pt>
                <c:pt idx="814">
                  <c:v>-1.0174831427668889E-2</c:v>
                </c:pt>
                <c:pt idx="815">
                  <c:v>2.4891212153673088E-2</c:v>
                </c:pt>
                <c:pt idx="816">
                  <c:v>-2.3461021189590953E-3</c:v>
                </c:pt>
                <c:pt idx="817">
                  <c:v>1.2900516678364529E-2</c:v>
                </c:pt>
                <c:pt idx="818">
                  <c:v>-1.2086388919277503E-2</c:v>
                </c:pt>
                <c:pt idx="819">
                  <c:v>-1.2709219710892056E-2</c:v>
                </c:pt>
                <c:pt idx="820">
                  <c:v>1.9955492987466139E-3</c:v>
                </c:pt>
                <c:pt idx="821">
                  <c:v>1.1626217046813981E-2</c:v>
                </c:pt>
                <c:pt idx="822">
                  <c:v>-1.6746506929785975E-2</c:v>
                </c:pt>
                <c:pt idx="823">
                  <c:v>7.2499994899967784E-3</c:v>
                </c:pt>
                <c:pt idx="824">
                  <c:v>1.7616013380846885E-2</c:v>
                </c:pt>
                <c:pt idx="825">
                  <c:v>1.6272572448856978E-2</c:v>
                </c:pt>
                <c:pt idx="826">
                  <c:v>7.1325429651133577E-3</c:v>
                </c:pt>
                <c:pt idx="827">
                  <c:v>-1.4364245968128637E-2</c:v>
                </c:pt>
                <c:pt idx="828">
                  <c:v>-7.7454143472045212E-3</c:v>
                </c:pt>
                <c:pt idx="829">
                  <c:v>1.2624661361097982E-2</c:v>
                </c:pt>
                <c:pt idx="830">
                  <c:v>-2.3317896184564019E-3</c:v>
                </c:pt>
                <c:pt idx="831">
                  <c:v>9.7406954569066659E-3</c:v>
                </c:pt>
                <c:pt idx="832">
                  <c:v>-7.4227511509274606E-3</c:v>
                </c:pt>
                <c:pt idx="833">
                  <c:v>-7.9883164596129385E-3</c:v>
                </c:pt>
                <c:pt idx="834">
                  <c:v>-1.4081495479148755E-2</c:v>
                </c:pt>
                <c:pt idx="835">
                  <c:v>-2.7298719087945515E-2</c:v>
                </c:pt>
                <c:pt idx="836">
                  <c:v>-2.7014923439140835E-2</c:v>
                </c:pt>
                <c:pt idx="837">
                  <c:v>-1.2108238700264643E-2</c:v>
                </c:pt>
                <c:pt idx="838">
                  <c:v>1.340424093933699E-2</c:v>
                </c:pt>
                <c:pt idx="839">
                  <c:v>-2.4151145679321629E-2</c:v>
                </c:pt>
                <c:pt idx="840">
                  <c:v>-6.1008304289539728E-4</c:v>
                </c:pt>
                <c:pt idx="841">
                  <c:v>6.3443108262639224E-3</c:v>
                </c:pt>
                <c:pt idx="842">
                  <c:v>7.5004032805312737E-3</c:v>
                </c:pt>
                <c:pt idx="843">
                  <c:v>-8.0850247125745477E-3</c:v>
                </c:pt>
                <c:pt idx="844">
                  <c:v>-5.6441019122163288E-3</c:v>
                </c:pt>
                <c:pt idx="845">
                  <c:v>3.1787419258241689E-2</c:v>
                </c:pt>
                <c:pt idx="846">
                  <c:v>-4.2968023298458847E-3</c:v>
                </c:pt>
                <c:pt idx="847">
                  <c:v>6.3807926328797717E-3</c:v>
                </c:pt>
                <c:pt idx="848">
                  <c:v>-9.0019176069981253E-3</c:v>
                </c:pt>
                <c:pt idx="849">
                  <c:v>-1.8172979748203668E-2</c:v>
                </c:pt>
                <c:pt idx="850">
                  <c:v>1.3835087984341151E-3</c:v>
                </c:pt>
                <c:pt idx="851">
                  <c:v>3.969477797311727E-3</c:v>
                </c:pt>
                <c:pt idx="852">
                  <c:v>-2.7183852674881624E-2</c:v>
                </c:pt>
                <c:pt idx="853">
                  <c:v>2.0059883363262816E-2</c:v>
                </c:pt>
                <c:pt idx="854">
                  <c:v>1.5827055257253069E-2</c:v>
                </c:pt>
                <c:pt idx="855">
                  <c:v>4.3904344920467544E-3</c:v>
                </c:pt>
                <c:pt idx="856">
                  <c:v>-6.1233350340031316E-3</c:v>
                </c:pt>
                <c:pt idx="857">
                  <c:v>7.9565221871453241E-3</c:v>
                </c:pt>
                <c:pt idx="858">
                  <c:v>-7.2996661033642336E-3</c:v>
                </c:pt>
                <c:pt idx="859">
                  <c:v>-1.4238658099836122E-2</c:v>
                </c:pt>
                <c:pt idx="860">
                  <c:v>2.0180730577362197E-2</c:v>
                </c:pt>
                <c:pt idx="861">
                  <c:v>9.2201205447762866E-3</c:v>
                </c:pt>
                <c:pt idx="862">
                  <c:v>1.7784385436713339E-2</c:v>
                </c:pt>
                <c:pt idx="863">
                  <c:v>-2.6740142593800879E-3</c:v>
                </c:pt>
                <c:pt idx="864">
                  <c:v>2.6562756570362753E-3</c:v>
                </c:pt>
                <c:pt idx="865">
                  <c:v>2.5302137121500979E-3</c:v>
                </c:pt>
                <c:pt idx="866">
                  <c:v>3.328955080674652E-3</c:v>
                </c:pt>
                <c:pt idx="867">
                  <c:v>-4.1931140238228972E-3</c:v>
                </c:pt>
                <c:pt idx="868">
                  <c:v>7.4566944192691505E-3</c:v>
                </c:pt>
                <c:pt idx="869">
                  <c:v>1.290309753394942E-2</c:v>
                </c:pt>
                <c:pt idx="870">
                  <c:v>1.7093390615340265E-2</c:v>
                </c:pt>
                <c:pt idx="871">
                  <c:v>-1.8067020504273815E-3</c:v>
                </c:pt>
                <c:pt idx="872">
                  <c:v>-4.2127743741217647E-3</c:v>
                </c:pt>
                <c:pt idx="873">
                  <c:v>9.6663812200317376E-3</c:v>
                </c:pt>
                <c:pt idx="874">
                  <c:v>6.3656075932440699E-3</c:v>
                </c:pt>
                <c:pt idx="875">
                  <c:v>-6.3208006070548826E-3</c:v>
                </c:pt>
                <c:pt idx="876">
                  <c:v>8.0158683669178787E-3</c:v>
                </c:pt>
                <c:pt idx="877">
                  <c:v>-5.2925950548999229E-3</c:v>
                </c:pt>
                <c:pt idx="878">
                  <c:v>5.1393134486991529E-3</c:v>
                </c:pt>
                <c:pt idx="879">
                  <c:v>3.2491337579589074E-3</c:v>
                </c:pt>
                <c:pt idx="880">
                  <c:v>1.4032111249011609E-3</c:v>
                </c:pt>
                <c:pt idx="881">
                  <c:v>2.4520330699262681E-3</c:v>
                </c:pt>
                <c:pt idx="882">
                  <c:v>3.4385520560881711E-3</c:v>
                </c:pt>
                <c:pt idx="883">
                  <c:v>-9.7951381053449828E-3</c:v>
                </c:pt>
                <c:pt idx="884">
                  <c:v>4.444546860318325E-3</c:v>
                </c:pt>
                <c:pt idx="885">
                  <c:v>-9.4337503623469852E-3</c:v>
                </c:pt>
                <c:pt idx="886">
                  <c:v>-1.8189846876654894E-2</c:v>
                </c:pt>
                <c:pt idx="887">
                  <c:v>-2.6246487020187498E-3</c:v>
                </c:pt>
                <c:pt idx="888">
                  <c:v>3.8811605590051146E-3</c:v>
                </c:pt>
                <c:pt idx="889">
                  <c:v>-8.1451597195075786E-4</c:v>
                </c:pt>
                <c:pt idx="890">
                  <c:v>-1.6957031797671673E-2</c:v>
                </c:pt>
                <c:pt idx="891">
                  <c:v>-8.3191507068043607E-3</c:v>
                </c:pt>
                <c:pt idx="892">
                  <c:v>-1.9400770211490408E-3</c:v>
                </c:pt>
                <c:pt idx="893">
                  <c:v>-1.3801239220827898E-2</c:v>
                </c:pt>
                <c:pt idx="894">
                  <c:v>-1.4933567872320471E-2</c:v>
                </c:pt>
                <c:pt idx="895">
                  <c:v>2.1833675866767255E-2</c:v>
                </c:pt>
                <c:pt idx="896">
                  <c:v>-1.2118513200016405E-2</c:v>
                </c:pt>
                <c:pt idx="897">
                  <c:v>1.8675458356829917E-3</c:v>
                </c:pt>
                <c:pt idx="898">
                  <c:v>2.1456890160001049E-4</c:v>
                </c:pt>
                <c:pt idx="899">
                  <c:v>3.2668920520165109E-3</c:v>
                </c:pt>
                <c:pt idx="900">
                  <c:v>1.4010342451373999E-2</c:v>
                </c:pt>
                <c:pt idx="901">
                  <c:v>1.9331189129720976E-2</c:v>
                </c:pt>
                <c:pt idx="902">
                  <c:v>-1.3975590128090434E-2</c:v>
                </c:pt>
                <c:pt idx="903">
                  <c:v>-3.7343343498663813E-3</c:v>
                </c:pt>
                <c:pt idx="904">
                  <c:v>-1.0431224812074057E-2</c:v>
                </c:pt>
                <c:pt idx="905">
                  <c:v>-1.3165548304470254E-2</c:v>
                </c:pt>
                <c:pt idx="906">
                  <c:v>-2.5883764942286579E-3</c:v>
                </c:pt>
                <c:pt idx="907">
                  <c:v>-1.3640206631983677E-2</c:v>
                </c:pt>
                <c:pt idx="908">
                  <c:v>8.6356149936566394E-3</c:v>
                </c:pt>
                <c:pt idx="909">
                  <c:v>-1.8884511854083054E-2</c:v>
                </c:pt>
                <c:pt idx="910">
                  <c:v>-2.3089564290769284E-2</c:v>
                </c:pt>
                <c:pt idx="911">
                  <c:v>-2.4271184271411452E-3</c:v>
                </c:pt>
                <c:pt idx="912">
                  <c:v>-2.702373639882088E-3</c:v>
                </c:pt>
                <c:pt idx="913">
                  <c:v>1.9429062708764466E-3</c:v>
                </c:pt>
                <c:pt idx="914">
                  <c:v>-1.5406863817208892E-2</c:v>
                </c:pt>
                <c:pt idx="915">
                  <c:v>1.4943617702924577E-2</c:v>
                </c:pt>
                <c:pt idx="916">
                  <c:v>5.5051456519721554E-3</c:v>
                </c:pt>
                <c:pt idx="917">
                  <c:v>4.1503898263681768E-2</c:v>
                </c:pt>
                <c:pt idx="918">
                  <c:v>-9.0194912561147554E-3</c:v>
                </c:pt>
                <c:pt idx="919">
                  <c:v>-8.2269367910865459E-3</c:v>
                </c:pt>
                <c:pt idx="920">
                  <c:v>-1.1773054879298962E-2</c:v>
                </c:pt>
                <c:pt idx="921">
                  <c:v>-4.5082327119142455E-3</c:v>
                </c:pt>
                <c:pt idx="922">
                  <c:v>-1.2592356305772662E-3</c:v>
                </c:pt>
                <c:pt idx="923">
                  <c:v>-2.5283942726035775E-3</c:v>
                </c:pt>
                <c:pt idx="924">
                  <c:v>1.0381656734719719E-2</c:v>
                </c:pt>
                <c:pt idx="925">
                  <c:v>8.928940688688292E-3</c:v>
                </c:pt>
                <c:pt idx="926">
                  <c:v>1.8165339492126911E-2</c:v>
                </c:pt>
                <c:pt idx="927">
                  <c:v>4.3509714599565203E-3</c:v>
                </c:pt>
                <c:pt idx="928">
                  <c:v>-4.3410388198108323E-3</c:v>
                </c:pt>
                <c:pt idx="929">
                  <c:v>7.6157107824065149E-3</c:v>
                </c:pt>
                <c:pt idx="930">
                  <c:v>-8.4984454289281051E-3</c:v>
                </c:pt>
                <c:pt idx="931">
                  <c:v>1.5776109553428772E-2</c:v>
                </c:pt>
                <c:pt idx="932">
                  <c:v>1.92528748292803E-2</c:v>
                </c:pt>
                <c:pt idx="933">
                  <c:v>4.1127682931815374E-3</c:v>
                </c:pt>
                <c:pt idx="934">
                  <c:v>-5.1564209156475544E-3</c:v>
                </c:pt>
                <c:pt idx="935">
                  <c:v>4.636872496711299E-3</c:v>
                </c:pt>
                <c:pt idx="936">
                  <c:v>-1.0016093572346246E-3</c:v>
                </c:pt>
                <c:pt idx="937">
                  <c:v>9.7626662446493682E-3</c:v>
                </c:pt>
                <c:pt idx="938">
                  <c:v>-8.1506948983195663E-3</c:v>
                </c:pt>
                <c:pt idx="939">
                  <c:v>-5.3673564337522817E-3</c:v>
                </c:pt>
                <c:pt idx="940">
                  <c:v>2.7357761460302176E-2</c:v>
                </c:pt>
                <c:pt idx="941">
                  <c:v>2.6494091429563879E-5</c:v>
                </c:pt>
                <c:pt idx="942">
                  <c:v>3.8714913915849462E-3</c:v>
                </c:pt>
                <c:pt idx="943">
                  <c:v>-1.6982509614839661E-3</c:v>
                </c:pt>
                <c:pt idx="944">
                  <c:v>1.9444073166653603E-2</c:v>
                </c:pt>
                <c:pt idx="945">
                  <c:v>5.7469106459613201E-3</c:v>
                </c:pt>
                <c:pt idx="946">
                  <c:v>2.2039135565464748E-3</c:v>
                </c:pt>
                <c:pt idx="947">
                  <c:v>4.9038535864301507E-3</c:v>
                </c:pt>
                <c:pt idx="948">
                  <c:v>-5.198941732913364E-3</c:v>
                </c:pt>
                <c:pt idx="949">
                  <c:v>-4.7180847480710712E-3</c:v>
                </c:pt>
                <c:pt idx="950">
                  <c:v>1.0338518992184522E-2</c:v>
                </c:pt>
                <c:pt idx="951">
                  <c:v>-1.5076541517456566E-3</c:v>
                </c:pt>
                <c:pt idx="952">
                  <c:v>3.4727742888125425E-3</c:v>
                </c:pt>
                <c:pt idx="953">
                  <c:v>3.2332058320126322E-3</c:v>
                </c:pt>
                <c:pt idx="954">
                  <c:v>4.2177166019751623E-3</c:v>
                </c:pt>
                <c:pt idx="955">
                  <c:v>7.6901298891101125E-4</c:v>
                </c:pt>
                <c:pt idx="956">
                  <c:v>-7.0685196323841933E-3</c:v>
                </c:pt>
                <c:pt idx="957">
                  <c:v>5.6546453216878637E-4</c:v>
                </c:pt>
                <c:pt idx="958">
                  <c:v>1.0379343034020657E-2</c:v>
                </c:pt>
                <c:pt idx="959">
                  <c:v>2.2857118927309783E-3</c:v>
                </c:pt>
                <c:pt idx="960">
                  <c:v>-1.7367830319944618E-3</c:v>
                </c:pt>
                <c:pt idx="961">
                  <c:v>-6.7400050228338757E-3</c:v>
                </c:pt>
                <c:pt idx="962">
                  <c:v>-1.3702163185293308E-3</c:v>
                </c:pt>
                <c:pt idx="963">
                  <c:v>-4.0754065507450105E-3</c:v>
                </c:pt>
                <c:pt idx="964">
                  <c:v>-1.9958076643388722E-3</c:v>
                </c:pt>
                <c:pt idx="965">
                  <c:v>4.5523701597498367E-3</c:v>
                </c:pt>
                <c:pt idx="966">
                  <c:v>-4.0650736978959734E-3</c:v>
                </c:pt>
                <c:pt idx="967">
                  <c:v>1.4098966481281727E-2</c:v>
                </c:pt>
                <c:pt idx="968">
                  <c:v>-2.1060028843888075E-3</c:v>
                </c:pt>
                <c:pt idx="969">
                  <c:v>-3.1393389269003341E-2</c:v>
                </c:pt>
                <c:pt idx="970">
                  <c:v>-1.0811332705118422E-2</c:v>
                </c:pt>
                <c:pt idx="971">
                  <c:v>3.196680405465216E-3</c:v>
                </c:pt>
                <c:pt idx="972">
                  <c:v>-3.5376847906758895E-3</c:v>
                </c:pt>
                <c:pt idx="973">
                  <c:v>1.9924423583969057E-2</c:v>
                </c:pt>
                <c:pt idx="974">
                  <c:v>-9.5082410702619427E-3</c:v>
                </c:pt>
                <c:pt idx="975">
                  <c:v>-2.0072387097868345E-3</c:v>
                </c:pt>
                <c:pt idx="976">
                  <c:v>7.010068873508358E-3</c:v>
                </c:pt>
                <c:pt idx="977">
                  <c:v>-6.15108572452603E-3</c:v>
                </c:pt>
                <c:pt idx="978">
                  <c:v>9.6271291601722365E-3</c:v>
                </c:pt>
                <c:pt idx="979">
                  <c:v>-1.5284767910778853E-2</c:v>
                </c:pt>
                <c:pt idx="980">
                  <c:v>1.8489499679305795E-2</c:v>
                </c:pt>
                <c:pt idx="981">
                  <c:v>4.4362275310535085E-3</c:v>
                </c:pt>
                <c:pt idx="982">
                  <c:v>2.2767603939424383E-2</c:v>
                </c:pt>
                <c:pt idx="983">
                  <c:v>-2.2056556730264292E-3</c:v>
                </c:pt>
                <c:pt idx="984">
                  <c:v>1.4601157183511945E-2</c:v>
                </c:pt>
                <c:pt idx="985">
                  <c:v>6.7415936704220249E-3</c:v>
                </c:pt>
                <c:pt idx="986">
                  <c:v>-5.5485933373769928E-3</c:v>
                </c:pt>
                <c:pt idx="987">
                  <c:v>7.9821612753100089E-3</c:v>
                </c:pt>
                <c:pt idx="988">
                  <c:v>7.4087362717690317E-3</c:v>
                </c:pt>
                <c:pt idx="989">
                  <c:v>6.8318552939141087E-3</c:v>
                </c:pt>
                <c:pt idx="990">
                  <c:v>2.8165608401740836E-3</c:v>
                </c:pt>
                <c:pt idx="991">
                  <c:v>4.7944671589872532E-3</c:v>
                </c:pt>
                <c:pt idx="992">
                  <c:v>8.7990938232762074E-4</c:v>
                </c:pt>
                <c:pt idx="993">
                  <c:v>-1.8741918536841817E-2</c:v>
                </c:pt>
                <c:pt idx="994">
                  <c:v>6.3264396336375189E-3</c:v>
                </c:pt>
                <c:pt idx="995">
                  <c:v>5.1368767527886034E-3</c:v>
                </c:pt>
                <c:pt idx="996">
                  <c:v>2.6216950929736863E-3</c:v>
                </c:pt>
                <c:pt idx="997">
                  <c:v>-9.3654489915310926E-4</c:v>
                </c:pt>
                <c:pt idx="998">
                  <c:v>7.3706810479189575E-3</c:v>
                </c:pt>
                <c:pt idx="999">
                  <c:v>1.7191331102285316E-4</c:v>
                </c:pt>
                <c:pt idx="1000">
                  <c:v>-2.14398335344834E-3</c:v>
                </c:pt>
                <c:pt idx="1001">
                  <c:v>5.7891493002562485E-5</c:v>
                </c:pt>
                <c:pt idx="1002">
                  <c:v>-7.5002493005388944E-4</c:v>
                </c:pt>
                <c:pt idx="1003">
                  <c:v>1.2519663814331351E-2</c:v>
                </c:pt>
                <c:pt idx="1004">
                  <c:v>9.3985432325782593E-3</c:v>
                </c:pt>
                <c:pt idx="1005">
                  <c:v>-1.3477307948881431E-2</c:v>
                </c:pt>
                <c:pt idx="1006">
                  <c:v>-6.6575799003421845E-4</c:v>
                </c:pt>
                <c:pt idx="1007">
                  <c:v>-1.7569246558133884E-3</c:v>
                </c:pt>
                <c:pt idx="1008">
                  <c:v>9.5792024052872172E-3</c:v>
                </c:pt>
                <c:pt idx="1009">
                  <c:v>-8.1896855931367276E-3</c:v>
                </c:pt>
                <c:pt idx="1010">
                  <c:v>1.1000004905842931E-2</c:v>
                </c:pt>
                <c:pt idx="1011">
                  <c:v>7.2387400542732851E-4</c:v>
                </c:pt>
                <c:pt idx="1012">
                  <c:v>1.1994904976915159E-2</c:v>
                </c:pt>
                <c:pt idx="1013">
                  <c:v>8.9043897750399007E-3</c:v>
                </c:pt>
                <c:pt idx="1014">
                  <c:v>-2.5064781898458096E-3</c:v>
                </c:pt>
                <c:pt idx="1015">
                  <c:v>-1.6494899652542705E-3</c:v>
                </c:pt>
                <c:pt idx="1016">
                  <c:v>-3.6819928706830021E-3</c:v>
                </c:pt>
                <c:pt idx="1017">
                  <c:v>-1.2856050308771552E-3</c:v>
                </c:pt>
                <c:pt idx="1018">
                  <c:v>2.4862002764447846E-3</c:v>
                </c:pt>
                <c:pt idx="1019">
                  <c:v>-1.7947767818046762E-2</c:v>
                </c:pt>
                <c:pt idx="1020">
                  <c:v>1.495316762685015E-2</c:v>
                </c:pt>
                <c:pt idx="1021">
                  <c:v>-3.7930540110833284E-3</c:v>
                </c:pt>
                <c:pt idx="1022">
                  <c:v>-4.6448272676501336E-3</c:v>
                </c:pt>
                <c:pt idx="1023">
                  <c:v>6.8836726347430398E-3</c:v>
                </c:pt>
                <c:pt idx="1024">
                  <c:v>8.7341335996275037E-3</c:v>
                </c:pt>
                <c:pt idx="1025">
                  <c:v>3.4086627082401417E-3</c:v>
                </c:pt>
                <c:pt idx="1026">
                  <c:v>-4.6137782626135358E-3</c:v>
                </c:pt>
                <c:pt idx="1027">
                  <c:v>-1.9789927783283607E-3</c:v>
                </c:pt>
                <c:pt idx="1028">
                  <c:v>-1.2130618728312592E-3</c:v>
                </c:pt>
                <c:pt idx="1029">
                  <c:v>-1.3099581605191781E-2</c:v>
                </c:pt>
                <c:pt idx="1030">
                  <c:v>-2.9396088198651926E-2</c:v>
                </c:pt>
                <c:pt idx="1031">
                  <c:v>1.8380981950293484E-2</c:v>
                </c:pt>
                <c:pt idx="1032">
                  <c:v>-3.6484390540453292E-2</c:v>
                </c:pt>
                <c:pt idx="1033">
                  <c:v>2.012945147674948E-2</c:v>
                </c:pt>
                <c:pt idx="1034">
                  <c:v>-1.4381888933048644E-2</c:v>
                </c:pt>
                <c:pt idx="1035">
                  <c:v>1.2589720143401968E-2</c:v>
                </c:pt>
                <c:pt idx="1036">
                  <c:v>1.4125910500741835E-2</c:v>
                </c:pt>
                <c:pt idx="1037">
                  <c:v>2.5568620566962718E-3</c:v>
                </c:pt>
                <c:pt idx="1038">
                  <c:v>1.1394239784376899E-3</c:v>
                </c:pt>
                <c:pt idx="1039">
                  <c:v>-1.7542760197068706E-2</c:v>
                </c:pt>
                <c:pt idx="1040">
                  <c:v>8.9645589444295893E-3</c:v>
                </c:pt>
                <c:pt idx="1041">
                  <c:v>1.4216529848760028E-3</c:v>
                </c:pt>
                <c:pt idx="1042">
                  <c:v>1.3821266534572338E-2</c:v>
                </c:pt>
                <c:pt idx="1043">
                  <c:v>1.0571461378722108E-2</c:v>
                </c:pt>
                <c:pt idx="1044">
                  <c:v>8.0928689521244102E-3</c:v>
                </c:pt>
                <c:pt idx="1045">
                  <c:v>3.2137248273953509E-3</c:v>
                </c:pt>
                <c:pt idx="1046">
                  <c:v>-1.3613851297866674E-4</c:v>
                </c:pt>
                <c:pt idx="1047">
                  <c:v>-3.9096280273486338E-3</c:v>
                </c:pt>
                <c:pt idx="1048">
                  <c:v>1.1542889257560157E-3</c:v>
                </c:pt>
                <c:pt idx="1049">
                  <c:v>8.9065986537141036E-3</c:v>
                </c:pt>
                <c:pt idx="1050">
                  <c:v>9.0077789473974536E-4</c:v>
                </c:pt>
                <c:pt idx="1051">
                  <c:v>1.1277347221019696E-2</c:v>
                </c:pt>
                <c:pt idx="1052">
                  <c:v>5.1705265174155678E-3</c:v>
                </c:pt>
                <c:pt idx="1053">
                  <c:v>-2.8539504874777787E-3</c:v>
                </c:pt>
                <c:pt idx="1054">
                  <c:v>4.7166729384328079E-3</c:v>
                </c:pt>
                <c:pt idx="1055">
                  <c:v>2.0963909588989807E-3</c:v>
                </c:pt>
                <c:pt idx="1056">
                  <c:v>-1.4223084750435851E-3</c:v>
                </c:pt>
                <c:pt idx="1057">
                  <c:v>5.0662630996696351E-3</c:v>
                </c:pt>
                <c:pt idx="1058">
                  <c:v>-4.14497928824798E-4</c:v>
                </c:pt>
                <c:pt idx="1059">
                  <c:v>-5.5940146420309636E-3</c:v>
                </c:pt>
                <c:pt idx="1060">
                  <c:v>-8.661053043037624E-3</c:v>
                </c:pt>
                <c:pt idx="1061">
                  <c:v>2.2982519062249374E-3</c:v>
                </c:pt>
                <c:pt idx="1062">
                  <c:v>1.0230152594938393E-3</c:v>
                </c:pt>
                <c:pt idx="1063">
                  <c:v>-1.4561895531831872E-2</c:v>
                </c:pt>
                <c:pt idx="1064">
                  <c:v>2.7902849165649482E-3</c:v>
                </c:pt>
                <c:pt idx="1065">
                  <c:v>-8.5536921293241433E-3</c:v>
                </c:pt>
                <c:pt idx="1066">
                  <c:v>1.247638647967461E-2</c:v>
                </c:pt>
                <c:pt idx="1067">
                  <c:v>1.0730249573303835E-3</c:v>
                </c:pt>
                <c:pt idx="1068">
                  <c:v>-5.895658561716241E-3</c:v>
                </c:pt>
                <c:pt idx="1069">
                  <c:v>-4.8745317028570916E-3</c:v>
                </c:pt>
                <c:pt idx="1070">
                  <c:v>2.7918390131891685E-3</c:v>
                </c:pt>
                <c:pt idx="1071">
                  <c:v>4.4699441781860926E-3</c:v>
                </c:pt>
                <c:pt idx="1072">
                  <c:v>4.5304206380459189E-4</c:v>
                </c:pt>
                <c:pt idx="1073">
                  <c:v>-1.6459554370242002E-3</c:v>
                </c:pt>
                <c:pt idx="1074">
                  <c:v>-8.8751107615819814E-4</c:v>
                </c:pt>
                <c:pt idx="1075">
                  <c:v>6.3921738997710824E-3</c:v>
                </c:pt>
                <c:pt idx="1076">
                  <c:v>6.0339499686215175E-3</c:v>
                </c:pt>
                <c:pt idx="1077">
                  <c:v>-1.8436731180511282E-3</c:v>
                </c:pt>
                <c:pt idx="1078">
                  <c:v>-1.3387945835559809E-2</c:v>
                </c:pt>
                <c:pt idx="1079">
                  <c:v>-1.7120230183235791E-2</c:v>
                </c:pt>
                <c:pt idx="1080">
                  <c:v>-3.34053351750822E-3</c:v>
                </c:pt>
                <c:pt idx="1081">
                  <c:v>1.2360236955442255E-2</c:v>
                </c:pt>
                <c:pt idx="1082">
                  <c:v>-2.1021700295431401E-3</c:v>
                </c:pt>
                <c:pt idx="1083">
                  <c:v>-1.2961853178938528E-2</c:v>
                </c:pt>
                <c:pt idx="1084">
                  <c:v>-1.5522607940771274E-2</c:v>
                </c:pt>
                <c:pt idx="1085">
                  <c:v>5.4410988873926577E-3</c:v>
                </c:pt>
                <c:pt idx="1086">
                  <c:v>1.8498430054655044E-2</c:v>
                </c:pt>
                <c:pt idx="1087">
                  <c:v>-9.6437907086787279E-3</c:v>
                </c:pt>
                <c:pt idx="1088">
                  <c:v>1.1228384979458511E-3</c:v>
                </c:pt>
                <c:pt idx="1089">
                  <c:v>-8.6179445916741734E-4</c:v>
                </c:pt>
                <c:pt idx="1090">
                  <c:v>2.6842415461430921E-3</c:v>
                </c:pt>
                <c:pt idx="1091">
                  <c:v>-1.2483297765467089E-3</c:v>
                </c:pt>
                <c:pt idx="1092">
                  <c:v>5.1453808305398025E-3</c:v>
                </c:pt>
                <c:pt idx="1093">
                  <c:v>5.5635358052309484E-3</c:v>
                </c:pt>
                <c:pt idx="1094">
                  <c:v>5.1616707153481775E-3</c:v>
                </c:pt>
                <c:pt idx="1095">
                  <c:v>-5.1465833216198277E-3</c:v>
                </c:pt>
                <c:pt idx="1096">
                  <c:v>1.3316672213499066E-2</c:v>
                </c:pt>
                <c:pt idx="1097">
                  <c:v>-1.0147883067506873E-2</c:v>
                </c:pt>
                <c:pt idx="1098">
                  <c:v>-2.7217569659439282E-3</c:v>
                </c:pt>
                <c:pt idx="1099">
                  <c:v>-4.5619702151492103E-3</c:v>
                </c:pt>
                <c:pt idx="1100">
                  <c:v>-7.9769508836326723E-3</c:v>
                </c:pt>
                <c:pt idx="1101">
                  <c:v>-5.5489572799797791E-3</c:v>
                </c:pt>
                <c:pt idx="1102">
                  <c:v>2.9175286258837055E-3</c:v>
                </c:pt>
                <c:pt idx="1103">
                  <c:v>4.3375278857333693E-3</c:v>
                </c:pt>
                <c:pt idx="1104">
                  <c:v>9.7560403929305827E-3</c:v>
                </c:pt>
                <c:pt idx="1105">
                  <c:v>3.6180475865884298E-3</c:v>
                </c:pt>
                <c:pt idx="1106">
                  <c:v>1.1871443230568922E-2</c:v>
                </c:pt>
                <c:pt idx="1107">
                  <c:v>-1.8070224491911924E-3</c:v>
                </c:pt>
                <c:pt idx="1108">
                  <c:v>-2.272877644753004E-3</c:v>
                </c:pt>
                <c:pt idx="1109">
                  <c:v>-8.0541334548419486E-3</c:v>
                </c:pt>
                <c:pt idx="1110">
                  <c:v>-3.1756773000750325E-2</c:v>
                </c:pt>
                <c:pt idx="1111">
                  <c:v>4.1693234425408893E-3</c:v>
                </c:pt>
                <c:pt idx="1112">
                  <c:v>4.4628243972151486E-3</c:v>
                </c:pt>
                <c:pt idx="1113">
                  <c:v>1.0626888369745867E-2</c:v>
                </c:pt>
                <c:pt idx="1114">
                  <c:v>1.5529734863755539E-2</c:v>
                </c:pt>
                <c:pt idx="1115">
                  <c:v>5.0044959818839954E-3</c:v>
                </c:pt>
                <c:pt idx="1116">
                  <c:v>6.4295860829185992E-4</c:v>
                </c:pt>
                <c:pt idx="1117">
                  <c:v>-1.1302298109822416E-2</c:v>
                </c:pt>
                <c:pt idx="1118">
                  <c:v>3.7670705509436461E-3</c:v>
                </c:pt>
                <c:pt idx="1119">
                  <c:v>1.0596664135124501E-3</c:v>
                </c:pt>
                <c:pt idx="1120">
                  <c:v>7.880762789923031E-3</c:v>
                </c:pt>
                <c:pt idx="1121">
                  <c:v>6.4598731289754541E-3</c:v>
                </c:pt>
                <c:pt idx="1122">
                  <c:v>-7.3485475794279149E-4</c:v>
                </c:pt>
                <c:pt idx="1123">
                  <c:v>-1.5980858713721556E-3</c:v>
                </c:pt>
                <c:pt idx="1124">
                  <c:v>-1.3629057739183973E-2</c:v>
                </c:pt>
                <c:pt idx="1125">
                  <c:v>2.032097670355023E-2</c:v>
                </c:pt>
                <c:pt idx="1126">
                  <c:v>1.5031749531409842E-3</c:v>
                </c:pt>
                <c:pt idx="1127">
                  <c:v>2.8462212646349701E-3</c:v>
                </c:pt>
                <c:pt idx="1128">
                  <c:v>-1.230569224014889E-2</c:v>
                </c:pt>
                <c:pt idx="1129">
                  <c:v>-1.2669577281891319E-2</c:v>
                </c:pt>
                <c:pt idx="1130">
                  <c:v>-7.1788782766236429E-3</c:v>
                </c:pt>
                <c:pt idx="1131">
                  <c:v>7.4837748773376005E-3</c:v>
                </c:pt>
                <c:pt idx="1132">
                  <c:v>6.4093674618084947E-4</c:v>
                </c:pt>
                <c:pt idx="1133">
                  <c:v>-6.8941540009261199E-3</c:v>
                </c:pt>
                <c:pt idx="1134">
                  <c:v>7.2055911218304996E-3</c:v>
                </c:pt>
                <c:pt idx="1135">
                  <c:v>1.5123976405396623E-2</c:v>
                </c:pt>
                <c:pt idx="1136">
                  <c:v>-1.2648226226791588E-2</c:v>
                </c:pt>
                <c:pt idx="1137">
                  <c:v>1.1777497901310544E-3</c:v>
                </c:pt>
                <c:pt idx="1138">
                  <c:v>-1.1102604788039559E-2</c:v>
                </c:pt>
                <c:pt idx="1139">
                  <c:v>-1.0256093465407514E-3</c:v>
                </c:pt>
                <c:pt idx="1140">
                  <c:v>-9.4811182688859692E-3</c:v>
                </c:pt>
                <c:pt idx="1141">
                  <c:v>-3.8493066055308883E-3</c:v>
                </c:pt>
                <c:pt idx="1142">
                  <c:v>4.7277066397732699E-3</c:v>
                </c:pt>
                <c:pt idx="1143">
                  <c:v>5.931200701828507E-3</c:v>
                </c:pt>
                <c:pt idx="1144">
                  <c:v>7.9240728909063095E-4</c:v>
                </c:pt>
                <c:pt idx="1145">
                  <c:v>-4.447807911775516E-3</c:v>
                </c:pt>
                <c:pt idx="1146">
                  <c:v>2.0963642555765537E-3</c:v>
                </c:pt>
                <c:pt idx="1147">
                  <c:v>1.3069854070113627E-2</c:v>
                </c:pt>
                <c:pt idx="1148">
                  <c:v>6.6294345317765126E-3</c:v>
                </c:pt>
                <c:pt idx="1149">
                  <c:v>-1.2254180065846857E-3</c:v>
                </c:pt>
                <c:pt idx="1150">
                  <c:v>-6.4981735495655245E-3</c:v>
                </c:pt>
                <c:pt idx="1151">
                  <c:v>-2.7276221672839322E-3</c:v>
                </c:pt>
                <c:pt idx="1152">
                  <c:v>-2.3682322330425437E-3</c:v>
                </c:pt>
                <c:pt idx="1153">
                  <c:v>-3.4112607326948342E-3</c:v>
                </c:pt>
                <c:pt idx="1154">
                  <c:v>-8.3924358977957667E-3</c:v>
                </c:pt>
                <c:pt idx="1155">
                  <c:v>2.7935698042519451E-4</c:v>
                </c:pt>
                <c:pt idx="1156">
                  <c:v>6.1883417326860819E-3</c:v>
                </c:pt>
                <c:pt idx="1157">
                  <c:v>5.1656422720821431E-3</c:v>
                </c:pt>
                <c:pt idx="1158">
                  <c:v>-3.4945652392993349E-3</c:v>
                </c:pt>
                <c:pt idx="1159">
                  <c:v>-4.1877861202135307E-3</c:v>
                </c:pt>
                <c:pt idx="1160">
                  <c:v>1.1850469417462477E-2</c:v>
                </c:pt>
                <c:pt idx="1161">
                  <c:v>9.5524195657658052E-3</c:v>
                </c:pt>
                <c:pt idx="1162">
                  <c:v>-1.4013232417280674E-2</c:v>
                </c:pt>
                <c:pt idx="1163">
                  <c:v>8.2152679459326493E-4</c:v>
                </c:pt>
                <c:pt idx="1164">
                  <c:v>6.6612577463000672E-3</c:v>
                </c:pt>
                <c:pt idx="1165">
                  <c:v>-1.6073565902909717E-2</c:v>
                </c:pt>
                <c:pt idx="1166">
                  <c:v>-4.0392534250335704E-3</c:v>
                </c:pt>
                <c:pt idx="1167">
                  <c:v>-8.5179462089635949E-3</c:v>
                </c:pt>
                <c:pt idx="1168">
                  <c:v>-7.023602782118399E-3</c:v>
                </c:pt>
                <c:pt idx="1169">
                  <c:v>-3.1528770971378772E-4</c:v>
                </c:pt>
                <c:pt idx="1170">
                  <c:v>6.2658657233545505E-3</c:v>
                </c:pt>
                <c:pt idx="1171">
                  <c:v>2.6411640959488258E-3</c:v>
                </c:pt>
                <c:pt idx="1172">
                  <c:v>-9.4204687041289353E-3</c:v>
                </c:pt>
                <c:pt idx="1173">
                  <c:v>-1.0111559781580837E-2</c:v>
                </c:pt>
                <c:pt idx="1174">
                  <c:v>-4.5734604953937225E-5</c:v>
                </c:pt>
                <c:pt idx="1175">
                  <c:v>2.1722074715027273E-4</c:v>
                </c:pt>
                <c:pt idx="1176">
                  <c:v>8.8061799382674697E-3</c:v>
                </c:pt>
                <c:pt idx="1177">
                  <c:v>-5.5036693847801445E-3</c:v>
                </c:pt>
                <c:pt idx="1178">
                  <c:v>1.988668051560023E-2</c:v>
                </c:pt>
                <c:pt idx="1179">
                  <c:v>-4.3683833714854093E-3</c:v>
                </c:pt>
                <c:pt idx="1180">
                  <c:v>-3.7483167348596495E-3</c:v>
                </c:pt>
                <c:pt idx="1181">
                  <c:v>-1.4318301102556994E-2</c:v>
                </c:pt>
                <c:pt idx="1182">
                  <c:v>2.6608275381804552E-3</c:v>
                </c:pt>
                <c:pt idx="1183">
                  <c:v>1.0688954603313538E-3</c:v>
                </c:pt>
                <c:pt idx="1184">
                  <c:v>-9.1042942600932722E-3</c:v>
                </c:pt>
                <c:pt idx="1185">
                  <c:v>-6.4260094853529331E-3</c:v>
                </c:pt>
                <c:pt idx="1186">
                  <c:v>-1.5308660911926087E-2</c:v>
                </c:pt>
                <c:pt idx="1187">
                  <c:v>5.0121970576174407E-3</c:v>
                </c:pt>
                <c:pt idx="1188">
                  <c:v>6.2834349623986192E-3</c:v>
                </c:pt>
                <c:pt idx="1189">
                  <c:v>3.1023899652258364E-3</c:v>
                </c:pt>
                <c:pt idx="1190">
                  <c:v>-3.7829577504310458E-3</c:v>
                </c:pt>
                <c:pt idx="1191">
                  <c:v>-1.3677160723649971E-2</c:v>
                </c:pt>
                <c:pt idx="1192">
                  <c:v>4.3596279160932998E-3</c:v>
                </c:pt>
                <c:pt idx="1193">
                  <c:v>8.8369384293913739E-3</c:v>
                </c:pt>
                <c:pt idx="1194">
                  <c:v>6.7997147277769456E-3</c:v>
                </c:pt>
                <c:pt idx="1195">
                  <c:v>1.8303529854719437E-2</c:v>
                </c:pt>
                <c:pt idx="1196">
                  <c:v>-1.8698364344402743E-3</c:v>
                </c:pt>
                <c:pt idx="1197">
                  <c:v>-4.8032874687663025E-3</c:v>
                </c:pt>
                <c:pt idx="1198">
                  <c:v>-3.9285877058389783E-3</c:v>
                </c:pt>
                <c:pt idx="1199">
                  <c:v>6.8372116206484408E-3</c:v>
                </c:pt>
                <c:pt idx="1200">
                  <c:v>1.123859884790428E-2</c:v>
                </c:pt>
                <c:pt idx="1201">
                  <c:v>-9.693056179889423E-3</c:v>
                </c:pt>
                <c:pt idx="1202">
                  <c:v>5.9467628778211296E-3</c:v>
                </c:pt>
                <c:pt idx="1203">
                  <c:v>1.3819570669218087E-2</c:v>
                </c:pt>
                <c:pt idx="1204">
                  <c:v>3.3247016271013958E-3</c:v>
                </c:pt>
                <c:pt idx="1205">
                  <c:v>-5.7323806072326587E-3</c:v>
                </c:pt>
                <c:pt idx="1206">
                  <c:v>9.0972145157622517E-3</c:v>
                </c:pt>
                <c:pt idx="1207">
                  <c:v>1.7982387083240968E-3</c:v>
                </c:pt>
                <c:pt idx="1208">
                  <c:v>-2.4149695566700125E-3</c:v>
                </c:pt>
                <c:pt idx="1209">
                  <c:v>4.3174133914698175E-3</c:v>
                </c:pt>
                <c:pt idx="1210">
                  <c:v>2.3661063708015299E-3</c:v>
                </c:pt>
                <c:pt idx="1211">
                  <c:v>2.0410789524440602E-3</c:v>
                </c:pt>
                <c:pt idx="1212">
                  <c:v>-3.7518186593272608E-3</c:v>
                </c:pt>
                <c:pt idx="1213">
                  <c:v>-2.1163416695937323E-3</c:v>
                </c:pt>
                <c:pt idx="1214">
                  <c:v>2.4122173709306741E-3</c:v>
                </c:pt>
                <c:pt idx="1215">
                  <c:v>5.9169862604101231E-3</c:v>
                </c:pt>
                <c:pt idx="1216">
                  <c:v>4.8277630931535739E-3</c:v>
                </c:pt>
                <c:pt idx="1217">
                  <c:v>-1.8475705485993341E-3</c:v>
                </c:pt>
                <c:pt idx="1218">
                  <c:v>7.3915488999576444E-3</c:v>
                </c:pt>
                <c:pt idx="1219">
                  <c:v>6.6113802330966037E-3</c:v>
                </c:pt>
                <c:pt idx="1220">
                  <c:v>-1.0050786240297952E-3</c:v>
                </c:pt>
                <c:pt idx="1221">
                  <c:v>1.3110123065176893E-2</c:v>
                </c:pt>
                <c:pt idx="1222">
                  <c:v>3.3134222466162013E-3</c:v>
                </c:pt>
                <c:pt idx="1223">
                  <c:v>-1.0572982380204772E-3</c:v>
                </c:pt>
                <c:pt idx="1224">
                  <c:v>-1.6358462184938418E-3</c:v>
                </c:pt>
                <c:pt idx="1225">
                  <c:v>5.9085090408417902E-3</c:v>
                </c:pt>
                <c:pt idx="1226">
                  <c:v>2.7760293479395784E-3</c:v>
                </c:pt>
                <c:pt idx="1227">
                  <c:v>-3.6991240121954966E-3</c:v>
                </c:pt>
                <c:pt idx="1228">
                  <c:v>7.6732443295209909E-4</c:v>
                </c:pt>
                <c:pt idx="1229">
                  <c:v>1.1558178103084715E-3</c:v>
                </c:pt>
                <c:pt idx="1230">
                  <c:v>-1.5876129955686431E-3</c:v>
                </c:pt>
                <c:pt idx="1231">
                  <c:v>-3.4081407337191563E-4</c:v>
                </c:pt>
                <c:pt idx="1232">
                  <c:v>3.9628444230373726E-4</c:v>
                </c:pt>
                <c:pt idx="1233">
                  <c:v>-4.853395180486832E-3</c:v>
                </c:pt>
                <c:pt idx="1234">
                  <c:v>1.0637776779541363E-3</c:v>
                </c:pt>
                <c:pt idx="1235">
                  <c:v>-1.6345986534684238E-3</c:v>
                </c:pt>
                <c:pt idx="1236">
                  <c:v>-1.5927825162246976E-2</c:v>
                </c:pt>
                <c:pt idx="1237">
                  <c:v>5.2171726190777985E-3</c:v>
                </c:pt>
                <c:pt idx="1238">
                  <c:v>-4.0265478049886835E-3</c:v>
                </c:pt>
                <c:pt idx="1239">
                  <c:v>3.9742018681287929E-3</c:v>
                </c:pt>
                <c:pt idx="1240">
                  <c:v>-3.1754039289306987E-3</c:v>
                </c:pt>
                <c:pt idx="1241">
                  <c:v>-7.2714052022627805E-5</c:v>
                </c:pt>
                <c:pt idx="1242">
                  <c:v>-5.1925024016189862E-3</c:v>
                </c:pt>
                <c:pt idx="1243">
                  <c:v>1.0438558746386399E-2</c:v>
                </c:pt>
                <c:pt idx="1244">
                  <c:v>-7.187050742971708E-3</c:v>
                </c:pt>
                <c:pt idx="1245">
                  <c:v>-1.8474408482644688E-3</c:v>
                </c:pt>
                <c:pt idx="1246">
                  <c:v>-1.0778343201240527E-2</c:v>
                </c:pt>
                <c:pt idx="1247">
                  <c:v>1.1231065794762178E-2</c:v>
                </c:pt>
                <c:pt idx="1248">
                  <c:v>-4.022210812363129E-3</c:v>
                </c:pt>
                <c:pt idx="1249">
                  <c:v>5.6287344524762516E-3</c:v>
                </c:pt>
                <c:pt idx="1250">
                  <c:v>-3.4064631363951124E-3</c:v>
                </c:pt>
                <c:pt idx="1251">
                  <c:v>9.1083164483113498E-3</c:v>
                </c:pt>
                <c:pt idx="1252">
                  <c:v>1.1474655142722596E-3</c:v>
                </c:pt>
                <c:pt idx="1253">
                  <c:v>2.251203469448837E-2</c:v>
                </c:pt>
                <c:pt idx="1254">
                  <c:v>8.7332533644081075E-4</c:v>
                </c:pt>
                <c:pt idx="1255">
                  <c:v>4.786447302211486E-3</c:v>
                </c:pt>
                <c:pt idx="1256">
                  <c:v>-2.7024540681287652E-3</c:v>
                </c:pt>
                <c:pt idx="1257">
                  <c:v>-8.920724272590639E-3</c:v>
                </c:pt>
                <c:pt idx="1258">
                  <c:v>4.6241983406201031E-4</c:v>
                </c:pt>
                <c:pt idx="1259">
                  <c:v>-3.0298599514374126E-4</c:v>
                </c:pt>
                <c:pt idx="1260">
                  <c:v>6.436456034482012E-3</c:v>
                </c:pt>
                <c:pt idx="1261">
                  <c:v>-3.6340475514854528E-3</c:v>
                </c:pt>
                <c:pt idx="1262">
                  <c:v>7.1179709426184576E-3</c:v>
                </c:pt>
                <c:pt idx="1263">
                  <c:v>-2.3652884538017446E-3</c:v>
                </c:pt>
                <c:pt idx="1264">
                  <c:v>5.5133631037648416E-3</c:v>
                </c:pt>
                <c:pt idx="1265">
                  <c:v>-8.4217979722449841E-3</c:v>
                </c:pt>
                <c:pt idx="1266">
                  <c:v>6.8014581273215828E-3</c:v>
                </c:pt>
                <c:pt idx="1267">
                  <c:v>8.5690149430838365E-3</c:v>
                </c:pt>
                <c:pt idx="1268">
                  <c:v>3.1924522330355129E-3</c:v>
                </c:pt>
                <c:pt idx="1269">
                  <c:v>4.7629069961204291E-5</c:v>
                </c:pt>
                <c:pt idx="1270">
                  <c:v>3.4271935533246637E-3</c:v>
                </c:pt>
                <c:pt idx="1271">
                  <c:v>2.1618083539113485E-3</c:v>
                </c:pt>
                <c:pt idx="1272">
                  <c:v>1.2657503239720827E-2</c:v>
                </c:pt>
                <c:pt idx="1273">
                  <c:v>6.9378069830048827E-3</c:v>
                </c:pt>
                <c:pt idx="1274">
                  <c:v>-4.6375071318455544E-3</c:v>
                </c:pt>
                <c:pt idx="1275">
                  <c:v>2.3403137732474271E-3</c:v>
                </c:pt>
                <c:pt idx="1276">
                  <c:v>7.5332696756708712E-4</c:v>
                </c:pt>
                <c:pt idx="1277">
                  <c:v>-3.3950801477858642E-3</c:v>
                </c:pt>
                <c:pt idx="1278">
                  <c:v>8.4985126414247319E-4</c:v>
                </c:pt>
                <c:pt idx="1279">
                  <c:v>2.799144464362325E-3</c:v>
                </c:pt>
                <c:pt idx="1280">
                  <c:v>-2.9693090643599456E-3</c:v>
                </c:pt>
                <c:pt idx="1281">
                  <c:v>2.7593933755338416E-3</c:v>
                </c:pt>
                <c:pt idx="1282">
                  <c:v>-2.7001475994566657E-3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5C-894E-B89A-702A2B294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048495"/>
        <c:axId val="739610735"/>
      </c:scatterChart>
      <c:valAx>
        <c:axId val="711048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Market index return</a:t>
                </a:r>
                <a:r>
                  <a:rPr lang="en-GB" baseline="0"/>
                  <a:t> (.FCHI)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0.45200314735922592"/>
              <c:y val="0.937449078339535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610735"/>
        <c:crosses val="autoZero"/>
        <c:crossBetween val="midCat"/>
      </c:valAx>
      <c:valAx>
        <c:axId val="73961073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0"/>
                  <a:t>Stock return (ORAN.PA)</a:t>
                </a:r>
              </a:p>
            </c:rich>
          </c:tx>
          <c:layout>
            <c:manualLayout>
              <c:xMode val="edge"/>
              <c:yMode val="edge"/>
              <c:x val="1.970340012869708E-2"/>
              <c:y val="0.336023164924411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04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>
                <a:solidFill>
                  <a:schemeClr val="tx1"/>
                </a:solidFill>
              </a:rPr>
              <a:t>Influence of debt levels on beta on telecommunication</a:t>
            </a:r>
            <a:r>
              <a:rPr lang="en-GB" sz="1800" b="1" baseline="0">
                <a:solidFill>
                  <a:schemeClr val="tx1"/>
                </a:solidFill>
              </a:rPr>
              <a:t> industry</a:t>
            </a:r>
          </a:p>
          <a:p>
            <a:pPr>
              <a:defRPr sz="1800"/>
            </a:pPr>
            <a:r>
              <a:rPr lang="en-GB" sz="1800" baseline="0"/>
              <a:t>Data: Refinitiv Eikon</a:t>
            </a:r>
            <a:endParaRPr lang="en-GB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83336735022715E-2"/>
          <c:y val="0.16421539880736666"/>
          <c:w val="0.88170070146415869"/>
          <c:h val="0.73836490626956153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data_screener!$B$2:$B$18</c:f>
              <c:strCache>
                <c:ptCount val="17"/>
                <c:pt idx="0">
                  <c:v>Orange SA</c:v>
                </c:pt>
                <c:pt idx="1">
                  <c:v>Bouygues SA</c:v>
                </c:pt>
                <c:pt idx="2">
                  <c:v>Vodafone Group PLC</c:v>
                </c:pt>
                <c:pt idx="3">
                  <c:v>BT Group PLC</c:v>
                </c:pt>
                <c:pt idx="4">
                  <c:v>Deutsche Telekom AG</c:v>
                </c:pt>
                <c:pt idx="5">
                  <c:v>Infrastrutture Wireless Italiane SpA</c:v>
                </c:pt>
                <c:pt idx="6">
                  <c:v>Vivendi SE</c:v>
                </c:pt>
                <c:pt idx="7">
                  <c:v>Telefonica Deutschland Holding AG</c:v>
                </c:pt>
                <c:pt idx="8">
                  <c:v>Koninklijke KPN NV</c:v>
                </c:pt>
                <c:pt idx="9">
                  <c:v>Telefonica SA</c:v>
                </c:pt>
                <c:pt idx="10">
                  <c:v>Swisscom AG</c:v>
                </c:pt>
                <c:pt idx="11">
                  <c:v>Proximus NV</c:v>
                </c:pt>
                <c:pt idx="12">
                  <c:v>Elisa Oyj</c:v>
                </c:pt>
                <c:pt idx="13">
                  <c:v>Iliad SA</c:v>
                </c:pt>
                <c:pt idx="14">
                  <c:v>Telia Company AB</c:v>
                </c:pt>
                <c:pt idx="15">
                  <c:v>Telekom Austria AG</c:v>
                </c:pt>
                <c:pt idx="16">
                  <c:v>Hellenic Telecommunications Organization SA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2060"/>
              </a:solidFill>
              <a:ln w="9525">
                <a:solidFill>
                  <a:srgbClr val="002060"/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rgbClr val="C00000"/>
                </a:solidFill>
                <a:ln w="9525">
                  <a:solidFill>
                    <a:srgbClr val="C00000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C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CD9-2C4C-A78C-B533BA1F993C}"/>
              </c:ext>
            </c:extLst>
          </c:dPt>
          <c:dLbls>
            <c:dLbl>
              <c:idx val="0"/>
              <c:layout>
                <c:manualLayout>
                  <c:x val="-3.1377845334135443E-2"/>
                  <c:y val="-2.9288702928870293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EA73F2E3-C89B-4641-977F-7C5CBB08E304}" type="CELLRANGE">
                      <a:rPr lang="en-US"/>
                      <a:pPr>
                        <a:defRPr/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layout>
                    <c:manualLayout>
                      <c:w val="7.8908594815825364E-2"/>
                      <c:h val="4.412133891213389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DCD9-2C4C-A78C-B533BA1F993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8896A61-EEA0-874F-A0CC-6153B004FB3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CD9-2C4C-A78C-B533BA1F993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41A2AE3-FF9B-FC48-9D55-4524CD107FA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CD9-2C4C-A78C-B533BA1F993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3C502B6-4FD5-3A4B-ADF6-4FFDF44844B0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CD9-2C4C-A78C-B533BA1F993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02A78B5-55FA-5D4D-AE50-4A4CDBB2625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CD9-2C4C-A78C-B533BA1F993C}"/>
                </c:ext>
              </c:extLst>
            </c:dLbl>
            <c:dLbl>
              <c:idx val="5"/>
              <c:layout>
                <c:manualLayout>
                  <c:x val="-3.9563437926330172E-2"/>
                  <c:y val="2.7196652719665274E-2"/>
                </c:manualLayout>
              </c:layout>
              <c:tx>
                <c:rich>
                  <a:bodyPr/>
                  <a:lstStyle/>
                  <a:p>
                    <a:fld id="{AEEA9B11-98AC-7842-8451-6F7D8B8AD745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DCD9-2C4C-A78C-B533BA1F993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0FBFA1E-A800-8F4F-9678-8B5D2CE22A6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CD9-2C4C-A78C-B533BA1F993C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FC9F9952-6C00-CE45-995A-6AC893ACBB8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CD9-2C4C-A78C-B533BA1F993C}"/>
                </c:ext>
              </c:extLst>
            </c:dLbl>
            <c:dLbl>
              <c:idx val="8"/>
              <c:layout>
                <c:manualLayout>
                  <c:x val="-4.0927694406548429E-3"/>
                  <c:y val="2.0920502092050208E-2"/>
                </c:manualLayout>
              </c:layout>
              <c:tx>
                <c:rich>
                  <a:bodyPr/>
                  <a:lstStyle/>
                  <a:p>
                    <a:fld id="{F8106D6F-A752-FE47-BB05-16A37FC4F356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DCD9-2C4C-A78C-B533BA1F993C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E73FC33-9AD9-1F41-BB1B-EFCF8990C8D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CD9-2C4C-A78C-B533BA1F993C}"/>
                </c:ext>
              </c:extLst>
            </c:dLbl>
            <c:dLbl>
              <c:idx val="10"/>
              <c:layout>
                <c:manualLayout>
                  <c:x val="2.7285129604365621E-3"/>
                  <c:y val="-1.5341524307572208E-16"/>
                </c:manualLayout>
              </c:layout>
              <c:tx>
                <c:rich>
                  <a:bodyPr/>
                  <a:lstStyle/>
                  <a:p>
                    <a:fld id="{4681A291-8CEB-094D-830D-AEBAB18FA9FF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DCD9-2C4C-A78C-B533BA1F993C}"/>
                </c:ext>
              </c:extLst>
            </c:dLbl>
            <c:dLbl>
              <c:idx val="11"/>
              <c:layout>
                <c:manualLayout>
                  <c:x val="6.8212824010913551E-3"/>
                  <c:y val="1.8828451882845189E-2"/>
                </c:manualLayout>
              </c:layout>
              <c:tx>
                <c:rich>
                  <a:bodyPr/>
                  <a:lstStyle/>
                  <a:p>
                    <a:fld id="{977F6038-2E9F-B54E-8662-6E88A015707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DCD9-2C4C-A78C-B533BA1F993C}"/>
                </c:ext>
              </c:extLst>
            </c:dLbl>
            <c:dLbl>
              <c:idx val="12"/>
              <c:layout>
                <c:manualLayout>
                  <c:x val="-1.5006821282401116E-2"/>
                  <c:y val="-1.255230125523028E-2"/>
                </c:manualLayout>
              </c:layout>
              <c:tx>
                <c:rich>
                  <a:bodyPr/>
                  <a:lstStyle/>
                  <a:p>
                    <a:fld id="{B41A88C0-11C3-464B-BDC0-319BBE7D5A7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DCD9-2C4C-A78C-B533BA1F993C}"/>
                </c:ext>
              </c:extLst>
            </c:dLbl>
            <c:dLbl>
              <c:idx val="13"/>
              <c:layout>
                <c:manualLayout>
                  <c:x val="-3.5470668485675309E-2"/>
                  <c:y val="2.7196652719665274E-2"/>
                </c:manualLayout>
              </c:layout>
              <c:tx>
                <c:rich>
                  <a:bodyPr/>
                  <a:lstStyle/>
                  <a:p>
                    <a:fld id="{8258ED8B-6BD6-C64B-B4C4-AF6B6DC163AC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DCD9-2C4C-A78C-B533BA1F993C}"/>
                </c:ext>
              </c:extLst>
            </c:dLbl>
            <c:dLbl>
              <c:idx val="14"/>
              <c:layout>
                <c:manualLayout>
                  <c:x val="-2.5920873124147391E-2"/>
                  <c:y val="-2.9288702928870446E-2"/>
                </c:manualLayout>
              </c:layout>
              <c:tx>
                <c:rich>
                  <a:bodyPr/>
                  <a:lstStyle/>
                  <a:p>
                    <a:fld id="{6F5013B1-D53F-8D4F-B80B-509408018E79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DCD9-2C4C-A78C-B533BA1F993C}"/>
                </c:ext>
              </c:extLst>
            </c:dLbl>
            <c:dLbl>
              <c:idx val="15"/>
              <c:layout>
                <c:manualLayout>
                  <c:x val="-2.7285129604365621E-3"/>
                  <c:y val="-8.368200836820083E-3"/>
                </c:manualLayout>
              </c:layout>
              <c:tx>
                <c:rich>
                  <a:bodyPr/>
                  <a:lstStyle/>
                  <a:p>
                    <a:fld id="{D146F8FE-AD32-AB48-9499-BF427CFB7203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DCD9-2C4C-A78C-B533BA1F993C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194E4774-DC74-6C40-A5C5-968E1A65237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, 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CD9-2C4C-A78C-B533BA1F993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rgbClr val="C0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847998195314263"/>
                  <c:y val="4.77988996145356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data_screener!$Q$2:$Q$18</c:f>
              <c:numCache>
                <c:formatCode>General</c:formatCode>
                <c:ptCount val="17"/>
                <c:pt idx="0">
                  <c:v>1.7053551647568979</c:v>
                </c:pt>
                <c:pt idx="1">
                  <c:v>1.0687073908705125</c:v>
                </c:pt>
                <c:pt idx="2">
                  <c:v>2.9463208448329561</c:v>
                </c:pt>
                <c:pt idx="3">
                  <c:v>2.091679131841492</c:v>
                </c:pt>
                <c:pt idx="4">
                  <c:v>1.3065772304520562</c:v>
                </c:pt>
                <c:pt idx="5">
                  <c:v>0.43233962560346478</c:v>
                </c:pt>
                <c:pt idx="6">
                  <c:v>0.89074179420171939</c:v>
                </c:pt>
                <c:pt idx="7">
                  <c:v>0.66907119682982641</c:v>
                </c:pt>
                <c:pt idx="8">
                  <c:v>0.50360484866993416</c:v>
                </c:pt>
                <c:pt idx="9">
                  <c:v>1.9966433507490271</c:v>
                </c:pt>
                <c:pt idx="10">
                  <c:v>0.29451418496986265</c:v>
                </c:pt>
                <c:pt idx="11">
                  <c:v>1.6690930103174968</c:v>
                </c:pt>
                <c:pt idx="12">
                  <c:v>0.19266776030615748</c:v>
                </c:pt>
                <c:pt idx="13">
                  <c:v>1.3549967279666317</c:v>
                </c:pt>
                <c:pt idx="14">
                  <c:v>1.1915334806273619</c:v>
                </c:pt>
                <c:pt idx="15">
                  <c:v>0.55216696942787724</c:v>
                </c:pt>
                <c:pt idx="16">
                  <c:v>0.19845475803365376</c:v>
                </c:pt>
              </c:numCache>
            </c:numRef>
          </c:xVal>
          <c:yVal>
            <c:numRef>
              <c:f>data_screener!$L$2:$L$18</c:f>
              <c:numCache>
                <c:formatCode>#,##0.00</c:formatCode>
                <c:ptCount val="17"/>
                <c:pt idx="0">
                  <c:v>0.254068245322916</c:v>
                </c:pt>
                <c:pt idx="1">
                  <c:v>0.89944200194028601</c:v>
                </c:pt>
                <c:pt idx="2">
                  <c:v>0.99878876855615195</c:v>
                </c:pt>
                <c:pt idx="3">
                  <c:v>1.15848609357651</c:v>
                </c:pt>
                <c:pt idx="4">
                  <c:v>0.70605298754849699</c:v>
                </c:pt>
                <c:pt idx="5">
                  <c:v>0.22758346872624399</c:v>
                </c:pt>
                <c:pt idx="6">
                  <c:v>0.64642493104884402</c:v>
                </c:pt>
                <c:pt idx="7">
                  <c:v>0.89060186100465599</c:v>
                </c:pt>
                <c:pt idx="8">
                  <c:v>0.27780833771707403</c:v>
                </c:pt>
                <c:pt idx="9">
                  <c:v>0.90406057807107199</c:v>
                </c:pt>
                <c:pt idx="10">
                  <c:v>0.3679200642955</c:v>
                </c:pt>
                <c:pt idx="11">
                  <c:v>0.26143652560506397</c:v>
                </c:pt>
                <c:pt idx="12">
                  <c:v>0.27010896455133998</c:v>
                </c:pt>
                <c:pt idx="13">
                  <c:v>0.206498788217369</c:v>
                </c:pt>
                <c:pt idx="14">
                  <c:v>0.219401931152122</c:v>
                </c:pt>
                <c:pt idx="15">
                  <c:v>0.29726562828867198</c:v>
                </c:pt>
                <c:pt idx="16">
                  <c:v>0.56527533689182097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data_screener!$A$2:$A$18</c15:f>
                <c15:dlblRangeCache>
                  <c:ptCount val="17"/>
                  <c:pt idx="0">
                    <c:v>ORAN.PA</c:v>
                  </c:pt>
                  <c:pt idx="1">
                    <c:v>BOUY.PA</c:v>
                  </c:pt>
                  <c:pt idx="2">
                    <c:v>VOD.L</c:v>
                  </c:pt>
                  <c:pt idx="3">
                    <c:v>BT.L</c:v>
                  </c:pt>
                  <c:pt idx="4">
                    <c:v>DTEGn.DE</c:v>
                  </c:pt>
                  <c:pt idx="5">
                    <c:v>INWT.MI</c:v>
                  </c:pt>
                  <c:pt idx="6">
                    <c:v>VIV.PA</c:v>
                  </c:pt>
                  <c:pt idx="7">
                    <c:v>O2Dn.DE</c:v>
                  </c:pt>
                  <c:pt idx="8">
                    <c:v>KPN.AS</c:v>
                  </c:pt>
                  <c:pt idx="9">
                    <c:v>TEF.MC</c:v>
                  </c:pt>
                  <c:pt idx="10">
                    <c:v>SCMN.S</c:v>
                  </c:pt>
                  <c:pt idx="11">
                    <c:v>PROX.BR</c:v>
                  </c:pt>
                  <c:pt idx="12">
                    <c:v>ELISA.HE</c:v>
                  </c:pt>
                  <c:pt idx="13">
                    <c:v>ILD.PA^J21</c:v>
                  </c:pt>
                  <c:pt idx="14">
                    <c:v>TELIA.ST</c:v>
                  </c:pt>
                  <c:pt idx="15">
                    <c:v>TELA.VI</c:v>
                  </c:pt>
                  <c:pt idx="16">
                    <c:v>OTEr.AT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1167-B049-A3FD-98AF901A4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74799"/>
        <c:axId val="579776511"/>
      </c:scatterChart>
      <c:valAx>
        <c:axId val="579774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Total debt / Mkt cap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76511"/>
        <c:crosses val="autoZero"/>
        <c:crossBetween val="midCat"/>
      </c:valAx>
      <c:valAx>
        <c:axId val="579776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74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effectLst/>
          </c:spPr>
          <c:cat>
            <c:strRef>
              <c:f>firm_ownership_summary!$A$36:$B$36</c:f>
              <c:strCache>
                <c:ptCount val="2"/>
                <c:pt idx="0">
                  <c:v>Institutions - 526</c:v>
                </c:pt>
                <c:pt idx="1">
                  <c:v>Strategic Entities - 2</c:v>
                </c:pt>
              </c:strCache>
            </c:strRef>
          </c:cat>
          <c:val>
            <c:numRef>
              <c:f>firm_ownership_summary!$A$37:$B$37</c:f>
              <c:numCache>
                <c:formatCode>General</c:formatCode>
                <c:ptCount val="2"/>
                <c:pt idx="0">
                  <c:v>526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5-F041-87A2-6112AD410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ln>
          <a:noFill/>
          <a:round/>
        </a:ln>
        <a:effectLst/>
      </c:spPr>
    </c:plotArea>
    <c:legend>
      <c:legendPos val="r"/>
      <c:overlay val="0"/>
      <c:spPr>
        <a:effectLst/>
      </c:spPr>
    </c:legend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effectLst/>
          </c:spPr>
          <c:cat>
            <c:strRef>
              <c:f>firm_ownership_summary!$A$38:$C$38</c:f>
              <c:strCache>
                <c:ptCount val="3"/>
                <c:pt idx="0">
                  <c:v>Investment Managers - 526</c:v>
                </c:pt>
                <c:pt idx="1">
                  <c:v>Corporation - 1</c:v>
                </c:pt>
                <c:pt idx="2">
                  <c:v>Government Agency - 1</c:v>
                </c:pt>
              </c:strCache>
            </c:strRef>
          </c:cat>
          <c:val>
            <c:numRef>
              <c:f>firm_ownership_summary!$A$39:$C$39</c:f>
              <c:numCache>
                <c:formatCode>General</c:formatCode>
                <c:ptCount val="3"/>
                <c:pt idx="0">
                  <c:v>526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D9-0D40-A946-2ED3B494F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ln>
          <a:noFill/>
          <a:round/>
        </a:ln>
        <a:effectLst/>
      </c:spPr>
    </c:plotArea>
    <c:legend>
      <c:legendPos val="r"/>
      <c:overlay val="0"/>
      <c:spPr>
        <a:effectLst/>
      </c:spPr>
    </c:legend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100" b="0">
                <a:latin typeface="Calibri"/>
              </a:rPr>
              <a:t>Style</a:t>
            </a:r>
          </a:p>
        </c:rich>
      </c:tx>
      <c:overlay val="0"/>
      <c:spPr>
        <a:ln>
          <a:noFill/>
          <a:round/>
        </a:ln>
        <a:effectLst/>
      </c:spPr>
    </c:title>
    <c:autoTitleDeleted val="0"/>
    <c:plotArea>
      <c:layout>
        <c:manualLayout>
          <c:xMode val="edge"/>
          <c:yMode val="edge"/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firm_ownership_summary!$A$49</c:f>
              <c:strCache>
                <c:ptCount val="1"/>
                <c:pt idx="0">
                  <c:v>Index - 38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firm_ownership_summary!$A$50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29-1145-A3C5-3E8F1A64FEDC}"/>
            </c:ext>
          </c:extLst>
        </c:ser>
        <c:ser>
          <c:idx val="1"/>
          <c:order val="1"/>
          <c:tx>
            <c:strRef>
              <c:f>firm_ownership_summary!$B$49</c:f>
              <c:strCache>
                <c:ptCount val="1"/>
                <c:pt idx="0">
                  <c:v>Value - 99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firm_ownership_summary!$B$50</c:f>
              <c:numCache>
                <c:formatCode>General</c:formatCode>
                <c:ptCount val="1"/>
                <c:pt idx="0">
                  <c:v>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29-1145-A3C5-3E8F1A64FEDC}"/>
            </c:ext>
          </c:extLst>
        </c:ser>
        <c:ser>
          <c:idx val="2"/>
          <c:order val="2"/>
          <c:tx>
            <c:strRef>
              <c:f>firm_ownership_summary!$C$49</c:f>
              <c:strCache>
                <c:ptCount val="1"/>
                <c:pt idx="0">
                  <c:v>Growth - 136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firm_ownership_summary!$C$50</c:f>
              <c:numCache>
                <c:formatCode>General</c:formatCode>
                <c:ptCount val="1"/>
                <c:pt idx="0">
                  <c:v>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29-1145-A3C5-3E8F1A64FEDC}"/>
            </c:ext>
          </c:extLst>
        </c:ser>
        <c:ser>
          <c:idx val="3"/>
          <c:order val="3"/>
          <c:tx>
            <c:strRef>
              <c:f>firm_ownership_summary!$D$49</c:f>
              <c:strCache>
                <c:ptCount val="1"/>
                <c:pt idx="0">
                  <c:v>GARP - 74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firm_ownership_summary!$D$50</c:f>
              <c:numCache>
                <c:formatCode>General</c:formatCode>
                <c:ptCount val="1"/>
                <c:pt idx="0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29-1145-A3C5-3E8F1A64FEDC}"/>
            </c:ext>
          </c:extLst>
        </c:ser>
        <c:ser>
          <c:idx val="4"/>
          <c:order val="4"/>
          <c:tx>
            <c:strRef>
              <c:f>firm_ownership_summary!$E$49</c:f>
              <c:strCache>
                <c:ptCount val="1"/>
                <c:pt idx="0">
                  <c:v>Income - 19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firm_ownership_summary!$E$50</c:f>
              <c:numCache>
                <c:formatCode>General</c:formatCode>
                <c:ptCount val="1"/>
                <c:pt idx="0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29-1145-A3C5-3E8F1A64FEDC}"/>
            </c:ext>
          </c:extLst>
        </c:ser>
        <c:ser>
          <c:idx val="5"/>
          <c:order val="5"/>
          <c:tx>
            <c:strRef>
              <c:f>firm_ownership_summary!$F$49</c:f>
              <c:strCache>
                <c:ptCount val="1"/>
                <c:pt idx="0">
                  <c:v>Hedge Fund - 17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firm_ownership_summary!$F$50</c:f>
              <c:numCache>
                <c:formatCode>General</c:formatCode>
                <c:ptCount val="1"/>
                <c:pt idx="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29-1145-A3C5-3E8F1A64FEDC}"/>
            </c:ext>
          </c:extLst>
        </c:ser>
        <c:ser>
          <c:idx val="6"/>
          <c:order val="6"/>
          <c:tx>
            <c:strRef>
              <c:f>firm_ownership_summary!$G$49</c:f>
              <c:strCache>
                <c:ptCount val="1"/>
                <c:pt idx="0">
                  <c:v>Other - 6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firm_ownership_summary!$G$50</c:f>
              <c:numCache>
                <c:formatCode>General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29-1145-A3C5-3E8F1A64F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53888"/>
        <c:crosses val="autoZero"/>
        <c:auto val="1"/>
        <c:lblAlgn val="ctr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overlay val="0"/>
      <c:spPr>
        <a:effectLst/>
      </c:spPr>
    </c:legend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100" b="0">
                <a:latin typeface="Calibri"/>
              </a:rPr>
              <a:t>Location</a:t>
            </a:r>
          </a:p>
        </c:rich>
      </c:tx>
      <c:overlay val="0"/>
      <c:spPr>
        <a:ln>
          <a:noFill/>
          <a:round/>
        </a:ln>
        <a:effectLst/>
      </c:spPr>
    </c:title>
    <c:autoTitleDeleted val="0"/>
    <c:plotArea>
      <c:layout>
        <c:manualLayout>
          <c:xMode val="edge"/>
          <c:yMode val="edge"/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firm_ownership_summary!$A$51</c:f>
              <c:strCache>
                <c:ptCount val="1"/>
                <c:pt idx="0">
                  <c:v>Europe - 360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firm_ownership_summary!$A$52</c:f>
              <c:numCache>
                <c:formatCode>General</c:formatCode>
                <c:ptCount val="1"/>
                <c:pt idx="0">
                  <c:v>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02-9141-A449-BDAD955DA527}"/>
            </c:ext>
          </c:extLst>
        </c:ser>
        <c:ser>
          <c:idx val="1"/>
          <c:order val="1"/>
          <c:tx>
            <c:strRef>
              <c:f>firm_ownership_summary!$B$51</c:f>
              <c:strCache>
                <c:ptCount val="1"/>
                <c:pt idx="0">
                  <c:v>North America - 123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firm_ownership_summary!$B$52</c:f>
              <c:numCache>
                <c:formatCode>General</c:formatCode>
                <c:ptCount val="1"/>
                <c:pt idx="0">
                  <c:v>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02-9141-A449-BDAD955DA527}"/>
            </c:ext>
          </c:extLst>
        </c:ser>
        <c:ser>
          <c:idx val="2"/>
          <c:order val="2"/>
          <c:tx>
            <c:strRef>
              <c:f>firm_ownership_summary!$C$51</c:f>
              <c:strCache>
                <c:ptCount val="1"/>
                <c:pt idx="0">
                  <c:v>Asia / Pacific - 41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firm_ownership_summary!$C$52</c:f>
              <c:numCache>
                <c:formatCode>General</c:formatCode>
                <c:ptCount val="1"/>
                <c:pt idx="0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02-9141-A449-BDAD955DA527}"/>
            </c:ext>
          </c:extLst>
        </c:ser>
        <c:ser>
          <c:idx val="3"/>
          <c:order val="3"/>
          <c:tx>
            <c:strRef>
              <c:f>firm_ownership_summary!$D$51</c:f>
              <c:strCache>
                <c:ptCount val="1"/>
                <c:pt idx="0">
                  <c:v>Africa - 4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firm_ownership_summary!$D$52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02-9141-A449-BDAD955DA5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53888"/>
        <c:crosses val="autoZero"/>
        <c:auto val="1"/>
        <c:lblAlgn val="ctr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overlay val="0"/>
      <c:spPr>
        <a:effectLst/>
      </c:spPr>
    </c:legend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100" b="0">
                <a:latin typeface="Calibri"/>
              </a:rPr>
              <a:t>Rotation</a:t>
            </a:r>
          </a:p>
        </c:rich>
      </c:tx>
      <c:overlay val="0"/>
      <c:spPr>
        <a:ln>
          <a:noFill/>
          <a:round/>
        </a:ln>
        <a:effectLst/>
      </c:spPr>
    </c:title>
    <c:autoTitleDeleted val="0"/>
    <c:plotArea>
      <c:layout>
        <c:manualLayout>
          <c:xMode val="edge"/>
          <c:yMode val="edge"/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firm_ownership_summary!$A$53</c:f>
              <c:strCache>
                <c:ptCount val="1"/>
                <c:pt idx="0">
                  <c:v>Buys - 11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firm_ownership_summary!$A$54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50-E34D-93CC-E2E7CF39624A}"/>
            </c:ext>
          </c:extLst>
        </c:ser>
        <c:ser>
          <c:idx val="1"/>
          <c:order val="1"/>
          <c:tx>
            <c:strRef>
              <c:f>firm_ownership_summary!$B$53</c:f>
              <c:strCache>
                <c:ptCount val="1"/>
                <c:pt idx="0">
                  <c:v>Sells - 11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firm_ownership_summary!$B$54</c:f>
              <c:numCache>
                <c:formatCode>General</c:formatCode>
                <c:ptCount val="1"/>
                <c:pt idx="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C50-E34D-93CC-E2E7CF39624A}"/>
            </c:ext>
          </c:extLst>
        </c:ser>
        <c:ser>
          <c:idx val="2"/>
          <c:order val="2"/>
          <c:tx>
            <c:strRef>
              <c:f>firm_ownership_summary!$C$53</c:f>
              <c:strCache>
                <c:ptCount val="1"/>
                <c:pt idx="0">
                  <c:v>No Change - 642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firm_ownership_summary!$C$54</c:f>
              <c:numCache>
                <c:formatCode>General</c:formatCode>
                <c:ptCount val="1"/>
                <c:pt idx="0">
                  <c:v>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50-E34D-93CC-E2E7CF396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53888"/>
        <c:crosses val="autoZero"/>
        <c:auto val="1"/>
        <c:lblAlgn val="ctr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overlay val="0"/>
      <c:spPr>
        <a:effectLst/>
      </c:spPr>
    </c:legend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100" b="0">
                <a:latin typeface="Calibri"/>
              </a:rPr>
              <a:t>Turnover</a:t>
            </a:r>
          </a:p>
        </c:rich>
      </c:tx>
      <c:overlay val="0"/>
      <c:spPr>
        <a:ln>
          <a:noFill/>
          <a:round/>
        </a:ln>
        <a:effectLst/>
      </c:spPr>
    </c:title>
    <c:autoTitleDeleted val="0"/>
    <c:plotArea>
      <c:layout>
        <c:manualLayout>
          <c:xMode val="edge"/>
          <c:yMode val="edge"/>
          <c:h val="0.75"/>
        </c:manualLayout>
      </c:layout>
      <c:barChart>
        <c:barDir val="col"/>
        <c:grouping val="stacked"/>
        <c:varyColors val="1"/>
        <c:ser>
          <c:idx val="0"/>
          <c:order val="0"/>
          <c:tx>
            <c:strRef>
              <c:f>firm_ownership_summary!$A$55</c:f>
              <c:strCache>
                <c:ptCount val="1"/>
                <c:pt idx="0">
                  <c:v>High - 82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firm_ownership_summary!$A$56</c:f>
              <c:numCache>
                <c:formatCode>General</c:formatCode>
                <c:ptCount val="1"/>
                <c:pt idx="0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D8-9F49-BAD5-DDD61BFCAEAB}"/>
            </c:ext>
          </c:extLst>
        </c:ser>
        <c:ser>
          <c:idx val="1"/>
          <c:order val="1"/>
          <c:tx>
            <c:strRef>
              <c:f>firm_ownership_summary!$B$55</c:f>
              <c:strCache>
                <c:ptCount val="1"/>
                <c:pt idx="0">
                  <c:v>Moderate - 191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firm_ownership_summary!$B$56</c:f>
              <c:numCache>
                <c:formatCode>General</c:formatCode>
                <c:ptCount val="1"/>
                <c:pt idx="0">
                  <c:v>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D8-9F49-BAD5-DDD61BFCAEAB}"/>
            </c:ext>
          </c:extLst>
        </c:ser>
        <c:ser>
          <c:idx val="2"/>
          <c:order val="2"/>
          <c:tx>
            <c:strRef>
              <c:f>firm_ownership_summary!$C$55</c:f>
              <c:strCache>
                <c:ptCount val="1"/>
                <c:pt idx="0">
                  <c:v>Low - 335</c:v>
                </c:pt>
              </c:strCache>
            </c:strRef>
          </c:tx>
          <c:spPr>
            <a:effectLst/>
          </c:spPr>
          <c:invertIfNegative val="0"/>
          <c:val>
            <c:numRef>
              <c:f>firm_ownership_summary!$C$56</c:f>
              <c:numCache>
                <c:formatCode>General</c:formatCode>
                <c:ptCount val="1"/>
                <c:pt idx="0">
                  <c:v>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D8-9F49-BAD5-DDD61BFCA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253888"/>
        <c:crosses val="autoZero"/>
        <c:auto val="1"/>
        <c:lblAlgn val="ctr"/>
        <c:lblOffset val="100"/>
        <c:tickMarkSkip val="1"/>
        <c:noMultiLvlLbl val="1"/>
      </c:catAx>
      <c:valAx>
        <c:axId val="57253888"/>
        <c:scaling>
          <c:orientation val="minMax"/>
          <c:min val="0"/>
        </c:scaling>
        <c:delete val="1"/>
        <c:axPos val="l"/>
        <c:numFmt formatCode="General" sourceLinked="1"/>
        <c:majorTickMark val="out"/>
        <c:minorTickMark val="none"/>
        <c:tickLblPos val="low"/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r"/>
      <c:overlay val="0"/>
      <c:spPr>
        <a:effectLst/>
      </c:spPr>
    </c:legend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effectLst/>
          </c:spPr>
          <c:invertIfNegative val="0"/>
          <c:dLbls>
            <c:numFmt formatCode="0.00%" sourceLinked="0"/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sz="1100" b="0"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firm_ownership_summary!$A$72:$D$72</c:f>
              <c:strCache>
                <c:ptCount val="4"/>
                <c:pt idx="0">
                  <c:v>Top 100</c:v>
                </c:pt>
                <c:pt idx="1">
                  <c:v>Top 50</c:v>
                </c:pt>
                <c:pt idx="2">
                  <c:v>Top 20</c:v>
                </c:pt>
                <c:pt idx="3">
                  <c:v>Top 10</c:v>
                </c:pt>
              </c:strCache>
            </c:strRef>
          </c:cat>
          <c:val>
            <c:numRef>
              <c:f>firm_ownership_summary!$A$73:$D$73</c:f>
              <c:numCache>
                <c:formatCode>General</c:formatCode>
                <c:ptCount val="4"/>
                <c:pt idx="0">
                  <c:v>0.63663999999999998</c:v>
                </c:pt>
                <c:pt idx="1">
                  <c:v>0.60201700000000002</c:v>
                </c:pt>
                <c:pt idx="2">
                  <c:v>0.54012400000000005</c:v>
                </c:pt>
                <c:pt idx="3">
                  <c:v>0.465117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2-8143-94DC-FB6E7B78E2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983360"/>
        <c:axId val="57253888"/>
      </c:barChart>
      <c:catAx>
        <c:axId val="59983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noFill/>
            <a:round/>
          </a:ln>
        </c:spPr>
        <c:crossAx val="57253888"/>
        <c:crosses val="autoZero"/>
        <c:auto val="1"/>
        <c:lblAlgn val="ctr"/>
        <c:lblOffset val="100"/>
        <c:tickMarkSkip val="1"/>
        <c:noMultiLvlLbl val="1"/>
      </c:catAx>
      <c:valAx>
        <c:axId val="57253888"/>
        <c:scaling>
          <c:orientation val="minMax"/>
          <c:max val="0.63663999999999998"/>
          <c:min val="0"/>
        </c:scaling>
        <c:delete val="1"/>
        <c:axPos val="b"/>
        <c:numFmt formatCode="General" sourceLinked="1"/>
        <c:majorTickMark val="out"/>
        <c:minorTickMark val="none"/>
        <c:tickLblPos val="low"/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100" b="1">
                <a:latin typeface="Calibri"/>
              </a:rPr>
              <a:t>Shares</a:t>
            </a:r>
          </a:p>
        </c:rich>
      </c:tx>
      <c:overlay val="0"/>
      <c:spPr>
        <a:ln>
          <a:noFill/>
          <a:round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Buys</c:v>
          </c:tx>
          <c:spPr>
            <a:effectLst/>
          </c:spPr>
          <c:invertIfNegative val="0"/>
          <c:dLbls>
            <c:numFmt formatCode="#,##0.00\ &quot;M&quot;" sourceLinked="0"/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sz="1100" b="0"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firm_ownership_summary!$A$90:$J$90</c:f>
              <c:strCache>
                <c:ptCount val="10"/>
                <c:pt idx="0">
                  <c:v>Mirova</c:v>
                </c:pt>
                <c:pt idx="1">
                  <c:v>Bankinter Gestión de Activos, SGIIC S.A.</c:v>
                </c:pt>
                <c:pt idx="2">
                  <c:v>Oregon Public Employees Retirement System</c:v>
                </c:pt>
                <c:pt idx="3">
                  <c:v>State Street Global Advisors (UK) Ltd.</c:v>
                </c:pt>
                <c:pt idx="4">
                  <c:v>APG Asset Management N.V.</c:v>
                </c:pt>
                <c:pt idx="5">
                  <c:v>Anima SGR S.p.A.</c:v>
                </c:pt>
                <c:pt idx="6">
                  <c:v>Generali Insurance Asset Management S.p.A. SGR</c:v>
                </c:pt>
                <c:pt idx="7">
                  <c:v>Pacer Advisors, Inc.</c:v>
                </c:pt>
                <c:pt idx="8">
                  <c:v>Norges Bank Investment Management (NBIM)</c:v>
                </c:pt>
                <c:pt idx="9">
                  <c:v>Goldman Sachs Asset Management, L.P.</c:v>
                </c:pt>
              </c:strCache>
            </c:strRef>
          </c:cat>
          <c:val>
            <c:numRef>
              <c:f>firm_ownership_summary!$A$91:$J$91</c:f>
              <c:numCache>
                <c:formatCode>General</c:formatCode>
                <c:ptCount val="10"/>
                <c:pt idx="5">
                  <c:v>0.65</c:v>
                </c:pt>
                <c:pt idx="6">
                  <c:v>0.69</c:v>
                </c:pt>
                <c:pt idx="7">
                  <c:v>1.1200000000000001</c:v>
                </c:pt>
                <c:pt idx="8">
                  <c:v>5.43</c:v>
                </c:pt>
                <c:pt idx="9">
                  <c:v>24.15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C-BA44-8EB9-529D83F8EAC9}"/>
            </c:ext>
          </c:extLst>
        </c:ser>
        <c:ser>
          <c:idx val="1"/>
          <c:order val="1"/>
          <c:tx>
            <c:v>Sells</c:v>
          </c:tx>
          <c:spPr>
            <a:effectLst/>
          </c:spPr>
          <c:invertIfNegative val="0"/>
          <c:dLbls>
            <c:numFmt formatCode="#,##0.00\ &quot;M&quot;" sourceLinked="0"/>
            <c:spPr>
              <a:noFill/>
              <a:ln>
                <a:noFill/>
                <a:round/>
              </a:ln>
              <a:effectLst/>
            </c:spPr>
            <c:txPr>
              <a:bodyPr/>
              <a:lstStyle/>
              <a:p>
                <a:pPr>
                  <a:defRPr sz="1100" b="0">
                    <a:latin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firm_ownership_summary!$A$90:$J$90</c:f>
              <c:strCache>
                <c:ptCount val="10"/>
                <c:pt idx="0">
                  <c:v>Mirova</c:v>
                </c:pt>
                <c:pt idx="1">
                  <c:v>Bankinter Gestión de Activos, SGIIC S.A.</c:v>
                </c:pt>
                <c:pt idx="2">
                  <c:v>Oregon Public Employees Retirement System</c:v>
                </c:pt>
                <c:pt idx="3">
                  <c:v>State Street Global Advisors (UK) Ltd.</c:v>
                </c:pt>
                <c:pt idx="4">
                  <c:v>APG Asset Management N.V.</c:v>
                </c:pt>
                <c:pt idx="5">
                  <c:v>Anima SGR S.p.A.</c:v>
                </c:pt>
                <c:pt idx="6">
                  <c:v>Generali Insurance Asset Management S.p.A. SGR</c:v>
                </c:pt>
                <c:pt idx="7">
                  <c:v>Pacer Advisors, Inc.</c:v>
                </c:pt>
                <c:pt idx="8">
                  <c:v>Norges Bank Investment Management (NBIM)</c:v>
                </c:pt>
                <c:pt idx="9">
                  <c:v>Goldman Sachs Asset Management, L.P.</c:v>
                </c:pt>
              </c:strCache>
            </c:strRef>
          </c:cat>
          <c:val>
            <c:numRef>
              <c:f>firm_ownership_summary!$A$92:$J$92</c:f>
              <c:numCache>
                <c:formatCode>General</c:formatCode>
                <c:ptCount val="10"/>
                <c:pt idx="0">
                  <c:v>-1.1200000000000001</c:v>
                </c:pt>
                <c:pt idx="1">
                  <c:v>-1.36</c:v>
                </c:pt>
                <c:pt idx="2">
                  <c:v>-1.42</c:v>
                </c:pt>
                <c:pt idx="3">
                  <c:v>-1.69</c:v>
                </c:pt>
                <c:pt idx="4">
                  <c:v>-1.76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0C-BA44-8EB9-529D83F8E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59983360"/>
        <c:axId val="57253888"/>
      </c:barChart>
      <c:catAx>
        <c:axId val="599833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low"/>
        <c:spPr>
          <a:ln/>
        </c:spPr>
        <c:crossAx val="57253888"/>
        <c:crosses val="autoZero"/>
        <c:auto val="1"/>
        <c:lblAlgn val="ctr"/>
        <c:lblOffset val="100"/>
        <c:tickMarkSkip val="1"/>
        <c:noMultiLvlLbl val="1"/>
      </c:catAx>
      <c:valAx>
        <c:axId val="572538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low"/>
        <c:crossAx val="59983360"/>
        <c:crosses val="autoZero"/>
        <c:crossBetween val="between"/>
      </c:valAx>
      <c:spPr>
        <a:ln>
          <a:noFill/>
          <a:round/>
        </a:ln>
        <a:effectLst/>
      </c:spPr>
    </c:plotArea>
    <c:legend>
      <c:legendPos val="t"/>
      <c:overlay val="0"/>
      <c:spPr>
        <a:effectLst/>
      </c:spPr>
    </c:legend>
    <c:plotVisOnly val="1"/>
    <c:dispBlanksAs val="gap"/>
    <c:showDLblsOverMax val="0"/>
  </c:chart>
  <c:spPr>
    <a:effectLst/>
  </c:spPr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60667988689165"/>
          <c:y val="0.15442005358936739"/>
          <c:w val="0.49581670119798577"/>
          <c:h val="0.76009998698840009"/>
        </c:manualLayout>
      </c:layout>
      <c:pieChart>
        <c:varyColors val="1"/>
        <c:ser>
          <c:idx val="0"/>
          <c:order val="0"/>
          <c:tx>
            <c:strRef>
              <c:f>firm_ownership_summary!$C$12</c:f>
              <c:strCache>
                <c:ptCount val="1"/>
                <c:pt idx="0">
                  <c:v>% O/S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4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988-D841-9DBA-6D578A45DCC8}"/>
              </c:ext>
            </c:extLst>
          </c:dPt>
          <c:dPt>
            <c:idx val="1"/>
            <c:bubble3D val="0"/>
            <c:spPr>
              <a:solidFill>
                <a:schemeClr val="accent1">
                  <a:shade val="5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988-D841-9DBA-6D578A45DCC8}"/>
              </c:ext>
            </c:extLst>
          </c:dPt>
          <c:dPt>
            <c:idx val="2"/>
            <c:bubble3D val="0"/>
            <c:spPr>
              <a:solidFill>
                <a:schemeClr val="accent1">
                  <a:shade val="6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988-D841-9DBA-6D578A45DCC8}"/>
              </c:ext>
            </c:extLst>
          </c:dPt>
          <c:dPt>
            <c:idx val="3"/>
            <c:bubble3D val="0"/>
            <c:spPr>
              <a:solidFill>
                <a:schemeClr val="accent1">
                  <a:shade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988-D841-9DBA-6D578A45DCC8}"/>
              </c:ext>
            </c:extLst>
          </c:dPt>
          <c:dPt>
            <c:idx val="4"/>
            <c:bubble3D val="0"/>
            <c:spPr>
              <a:solidFill>
                <a:schemeClr val="accent1">
                  <a:shade val="9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988-D841-9DBA-6D578A45DCC8}"/>
              </c:ext>
            </c:extLst>
          </c:dPt>
          <c:dPt>
            <c:idx val="5"/>
            <c:bubble3D val="0"/>
            <c:spPr>
              <a:solidFill>
                <a:schemeClr val="accent1">
                  <a:tint val="9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5988-D841-9DBA-6D578A45DCC8}"/>
              </c:ext>
            </c:extLst>
          </c:dPt>
          <c:dPt>
            <c:idx val="6"/>
            <c:bubble3D val="0"/>
            <c:spPr>
              <a:solidFill>
                <a:schemeClr val="accent1">
                  <a:tint val="81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5988-D841-9DBA-6D578A45DCC8}"/>
              </c:ext>
            </c:extLst>
          </c:dPt>
          <c:dPt>
            <c:idx val="7"/>
            <c:bubble3D val="0"/>
            <c:spPr>
              <a:solidFill>
                <a:schemeClr val="accent1">
                  <a:tint val="69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5988-D841-9DBA-6D578A45DCC8}"/>
              </c:ext>
            </c:extLst>
          </c:dPt>
          <c:dPt>
            <c:idx val="8"/>
            <c:bubble3D val="0"/>
            <c:spPr>
              <a:solidFill>
                <a:schemeClr val="accent1">
                  <a:tint val="5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5988-D841-9DBA-6D578A45DCC8}"/>
              </c:ext>
            </c:extLst>
          </c:dPt>
          <c:dPt>
            <c:idx val="9"/>
            <c:bubble3D val="0"/>
            <c:spPr>
              <a:solidFill>
                <a:schemeClr val="accent1">
                  <a:tint val="4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5988-D841-9DBA-6D578A45DCC8}"/>
              </c:ext>
            </c:extLst>
          </c:dPt>
          <c:dLbls>
            <c:dLbl>
              <c:idx val="0"/>
              <c:layout>
                <c:manualLayout>
                  <c:x val="5.8448077687424133E-2"/>
                  <c:y val="0.14938045662702204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988-D841-9DBA-6D578A45DCC8}"/>
                </c:ext>
              </c:extLst>
            </c:dLbl>
            <c:dLbl>
              <c:idx val="1"/>
              <c:layout>
                <c:manualLayout>
                  <c:x val="-1.5278061251893309E-3"/>
                  <c:y val="-4.660445425493361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988-D841-9DBA-6D578A45DCC8}"/>
                </c:ext>
              </c:extLst>
            </c:dLbl>
            <c:dLbl>
              <c:idx val="2"/>
              <c:layout>
                <c:manualLayout>
                  <c:x val="-4.4311319031915007E-2"/>
                  <c:y val="1.9778110895133923E-2"/>
                </c:manualLayout>
              </c:layout>
              <c:spPr>
                <a:noFill/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5988-D841-9DBA-6D578A45DCC8}"/>
                </c:ext>
              </c:extLst>
            </c:dLbl>
            <c:dLbl>
              <c:idx val="3"/>
              <c:spPr>
                <a:noFill/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5988-D841-9DBA-6D578A45DCC8}"/>
                </c:ext>
              </c:extLst>
            </c:dLbl>
            <c:dLbl>
              <c:idx val="4"/>
              <c:spPr>
                <a:noFill/>
                <a:ln>
                  <a:solidFill>
                    <a:schemeClr val="bg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9-5988-D841-9DBA-6D578A45DCC8}"/>
                </c:ext>
              </c:extLst>
            </c:dLbl>
            <c:dLbl>
              <c:idx val="7"/>
              <c:layout>
                <c:manualLayout>
                  <c:x val="3.6793586477643428E-2"/>
                  <c:y val="7.0033989720013736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619237991840599"/>
                      <c:h val="7.520737545505644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F-5988-D841-9DBA-6D578A45DCC8}"/>
                </c:ext>
              </c:extLst>
            </c:dLbl>
            <c:dLbl>
              <c:idx val="8"/>
              <c:layout>
                <c:manualLayout>
                  <c:x val="0.11002473400297159"/>
                  <c:y val="5.1371967092331862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988-D841-9DBA-6D578A45DCC8}"/>
                </c:ext>
              </c:extLst>
            </c:dLbl>
            <c:dLbl>
              <c:idx val="9"/>
              <c:layout>
                <c:manualLayout>
                  <c:x val="0.25911628436495759"/>
                  <c:y val="2.2804350118297002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1646572547048629"/>
                      <c:h val="9.0374196171826154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13-5988-D841-9DBA-6D578A45DC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firm_ownership_summary!$B$13:$B$22</c:f>
              <c:strCache>
                <c:ptCount val="10"/>
                <c:pt idx="0">
                  <c:v>Government of France</c:v>
                </c:pt>
                <c:pt idx="1">
                  <c:v>Bpifrance Participations S.A.</c:v>
                </c:pt>
                <c:pt idx="2">
                  <c:v>Orange SA Employees</c:v>
                </c:pt>
                <c:pt idx="3">
                  <c:v>BlackRock Institutional Trust Company, N.A.</c:v>
                </c:pt>
                <c:pt idx="4">
                  <c:v>The Vanguard Group, Inc.</c:v>
                </c:pt>
                <c:pt idx="5">
                  <c:v>Thornburg Investment Management, Inc.</c:v>
                </c:pt>
                <c:pt idx="6">
                  <c:v>Amundi Asset Management, SAS</c:v>
                </c:pt>
                <c:pt idx="7">
                  <c:v>Goldman Sachs Asset Management, L.P.</c:v>
                </c:pt>
                <c:pt idx="8">
                  <c:v>Norges Bank Investment Management (NBIM)</c:v>
                </c:pt>
                <c:pt idx="9">
                  <c:v>UBS Asset Management (UK) Ltd.</c:v>
                </c:pt>
              </c:strCache>
            </c:strRef>
          </c:cat>
          <c:val>
            <c:numRef>
              <c:f>firm_ownership_summary!$C$13:$C$22</c:f>
              <c:numCache>
                <c:formatCode>#0.00%;\-#0.00%;0%</c:formatCode>
                <c:ptCount val="10"/>
                <c:pt idx="0">
                  <c:v>0.133905</c:v>
                </c:pt>
                <c:pt idx="1">
                  <c:v>9.5569000000000001E-2</c:v>
                </c:pt>
                <c:pt idx="2">
                  <c:v>7.6398999999999995E-2</c:v>
                </c:pt>
                <c:pt idx="3">
                  <c:v>4.6321000000000001E-2</c:v>
                </c:pt>
                <c:pt idx="4">
                  <c:v>2.2218000000000002E-2</c:v>
                </c:pt>
                <c:pt idx="5">
                  <c:v>2.1978999999999999E-2</c:v>
                </c:pt>
                <c:pt idx="6">
                  <c:v>2.1388999999999998E-2</c:v>
                </c:pt>
                <c:pt idx="7">
                  <c:v>1.7689E-2</c:v>
                </c:pt>
                <c:pt idx="8">
                  <c:v>1.5172E-2</c:v>
                </c:pt>
                <c:pt idx="9">
                  <c:v>1.4475999999999999E-2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5988-D841-9DBA-6D578A45DCC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843D8A2-656B-494F-AED8-B9B30A14A68E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07AE76-8F4D-A046-A093-BFF8BD9E3E79}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58413B8-BF30-304F-93AF-0E526D2836A3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864629A-1FE6-614F-A1F3-956092898503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588A6DF-8E14-8F4B-AFBE-06482B6F38F3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EA4599-3465-4F3B-5B2A-3AFDE7C469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C5594-A5F0-ED56-A2DA-8B0DC0BC604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93B5C-974D-5FC3-E1CD-596F1D132F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80D77-C6EF-C07D-ED86-89CBE63258C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0.36016</cdr:x>
      <cdr:y>0.61297</cdr:y>
    </cdr:from>
    <cdr:to>
      <cdr:x>0.62756</cdr:x>
      <cdr:y>0.88285</cdr:y>
    </cdr:to>
    <cdr:sp macro="" textlink="">
      <cdr:nvSpPr>
        <cdr:cNvPr id="2" name="Oval 1">
          <a:extLst xmlns:a="http://schemas.openxmlformats.org/drawingml/2006/main">
            <a:ext uri="{FF2B5EF4-FFF2-40B4-BE49-F238E27FC236}">
              <a16:creationId xmlns:a16="http://schemas.microsoft.com/office/drawing/2014/main" id="{8CF64914-42CC-6556-96FA-92FB3C636207}"/>
            </a:ext>
          </a:extLst>
        </cdr:cNvPr>
        <cdr:cNvSpPr/>
      </cdr:nvSpPr>
      <cdr:spPr>
        <a:xfrm xmlns:a="http://schemas.openxmlformats.org/drawingml/2006/main">
          <a:off x="3352800" y="3721100"/>
          <a:ext cx="2489181" cy="1638307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accent2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3495675</xdr:colOff>
      <xdr:row>0</xdr:row>
      <xdr:rowOff>76200</xdr:rowOff>
    </xdr:from>
    <xdr:ext cx="2714625" cy="676275"/>
    <xdr:pic>
      <xdr:nvPicPr>
        <xdr:cNvPr id="2" name="Picture 1097">
          <a:extLst>
            <a:ext uri="{FF2B5EF4-FFF2-40B4-BE49-F238E27FC236}">
              <a16:creationId xmlns:a16="http://schemas.microsoft.com/office/drawing/2014/main" id="{4CEEE806-4CC0-E44F-8A3D-5BC9FD9F3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22475" y="76200"/>
          <a:ext cx="2714625" cy="676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234950" y="47625"/>
    <xdr:ext cx="342900" cy="323850"/>
    <xdr:pic>
      <xdr:nvPicPr>
        <xdr:cNvPr id="2" name="Picture 1">
          <a:extLst>
            <a:ext uri="{FF2B5EF4-FFF2-40B4-BE49-F238E27FC236}">
              <a16:creationId xmlns:a16="http://schemas.microsoft.com/office/drawing/2014/main" id="{C001DE11-9BB6-2246-A99A-A77168DC2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34950" y="47625"/>
          <a:ext cx="3429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4</xdr:col>
      <xdr:colOff>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75C85-EFE8-684E-928C-8E66FC1638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35</xdr:row>
      <xdr:rowOff>0</xdr:rowOff>
    </xdr:from>
    <xdr:to>
      <xdr:col>8</xdr:col>
      <xdr:colOff>0</xdr:colOff>
      <xdr:row>45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B4415B-B91B-0E45-AAE4-F23BA4EAE2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48</xdr:row>
      <xdr:rowOff>0</xdr:rowOff>
    </xdr:from>
    <xdr:to>
      <xdr:col>2</xdr:col>
      <xdr:colOff>0</xdr:colOff>
      <xdr:row>68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35A2638-6962-E548-ABBD-C7E93F0EC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48</xdr:row>
      <xdr:rowOff>0</xdr:rowOff>
    </xdr:from>
    <xdr:to>
      <xdr:col>4</xdr:col>
      <xdr:colOff>0</xdr:colOff>
      <xdr:row>68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9021A8-D325-7546-8615-246735142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0</xdr:colOff>
      <xdr:row>48</xdr:row>
      <xdr:rowOff>0</xdr:rowOff>
    </xdr:from>
    <xdr:to>
      <xdr:col>6</xdr:col>
      <xdr:colOff>0</xdr:colOff>
      <xdr:row>68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7AF14CE-7EDC-4E45-9906-CE37AFFAD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48</xdr:row>
      <xdr:rowOff>0</xdr:rowOff>
    </xdr:from>
    <xdr:to>
      <xdr:col>8</xdr:col>
      <xdr:colOff>0</xdr:colOff>
      <xdr:row>68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EC5A8A8-3539-6942-B08A-8665222F1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71</xdr:row>
      <xdr:rowOff>0</xdr:rowOff>
    </xdr:from>
    <xdr:to>
      <xdr:col>8</xdr:col>
      <xdr:colOff>0</xdr:colOff>
      <xdr:row>86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2ED4C5B-141A-2C41-830D-1979272CB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89</xdr:row>
      <xdr:rowOff>0</xdr:rowOff>
    </xdr:from>
    <xdr:to>
      <xdr:col>8</xdr:col>
      <xdr:colOff>0</xdr:colOff>
      <xdr:row>113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D8D6D53-5262-D849-B7CC-7AB4D90B48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9100" cy="60706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25F7AB-C4E6-56CD-3199-C0991BA196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oussef louraoui" id="{C535D36A-03C8-3B4C-8876-E9E008C03A63}" userId="S::20230348@etud.univ-evry.fr::2dbf40dc-caef-4d9e-bc9c-1fe14f1e0bea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10" dT="2024-03-19T17:34:27.32" personId="{C535D36A-03C8-3B4C-8876-E9E008C03A63}" id="{C6B2B5D7-DBBC-6D42-BED3-396969BC184F}">
    <text xml:space="preserve">We take the expected GDP growth for France as the key input for this part of the valuation.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0" dT="2024-03-19T17:34:27.32" personId="{C535D36A-03C8-3B4C-8876-E9E008C03A63}" id="{2332DEDB-001A-3149-A951-80C9264905C6}">
    <text xml:space="preserve">We take the expected GDP growth for France as the key input for this part of the valuation.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ancois.pedeboy@etud.univ-evry.fr" TargetMode="External"/><Relationship Id="rId2" Type="http://schemas.openxmlformats.org/officeDocument/2006/relationships/hyperlink" Target="mailto:youssef.louraoui@etud.univ-evry.fr" TargetMode="External"/><Relationship Id="rId1" Type="http://schemas.openxmlformats.org/officeDocument/2006/relationships/hyperlink" Target="mailto:anas.najoui@etud.univ-evry.f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F846-BB9A-DD49-9633-8A783979EEFE}">
  <dimension ref="B2:C35"/>
  <sheetViews>
    <sheetView showGridLines="0" workbookViewId="0">
      <selection activeCell="A7" sqref="A7"/>
    </sheetView>
  </sheetViews>
  <sheetFormatPr baseColWidth="10" defaultRowHeight="15" customHeight="1"/>
  <cols>
    <col min="1" max="1" width="10.83203125" style="328"/>
    <col min="2" max="2" width="43.5" style="328" customWidth="1"/>
    <col min="3" max="3" width="118.33203125" style="328" bestFit="1" customWidth="1"/>
    <col min="4" max="16384" width="10.83203125" style="328"/>
  </cols>
  <sheetData>
    <row r="2" spans="2:3" ht="34" customHeight="1">
      <c r="B2" s="327" t="s">
        <v>2331</v>
      </c>
    </row>
    <row r="3" spans="2:3" ht="15" customHeight="1">
      <c r="B3" s="327"/>
    </row>
    <row r="4" spans="2:3" ht="15" customHeight="1">
      <c r="B4" s="335" t="s">
        <v>2318</v>
      </c>
      <c r="C4" s="334" t="s">
        <v>2326</v>
      </c>
    </row>
    <row r="5" spans="2:3" ht="15" customHeight="1">
      <c r="B5" s="329" t="s">
        <v>2322</v>
      </c>
      <c r="C5" s="330" t="s">
        <v>2319</v>
      </c>
    </row>
    <row r="6" spans="2:3" ht="15" customHeight="1">
      <c r="B6" s="329" t="s">
        <v>2321</v>
      </c>
      <c r="C6" s="330" t="s">
        <v>2320</v>
      </c>
    </row>
    <row r="7" spans="2:3" ht="15" customHeight="1">
      <c r="B7" s="329" t="s">
        <v>2324</v>
      </c>
      <c r="C7" s="330" t="s">
        <v>2323</v>
      </c>
    </row>
    <row r="8" spans="2:3" ht="15" customHeight="1">
      <c r="B8" s="329"/>
    </row>
    <row r="9" spans="2:3" ht="15" customHeight="1">
      <c r="B9" s="333" t="s">
        <v>2325</v>
      </c>
      <c r="C9" s="334" t="s">
        <v>2317</v>
      </c>
    </row>
    <row r="10" spans="2:3" ht="15" customHeight="1">
      <c r="B10" s="330" t="s">
        <v>2275</v>
      </c>
      <c r="C10" s="328" t="s">
        <v>2299</v>
      </c>
    </row>
    <row r="11" spans="2:3" ht="15" customHeight="1">
      <c r="B11" s="330" t="s">
        <v>2295</v>
      </c>
      <c r="C11" s="328" t="s">
        <v>2298</v>
      </c>
    </row>
    <row r="12" spans="2:3" ht="15" customHeight="1">
      <c r="B12" s="330" t="s">
        <v>2294</v>
      </c>
      <c r="C12" s="328" t="s">
        <v>2297</v>
      </c>
    </row>
    <row r="13" spans="2:3" ht="15" customHeight="1">
      <c r="B13" s="330" t="s">
        <v>2279</v>
      </c>
      <c r="C13" s="328" t="s">
        <v>2296</v>
      </c>
    </row>
    <row r="14" spans="2:3" ht="15" customHeight="1">
      <c r="B14" s="336"/>
    </row>
    <row r="15" spans="2:3" ht="15" customHeight="1">
      <c r="B15" s="337" t="s">
        <v>2328</v>
      </c>
      <c r="C15" s="332"/>
    </row>
    <row r="16" spans="2:3" ht="15" customHeight="1">
      <c r="B16" s="331" t="s">
        <v>2276</v>
      </c>
      <c r="C16" s="331" t="s">
        <v>2313</v>
      </c>
    </row>
    <row r="17" spans="2:3" ht="15" customHeight="1">
      <c r="B17" s="331" t="s">
        <v>2292</v>
      </c>
      <c r="C17" s="331" t="s">
        <v>2314</v>
      </c>
    </row>
    <row r="18" spans="2:3" ht="15" customHeight="1">
      <c r="B18" s="331" t="s">
        <v>2291</v>
      </c>
      <c r="C18" s="331" t="s">
        <v>2315</v>
      </c>
    </row>
    <row r="19" spans="2:3" ht="15" customHeight="1">
      <c r="B19" s="331" t="s">
        <v>2278</v>
      </c>
      <c r="C19" s="331" t="s">
        <v>2316</v>
      </c>
    </row>
    <row r="20" spans="2:3" ht="15" customHeight="1">
      <c r="B20" s="330" t="s">
        <v>2277</v>
      </c>
      <c r="C20" s="328" t="s">
        <v>2300</v>
      </c>
    </row>
    <row r="21" spans="2:3" ht="15" customHeight="1">
      <c r="B21" s="336"/>
    </row>
    <row r="22" spans="2:3" ht="15" customHeight="1">
      <c r="B22" s="337" t="s">
        <v>2329</v>
      </c>
      <c r="C22" s="332"/>
    </row>
    <row r="23" spans="2:3" ht="15" customHeight="1">
      <c r="B23" s="330" t="s">
        <v>2280</v>
      </c>
      <c r="C23" s="328" t="s">
        <v>2301</v>
      </c>
    </row>
    <row r="24" spans="2:3" ht="15" customHeight="1">
      <c r="B24" s="330" t="s">
        <v>2281</v>
      </c>
      <c r="C24" s="328" t="s">
        <v>2302</v>
      </c>
    </row>
    <row r="25" spans="2:3" ht="15" customHeight="1">
      <c r="B25" s="330" t="s">
        <v>2282</v>
      </c>
      <c r="C25" s="328" t="s">
        <v>2303</v>
      </c>
    </row>
    <row r="26" spans="2:3" ht="15" customHeight="1">
      <c r="B26" s="330" t="s">
        <v>2283</v>
      </c>
      <c r="C26" s="328" t="s">
        <v>2304</v>
      </c>
    </row>
    <row r="27" spans="2:3" ht="15" customHeight="1">
      <c r="B27" s="330" t="s">
        <v>2284</v>
      </c>
      <c r="C27" s="328" t="s">
        <v>2305</v>
      </c>
    </row>
    <row r="28" spans="2:3" ht="15" customHeight="1">
      <c r="B28" s="330" t="s">
        <v>2285</v>
      </c>
      <c r="C28" s="328" t="s">
        <v>2306</v>
      </c>
    </row>
    <row r="29" spans="2:3" ht="15" customHeight="1">
      <c r="B29" s="330" t="s">
        <v>2286</v>
      </c>
      <c r="C29" s="328" t="s">
        <v>2307</v>
      </c>
    </row>
    <row r="30" spans="2:3" ht="15" customHeight="1">
      <c r="B30" s="330" t="s">
        <v>2287</v>
      </c>
      <c r="C30" s="328" t="s">
        <v>2308</v>
      </c>
    </row>
    <row r="31" spans="2:3" ht="15" customHeight="1">
      <c r="B31" s="331" t="s">
        <v>2288</v>
      </c>
      <c r="C31" s="331" t="s">
        <v>2312</v>
      </c>
    </row>
    <row r="32" spans="2:3" ht="15" customHeight="1">
      <c r="B32" s="331"/>
      <c r="C32" s="331"/>
    </row>
    <row r="33" spans="2:3" ht="15" customHeight="1">
      <c r="B33" s="337" t="s">
        <v>2330</v>
      </c>
      <c r="C33" s="332"/>
    </row>
    <row r="34" spans="2:3" ht="15" customHeight="1">
      <c r="B34" s="330" t="s">
        <v>2290</v>
      </c>
      <c r="C34" s="328" t="s">
        <v>2310</v>
      </c>
    </row>
    <row r="35" spans="2:3" ht="15" customHeight="1">
      <c r="B35" s="330" t="s">
        <v>2293</v>
      </c>
      <c r="C35" s="328" t="s">
        <v>2311</v>
      </c>
    </row>
  </sheetData>
  <hyperlinks>
    <hyperlink ref="B11" location="comparables_multiples!A1" display="comparables_multiples" xr:uid="{D84D6DAF-3F41-ED4E-AF84-95CEDED8E4C1}"/>
    <hyperlink ref="B12" location="subsample_comparables_valuation!A1" display="subsample_comparables_valuation" xr:uid="{88FCE19F-6E4D-A44B-9ECD-67D07482F3DD}"/>
    <hyperlink ref="B13" location="data_screener!A1" display="data_screener" xr:uid="{6E5CB7B9-B223-E64B-A8D6-F537F65C76E9}"/>
    <hyperlink ref="B20" location="beta_computation!A1" display="beta_computation" xr:uid="{D489D520-F7A3-2746-906E-55EEC66D752B}"/>
    <hyperlink ref="B23" location="'cash_flow_analysis '!A1" display="cash_flow_analysis " xr:uid="{D11CC419-C6A5-434C-93ED-F2CAD68E76B6}"/>
    <hyperlink ref="B24" location="'balance_sheet_data '!A1" display="balance_sheet_data " xr:uid="{F9B7C947-39CB-D943-9CC1-8DC4F15195F4}"/>
    <hyperlink ref="B25" location="'income_statement_sheet '!A1" display="income_statement_sheet " xr:uid="{AF0A9C4A-EF42-0D4E-A5A4-7F38C18AA347}"/>
    <hyperlink ref="B26" location="'revenue_segments '!A1" display="revenue_segments " xr:uid="{E788E014-49DD-EC4B-984D-CC3A48CF4759}"/>
    <hyperlink ref="B27" location="ratios_and_analytics!A1" display="ratios_and_analytics" xr:uid="{1066FB9E-12A2-BE43-A048-DFE70D4DE674}"/>
    <hyperlink ref="B28" location="ratios_value_risk!A1" display="ratios_value_risk" xr:uid="{965D507E-D503-FC43-955B-C95667026430}"/>
    <hyperlink ref="B29" location="firm_ownership_summary!A1" display="firm_ownership_summary" xr:uid="{E37F17D4-C8F9-0D46-A83F-E37515B6FD5C}"/>
    <hyperlink ref="B30" location="ownership_structure!A1" display="ownership_structure" xr:uid="{FDE11D15-CD1A-A443-8932-37CE6DFE1C7D}"/>
    <hyperlink ref="B34" location="orange_timeseries!A1" display="orange_timeseries" xr:uid="{14827D4D-CD18-9645-AD17-07710C0E7E7A}"/>
    <hyperlink ref="B35" location="index_orange_performance!A1" display="index_orange_performance" xr:uid="{2BACB58C-8CC2-5643-9BA3-4203F71630DF}"/>
    <hyperlink ref="B10" location="'DDM_model(1)'!A1" display="DDM_model" xr:uid="{5E4A2788-08E0-794A-B896-EB957A7B6447}"/>
    <hyperlink ref="C5" r:id="rId1" xr:uid="{2A46D54A-7E22-2540-8FE4-22537E0789FC}"/>
    <hyperlink ref="C6" r:id="rId2" xr:uid="{C4C6E55D-3EC7-0441-93D6-5B5B9B3BAE86}"/>
    <hyperlink ref="C7" r:id="rId3" xr:uid="{2A05A0DD-DDDA-4945-B704-0C24CB22652C}"/>
    <hyperlink ref="B15" location="'Presentation (2)'!A1" display="Presentation (2)" xr:uid="{0767F617-2892-5F4C-ACDC-3F57BDB973B1}"/>
    <hyperlink ref="B22" location="'Presentation (3)'!A1" display="Presentation (3)" xr:uid="{1833086C-ACC4-9A46-8FA2-FFD9FC51AE1D}"/>
    <hyperlink ref="B33" location="'Presentation (4)'!A1" display="Presentation (4)" xr:uid="{E4FFB087-EBD7-1A43-A592-4B921D99D3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140F-3C33-E14A-921B-306BBD379F08}">
  <dimension ref="A2:S128"/>
  <sheetViews>
    <sheetView showGridLines="0" tabSelected="1" topLeftCell="A5" zoomScale="112" workbookViewId="0">
      <selection activeCell="F17" sqref="F17"/>
    </sheetView>
  </sheetViews>
  <sheetFormatPr baseColWidth="10" defaultColWidth="5.1640625" defaultRowHeight="13" customHeight="1"/>
  <cols>
    <col min="1" max="8" width="10.83203125" customWidth="1"/>
    <col min="9" max="9" width="13.33203125" customWidth="1"/>
    <col min="10" max="10" width="14.33203125" customWidth="1"/>
    <col min="11" max="12" width="10.83203125" customWidth="1"/>
    <col min="13" max="13" width="14.33203125" customWidth="1"/>
    <col min="14" max="14" width="10.83203125" customWidth="1"/>
    <col min="15" max="18" width="0" hidden="1" customWidth="1"/>
  </cols>
  <sheetData>
    <row r="2" spans="1:18" ht="20" customHeight="1">
      <c r="A2" s="216" t="s">
        <v>2335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</row>
    <row r="3" spans="1:18" ht="13" customHeight="1">
      <c r="A3" s="322" t="s">
        <v>2207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</row>
    <row r="4" spans="1:18" ht="13" customHeight="1">
      <c r="A4" s="217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</row>
    <row r="5" spans="1:18" ht="13" customHeight="1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</row>
    <row r="6" spans="1:18" ht="13" customHeight="1">
      <c r="A6" s="219"/>
      <c r="B6" s="219"/>
      <c r="C6" s="219"/>
      <c r="D6" s="219"/>
      <c r="E6" s="220" t="s">
        <v>2208</v>
      </c>
      <c r="F6" s="219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</row>
    <row r="7" spans="1:18" ht="13" customHeight="1">
      <c r="A7" s="217"/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</row>
    <row r="8" spans="1:18" ht="13" customHeight="1">
      <c r="A8" s="217"/>
      <c r="B8" s="215" t="s">
        <v>2209</v>
      </c>
      <c r="C8" s="215"/>
      <c r="D8" s="217"/>
      <c r="E8" s="222" t="s">
        <v>2210</v>
      </c>
      <c r="F8" s="223" t="s">
        <v>2259</v>
      </c>
      <c r="G8" s="224"/>
      <c r="H8" s="217"/>
      <c r="I8" s="225" t="s">
        <v>2334</v>
      </c>
      <c r="J8" s="226"/>
      <c r="K8" s="215"/>
      <c r="L8" s="215"/>
      <c r="O8" s="225" t="s">
        <v>2212</v>
      </c>
      <c r="P8" s="226"/>
      <c r="Q8" s="226"/>
      <c r="R8" s="226"/>
    </row>
    <row r="9" spans="1:18" ht="13" customHeight="1">
      <c r="A9" s="217"/>
      <c r="B9" s="215" t="s">
        <v>2213</v>
      </c>
      <c r="C9" s="217"/>
      <c r="D9" s="217"/>
      <c r="E9" s="222" t="s">
        <v>2210</v>
      </c>
      <c r="F9" s="227" t="s">
        <v>33</v>
      </c>
      <c r="G9" s="217"/>
      <c r="I9" s="355"/>
      <c r="J9" s="344" t="s">
        <v>2333</v>
      </c>
      <c r="K9" s="344" t="s">
        <v>2184</v>
      </c>
      <c r="L9" s="217"/>
      <c r="O9" s="217"/>
      <c r="P9" s="217"/>
      <c r="Q9" s="217"/>
      <c r="R9" s="217"/>
    </row>
    <row r="10" spans="1:18" ht="13" customHeight="1">
      <c r="A10" s="217"/>
      <c r="B10" s="217" t="s">
        <v>2214</v>
      </c>
      <c r="C10" s="217"/>
      <c r="D10" s="217"/>
      <c r="E10" s="222" t="s">
        <v>88</v>
      </c>
      <c r="F10" s="228">
        <v>45362</v>
      </c>
      <c r="G10" s="217"/>
      <c r="I10" s="217">
        <v>2014</v>
      </c>
      <c r="J10" s="343">
        <v>0.2</v>
      </c>
      <c r="K10" s="342"/>
      <c r="O10" s="217" t="s">
        <v>2216</v>
      </c>
      <c r="P10" s="217"/>
      <c r="Q10" s="217"/>
      <c r="R10" s="230">
        <v>1.0999999999999999E-2</v>
      </c>
    </row>
    <row r="11" spans="1:18" ht="13" customHeight="1">
      <c r="A11" s="217"/>
      <c r="B11" s="215" t="s">
        <v>2217</v>
      </c>
      <c r="C11" s="217"/>
      <c r="D11" s="217"/>
      <c r="E11" s="222" t="s">
        <v>2270</v>
      </c>
      <c r="F11" s="319">
        <v>11.47</v>
      </c>
      <c r="G11" s="217"/>
      <c r="I11" s="217">
        <v>2015</v>
      </c>
      <c r="J11" s="343">
        <v>0.2</v>
      </c>
      <c r="K11" s="341">
        <f>J11/J10-1</f>
        <v>0</v>
      </c>
      <c r="L11" s="231"/>
      <c r="O11" s="217"/>
      <c r="P11" s="217"/>
      <c r="Q11" s="217"/>
      <c r="R11" s="217"/>
    </row>
    <row r="12" spans="1:18" ht="13" customHeight="1">
      <c r="A12" s="217"/>
      <c r="B12" s="217" t="s">
        <v>2219</v>
      </c>
      <c r="C12" s="217"/>
      <c r="D12" s="217"/>
      <c r="E12" s="222" t="s">
        <v>2269</v>
      </c>
      <c r="F12" s="274">
        <v>2.661</v>
      </c>
      <c r="G12" s="320"/>
      <c r="I12" s="217">
        <v>2016</v>
      </c>
      <c r="J12" s="343">
        <v>0.2</v>
      </c>
      <c r="K12" s="341">
        <f t="shared" ref="K12:K19" si="0">J12/J11-1</f>
        <v>0</v>
      </c>
      <c r="L12" s="293"/>
      <c r="O12" s="217"/>
      <c r="P12" s="217"/>
      <c r="Q12" s="217"/>
      <c r="R12" s="217"/>
    </row>
    <row r="13" spans="1:18" ht="13" customHeight="1">
      <c r="A13" s="217"/>
      <c r="B13" s="217"/>
      <c r="C13" s="217"/>
      <c r="D13" s="217"/>
      <c r="E13" s="217"/>
      <c r="F13" s="217"/>
      <c r="G13" s="320"/>
      <c r="I13" s="217">
        <v>2017</v>
      </c>
      <c r="J13" s="343">
        <v>0.25</v>
      </c>
      <c r="K13" s="341">
        <f t="shared" si="0"/>
        <v>0.25</v>
      </c>
      <c r="L13" s="293"/>
      <c r="O13" s="217" t="s">
        <v>2221</v>
      </c>
      <c r="P13" s="217"/>
      <c r="Q13" s="232"/>
      <c r="R13" s="230">
        <v>0.01</v>
      </c>
    </row>
    <row r="14" spans="1:18" ht="13" customHeight="1">
      <c r="A14" s="217"/>
      <c r="B14" s="217" t="s">
        <v>2222</v>
      </c>
      <c r="C14" s="217"/>
      <c r="D14" s="217"/>
      <c r="E14" s="222" t="s">
        <v>2223</v>
      </c>
      <c r="F14" s="233">
        <v>0.26300000000000001</v>
      </c>
      <c r="G14" s="320"/>
      <c r="I14" s="217">
        <v>2018</v>
      </c>
      <c r="J14" s="343">
        <v>0.3</v>
      </c>
      <c r="K14" s="341">
        <f t="shared" si="0"/>
        <v>0.19999999999999996</v>
      </c>
      <c r="L14" s="345"/>
      <c r="O14" s="217" t="s">
        <v>2224</v>
      </c>
      <c r="P14" s="217"/>
      <c r="Q14" s="217"/>
      <c r="R14" s="234">
        <f>F22*(1+R13)/(F20-R13)</f>
        <v>67.077187452541551</v>
      </c>
    </row>
    <row r="15" spans="1:18" ht="13" customHeight="1">
      <c r="A15" s="217"/>
      <c r="B15" s="217"/>
      <c r="C15" s="217"/>
      <c r="D15" s="217"/>
      <c r="E15" s="217"/>
      <c r="F15" s="217"/>
      <c r="G15" s="320"/>
      <c r="I15" s="217">
        <v>2019</v>
      </c>
      <c r="J15" s="343">
        <v>0.3</v>
      </c>
      <c r="K15" s="341">
        <f t="shared" si="0"/>
        <v>0</v>
      </c>
      <c r="L15" s="295"/>
      <c r="O15" s="217" t="s">
        <v>2226</v>
      </c>
      <c r="P15" s="217"/>
      <c r="Q15" s="217"/>
      <c r="R15" s="235">
        <f>R14/F22</f>
        <v>21.016822913683107</v>
      </c>
    </row>
    <row r="16" spans="1:18" ht="13" customHeight="1">
      <c r="A16" s="217"/>
      <c r="B16" s="217" t="s">
        <v>2227</v>
      </c>
      <c r="C16" s="217"/>
      <c r="D16" s="217"/>
      <c r="E16" s="222" t="s">
        <v>2223</v>
      </c>
      <c r="F16" s="236">
        <v>3.422E-2</v>
      </c>
      <c r="G16" s="320"/>
      <c r="I16" s="217">
        <v>2020</v>
      </c>
      <c r="J16" s="343">
        <v>0.4</v>
      </c>
      <c r="K16" s="341">
        <f t="shared" si="0"/>
        <v>0.33333333333333348</v>
      </c>
      <c r="L16" s="346"/>
      <c r="O16" s="217"/>
      <c r="P16" s="217"/>
      <c r="Q16" s="217"/>
      <c r="R16" s="296"/>
    </row>
    <row r="17" spans="1:18" ht="13" customHeight="1">
      <c r="A17" s="217"/>
      <c r="B17" s="217" t="s">
        <v>2228</v>
      </c>
      <c r="C17" s="217"/>
      <c r="D17" s="217"/>
      <c r="E17" s="222" t="s">
        <v>2223</v>
      </c>
      <c r="F17" s="230">
        <f>beta_computation!I4-beta_computation!I5</f>
        <v>5.3218489853709167E-2</v>
      </c>
      <c r="G17" s="320" t="str">
        <f t="shared" ref="G17" ca="1" si="1">_xlfn.FORMULATEXT(F17)</f>
        <v>=beta_computation!I4-beta_computation!I5</v>
      </c>
      <c r="I17" s="217">
        <v>2021</v>
      </c>
      <c r="J17" s="343">
        <v>0.3</v>
      </c>
      <c r="K17" s="341">
        <f t="shared" si="0"/>
        <v>-0.25000000000000011</v>
      </c>
      <c r="L17" s="217"/>
      <c r="O17" s="237" t="s">
        <v>2229</v>
      </c>
      <c r="P17" s="217"/>
      <c r="Q17" s="217"/>
      <c r="R17" s="238">
        <f>R14/((1+F20)^10)</f>
        <v>38.14918484577592</v>
      </c>
    </row>
    <row r="18" spans="1:18" ht="13" customHeight="1">
      <c r="A18" s="217"/>
      <c r="B18" s="217" t="s">
        <v>2230</v>
      </c>
      <c r="C18" s="217"/>
      <c r="D18" s="217"/>
      <c r="E18" s="222" t="s">
        <v>2231</v>
      </c>
      <c r="F18" s="239">
        <f>beta_computation!I2</f>
        <v>0.44790335713217289</v>
      </c>
      <c r="G18" s="320" t="str">
        <f ca="1">_xlfn.FORMULATEXT(F18)</f>
        <v>=beta_computation!I2</v>
      </c>
      <c r="I18" s="217">
        <v>2022</v>
      </c>
      <c r="J18" s="343">
        <v>0.3</v>
      </c>
      <c r="K18" s="341">
        <f t="shared" si="0"/>
        <v>0</v>
      </c>
      <c r="L18" s="295"/>
      <c r="O18" s="240" t="s">
        <v>2232</v>
      </c>
      <c r="P18" s="241"/>
      <c r="Q18" s="241"/>
      <c r="R18" s="298">
        <f>R17</f>
        <v>38.14918484577592</v>
      </c>
    </row>
    <row r="19" spans="1:18" ht="13" customHeight="1">
      <c r="A19" s="217"/>
      <c r="B19" s="217"/>
      <c r="C19" s="217"/>
      <c r="D19" s="217"/>
      <c r="E19" s="217"/>
      <c r="F19" s="217"/>
      <c r="G19" s="320"/>
      <c r="I19" s="289">
        <v>2023</v>
      </c>
      <c r="J19" s="351">
        <v>0.3</v>
      </c>
      <c r="K19" s="352">
        <f t="shared" si="0"/>
        <v>0</v>
      </c>
      <c r="L19" s="347"/>
    </row>
    <row r="20" spans="1:18" ht="13" customHeight="1">
      <c r="A20" s="217"/>
      <c r="B20" s="217" t="s">
        <v>2233</v>
      </c>
      <c r="C20" s="217"/>
      <c r="D20" s="217"/>
      <c r="E20" s="222" t="s">
        <v>2223</v>
      </c>
      <c r="F20" s="242">
        <f>F16+F17*F18</f>
        <v>5.8056740266980815E-2</v>
      </c>
      <c r="G20" s="320" t="str">
        <f t="shared" ref="G20:G21" ca="1" si="2">_xlfn.FORMULATEXT(F20)</f>
        <v>=F16+F17*F18</v>
      </c>
      <c r="I20" s="320"/>
      <c r="J20" s="348" t="s">
        <v>2184</v>
      </c>
      <c r="K20" s="349">
        <f>AVERAGE(K11:K19)</f>
        <v>5.9259259259259262E-2</v>
      </c>
      <c r="L20" s="238"/>
      <c r="M20" s="321"/>
      <c r="O20" s="237"/>
      <c r="P20" s="217"/>
      <c r="Q20" s="217"/>
      <c r="R20" s="238"/>
    </row>
    <row r="21" spans="1:18" ht="13" customHeight="1">
      <c r="A21" s="217"/>
      <c r="B21" s="217" t="s">
        <v>2266</v>
      </c>
      <c r="C21" s="217"/>
      <c r="D21" s="217"/>
      <c r="E21" s="222" t="s">
        <v>2223</v>
      </c>
      <c r="F21" s="242">
        <f>data_screener!N2</f>
        <v>2.6424577583719099E-2</v>
      </c>
      <c r="G21" s="320" t="str">
        <f t="shared" ca="1" si="2"/>
        <v>=data_screener!N2</v>
      </c>
      <c r="H21" s="320"/>
      <c r="I21" s="237"/>
      <c r="J21" s="217"/>
      <c r="K21" s="217"/>
      <c r="L21" s="238"/>
      <c r="M21" s="320"/>
      <c r="O21" s="244"/>
      <c r="P21" s="217"/>
      <c r="Q21" s="217"/>
      <c r="R21" s="245"/>
    </row>
    <row r="22" spans="1:18" ht="13" customHeight="1">
      <c r="A22" s="217"/>
      <c r="B22" s="217" t="s">
        <v>2267</v>
      </c>
      <c r="C22" s="217"/>
      <c r="D22" s="217"/>
      <c r="E22" s="222" t="s">
        <v>2271</v>
      </c>
      <c r="F22" s="292">
        <f>data_screener!J2/(1*10^9)</f>
        <v>3.1915950249964098</v>
      </c>
      <c r="G22" s="320"/>
      <c r="H22" s="320"/>
      <c r="I22" s="244"/>
      <c r="J22" s="217"/>
      <c r="K22" s="217"/>
      <c r="L22" s="245"/>
      <c r="M22" s="320"/>
      <c r="O22" s="237"/>
      <c r="P22" s="217"/>
      <c r="Q22" s="217"/>
      <c r="R22" s="238"/>
    </row>
    <row r="23" spans="1:18" ht="13" customHeight="1">
      <c r="A23" s="217"/>
      <c r="B23" s="217"/>
      <c r="C23" s="217"/>
      <c r="D23" s="217"/>
      <c r="E23" s="222"/>
      <c r="F23" s="292"/>
      <c r="G23" s="320"/>
      <c r="H23" s="320"/>
      <c r="I23" s="217"/>
      <c r="J23" s="217"/>
      <c r="K23" s="217"/>
      <c r="L23" s="290"/>
      <c r="O23" s="217" t="s">
        <v>2219</v>
      </c>
      <c r="P23" s="217"/>
      <c r="Q23" s="217"/>
      <c r="R23" s="295">
        <f>F12</f>
        <v>2.661</v>
      </c>
    </row>
    <row r="24" spans="1:18" ht="13" customHeight="1">
      <c r="A24" s="217"/>
      <c r="B24" s="243"/>
      <c r="C24" s="217"/>
      <c r="D24" s="217"/>
      <c r="E24" s="222"/>
      <c r="F24" s="232"/>
      <c r="G24" s="320"/>
      <c r="H24" s="320"/>
      <c r="I24" s="237"/>
      <c r="J24" s="217"/>
      <c r="K24" s="217"/>
      <c r="L24" s="238"/>
      <c r="M24" s="320" t="str">
        <f ca="1">_xlfn.FORMULATEXT(L25)</f>
        <v>=J19/(K20-F31)</v>
      </c>
      <c r="O24" s="237"/>
      <c r="P24" s="217"/>
      <c r="Q24" s="217"/>
      <c r="R24" s="238"/>
    </row>
    <row r="25" spans="1:18" ht="13" customHeight="1">
      <c r="A25" s="217"/>
      <c r="B25" s="217"/>
      <c r="C25" s="217"/>
      <c r="D25" s="217"/>
      <c r="E25" s="222"/>
      <c r="F25" s="232"/>
      <c r="G25" s="320"/>
      <c r="H25" s="320"/>
      <c r="I25" s="247" t="s">
        <v>2235</v>
      </c>
      <c r="J25" s="248"/>
      <c r="K25" s="248"/>
      <c r="L25" s="350">
        <f>J19/(K20-F31)</f>
        <v>12.330231944409624</v>
      </c>
      <c r="M25" s="320"/>
      <c r="O25" s="247" t="s">
        <v>2236</v>
      </c>
      <c r="P25" s="248"/>
      <c r="Q25" s="248"/>
      <c r="R25" s="291">
        <f>R18/R23</f>
        <v>14.336409186687682</v>
      </c>
    </row>
    <row r="26" spans="1:18" ht="13" customHeight="1">
      <c r="A26" s="217"/>
      <c r="B26" s="215" t="s">
        <v>2234</v>
      </c>
      <c r="C26" s="217"/>
      <c r="D26" s="217"/>
      <c r="E26" s="222" t="s">
        <v>88</v>
      </c>
      <c r="F26" s="228">
        <v>45291</v>
      </c>
      <c r="G26" s="320"/>
      <c r="H26" s="320"/>
      <c r="I26" s="249" t="s">
        <v>2237</v>
      </c>
      <c r="J26" s="250"/>
      <c r="K26" s="250"/>
      <c r="L26" s="251">
        <f>L25/F11-1</f>
        <v>7.4998425842164096E-2</v>
      </c>
      <c r="M26" s="320"/>
      <c r="O26" s="249" t="s">
        <v>2237</v>
      </c>
      <c r="P26" s="250"/>
      <c r="Q26" s="250"/>
      <c r="R26" s="251">
        <f>R25/F11-1</f>
        <v>0.24990489857782738</v>
      </c>
    </row>
    <row r="27" spans="1:18" ht="13" customHeight="1">
      <c r="A27" s="217"/>
      <c r="B27" s="237"/>
      <c r="C27" s="217"/>
      <c r="D27" s="217"/>
      <c r="E27" s="222"/>
      <c r="F27" s="246"/>
      <c r="G27" s="320"/>
      <c r="H27" s="320"/>
      <c r="M27" s="321"/>
      <c r="R27" s="320"/>
    </row>
    <row r="28" spans="1:18" ht="13" customHeight="1">
      <c r="A28" s="217"/>
      <c r="B28" s="219" t="s">
        <v>2263</v>
      </c>
      <c r="C28" s="219"/>
      <c r="D28" s="219"/>
      <c r="E28" s="219"/>
      <c r="F28" s="220"/>
      <c r="G28" s="320"/>
      <c r="H28" s="320"/>
      <c r="R28" s="320"/>
    </row>
    <row r="29" spans="1:18" ht="13" customHeight="1">
      <c r="A29" s="217"/>
      <c r="B29" s="237" t="s">
        <v>2264</v>
      </c>
      <c r="C29" s="217"/>
      <c r="D29" s="217"/>
      <c r="E29" s="222" t="s">
        <v>2223</v>
      </c>
      <c r="F29" s="287">
        <f>data_screener!G2/(data_screener!F2+data_screener!G2)</f>
        <v>0.59945123409397005</v>
      </c>
      <c r="G29" s="320" t="str">
        <f ca="1">_xlfn.FORMULATEXT(F29)</f>
        <v>=data_screener!G2/(data_screener!F2+data_screener!G2)</v>
      </c>
      <c r="H29" s="320"/>
      <c r="R29" s="320"/>
    </row>
    <row r="30" spans="1:18" ht="13" customHeight="1">
      <c r="B30" s="237" t="s">
        <v>2265</v>
      </c>
      <c r="E30" s="222" t="s">
        <v>2223</v>
      </c>
      <c r="F30" s="287">
        <f>data_screener!F2/(data_screener!G2+data_screener!F2)</f>
        <v>0.40054876590602984</v>
      </c>
      <c r="G30" s="320" t="str">
        <f ca="1">_xlfn.FORMULATEXT(F30)</f>
        <v>=data_screener!F2/(data_screener!G2+data_screener!F2)</v>
      </c>
      <c r="H30" s="321"/>
      <c r="R30" s="321"/>
    </row>
    <row r="31" spans="1:18" ht="13" customHeight="1">
      <c r="B31" s="302" t="s">
        <v>2263</v>
      </c>
      <c r="C31" s="303"/>
      <c r="D31" s="303"/>
      <c r="E31" s="304" t="s">
        <v>2223</v>
      </c>
      <c r="F31" s="301">
        <f>F30*F20+F29*F21*(1-F14)</f>
        <v>3.4928816705336638E-2</v>
      </c>
      <c r="G31" s="320" t="str">
        <f ca="1">_xlfn.FORMULATEXT(F31)</f>
        <v>=F30*F20+F29*F21*(1-F14)</v>
      </c>
      <c r="H31" s="321"/>
    </row>
    <row r="32" spans="1:18" ht="13" customHeight="1">
      <c r="G32" s="321"/>
      <c r="H32" s="321"/>
    </row>
    <row r="33" spans="2:18" ht="13" customHeight="1">
      <c r="G33" s="321"/>
      <c r="H33" s="321"/>
    </row>
    <row r="34" spans="2:18" ht="13" customHeight="1">
      <c r="B34" s="219" t="s">
        <v>2272</v>
      </c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</row>
    <row r="35" spans="2:18" ht="13" customHeight="1"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</row>
    <row r="36" spans="2:18" ht="13" customHeight="1">
      <c r="B36" s="252"/>
      <c r="C36" s="253"/>
      <c r="D36" s="358" t="s">
        <v>2233</v>
      </c>
      <c r="E36" s="358"/>
      <c r="F36" s="358"/>
      <c r="G36" s="358"/>
      <c r="H36" s="358"/>
      <c r="I36" s="358"/>
      <c r="J36" s="358"/>
      <c r="K36" s="358"/>
      <c r="L36" s="358"/>
      <c r="M36" s="358"/>
      <c r="N36" s="359"/>
      <c r="O36" s="217"/>
      <c r="P36" s="217"/>
      <c r="Q36" s="217"/>
      <c r="R36" s="217"/>
    </row>
    <row r="37" spans="2:18" ht="13" customHeight="1">
      <c r="B37" s="254"/>
      <c r="C37" s="255">
        <f>L25</f>
        <v>12.330231944409624</v>
      </c>
      <c r="D37" s="256">
        <f>F20</f>
        <v>5.8056740266980815E-2</v>
      </c>
      <c r="E37" s="257">
        <f>D37+0.25%</f>
        <v>6.0556740266980817E-2</v>
      </c>
      <c r="F37" s="257">
        <f t="shared" ref="F37:N37" si="3">E37+0.25%</f>
        <v>6.3056740266980812E-2</v>
      </c>
      <c r="G37" s="257">
        <f t="shared" si="3"/>
        <v>6.5556740266980815E-2</v>
      </c>
      <c r="H37" s="257">
        <f t="shared" si="3"/>
        <v>6.8056740266980817E-2</v>
      </c>
      <c r="I37" s="258">
        <f t="shared" si="3"/>
        <v>7.0556740266980819E-2</v>
      </c>
      <c r="J37" s="257">
        <f t="shared" si="3"/>
        <v>7.3056740266980821E-2</v>
      </c>
      <c r="K37" s="257">
        <f t="shared" si="3"/>
        <v>7.5556740266980824E-2</v>
      </c>
      <c r="L37" s="257">
        <f t="shared" si="3"/>
        <v>7.8056740266980826E-2</v>
      </c>
      <c r="M37" s="257">
        <f t="shared" si="3"/>
        <v>8.0556740266980828E-2</v>
      </c>
      <c r="N37" s="259">
        <f t="shared" si="3"/>
        <v>8.305674026698083E-2</v>
      </c>
      <c r="O37" s="217"/>
      <c r="P37" s="217"/>
      <c r="Q37" s="217"/>
      <c r="R37" s="217"/>
    </row>
    <row r="38" spans="2:18" ht="13" customHeight="1">
      <c r="B38" s="360" t="s">
        <v>2263</v>
      </c>
      <c r="C38" s="353">
        <f>F31</f>
        <v>3.4928816705336638E-2</v>
      </c>
      <c r="D38" s="317">
        <f t="dataTable" ref="D38:N46" dt2D="1" dtr="1" r1="F20" r2="F31" ca="1"/>
        <v>12.330231944409624</v>
      </c>
      <c r="E38" s="317">
        <v>12.330231944409624</v>
      </c>
      <c r="F38" s="317">
        <v>12.330231944409624</v>
      </c>
      <c r="G38" s="317">
        <v>12.330231944409624</v>
      </c>
      <c r="H38" s="317">
        <v>12.330231944409624</v>
      </c>
      <c r="I38" s="318">
        <v>12.330231944409624</v>
      </c>
      <c r="J38" s="317">
        <v>12.330231944409624</v>
      </c>
      <c r="K38" s="317">
        <v>12.330231944409624</v>
      </c>
      <c r="L38" s="317">
        <v>12.330231944409624</v>
      </c>
      <c r="M38" s="317">
        <v>12.330231944409624</v>
      </c>
      <c r="N38" s="317">
        <v>12.330231944409624</v>
      </c>
      <c r="O38" s="217"/>
      <c r="P38" s="217"/>
      <c r="Q38" s="217"/>
      <c r="R38" s="217"/>
    </row>
    <row r="39" spans="2:18" ht="13" customHeight="1">
      <c r="B39" s="360"/>
      <c r="C39" s="354">
        <f>C38-0.0025</f>
        <v>3.2428816705336636E-2</v>
      </c>
      <c r="D39" s="317">
        <v>11.18132879832576</v>
      </c>
      <c r="E39" s="317">
        <v>11.18132879832576</v>
      </c>
      <c r="F39" s="317">
        <v>11.18132879832576</v>
      </c>
      <c r="G39" s="317">
        <v>11.18132879832576</v>
      </c>
      <c r="H39" s="317">
        <v>11.18132879832576</v>
      </c>
      <c r="I39" s="318">
        <v>11.18132879832576</v>
      </c>
      <c r="J39" s="317">
        <v>11.18132879832576</v>
      </c>
      <c r="K39" s="317">
        <v>11.18132879832576</v>
      </c>
      <c r="L39" s="317">
        <v>11.18132879832576</v>
      </c>
      <c r="M39" s="317">
        <v>11.18132879832576</v>
      </c>
      <c r="N39" s="317">
        <v>11.18132879832576</v>
      </c>
      <c r="O39" s="217"/>
      <c r="P39" s="217"/>
      <c r="Q39" s="217"/>
      <c r="R39" s="217"/>
    </row>
    <row r="40" spans="2:18" ht="13" customHeight="1">
      <c r="B40" s="360"/>
      <c r="C40" s="354">
        <f t="shared" ref="C40:C46" si="4">C39-0.0025</f>
        <v>2.9928816705336637E-2</v>
      </c>
      <c r="D40" s="317">
        <v>9.4249396467479993</v>
      </c>
      <c r="E40" s="317">
        <v>9.4249396467479993</v>
      </c>
      <c r="F40" s="317">
        <v>9.4249396467479993</v>
      </c>
      <c r="G40" s="317">
        <v>9.4249396467479993</v>
      </c>
      <c r="H40" s="317">
        <v>9.4249396467479993</v>
      </c>
      <c r="I40" s="318">
        <v>9.4249396467479993</v>
      </c>
      <c r="J40" s="317">
        <v>9.4249396467479993</v>
      </c>
      <c r="K40" s="317">
        <v>9.4249396467479993</v>
      </c>
      <c r="L40" s="317">
        <v>9.4249396467479993</v>
      </c>
      <c r="M40" s="317">
        <v>9.4249396467479993</v>
      </c>
      <c r="N40" s="317">
        <v>9.4249396467479993</v>
      </c>
      <c r="O40" s="217"/>
      <c r="P40" s="217"/>
      <c r="Q40" s="217"/>
      <c r="R40" s="217"/>
    </row>
    <row r="41" spans="2:18" ht="13" customHeight="1">
      <c r="B41" s="360"/>
      <c r="C41" s="354">
        <f t="shared" si="4"/>
        <v>2.7428816705336638E-2</v>
      </c>
      <c r="D41" s="317">
        <v>7.6276792357140533</v>
      </c>
      <c r="E41" s="317">
        <v>7.6276792357140533</v>
      </c>
      <c r="F41" s="317">
        <v>7.6276792357140533</v>
      </c>
      <c r="G41" s="317">
        <v>7.6276792357140533</v>
      </c>
      <c r="H41" s="317">
        <v>7.6276792357140533</v>
      </c>
      <c r="I41" s="318">
        <v>7.6276792357140533</v>
      </c>
      <c r="J41" s="317">
        <v>7.6276792357140533</v>
      </c>
      <c r="K41" s="317">
        <v>7.6276792357140533</v>
      </c>
      <c r="L41" s="317">
        <v>7.6276792357140533</v>
      </c>
      <c r="M41" s="317">
        <v>7.6276792357140533</v>
      </c>
      <c r="N41" s="317">
        <v>7.6276792357140533</v>
      </c>
      <c r="O41" s="217"/>
      <c r="P41" s="217"/>
      <c r="Q41" s="217"/>
      <c r="R41" s="217"/>
    </row>
    <row r="42" spans="2:18" ht="13" customHeight="1">
      <c r="B42" s="360"/>
      <c r="C42" s="354">
        <f t="shared" si="4"/>
        <v>2.4928816705336639E-2</v>
      </c>
      <c r="D42" s="318">
        <v>6.0814374343403257</v>
      </c>
      <c r="E42" s="318">
        <v>6.0814374343403257</v>
      </c>
      <c r="F42" s="318">
        <v>6.0814374343403257</v>
      </c>
      <c r="G42" s="318">
        <v>6.0814374343403257</v>
      </c>
      <c r="H42" s="318">
        <v>6.0814374343403257</v>
      </c>
      <c r="I42" s="318">
        <v>6.0814374343403257</v>
      </c>
      <c r="J42" s="318">
        <v>6.0814374343403257</v>
      </c>
      <c r="K42" s="318">
        <v>6.0814374343403257</v>
      </c>
      <c r="L42" s="318">
        <v>6.0814374343403257</v>
      </c>
      <c r="M42" s="318">
        <v>6.0814374343403257</v>
      </c>
      <c r="N42" s="318">
        <v>6.0814374343403257</v>
      </c>
      <c r="O42" s="217"/>
      <c r="P42" s="217"/>
      <c r="Q42" s="217"/>
      <c r="R42" s="217"/>
    </row>
    <row r="43" spans="2:18" ht="13" customHeight="1">
      <c r="B43" s="360"/>
      <c r="C43" s="354">
        <f t="shared" si="4"/>
        <v>2.2428816705336641E-2</v>
      </c>
      <c r="D43" s="317">
        <v>4.8519788571522611</v>
      </c>
      <c r="E43" s="317">
        <v>4.8519788571522611</v>
      </c>
      <c r="F43" s="317">
        <v>4.8519788571522611</v>
      </c>
      <c r="G43" s="317">
        <v>4.8519788571522611</v>
      </c>
      <c r="H43" s="317">
        <v>4.8519788571522611</v>
      </c>
      <c r="I43" s="318">
        <v>4.8519788571522611</v>
      </c>
      <c r="J43" s="317">
        <v>4.8519788571522611</v>
      </c>
      <c r="K43" s="317">
        <v>4.8519788571522611</v>
      </c>
      <c r="L43" s="317">
        <v>4.8519788571522611</v>
      </c>
      <c r="M43" s="317">
        <v>4.8519788571522611</v>
      </c>
      <c r="N43" s="317">
        <v>4.8519788571522611</v>
      </c>
      <c r="O43" s="217"/>
      <c r="P43" s="217"/>
      <c r="Q43" s="217"/>
      <c r="R43" s="217"/>
    </row>
    <row r="44" spans="2:18" ht="13" customHeight="1">
      <c r="B44" s="360"/>
      <c r="C44" s="354">
        <f t="shared" si="4"/>
        <v>1.9928816705336642E-2</v>
      </c>
      <c r="D44" s="317">
        <v>3.9047022251557144</v>
      </c>
      <c r="E44" s="317">
        <v>3.9047022251557144</v>
      </c>
      <c r="F44" s="317">
        <v>3.9047022251557144</v>
      </c>
      <c r="G44" s="317">
        <v>3.9047022251557144</v>
      </c>
      <c r="H44" s="317">
        <v>3.9047022251557144</v>
      </c>
      <c r="I44" s="318">
        <v>3.9047022251557144</v>
      </c>
      <c r="J44" s="317">
        <v>3.9047022251557144</v>
      </c>
      <c r="K44" s="317">
        <v>3.9047022251557144</v>
      </c>
      <c r="L44" s="317">
        <v>3.9047022251557144</v>
      </c>
      <c r="M44" s="317">
        <v>3.9047022251557144</v>
      </c>
      <c r="N44" s="317">
        <v>3.9047022251557144</v>
      </c>
      <c r="O44" s="217"/>
      <c r="P44" s="217"/>
      <c r="Q44" s="217"/>
      <c r="R44" s="217"/>
    </row>
    <row r="45" spans="2:18" ht="13" customHeight="1">
      <c r="B45" s="360"/>
      <c r="C45" s="354">
        <f t="shared" si="4"/>
        <v>1.7428816705336643E-2</v>
      </c>
      <c r="D45" s="317">
        <v>3.1803094725068144</v>
      </c>
      <c r="E45" s="317">
        <v>3.1803094725068144</v>
      </c>
      <c r="F45" s="317">
        <v>3.1803094725068144</v>
      </c>
      <c r="G45" s="317">
        <v>3.1803094725068144</v>
      </c>
      <c r="H45" s="317">
        <v>3.1803094725068144</v>
      </c>
      <c r="I45" s="318">
        <v>3.1803094725068144</v>
      </c>
      <c r="J45" s="317">
        <v>3.1803094725068144</v>
      </c>
      <c r="K45" s="317">
        <v>3.1803094725068144</v>
      </c>
      <c r="L45" s="317">
        <v>3.1803094725068144</v>
      </c>
      <c r="M45" s="317">
        <v>3.1803094725068144</v>
      </c>
      <c r="N45" s="317">
        <v>3.1803094725068144</v>
      </c>
      <c r="O45" s="217"/>
      <c r="P45" s="217"/>
      <c r="Q45" s="217"/>
      <c r="R45" s="217"/>
    </row>
    <row r="46" spans="2:18" ht="13" customHeight="1">
      <c r="B46" s="361"/>
      <c r="C46" s="354">
        <f t="shared" si="4"/>
        <v>1.4928816705336643E-2</v>
      </c>
      <c r="D46" s="317">
        <v>2.6239730495096127</v>
      </c>
      <c r="E46" s="317">
        <v>2.6239730495096127</v>
      </c>
      <c r="F46" s="317">
        <v>2.6239730495096127</v>
      </c>
      <c r="G46" s="317">
        <v>2.6239730495096127</v>
      </c>
      <c r="H46" s="317">
        <v>2.6239730495096127</v>
      </c>
      <c r="I46" s="318">
        <v>2.6239730495096127</v>
      </c>
      <c r="J46" s="317">
        <v>2.6239730495096127</v>
      </c>
      <c r="K46" s="317">
        <v>2.6239730495096127</v>
      </c>
      <c r="L46" s="317">
        <v>2.6239730495096127</v>
      </c>
      <c r="M46" s="317">
        <v>2.6239730495096127</v>
      </c>
      <c r="N46" s="317">
        <v>2.6239730495096127</v>
      </c>
      <c r="O46" s="217"/>
      <c r="P46" s="217"/>
      <c r="Q46" s="217"/>
      <c r="R46" s="217"/>
    </row>
    <row r="47" spans="2:18" ht="13" customHeight="1"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7"/>
      <c r="P47" s="217"/>
      <c r="Q47" s="217"/>
      <c r="R47" s="217"/>
    </row>
    <row r="48" spans="2:18" ht="13" hidden="1" customHeight="1">
      <c r="B48" s="252"/>
      <c r="C48" s="253"/>
      <c r="D48" s="358" t="str">
        <f>D36</f>
        <v>Discount Rate (Cost of Equity):</v>
      </c>
      <c r="E48" s="358"/>
      <c r="F48" s="358"/>
      <c r="G48" s="358"/>
      <c r="H48" s="358"/>
      <c r="I48" s="358"/>
      <c r="J48" s="358"/>
      <c r="K48" s="358"/>
      <c r="L48" s="358"/>
      <c r="M48" s="358"/>
      <c r="N48" s="359"/>
      <c r="O48" s="217"/>
      <c r="P48" s="217"/>
      <c r="Q48" s="217"/>
      <c r="R48" s="217"/>
    </row>
    <row r="49" spans="2:18" ht="13" hidden="1" customHeight="1">
      <c r="B49" s="254"/>
      <c r="C49" s="255">
        <f>$R$25</f>
        <v>14.336409186687682</v>
      </c>
      <c r="D49" s="257">
        <f>F20</f>
        <v>5.8056740266980815E-2</v>
      </c>
      <c r="E49" s="257">
        <f t="shared" ref="E49:N49" si="5">E37</f>
        <v>6.0556740266980817E-2</v>
      </c>
      <c r="F49" s="257">
        <f t="shared" si="5"/>
        <v>6.3056740266980812E-2</v>
      </c>
      <c r="G49" s="257">
        <f t="shared" si="5"/>
        <v>6.5556740266980815E-2</v>
      </c>
      <c r="H49" s="257">
        <f t="shared" si="5"/>
        <v>6.8056740266980817E-2</v>
      </c>
      <c r="I49" s="258">
        <f t="shared" si="5"/>
        <v>7.0556740266980819E-2</v>
      </c>
      <c r="J49" s="257">
        <f t="shared" si="5"/>
        <v>7.3056740266980821E-2</v>
      </c>
      <c r="K49" s="257">
        <f t="shared" si="5"/>
        <v>7.5556740266980824E-2</v>
      </c>
      <c r="L49" s="257">
        <f t="shared" si="5"/>
        <v>7.8056740266980826E-2</v>
      </c>
      <c r="M49" s="257">
        <f t="shared" si="5"/>
        <v>8.0556740266980828E-2</v>
      </c>
      <c r="N49" s="259">
        <f t="shared" si="5"/>
        <v>8.305674026698083E-2</v>
      </c>
      <c r="O49" s="217"/>
      <c r="P49" s="217"/>
      <c r="Q49" s="217"/>
      <c r="R49" s="217"/>
    </row>
    <row r="50" spans="2:18" ht="13" hidden="1" customHeight="1">
      <c r="B50" s="360" t="s">
        <v>2239</v>
      </c>
      <c r="C50" s="268">
        <f>R13</f>
        <v>0.01</v>
      </c>
      <c r="D50" s="317">
        <f t="dataTable" ref="D50:N58" dt2D="1" dtr="1" r1="F20" r2="R13" ca="1"/>
        <v>14.336409186687682</v>
      </c>
      <c r="E50" s="317">
        <v>13.309634523513708</v>
      </c>
      <c r="F50" s="317">
        <v>11.555313078684705</v>
      </c>
      <c r="G50" s="317">
        <v>9.4913042235793892</v>
      </c>
      <c r="H50" s="317">
        <v>7.4664110136479325</v>
      </c>
      <c r="I50" s="318">
        <v>5.6843563752914967</v>
      </c>
      <c r="J50" s="317">
        <v>4.2214880976467839</v>
      </c>
      <c r="K50" s="317">
        <v>3.0752756030070465</v>
      </c>
      <c r="L50" s="317">
        <v>2.2059371623535995</v>
      </c>
      <c r="M50" s="317">
        <v>1.5621798652156911</v>
      </c>
      <c r="N50" s="317">
        <v>1.0942224519783113</v>
      </c>
      <c r="O50" s="217"/>
      <c r="P50" s="217"/>
      <c r="Q50" s="217"/>
      <c r="R50" s="217"/>
    </row>
    <row r="51" spans="2:18" ht="13" hidden="1" customHeight="1">
      <c r="B51" s="360"/>
      <c r="C51" s="269">
        <f>C50-(1/4)*1%</f>
        <v>7.4999999999999997E-3</v>
      </c>
      <c r="D51" s="317">
        <v>1.0770035463843479</v>
      </c>
      <c r="E51" s="317">
        <v>1.0409018402268375</v>
      </c>
      <c r="F51" s="317">
        <v>0.97291312880535552</v>
      </c>
      <c r="G51" s="317">
        <v>0.88051964130508931</v>
      </c>
      <c r="H51" s="317">
        <v>0.77291715746662937</v>
      </c>
      <c r="I51" s="318">
        <v>0.65935838718122053</v>
      </c>
      <c r="J51" s="317">
        <v>0.54783166208454159</v>
      </c>
      <c r="K51" s="317">
        <v>0.44430023275001568</v>
      </c>
      <c r="L51" s="317">
        <v>0.35250236508257649</v>
      </c>
      <c r="M51" s="317">
        <v>0.2741673015824731</v>
      </c>
      <c r="N51" s="317">
        <v>0.20945701837812283</v>
      </c>
      <c r="O51" s="217"/>
      <c r="P51" s="217"/>
      <c r="Q51" s="217"/>
      <c r="R51" s="217"/>
    </row>
    <row r="52" spans="2:18" ht="13" hidden="1" customHeight="1">
      <c r="B52" s="360"/>
      <c r="C52" s="269">
        <f t="shared" ref="C52:C58" si="6">C51-(1/4)*1%</f>
        <v>4.9999999999999992E-3</v>
      </c>
      <c r="D52" s="317">
        <v>0.20526500669285841</v>
      </c>
      <c r="E52" s="317">
        <v>0.19994273307552735</v>
      </c>
      <c r="F52" s="317">
        <v>0.18976044084177374</v>
      </c>
      <c r="G52" s="317">
        <v>0.17556833699048857</v>
      </c>
      <c r="H52" s="317">
        <v>0.15847443666896704</v>
      </c>
      <c r="I52" s="318">
        <v>0.1396890336049986</v>
      </c>
      <c r="J52" s="317">
        <v>0.12037630927824128</v>
      </c>
      <c r="K52" s="317">
        <v>0.10153853603107868</v>
      </c>
      <c r="L52" s="317">
        <v>8.3946099496305465E-2</v>
      </c>
      <c r="M52" s="317">
        <v>6.8114019252337912E-2</v>
      </c>
      <c r="N52" s="317">
        <v>5.4316392972455704E-2</v>
      </c>
      <c r="O52" s="217"/>
      <c r="P52" s="217"/>
      <c r="Q52" s="217"/>
      <c r="R52" s="217"/>
    </row>
    <row r="53" spans="2:18" ht="13" hidden="1" customHeight="1">
      <c r="B53" s="360"/>
      <c r="C53" s="269">
        <f t="shared" si="6"/>
        <v>2.4999999999999992E-3</v>
      </c>
      <c r="D53" s="318">
        <v>5.3059821347910804E-2</v>
      </c>
      <c r="E53" s="318">
        <v>5.189335905383647E-2</v>
      </c>
      <c r="F53" s="318">
        <v>4.9645144221323108E-2</v>
      </c>
      <c r="G53" s="318">
        <v>4.6473383944764086E-2</v>
      </c>
      <c r="H53" s="318">
        <v>4.2589616267362032E-2</v>
      </c>
      <c r="I53" s="318">
        <v>3.8233474567081004E-2</v>
      </c>
      <c r="J53" s="318">
        <v>3.3646861915447669E-2</v>
      </c>
      <c r="K53" s="318">
        <v>2.9051534404277386E-2</v>
      </c>
      <c r="L53" s="318">
        <v>2.4632821796717778E-2</v>
      </c>
      <c r="M53" s="318">
        <v>2.0530614161731485E-2</v>
      </c>
      <c r="N53" s="318">
        <v>1.6837268067008047E-2</v>
      </c>
      <c r="O53" s="217"/>
      <c r="P53" s="217"/>
      <c r="Q53" s="217"/>
      <c r="R53" s="217"/>
    </row>
    <row r="54" spans="2:18" ht="13" hidden="1" customHeight="1">
      <c r="B54" s="360"/>
      <c r="C54" s="269">
        <f t="shared" si="6"/>
        <v>0</v>
      </c>
      <c r="D54" s="317">
        <v>1.6400528724670366E-2</v>
      </c>
      <c r="E54" s="317">
        <v>1.6083187695750571E-2</v>
      </c>
      <c r="F54" s="317">
        <v>1.5468664046122094E-2</v>
      </c>
      <c r="G54" s="317">
        <v>1.4594956640934456E-2</v>
      </c>
      <c r="H54" s="317">
        <v>1.3513671531259165E-2</v>
      </c>
      <c r="I54" s="318">
        <v>1.228458216559742E-2</v>
      </c>
      <c r="J54" s="317">
        <v>1.0969835273658668E-2</v>
      </c>
      <c r="K54" s="317">
        <v>9.6286173557419159E-3</v>
      </c>
      <c r="L54" s="317">
        <v>8.3129097520795413E-3</v>
      </c>
      <c r="M54" s="317">
        <v>7.0646876134057048E-3</v>
      </c>
      <c r="N54" s="317">
        <v>5.9146331393828654E-3</v>
      </c>
      <c r="O54" s="217"/>
      <c r="P54" s="217"/>
      <c r="Q54" s="217"/>
      <c r="R54" s="217"/>
    </row>
    <row r="55" spans="2:18" ht="13" hidden="1" customHeight="1">
      <c r="B55" s="360"/>
      <c r="C55" s="269">
        <f t="shared" si="6"/>
        <v>-2.5000000000000001E-3</v>
      </c>
      <c r="D55" s="317">
        <v>5.7451508998878562E-3</v>
      </c>
      <c r="E55" s="317">
        <v>5.6452565735029114E-3</v>
      </c>
      <c r="F55" s="317">
        <v>5.4511521942903112E-3</v>
      </c>
      <c r="G55" s="317">
        <v>5.1736228211288725E-3</v>
      </c>
      <c r="H55" s="317">
        <v>4.8274774667415414E-3</v>
      </c>
      <c r="I55" s="318">
        <v>4.4301400784539282E-3</v>
      </c>
      <c r="J55" s="317">
        <v>4.0001075044406561E-3</v>
      </c>
      <c r="K55" s="317">
        <v>3.5554735195381746E-3</v>
      </c>
      <c r="L55" s="317">
        <v>3.1126839601976139E-3</v>
      </c>
      <c r="M55" s="317">
        <v>2.6856313690110005E-3</v>
      </c>
      <c r="N55" s="317">
        <v>2.285132765965937E-3</v>
      </c>
      <c r="O55" s="217"/>
      <c r="P55" s="217"/>
      <c r="Q55" s="217"/>
      <c r="R55" s="217"/>
    </row>
    <row r="56" spans="2:18" ht="13" hidden="1" customHeight="1">
      <c r="B56" s="360"/>
      <c r="C56" s="269">
        <f t="shared" si="6"/>
        <v>-5.0000000000000001E-3</v>
      </c>
      <c r="D56" s="317">
        <v>2.2134238024612046E-3</v>
      </c>
      <c r="E56" s="317">
        <v>2.178367258243984E-3</v>
      </c>
      <c r="F56" s="317">
        <v>2.1100680986604935E-3</v>
      </c>
      <c r="G56" s="317">
        <v>2.0119851788223402E-3</v>
      </c>
      <c r="H56" s="317">
        <v>1.888907927045371E-3</v>
      </c>
      <c r="I56" s="318">
        <v>1.7465394069109109E-3</v>
      </c>
      <c r="J56" s="317">
        <v>1.5910307252264726E-3</v>
      </c>
      <c r="K56" s="317">
        <v>1.4285224317756378E-3</v>
      </c>
      <c r="L56" s="317">
        <v>1.2647414374957274E-3</v>
      </c>
      <c r="M56" s="317">
        <v>1.104688384568144E-3</v>
      </c>
      <c r="N56" s="317">
        <v>9.5243366160836513E-4</v>
      </c>
      <c r="O56" s="217"/>
      <c r="P56" s="217"/>
      <c r="Q56" s="217"/>
      <c r="R56" s="217"/>
    </row>
    <row r="57" spans="2:18" ht="13" hidden="1" customHeight="1">
      <c r="B57" s="360"/>
      <c r="C57" s="269">
        <f t="shared" si="6"/>
        <v>-7.4999999999999997E-3</v>
      </c>
      <c r="D57" s="317">
        <v>9.1988317569627104E-4</v>
      </c>
      <c r="E57" s="317">
        <v>9.0648143465564936E-4</v>
      </c>
      <c r="F57" s="317">
        <v>8.803152008612738E-4</v>
      </c>
      <c r="G57" s="317">
        <v>8.4260446624175413E-4</v>
      </c>
      <c r="H57" s="317">
        <v>7.9504995230348329E-4</v>
      </c>
      <c r="I57" s="318">
        <v>7.396963474583482E-4</v>
      </c>
      <c r="J57" s="317">
        <v>6.7877714275885637E-4</v>
      </c>
      <c r="K57" s="317">
        <v>6.1455835056416111E-4</v>
      </c>
      <c r="L57" s="317">
        <v>5.4919675957263781E-4</v>
      </c>
      <c r="M57" s="317">
        <v>4.8462473831728027E-4</v>
      </c>
      <c r="N57" s="317">
        <v>4.2246880686090964E-4</v>
      </c>
      <c r="O57" s="217"/>
      <c r="P57" s="217"/>
      <c r="Q57" s="217"/>
      <c r="R57" s="217"/>
    </row>
    <row r="58" spans="2:18" ht="13" hidden="1" customHeight="1">
      <c r="B58" s="361"/>
      <c r="C58" s="269">
        <f t="shared" si="6"/>
        <v>-0.01</v>
      </c>
      <c r="D58" s="317">
        <v>4.0680060708157568E-4</v>
      </c>
      <c r="E58" s="317">
        <v>4.0130755671428182E-4</v>
      </c>
      <c r="F58" s="317">
        <v>3.9056340047295939E-4</v>
      </c>
      <c r="G58" s="317">
        <v>3.7503286946955839E-4</v>
      </c>
      <c r="H58" s="317">
        <v>3.5536744065290131E-4</v>
      </c>
      <c r="I58" s="318">
        <v>3.3235659325480608E-4</v>
      </c>
      <c r="J58" s="317">
        <v>3.0687178596665852E-4</v>
      </c>
      <c r="K58" s="317">
        <v>2.7980900312845312E-4</v>
      </c>
      <c r="L58" s="317">
        <v>2.5203532594341685E-4</v>
      </c>
      <c r="M58" s="317">
        <v>2.2434392067493373E-4</v>
      </c>
      <c r="N58" s="317">
        <v>1.974203439230761E-4</v>
      </c>
      <c r="O58" s="217"/>
      <c r="P58" s="217"/>
      <c r="Q58" s="217"/>
      <c r="R58" s="217"/>
    </row>
    <row r="101" spans="2:19" ht="13" customHeight="1">
      <c r="N101" s="305"/>
      <c r="O101" s="305"/>
      <c r="P101" s="305"/>
      <c r="Q101" s="305"/>
    </row>
    <row r="102" spans="2:19" ht="13" customHeight="1">
      <c r="I102" s="305"/>
      <c r="J102" s="305"/>
      <c r="K102" s="305"/>
      <c r="L102" s="305"/>
      <c r="N102" s="217"/>
      <c r="O102" s="217"/>
      <c r="P102" s="217"/>
      <c r="Q102" s="217"/>
    </row>
    <row r="103" spans="2:19" ht="13" customHeight="1">
      <c r="I103" s="217"/>
      <c r="J103" s="217"/>
      <c r="K103" s="217"/>
      <c r="L103" s="217"/>
      <c r="N103" s="306"/>
      <c r="O103" s="306"/>
      <c r="P103" s="217"/>
      <c r="Q103" s="217"/>
    </row>
    <row r="104" spans="2:19" ht="13" customHeight="1">
      <c r="B104" s="305"/>
      <c r="C104" s="305"/>
      <c r="D104" s="305"/>
      <c r="E104" s="305"/>
      <c r="F104" s="305"/>
      <c r="G104" s="305"/>
      <c r="H104" s="305"/>
      <c r="I104" s="306"/>
      <c r="J104" s="306"/>
      <c r="K104" s="306"/>
      <c r="L104" s="306"/>
      <c r="M104" s="305"/>
      <c r="N104" s="307"/>
      <c r="O104" s="307"/>
      <c r="P104" s="217"/>
      <c r="Q104" s="217"/>
      <c r="R104" s="305"/>
      <c r="S104" s="305"/>
    </row>
    <row r="105" spans="2:19" ht="13" customHeight="1">
      <c r="B105" s="217"/>
      <c r="C105" s="217"/>
      <c r="D105" s="217"/>
      <c r="E105" s="217"/>
      <c r="F105" s="217"/>
      <c r="G105" s="217"/>
      <c r="H105" s="217"/>
      <c r="I105" s="307"/>
      <c r="J105" s="308"/>
      <c r="K105" s="307"/>
      <c r="L105" s="307"/>
      <c r="M105" s="217"/>
      <c r="N105" s="261"/>
      <c r="O105" s="261"/>
      <c r="P105" s="217"/>
      <c r="Q105" s="217"/>
      <c r="R105" s="217"/>
      <c r="S105" s="217"/>
    </row>
    <row r="106" spans="2:19" ht="13" customHeight="1">
      <c r="B106" s="217"/>
      <c r="C106" s="217"/>
      <c r="D106" s="217"/>
      <c r="E106" s="309"/>
      <c r="F106" s="306"/>
      <c r="G106" s="306"/>
      <c r="H106" s="306"/>
      <c r="I106" s="261"/>
      <c r="J106" s="262"/>
      <c r="K106" s="261"/>
      <c r="L106" s="261"/>
      <c r="M106" s="306"/>
      <c r="N106" s="264"/>
      <c r="O106" s="264"/>
      <c r="P106" s="217"/>
      <c r="Q106" s="217"/>
      <c r="R106" s="217"/>
      <c r="S106" s="217"/>
    </row>
    <row r="107" spans="2:19" ht="13" customHeight="1">
      <c r="B107" s="217"/>
      <c r="C107" s="217"/>
      <c r="D107" s="310"/>
      <c r="E107" s="311"/>
      <c r="F107" s="307"/>
      <c r="G107" s="307"/>
      <c r="H107" s="307"/>
      <c r="I107" s="264"/>
      <c r="J107" s="265"/>
      <c r="K107" s="264"/>
      <c r="L107" s="264"/>
      <c r="M107" s="307"/>
      <c r="N107" s="264"/>
      <c r="O107" s="264"/>
      <c r="P107" s="217"/>
      <c r="Q107" s="217"/>
      <c r="R107" s="217"/>
      <c r="S107" s="217"/>
    </row>
    <row r="108" spans="2:19" ht="13" customHeight="1">
      <c r="B108" s="217"/>
      <c r="C108" s="356"/>
      <c r="D108" s="312"/>
      <c r="E108" s="261"/>
      <c r="F108" s="261"/>
      <c r="G108" s="261"/>
      <c r="H108" s="261"/>
      <c r="I108" s="264"/>
      <c r="J108" s="265"/>
      <c r="K108" s="264"/>
      <c r="L108" s="264"/>
      <c r="M108" s="261"/>
      <c r="N108" s="264"/>
      <c r="O108" s="264"/>
      <c r="P108" s="217"/>
      <c r="Q108" s="217"/>
      <c r="R108" s="217"/>
      <c r="S108" s="217"/>
    </row>
    <row r="109" spans="2:19" ht="13" customHeight="1">
      <c r="B109" s="217"/>
      <c r="C109" s="362"/>
      <c r="D109" s="313"/>
      <c r="E109" s="264"/>
      <c r="F109" s="264"/>
      <c r="G109" s="264"/>
      <c r="H109" s="264"/>
      <c r="I109" s="264"/>
      <c r="J109" s="265"/>
      <c r="K109" s="264"/>
      <c r="L109" s="264"/>
      <c r="M109" s="264"/>
      <c r="N109" s="265"/>
      <c r="O109" s="265"/>
      <c r="P109" s="217"/>
      <c r="Q109" s="217"/>
      <c r="R109" s="217"/>
      <c r="S109" s="217"/>
    </row>
    <row r="110" spans="2:19" ht="13" customHeight="1">
      <c r="B110" s="217"/>
      <c r="C110" s="362"/>
      <c r="D110" s="313"/>
      <c r="E110" s="264"/>
      <c r="F110" s="264"/>
      <c r="G110" s="264"/>
      <c r="H110" s="264"/>
      <c r="I110" s="265"/>
      <c r="J110" s="265"/>
      <c r="K110" s="265"/>
      <c r="L110" s="265"/>
      <c r="M110" s="264"/>
      <c r="N110" s="264"/>
      <c r="O110" s="264"/>
      <c r="P110" s="217"/>
      <c r="Q110" s="217"/>
      <c r="R110" s="217"/>
      <c r="S110" s="217"/>
    </row>
    <row r="111" spans="2:19" ht="13" customHeight="1">
      <c r="B111" s="217"/>
      <c r="C111" s="362"/>
      <c r="D111" s="313"/>
      <c r="E111" s="264"/>
      <c r="F111" s="264"/>
      <c r="G111" s="264"/>
      <c r="H111" s="264"/>
      <c r="I111" s="264"/>
      <c r="J111" s="265"/>
      <c r="K111" s="264"/>
      <c r="L111" s="264"/>
      <c r="M111" s="264"/>
      <c r="N111" s="264"/>
      <c r="O111" s="264"/>
      <c r="P111" s="217"/>
      <c r="Q111" s="217"/>
      <c r="R111" s="217"/>
      <c r="S111" s="217"/>
    </row>
    <row r="112" spans="2:19" ht="13" customHeight="1">
      <c r="B112" s="217"/>
      <c r="C112" s="362"/>
      <c r="D112" s="314"/>
      <c r="E112" s="265"/>
      <c r="F112" s="265"/>
      <c r="G112" s="265"/>
      <c r="H112" s="265"/>
      <c r="I112" s="264"/>
      <c r="J112" s="265"/>
      <c r="K112" s="264"/>
      <c r="L112" s="264"/>
      <c r="M112" s="265"/>
      <c r="N112" s="264"/>
      <c r="O112" s="264"/>
      <c r="P112" s="217"/>
      <c r="Q112" s="217"/>
      <c r="R112" s="217"/>
      <c r="S112" s="217"/>
    </row>
    <row r="113" spans="2:19" ht="13" customHeight="1">
      <c r="B113" s="217"/>
      <c r="C113" s="362"/>
      <c r="D113" s="313"/>
      <c r="E113" s="264"/>
      <c r="F113" s="264"/>
      <c r="G113" s="264"/>
      <c r="H113" s="264"/>
      <c r="I113" s="264"/>
      <c r="J113" s="265"/>
      <c r="K113" s="264"/>
      <c r="L113" s="264"/>
      <c r="M113" s="264"/>
      <c r="N113" s="264"/>
      <c r="O113" s="264"/>
      <c r="P113" s="217"/>
      <c r="Q113" s="217"/>
      <c r="R113" s="217"/>
      <c r="S113" s="217"/>
    </row>
    <row r="114" spans="2:19" ht="13" customHeight="1">
      <c r="B114" s="217"/>
      <c r="C114" s="362"/>
      <c r="D114" s="313"/>
      <c r="E114" s="264"/>
      <c r="F114" s="264"/>
      <c r="G114" s="264"/>
      <c r="H114" s="264"/>
      <c r="I114" s="264"/>
      <c r="J114" s="265"/>
      <c r="K114" s="264"/>
      <c r="L114" s="264"/>
      <c r="M114" s="264"/>
      <c r="N114" s="215"/>
      <c r="O114" s="215"/>
      <c r="P114" s="217"/>
      <c r="Q114" s="217"/>
      <c r="R114" s="217"/>
      <c r="S114" s="217"/>
    </row>
    <row r="115" spans="2:19" ht="13" customHeight="1">
      <c r="B115" s="217"/>
      <c r="C115" s="362"/>
      <c r="D115" s="313"/>
      <c r="E115" s="264"/>
      <c r="F115" s="264"/>
      <c r="G115" s="264"/>
      <c r="H115" s="264"/>
      <c r="I115" s="215"/>
      <c r="J115" s="215"/>
      <c r="K115" s="215"/>
      <c r="L115" s="215"/>
      <c r="M115" s="264"/>
      <c r="N115" s="306"/>
      <c r="O115" s="306"/>
      <c r="P115" s="217"/>
      <c r="Q115" s="217"/>
      <c r="R115" s="217"/>
      <c r="S115" s="217"/>
    </row>
    <row r="116" spans="2:19" ht="13" customHeight="1">
      <c r="B116" s="217"/>
      <c r="C116" s="362"/>
      <c r="D116" s="313"/>
      <c r="E116" s="264"/>
      <c r="F116" s="264"/>
      <c r="G116" s="264"/>
      <c r="H116" s="264"/>
      <c r="I116" s="306"/>
      <c r="J116" s="306"/>
      <c r="K116" s="306"/>
      <c r="L116" s="306"/>
      <c r="M116" s="264"/>
      <c r="N116" s="307"/>
      <c r="O116" s="307"/>
      <c r="P116" s="217"/>
      <c r="Q116" s="217"/>
      <c r="R116" s="217"/>
      <c r="S116" s="217"/>
    </row>
    <row r="117" spans="2:19" ht="13" customHeight="1">
      <c r="B117" s="217"/>
      <c r="C117" s="215"/>
      <c r="D117" s="215"/>
      <c r="E117" s="215"/>
      <c r="F117" s="215"/>
      <c r="G117" s="215"/>
      <c r="H117" s="215"/>
      <c r="I117" s="307"/>
      <c r="J117" s="308"/>
      <c r="K117" s="307"/>
      <c r="L117" s="307"/>
      <c r="M117" s="215"/>
      <c r="N117" s="261"/>
      <c r="O117" s="261"/>
      <c r="P117" s="217"/>
      <c r="Q117" s="217"/>
      <c r="R117" s="217"/>
      <c r="S117" s="217"/>
    </row>
    <row r="118" spans="2:19" ht="13" customHeight="1">
      <c r="B118" s="217"/>
      <c r="C118" s="217"/>
      <c r="D118" s="217"/>
      <c r="E118" s="309"/>
      <c r="F118" s="306"/>
      <c r="G118" s="306"/>
      <c r="H118" s="306"/>
      <c r="I118" s="261"/>
      <c r="J118" s="262"/>
      <c r="K118" s="261"/>
      <c r="L118" s="261"/>
      <c r="M118" s="306"/>
      <c r="N118" s="264"/>
      <c r="O118" s="264"/>
      <c r="P118" s="217"/>
      <c r="Q118" s="217"/>
      <c r="R118" s="217"/>
      <c r="S118" s="217"/>
    </row>
    <row r="119" spans="2:19" ht="13" customHeight="1">
      <c r="B119" s="217"/>
      <c r="C119" s="217"/>
      <c r="D119" s="310"/>
      <c r="E119" s="307"/>
      <c r="F119" s="307"/>
      <c r="G119" s="307"/>
      <c r="H119" s="307"/>
      <c r="I119" s="264"/>
      <c r="J119" s="265"/>
      <c r="K119" s="264"/>
      <c r="L119" s="264"/>
      <c r="M119" s="307"/>
      <c r="N119" s="264"/>
      <c r="O119" s="264"/>
      <c r="P119" s="217"/>
      <c r="Q119" s="217"/>
      <c r="R119" s="217"/>
      <c r="S119" s="217"/>
    </row>
    <row r="120" spans="2:19" ht="13" customHeight="1">
      <c r="B120" s="217"/>
      <c r="C120" s="356"/>
      <c r="D120" s="315"/>
      <c r="E120" s="261"/>
      <c r="F120" s="261"/>
      <c r="G120" s="261"/>
      <c r="H120" s="261"/>
      <c r="I120" s="264"/>
      <c r="J120" s="265"/>
      <c r="K120" s="264"/>
      <c r="L120" s="264"/>
      <c r="M120" s="261"/>
      <c r="N120" s="265"/>
      <c r="O120" s="265"/>
      <c r="P120" s="217"/>
      <c r="Q120" s="217"/>
      <c r="R120" s="217"/>
      <c r="S120" s="217"/>
    </row>
    <row r="121" spans="2:19" ht="13" customHeight="1">
      <c r="B121" s="217"/>
      <c r="C121" s="357"/>
      <c r="D121" s="316"/>
      <c r="E121" s="264"/>
      <c r="F121" s="264"/>
      <c r="G121" s="264"/>
      <c r="H121" s="264"/>
      <c r="I121" s="265"/>
      <c r="J121" s="265"/>
      <c r="K121" s="265"/>
      <c r="L121" s="265"/>
      <c r="M121" s="264"/>
      <c r="N121" s="264"/>
      <c r="O121" s="264"/>
      <c r="P121" s="217"/>
      <c r="Q121" s="217"/>
      <c r="R121" s="217"/>
      <c r="S121" s="217"/>
    </row>
    <row r="122" spans="2:19" ht="13" customHeight="1">
      <c r="B122" s="217"/>
      <c r="C122" s="357"/>
      <c r="D122" s="316"/>
      <c r="E122" s="264"/>
      <c r="F122" s="264"/>
      <c r="G122" s="264"/>
      <c r="H122" s="264"/>
      <c r="I122" s="264"/>
      <c r="J122" s="265"/>
      <c r="K122" s="264"/>
      <c r="L122" s="264"/>
      <c r="M122" s="264"/>
      <c r="N122" s="264"/>
      <c r="O122" s="264"/>
      <c r="P122" s="217"/>
      <c r="Q122" s="217"/>
      <c r="R122" s="217"/>
      <c r="S122" s="217"/>
    </row>
    <row r="123" spans="2:19" ht="13" customHeight="1">
      <c r="B123" s="217"/>
      <c r="C123" s="357"/>
      <c r="D123" s="316"/>
      <c r="E123" s="265"/>
      <c r="F123" s="265"/>
      <c r="G123" s="265"/>
      <c r="H123" s="265"/>
      <c r="I123" s="264"/>
      <c r="J123" s="265"/>
      <c r="K123" s="264"/>
      <c r="L123" s="264"/>
      <c r="M123" s="265"/>
      <c r="N123" s="264"/>
      <c r="O123" s="264"/>
      <c r="P123" s="217"/>
      <c r="Q123" s="217"/>
      <c r="R123" s="217"/>
      <c r="S123" s="217"/>
    </row>
    <row r="124" spans="2:19" ht="13" customHeight="1">
      <c r="B124" s="217"/>
      <c r="C124" s="357"/>
      <c r="D124" s="316"/>
      <c r="E124" s="264"/>
      <c r="F124" s="264"/>
      <c r="G124" s="264"/>
      <c r="H124" s="264"/>
      <c r="I124" s="264"/>
      <c r="J124" s="265"/>
      <c r="K124" s="264"/>
      <c r="L124" s="264"/>
      <c r="M124" s="264"/>
      <c r="N124" s="264"/>
      <c r="O124" s="264"/>
      <c r="P124" s="217"/>
      <c r="Q124" s="217"/>
      <c r="R124" s="217"/>
      <c r="S124" s="217"/>
    </row>
    <row r="125" spans="2:19" ht="13" customHeight="1">
      <c r="B125" s="217"/>
      <c r="C125" s="357"/>
      <c r="D125" s="316"/>
      <c r="E125" s="264"/>
      <c r="F125" s="264"/>
      <c r="G125" s="264"/>
      <c r="H125" s="264"/>
      <c r="I125" s="264"/>
      <c r="J125" s="265"/>
      <c r="K125" s="264"/>
      <c r="L125" s="264"/>
      <c r="M125" s="264"/>
      <c r="N125" s="264"/>
      <c r="O125" s="264"/>
      <c r="P125" s="217"/>
      <c r="Q125" s="217"/>
      <c r="R125" s="217"/>
      <c r="S125" s="217"/>
    </row>
    <row r="126" spans="2:19" ht="13" customHeight="1">
      <c r="B126" s="217"/>
      <c r="C126" s="357"/>
      <c r="D126" s="316"/>
      <c r="E126" s="264"/>
      <c r="F126" s="264"/>
      <c r="G126" s="264"/>
      <c r="H126" s="264"/>
      <c r="I126" s="264"/>
      <c r="J126" s="265"/>
      <c r="K126" s="264"/>
      <c r="L126" s="264"/>
      <c r="M126" s="264"/>
      <c r="R126" s="217"/>
      <c r="S126" s="217"/>
    </row>
    <row r="127" spans="2:19" ht="13" customHeight="1">
      <c r="B127" s="217"/>
      <c r="C127" s="357"/>
      <c r="D127" s="316"/>
      <c r="E127" s="264"/>
      <c r="F127" s="264"/>
      <c r="G127" s="264"/>
      <c r="H127" s="264"/>
      <c r="M127" s="264"/>
      <c r="R127" s="217"/>
      <c r="S127" s="217"/>
    </row>
    <row r="128" spans="2:19" ht="13" customHeight="1">
      <c r="B128" s="217"/>
      <c r="C128" s="357"/>
      <c r="D128" s="316"/>
      <c r="E128" s="264"/>
      <c r="F128" s="264"/>
      <c r="G128" s="264"/>
      <c r="H128" s="264"/>
      <c r="M128" s="264"/>
      <c r="R128" s="217"/>
      <c r="S128" s="217"/>
    </row>
  </sheetData>
  <mergeCells count="6">
    <mergeCell ref="C120:C128"/>
    <mergeCell ref="D36:N36"/>
    <mergeCell ref="B38:B46"/>
    <mergeCell ref="D48:N48"/>
    <mergeCell ref="B50:B58"/>
    <mergeCell ref="C108:C116"/>
  </mergeCells>
  <conditionalFormatting sqref="D38:N46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:N58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1">
    <dataValidation type="whole" showInputMessage="1" showErrorMessage="1" sqref="F6" xr:uid="{818C4D81-5C5B-DB40-814D-2BCC9B3B4F46}">
      <formula1>0</formula1>
      <formula2>1</formula2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EDE40-16D7-1A4D-B03A-1EC8A5337F80}">
  <dimension ref="A2:Y128"/>
  <sheetViews>
    <sheetView showGridLines="0" topLeftCell="G2" zoomScale="112" workbookViewId="0">
      <selection activeCell="O19" sqref="O19"/>
    </sheetView>
  </sheetViews>
  <sheetFormatPr baseColWidth="10" defaultColWidth="9.1640625" defaultRowHeight="15" customHeight="1"/>
  <cols>
    <col min="1" max="1" width="73.1640625" bestFit="1" customWidth="1"/>
    <col min="2" max="2" width="33" bestFit="1" customWidth="1"/>
    <col min="3" max="3" width="7.5" bestFit="1" customWidth="1"/>
    <col min="4" max="4" width="8.33203125" bestFit="1" customWidth="1"/>
    <col min="5" max="5" width="10.83203125" bestFit="1" customWidth="1"/>
    <col min="6" max="6" width="10.6640625" bestFit="1" customWidth="1"/>
    <col min="7" max="7" width="50.1640625" bestFit="1" customWidth="1"/>
    <col min="8" max="8" width="8" bestFit="1" customWidth="1"/>
    <col min="9" max="9" width="30.83203125" bestFit="1" customWidth="1"/>
    <col min="10" max="12" width="8" bestFit="1" customWidth="1"/>
    <col min="13" max="13" width="10.5" bestFit="1" customWidth="1"/>
    <col min="14" max="14" width="8" bestFit="1" customWidth="1"/>
    <col min="15" max="20" width="8" customWidth="1"/>
    <col min="21" max="21" width="38.6640625" hidden="1" customWidth="1"/>
    <col min="22" max="22" width="16.33203125" hidden="1" customWidth="1"/>
    <col min="23" max="23" width="3.83203125" hidden="1" customWidth="1"/>
    <col min="24" max="24" width="7.5" hidden="1" customWidth="1"/>
  </cols>
  <sheetData>
    <row r="2" spans="1:24" ht="15" customHeight="1">
      <c r="A2" s="216" t="s">
        <v>2332</v>
      </c>
      <c r="B2" s="217"/>
      <c r="C2" s="217"/>
      <c r="D2" s="217"/>
      <c r="E2" s="217"/>
      <c r="F2" s="217"/>
      <c r="G2" s="217"/>
      <c r="H2" s="217"/>
      <c r="I2" s="217"/>
      <c r="J2" s="217"/>
      <c r="K2" s="217"/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</row>
    <row r="3" spans="1:24" ht="15" customHeight="1">
      <c r="A3" s="322" t="s">
        <v>2207</v>
      </c>
      <c r="B3" s="217"/>
      <c r="C3" s="217"/>
      <c r="D3" s="217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</row>
    <row r="4" spans="1:24" ht="15" customHeight="1">
      <c r="A4" s="217"/>
      <c r="B4" s="217"/>
      <c r="C4" s="217"/>
      <c r="D4" s="217"/>
      <c r="E4" s="217"/>
      <c r="F4" s="217"/>
      <c r="G4" s="217"/>
      <c r="H4" s="217"/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</row>
    <row r="5" spans="1:24" ht="15" customHeight="1">
      <c r="A5" s="218"/>
      <c r="B5" s="218"/>
      <c r="C5" s="218"/>
      <c r="D5" s="218"/>
      <c r="E5" s="218"/>
      <c r="F5" s="218"/>
      <c r="G5" s="218"/>
      <c r="H5" s="218"/>
      <c r="I5" s="218"/>
      <c r="J5" s="218"/>
      <c r="K5" s="218"/>
      <c r="L5" s="218"/>
      <c r="M5" s="218"/>
      <c r="N5" s="218"/>
      <c r="O5" s="218"/>
      <c r="P5" s="218"/>
      <c r="Q5" s="218"/>
      <c r="R5" s="218"/>
      <c r="S5" s="218"/>
      <c r="T5" s="218"/>
      <c r="U5" s="218"/>
      <c r="V5" s="218"/>
      <c r="W5" s="218"/>
      <c r="X5" s="218"/>
    </row>
    <row r="6" spans="1:24" ht="15" customHeight="1">
      <c r="A6" s="219" t="e">
        <f>Company_Name&amp;" - DDM Assumptions &amp; Output:"</f>
        <v>#REF!</v>
      </c>
      <c r="B6" s="219"/>
      <c r="C6" s="219"/>
      <c r="D6" s="219"/>
      <c r="E6" s="220" t="s">
        <v>2208</v>
      </c>
      <c r="F6" s="219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21"/>
      <c r="S6" s="221"/>
      <c r="T6" s="221"/>
      <c r="U6" s="221"/>
      <c r="V6" s="221"/>
      <c r="W6" s="221"/>
      <c r="X6" s="221"/>
    </row>
    <row r="7" spans="1:24" ht="15" customHeight="1">
      <c r="A7" s="217"/>
      <c r="B7" s="217"/>
      <c r="C7" s="217"/>
      <c r="D7" s="217"/>
      <c r="E7" s="217"/>
      <c r="F7" s="217"/>
      <c r="G7" s="217"/>
      <c r="H7" s="217"/>
      <c r="I7" s="217"/>
      <c r="J7" s="217"/>
      <c r="K7" s="217"/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</row>
    <row r="8" spans="1:24" ht="15" customHeight="1" thickBot="1">
      <c r="A8" s="217"/>
      <c r="B8" s="215" t="s">
        <v>2209</v>
      </c>
      <c r="C8" s="215"/>
      <c r="D8" s="217"/>
      <c r="E8" s="222" t="s">
        <v>2210</v>
      </c>
      <c r="F8" s="223" t="s">
        <v>2259</v>
      </c>
      <c r="G8" s="224"/>
      <c r="H8" s="217"/>
      <c r="I8" s="225" t="s">
        <v>2211</v>
      </c>
      <c r="J8" s="226"/>
      <c r="K8" s="226"/>
      <c r="L8" s="226"/>
      <c r="M8" t="s">
        <v>2333</v>
      </c>
      <c r="N8" t="s">
        <v>2184</v>
      </c>
      <c r="U8" s="225" t="s">
        <v>2212</v>
      </c>
      <c r="V8" s="226"/>
      <c r="W8" s="226"/>
      <c r="X8" s="226"/>
    </row>
    <row r="9" spans="1:24" ht="15" customHeight="1" thickBot="1">
      <c r="A9" s="217"/>
      <c r="B9" s="215" t="s">
        <v>2213</v>
      </c>
      <c r="C9" s="217"/>
      <c r="D9" s="217"/>
      <c r="E9" s="222" t="s">
        <v>2210</v>
      </c>
      <c r="F9" s="227" t="s">
        <v>33</v>
      </c>
      <c r="G9" s="217"/>
      <c r="H9" s="217"/>
      <c r="I9" s="217"/>
      <c r="J9" s="217"/>
      <c r="K9" s="217"/>
      <c r="L9" s="217"/>
      <c r="M9" s="340">
        <v>0.2</v>
      </c>
      <c r="N9" s="342"/>
      <c r="U9" s="217"/>
      <c r="V9" s="217"/>
      <c r="W9" s="217"/>
      <c r="X9" s="217"/>
    </row>
    <row r="10" spans="1:24" ht="15" customHeight="1" thickBot="1">
      <c r="A10" s="217"/>
      <c r="B10" s="217" t="s">
        <v>2214</v>
      </c>
      <c r="C10" s="217"/>
      <c r="D10" s="217"/>
      <c r="E10" s="222" t="s">
        <v>88</v>
      </c>
      <c r="F10" s="228">
        <v>45362</v>
      </c>
      <c r="G10" s="217"/>
      <c r="H10" s="217"/>
      <c r="I10" s="217" t="s">
        <v>2215</v>
      </c>
      <c r="J10" s="217"/>
      <c r="K10" s="217"/>
      <c r="L10" s="229">
        <f>comparables_multiples!E27</f>
        <v>12.1032724881</v>
      </c>
      <c r="M10" s="340">
        <v>0.2</v>
      </c>
      <c r="N10" s="342">
        <f>M10/M9-1</f>
        <v>0</v>
      </c>
      <c r="U10" s="217" t="s">
        <v>2216</v>
      </c>
      <c r="V10" s="217"/>
      <c r="W10" s="217"/>
      <c r="X10" s="230">
        <v>1.0999999999999999E-2</v>
      </c>
    </row>
    <row r="11" spans="1:24" ht="15" customHeight="1" thickBot="1">
      <c r="A11" s="217"/>
      <c r="B11" s="215" t="s">
        <v>2217</v>
      </c>
      <c r="C11" s="217"/>
      <c r="D11" s="217"/>
      <c r="E11" s="222" t="s">
        <v>2270</v>
      </c>
      <c r="F11" s="319">
        <v>11.47</v>
      </c>
      <c r="G11" s="217"/>
      <c r="H11" s="217"/>
      <c r="I11" s="217" t="s">
        <v>2218</v>
      </c>
      <c r="J11" s="217"/>
      <c r="K11" s="217"/>
      <c r="L11" s="231">
        <f>comparables_multiples!O27</f>
        <v>9.2861682237520693</v>
      </c>
      <c r="M11" s="340">
        <v>0.2</v>
      </c>
      <c r="N11" s="342">
        <f t="shared" ref="N11:N18" si="0">M11/M10-1</f>
        <v>0</v>
      </c>
      <c r="U11" s="217"/>
      <c r="V11" s="217"/>
      <c r="W11" s="217"/>
      <c r="X11" s="217"/>
    </row>
    <row r="12" spans="1:24" ht="15" customHeight="1" thickBot="1">
      <c r="A12" s="217"/>
      <c r="B12" s="217" t="s">
        <v>2219</v>
      </c>
      <c r="C12" s="217"/>
      <c r="D12" s="217"/>
      <c r="E12" s="222" t="s">
        <v>2269</v>
      </c>
      <c r="F12" s="274">
        <v>2.661</v>
      </c>
      <c r="G12" s="320"/>
      <c r="H12" s="320"/>
      <c r="I12" s="217" t="s">
        <v>2268</v>
      </c>
      <c r="J12" s="217"/>
      <c r="K12" s="217"/>
      <c r="L12" s="293">
        <f>AVERAGE(L10:L11)</f>
        <v>10.694720355926034</v>
      </c>
      <c r="M12" s="340">
        <v>0.25</v>
      </c>
      <c r="N12" s="342">
        <f t="shared" si="0"/>
        <v>0.25</v>
      </c>
      <c r="U12" s="217"/>
      <c r="V12" s="217"/>
      <c r="W12" s="217"/>
      <c r="X12" s="217"/>
    </row>
    <row r="13" spans="1:24" ht="15" customHeight="1" thickBot="1">
      <c r="A13" s="217"/>
      <c r="B13" s="217"/>
      <c r="C13" s="217"/>
      <c r="D13" s="217"/>
      <c r="E13" s="217"/>
      <c r="F13" s="217"/>
      <c r="G13" s="320"/>
      <c r="H13" s="320"/>
      <c r="I13" s="217"/>
      <c r="J13" s="217"/>
      <c r="K13" s="217"/>
      <c r="L13" s="293"/>
      <c r="M13" s="340">
        <v>0.3</v>
      </c>
      <c r="N13" s="342">
        <f t="shared" si="0"/>
        <v>0.19999999999999996</v>
      </c>
      <c r="U13" s="217" t="s">
        <v>2221</v>
      </c>
      <c r="V13" s="217"/>
      <c r="W13" s="232"/>
      <c r="X13" s="230">
        <v>0.01</v>
      </c>
    </row>
    <row r="14" spans="1:24" ht="15" customHeight="1" thickBot="1">
      <c r="A14" s="217"/>
      <c r="B14" s="217" t="s">
        <v>2222</v>
      </c>
      <c r="C14" s="217"/>
      <c r="D14" s="217"/>
      <c r="E14" s="222" t="s">
        <v>2223</v>
      </c>
      <c r="F14" s="233">
        <v>0.26300000000000001</v>
      </c>
      <c r="G14" s="320"/>
      <c r="H14" s="320"/>
      <c r="I14" s="217" t="s">
        <v>2220</v>
      </c>
      <c r="J14" s="217"/>
      <c r="K14" s="232"/>
      <c r="L14" s="294">
        <v>10.7</v>
      </c>
      <c r="M14" s="340">
        <v>0.3</v>
      </c>
      <c r="N14" s="342">
        <f t="shared" si="0"/>
        <v>0</v>
      </c>
      <c r="U14" s="217" t="s">
        <v>2224</v>
      </c>
      <c r="V14" s="217"/>
      <c r="W14" s="217"/>
      <c r="X14" s="234">
        <f>F22*(1+X13)/(F20-X13)</f>
        <v>67.077187452541551</v>
      </c>
    </row>
    <row r="15" spans="1:24" ht="15" customHeight="1" thickBot="1">
      <c r="A15" s="217"/>
      <c r="B15" s="217"/>
      <c r="C15" s="217"/>
      <c r="D15" s="217"/>
      <c r="E15" s="217"/>
      <c r="F15" s="217"/>
      <c r="G15" s="320"/>
      <c r="H15" s="320"/>
      <c r="I15" s="217" t="s">
        <v>2224</v>
      </c>
      <c r="J15" s="217"/>
      <c r="K15" s="217"/>
      <c r="L15" s="295">
        <f>F22*L14</f>
        <v>34.150066767461581</v>
      </c>
      <c r="M15" s="340">
        <v>0.4</v>
      </c>
      <c r="N15" s="342">
        <f t="shared" si="0"/>
        <v>0.33333333333333348</v>
      </c>
      <c r="U15" s="217" t="s">
        <v>2226</v>
      </c>
      <c r="V15" s="217"/>
      <c r="W15" s="217"/>
      <c r="X15" s="235">
        <f>X14/F22</f>
        <v>21.016822913683107</v>
      </c>
    </row>
    <row r="16" spans="1:24" ht="15" customHeight="1" thickBot="1">
      <c r="A16" s="217"/>
      <c r="B16" s="217" t="s">
        <v>2227</v>
      </c>
      <c r="C16" s="217"/>
      <c r="D16" s="217"/>
      <c r="E16" s="222" t="s">
        <v>2223</v>
      </c>
      <c r="F16" s="236">
        <v>3.422E-2</v>
      </c>
      <c r="G16" s="320"/>
      <c r="H16" s="320"/>
      <c r="I16" s="217" t="s">
        <v>2225</v>
      </c>
      <c r="J16" s="217"/>
      <c r="K16" s="232"/>
      <c r="L16" s="299">
        <f>(L15*F20-F22)/(L15+F22)</f>
        <v>-3.2375459755838068E-2</v>
      </c>
      <c r="M16" s="340">
        <v>0.3</v>
      </c>
      <c r="N16" s="342">
        <f t="shared" si="0"/>
        <v>-0.25000000000000011</v>
      </c>
      <c r="U16" s="217"/>
      <c r="V16" s="217"/>
      <c r="W16" s="217"/>
      <c r="X16" s="296"/>
    </row>
    <row r="17" spans="1:24" ht="15" customHeight="1" thickBot="1">
      <c r="A17" s="217"/>
      <c r="B17" s="217" t="s">
        <v>2228</v>
      </c>
      <c r="C17" s="217"/>
      <c r="D17" s="217"/>
      <c r="E17" s="222" t="s">
        <v>2223</v>
      </c>
      <c r="F17" s="230">
        <f>beta_computation!I4-beta_computation!I5</f>
        <v>5.3218489853709167E-2</v>
      </c>
      <c r="G17" s="320" t="str">
        <f t="shared" ref="G17" ca="1" si="1">_xlfn.FORMULATEXT(F17)</f>
        <v>=beta_computation!I4-beta_computation!I5</v>
      </c>
      <c r="H17" s="320"/>
      <c r="I17" s="217"/>
      <c r="J17" s="217"/>
      <c r="K17" s="217"/>
      <c r="L17" s="217"/>
      <c r="M17" s="340">
        <v>0.3</v>
      </c>
      <c r="N17" s="342">
        <f t="shared" si="0"/>
        <v>0</v>
      </c>
      <c r="U17" s="237" t="s">
        <v>2229</v>
      </c>
      <c r="V17" s="217"/>
      <c r="W17" s="217"/>
      <c r="X17" s="238">
        <f>X14/((1+F20)^10)</f>
        <v>38.14918484577592</v>
      </c>
    </row>
    <row r="18" spans="1:24" ht="15" customHeight="1">
      <c r="A18" s="217"/>
      <c r="B18" s="217" t="s">
        <v>2230</v>
      </c>
      <c r="C18" s="217"/>
      <c r="D18" s="217"/>
      <c r="E18" s="222" t="s">
        <v>2231</v>
      </c>
      <c r="F18" s="239">
        <f>beta_computation!I2</f>
        <v>0.44790335713217289</v>
      </c>
      <c r="G18" s="320" t="str">
        <f ca="1">_xlfn.FORMULATEXT(F18)</f>
        <v>=beta_computation!I2</v>
      </c>
      <c r="H18" s="320"/>
      <c r="I18" s="237" t="s">
        <v>2229</v>
      </c>
      <c r="J18" s="289"/>
      <c r="K18" s="289"/>
      <c r="L18" s="300">
        <f>L15/((1+F20)^10)</f>
        <v>19.422358913441865</v>
      </c>
      <c r="M18" s="340">
        <v>0.3</v>
      </c>
      <c r="N18" s="342">
        <f t="shared" si="0"/>
        <v>0</v>
      </c>
      <c r="U18" s="240" t="s">
        <v>2232</v>
      </c>
      <c r="V18" s="241"/>
      <c r="W18" s="241"/>
      <c r="X18" s="298">
        <f>X17</f>
        <v>38.14918484577592</v>
      </c>
    </row>
    <row r="19" spans="1:24" ht="15" customHeight="1">
      <c r="A19" s="217"/>
      <c r="B19" s="217"/>
      <c r="C19" s="217"/>
      <c r="D19" s="217"/>
      <c r="E19" s="217"/>
      <c r="F19" s="217"/>
      <c r="G19" s="320"/>
      <c r="H19" s="320"/>
      <c r="I19" s="240" t="s">
        <v>2232</v>
      </c>
      <c r="J19" s="288"/>
      <c r="K19" s="288"/>
      <c r="L19" s="297">
        <f>L18</f>
        <v>19.422358913441865</v>
      </c>
      <c r="M19" s="320" t="str">
        <f ca="1">_xlfn.FORMULATEXT(L19)</f>
        <v>=L18</v>
      </c>
      <c r="N19" s="342">
        <f>AVERAGE(N9:N18)</f>
        <v>5.9259259259259262E-2</v>
      </c>
    </row>
    <row r="20" spans="1:24" ht="15" customHeight="1">
      <c r="A20" s="217"/>
      <c r="B20" s="217" t="s">
        <v>2233</v>
      </c>
      <c r="C20" s="217"/>
      <c r="D20" s="217"/>
      <c r="E20" s="222" t="s">
        <v>2223</v>
      </c>
      <c r="F20" s="242">
        <f>F16+F17*F18</f>
        <v>5.8056740266980815E-2</v>
      </c>
      <c r="G20" s="320" t="str">
        <f t="shared" ref="G20:G21" ca="1" si="2">_xlfn.FORMULATEXT(F20)</f>
        <v>=F16+F17*F18</v>
      </c>
      <c r="H20" s="320"/>
      <c r="I20" s="237"/>
      <c r="J20" s="217"/>
      <c r="K20" s="217"/>
      <c r="L20" s="238"/>
      <c r="M20" s="321"/>
      <c r="U20" s="237"/>
      <c r="V20" s="217"/>
      <c r="W20" s="217"/>
      <c r="X20" s="238"/>
    </row>
    <row r="21" spans="1:24" ht="15" customHeight="1">
      <c r="A21" s="217"/>
      <c r="B21" s="217" t="s">
        <v>2266</v>
      </c>
      <c r="C21" s="217"/>
      <c r="D21" s="217"/>
      <c r="E21" s="222" t="s">
        <v>2223</v>
      </c>
      <c r="F21" s="242">
        <f>data_screener!N2</f>
        <v>2.6424577583719099E-2</v>
      </c>
      <c r="G21" s="320" t="str">
        <f t="shared" ca="1" si="2"/>
        <v>=data_screener!N2</v>
      </c>
      <c r="H21" s="320"/>
      <c r="I21" s="237"/>
      <c r="J21" s="217"/>
      <c r="K21" s="217"/>
      <c r="L21" s="238"/>
      <c r="M21" s="320"/>
      <c r="U21" s="244"/>
      <c r="V21" s="217"/>
      <c r="W21" s="217"/>
      <c r="X21" s="245"/>
    </row>
    <row r="22" spans="1:24" ht="15" customHeight="1">
      <c r="A22" s="217"/>
      <c r="B22" s="217" t="s">
        <v>2267</v>
      </c>
      <c r="C22" s="217"/>
      <c r="D22" s="217"/>
      <c r="E22" s="222" t="s">
        <v>2271</v>
      </c>
      <c r="F22" s="292">
        <f>data_screener!J2/(1*10^9)</f>
        <v>3.1915950249964098</v>
      </c>
      <c r="G22" s="320"/>
      <c r="H22" s="320"/>
      <c r="I22" s="244"/>
      <c r="J22" s="217"/>
      <c r="K22" s="217"/>
      <c r="L22" s="245"/>
      <c r="M22" s="320"/>
      <c r="U22" s="237"/>
      <c r="V22" s="217"/>
      <c r="W22" s="217"/>
      <c r="X22" s="238"/>
    </row>
    <row r="23" spans="1:24" ht="15" customHeight="1">
      <c r="A23" s="217"/>
      <c r="B23" s="217"/>
      <c r="C23" s="217"/>
      <c r="D23" s="217"/>
      <c r="E23" s="222"/>
      <c r="F23" s="292"/>
      <c r="G23" s="320"/>
      <c r="H23" s="320"/>
      <c r="I23" s="217" t="s">
        <v>2219</v>
      </c>
      <c r="J23" s="217"/>
      <c r="K23" s="217"/>
      <c r="L23" s="290">
        <f>F12</f>
        <v>2.661</v>
      </c>
      <c r="M23" s="320" t="str">
        <f ca="1">_xlfn.FORMULATEXT(L23)</f>
        <v>=F12</v>
      </c>
      <c r="U23" s="217" t="s">
        <v>2219</v>
      </c>
      <c r="V23" s="217"/>
      <c r="W23" s="217"/>
      <c r="X23" s="295">
        <f>F12</f>
        <v>2.661</v>
      </c>
    </row>
    <row r="24" spans="1:24" ht="15" customHeight="1">
      <c r="A24" s="217"/>
      <c r="B24" s="243"/>
      <c r="C24" s="217"/>
      <c r="D24" s="217"/>
      <c r="E24" s="222"/>
      <c r="F24" s="232"/>
      <c r="G24" s="320"/>
      <c r="H24" s="320"/>
      <c r="I24" s="237"/>
      <c r="J24" s="217"/>
      <c r="K24" s="217"/>
      <c r="L24" s="238"/>
      <c r="M24" s="320"/>
      <c r="U24" s="237"/>
      <c r="V24" s="217"/>
      <c r="W24" s="217"/>
      <c r="X24" s="238"/>
    </row>
    <row r="25" spans="1:24" ht="15" customHeight="1">
      <c r="A25" s="217"/>
      <c r="B25" s="217"/>
      <c r="C25" s="217"/>
      <c r="D25" s="217"/>
      <c r="E25" s="222"/>
      <c r="F25" s="232"/>
      <c r="G25" s="320"/>
      <c r="H25" s="320"/>
      <c r="I25" s="247" t="s">
        <v>2235</v>
      </c>
      <c r="J25" s="248"/>
      <c r="K25" s="248"/>
      <c r="L25" s="291">
        <f>L19/L23</f>
        <v>7.2988947438714264</v>
      </c>
      <c r="M25" s="320" t="str">
        <f ca="1">_xlfn.FORMULATEXT(L25)</f>
        <v>=L19/L23</v>
      </c>
      <c r="U25" s="247" t="s">
        <v>2236</v>
      </c>
      <c r="V25" s="248"/>
      <c r="W25" s="248"/>
      <c r="X25" s="291">
        <f>X18/X23</f>
        <v>14.336409186687682</v>
      </c>
    </row>
    <row r="26" spans="1:24" ht="15" customHeight="1">
      <c r="A26" s="217"/>
      <c r="B26" s="215" t="s">
        <v>2234</v>
      </c>
      <c r="C26" s="217"/>
      <c r="D26" s="217"/>
      <c r="E26" s="222" t="s">
        <v>88</v>
      </c>
      <c r="F26" s="228">
        <v>45291</v>
      </c>
      <c r="G26" s="320"/>
      <c r="H26" s="320"/>
      <c r="I26" s="249" t="s">
        <v>2237</v>
      </c>
      <c r="J26" s="250"/>
      <c r="K26" s="250"/>
      <c r="L26" s="251">
        <f>L25/F11-1</f>
        <v>-0.36365346609664984</v>
      </c>
      <c r="M26" s="320" t="str">
        <f ca="1">_xlfn.FORMULATEXT(L26)</f>
        <v>=L25/F11-1</v>
      </c>
      <c r="U26" s="249" t="s">
        <v>2237</v>
      </c>
      <c r="V26" s="250"/>
      <c r="W26" s="250"/>
      <c r="X26" s="251">
        <f>X25/F11-1</f>
        <v>0.24990489857782738</v>
      </c>
    </row>
    <row r="27" spans="1:24" ht="15" customHeight="1">
      <c r="A27" s="217"/>
      <c r="B27" s="237"/>
      <c r="C27" s="217"/>
      <c r="D27" s="217"/>
      <c r="E27" s="222"/>
      <c r="F27" s="246"/>
      <c r="G27" s="320"/>
      <c r="H27" s="320"/>
      <c r="M27" s="321"/>
      <c r="X27" s="320"/>
    </row>
    <row r="28" spans="1:24" ht="15" customHeight="1">
      <c r="A28" s="217"/>
      <c r="B28" s="219" t="s">
        <v>2263</v>
      </c>
      <c r="C28" s="219"/>
      <c r="D28" s="219"/>
      <c r="E28" s="219"/>
      <c r="F28" s="220"/>
      <c r="G28" s="320"/>
      <c r="H28" s="320"/>
      <c r="X28" s="320"/>
    </row>
    <row r="29" spans="1:24" ht="15" customHeight="1">
      <c r="A29" s="217"/>
      <c r="B29" s="237" t="s">
        <v>2264</v>
      </c>
      <c r="C29" s="217"/>
      <c r="D29" s="217"/>
      <c r="E29" s="222" t="s">
        <v>2223</v>
      </c>
      <c r="F29" s="287">
        <f>data_screener!G2/(data_screener!F2+data_screener!G2)</f>
        <v>0.59945123409397005</v>
      </c>
      <c r="G29" s="320" t="str">
        <f ca="1">_xlfn.FORMULATEXT(F29)</f>
        <v>=data_screener!G2/(data_screener!F2+data_screener!G2)</v>
      </c>
      <c r="H29" s="320"/>
      <c r="X29" s="320"/>
    </row>
    <row r="30" spans="1:24" ht="15" customHeight="1">
      <c r="B30" s="237" t="s">
        <v>2265</v>
      </c>
      <c r="E30" s="222" t="s">
        <v>2223</v>
      </c>
      <c r="F30" s="287">
        <f>data_screener!F2/(data_screener!G2+data_screener!F2)</f>
        <v>0.40054876590602984</v>
      </c>
      <c r="G30" s="320" t="str">
        <f ca="1">_xlfn.FORMULATEXT(F30)</f>
        <v>=data_screener!F2/(data_screener!G2+data_screener!F2)</v>
      </c>
      <c r="H30" s="321"/>
      <c r="X30" s="321"/>
    </row>
    <row r="31" spans="1:24" ht="15" customHeight="1">
      <c r="B31" s="302" t="s">
        <v>2263</v>
      </c>
      <c r="C31" s="303"/>
      <c r="D31" s="303"/>
      <c r="E31" s="304" t="s">
        <v>2223</v>
      </c>
      <c r="F31" s="301">
        <f>F30*F20+F29*F21*(1-F14)</f>
        <v>3.4928816705336638E-2</v>
      </c>
      <c r="G31" s="320" t="str">
        <f ca="1">_xlfn.FORMULATEXT(F31)</f>
        <v>=F30*F20+F29*F21*(1-F14)</v>
      </c>
      <c r="H31" s="321"/>
    </row>
    <row r="32" spans="1:24" ht="15" customHeight="1">
      <c r="G32" s="321"/>
      <c r="H32" s="321"/>
    </row>
    <row r="33" spans="2:24" ht="15" customHeight="1">
      <c r="G33" s="321"/>
      <c r="H33" s="321"/>
    </row>
    <row r="34" spans="2:24" ht="15" customHeight="1">
      <c r="B34" s="219" t="s">
        <v>2272</v>
      </c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</row>
    <row r="35" spans="2:24" ht="15" customHeight="1">
      <c r="B35" s="217"/>
      <c r="C35" s="217"/>
      <c r="D35" s="217"/>
      <c r="E35" s="217"/>
      <c r="F35" s="217"/>
      <c r="G35" s="217"/>
      <c r="H35" s="217"/>
      <c r="I35" s="217"/>
      <c r="J35" s="217"/>
      <c r="K35" s="217"/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</row>
    <row r="36" spans="2:24" ht="15" customHeight="1">
      <c r="B36" s="252"/>
      <c r="C36" s="253"/>
      <c r="D36" s="358" t="s">
        <v>2233</v>
      </c>
      <c r="E36" s="358"/>
      <c r="F36" s="358"/>
      <c r="G36" s="358"/>
      <c r="H36" s="358"/>
      <c r="I36" s="358"/>
      <c r="J36" s="358"/>
      <c r="K36" s="358"/>
      <c r="L36" s="358"/>
      <c r="M36" s="358"/>
      <c r="N36" s="359"/>
      <c r="O36" s="338"/>
      <c r="P36" s="338"/>
      <c r="Q36" s="338"/>
      <c r="R36" s="338"/>
      <c r="S36" s="338"/>
      <c r="T36" s="338"/>
      <c r="U36" s="217"/>
      <c r="V36" s="217"/>
      <c r="W36" s="217"/>
      <c r="X36" s="217"/>
    </row>
    <row r="37" spans="2:24" ht="15" customHeight="1">
      <c r="B37" s="254"/>
      <c r="C37" s="255">
        <f>$L$25</f>
        <v>7.2988947438714264</v>
      </c>
      <c r="D37" s="256">
        <f>F20</f>
        <v>5.8056740266980815E-2</v>
      </c>
      <c r="E37" s="257">
        <f>D37+0.25%</f>
        <v>6.0556740266980817E-2</v>
      </c>
      <c r="F37" s="257">
        <f t="shared" ref="F37:N37" si="3">E37+0.25%</f>
        <v>6.3056740266980812E-2</v>
      </c>
      <c r="G37" s="257">
        <f t="shared" si="3"/>
        <v>6.5556740266980815E-2</v>
      </c>
      <c r="H37" s="257">
        <f t="shared" si="3"/>
        <v>6.8056740266980817E-2</v>
      </c>
      <c r="I37" s="258">
        <f t="shared" si="3"/>
        <v>7.0556740266980819E-2</v>
      </c>
      <c r="J37" s="257">
        <f t="shared" si="3"/>
        <v>7.3056740266980821E-2</v>
      </c>
      <c r="K37" s="257">
        <f t="shared" si="3"/>
        <v>7.5556740266980824E-2</v>
      </c>
      <c r="L37" s="257">
        <f t="shared" si="3"/>
        <v>7.8056740266980826E-2</v>
      </c>
      <c r="M37" s="257">
        <f t="shared" si="3"/>
        <v>8.0556740266980828E-2</v>
      </c>
      <c r="N37" s="259">
        <f t="shared" si="3"/>
        <v>8.305674026698083E-2</v>
      </c>
      <c r="O37" s="339"/>
      <c r="P37" s="339"/>
      <c r="Q37" s="339"/>
      <c r="R37" s="339"/>
      <c r="S37" s="339"/>
      <c r="T37" s="339"/>
      <c r="U37" s="217"/>
      <c r="V37" s="217"/>
      <c r="W37" s="217"/>
      <c r="X37" s="217"/>
    </row>
    <row r="38" spans="2:24" ht="15" customHeight="1">
      <c r="B38" s="360" t="s">
        <v>2238</v>
      </c>
      <c r="C38" s="260">
        <f>L14</f>
        <v>10.7</v>
      </c>
      <c r="D38" s="317">
        <f t="dataTable" ref="D38:N46" dt2D="1" dtr="1" r1="F20" r2="L14" ca="1"/>
        <v>7.2988947438714264</v>
      </c>
      <c r="E38" s="317">
        <v>7.1286550212820217</v>
      </c>
      <c r="F38" s="317">
        <v>6.8011268746065516</v>
      </c>
      <c r="G38" s="317">
        <v>6.340446085016076</v>
      </c>
      <c r="H38" s="317">
        <v>5.778759065951923</v>
      </c>
      <c r="I38" s="318">
        <v>5.1522619022254972</v>
      </c>
      <c r="J38" s="317">
        <v>4.4971684943315253</v>
      </c>
      <c r="K38" s="317">
        <v>3.8462475646686811</v>
      </c>
      <c r="L38" s="317">
        <v>3.2263624597932168</v>
      </c>
      <c r="M38" s="317">
        <v>2.6571861618873749</v>
      </c>
      <c r="N38" s="317">
        <v>2.1510215436451605</v>
      </c>
      <c r="O38" s="317"/>
      <c r="P38" s="317"/>
      <c r="Q38" s="317"/>
      <c r="R38" s="317"/>
      <c r="S38" s="317"/>
      <c r="T38" s="317"/>
      <c r="U38" s="217"/>
      <c r="V38" s="217"/>
      <c r="W38" s="217"/>
      <c r="X38" s="217"/>
    </row>
    <row r="39" spans="2:24" ht="15" customHeight="1">
      <c r="B39" s="360"/>
      <c r="C39" s="263">
        <f>C38-1</f>
        <v>9.6999999999999993</v>
      </c>
      <c r="D39" s="317">
        <v>1.9499914928372013</v>
      </c>
      <c r="E39" s="317">
        <v>1.9096807519918817</v>
      </c>
      <c r="F39" s="317">
        <v>1.8317809273564358</v>
      </c>
      <c r="G39" s="317">
        <v>1.7214053068121968</v>
      </c>
      <c r="H39" s="317">
        <v>1.5854585981565559</v>
      </c>
      <c r="I39" s="318">
        <v>1.4318714305298392</v>
      </c>
      <c r="J39" s="317">
        <v>1.2687946489401145</v>
      </c>
      <c r="K39" s="317">
        <v>1.1038712622375193</v>
      </c>
      <c r="L39" s="317">
        <v>0.94367433066128625</v>
      </c>
      <c r="M39" s="317">
        <v>0.79335727581022053</v>
      </c>
      <c r="N39" s="317">
        <v>0.65652049434586701</v>
      </c>
      <c r="O39" s="317"/>
      <c r="P39" s="317"/>
      <c r="Q39" s="317"/>
      <c r="R39" s="317"/>
      <c r="S39" s="317"/>
      <c r="T39" s="317"/>
      <c r="U39" s="217"/>
      <c r="V39" s="217"/>
      <c r="W39" s="217"/>
      <c r="X39" s="217"/>
    </row>
    <row r="40" spans="2:24" ht="15" customHeight="1">
      <c r="B40" s="360"/>
      <c r="C40" s="263">
        <f t="shared" ref="C40:C46" si="4">C39-1</f>
        <v>8.6999999999999993</v>
      </c>
      <c r="D40" s="317">
        <v>0.5211554439652758</v>
      </c>
      <c r="E40" s="317">
        <v>0.51148181233933943</v>
      </c>
      <c r="F40" s="317">
        <v>0.49272162561793903</v>
      </c>
      <c r="G40" s="317">
        <v>0.46598496870709827</v>
      </c>
      <c r="H40" s="317">
        <v>0.43278726853467647</v>
      </c>
      <c r="I40" s="318">
        <v>0.3948966341842336</v>
      </c>
      <c r="J40" s="317">
        <v>0.35416894374932317</v>
      </c>
      <c r="K40" s="317">
        <v>0.31239299404637921</v>
      </c>
      <c r="L40" s="317">
        <v>0.27116364519667119</v>
      </c>
      <c r="M40" s="317">
        <v>0.23179400507776443</v>
      </c>
      <c r="N40" s="317">
        <v>0.19527010927746574</v>
      </c>
      <c r="O40" s="317"/>
      <c r="P40" s="317"/>
      <c r="Q40" s="317"/>
      <c r="R40" s="317"/>
      <c r="S40" s="317"/>
      <c r="T40" s="317"/>
      <c r="U40" s="217"/>
      <c r="V40" s="217"/>
      <c r="W40" s="217"/>
      <c r="X40" s="217"/>
    </row>
    <row r="41" spans="2:24" ht="15" customHeight="1">
      <c r="B41" s="360"/>
      <c r="C41" s="263">
        <f t="shared" si="4"/>
        <v>7.6999999999999993</v>
      </c>
      <c r="D41" s="317">
        <v>0.11919084592260898</v>
      </c>
      <c r="E41" s="317">
        <v>0.11718337621373982</v>
      </c>
      <c r="F41" s="317">
        <v>0.11327907660994121</v>
      </c>
      <c r="G41" s="317">
        <v>0.10768825041654355</v>
      </c>
      <c r="H41" s="317">
        <v>0.10070054431523412</v>
      </c>
      <c r="I41" s="318">
        <v>9.2658217691653638E-2</v>
      </c>
      <c r="J41" s="317">
        <v>8.3926658743152971E-2</v>
      </c>
      <c r="K41" s="317">
        <v>7.4865853189902021E-2</v>
      </c>
      <c r="L41" s="317">
        <v>6.580594419594657E-2</v>
      </c>
      <c r="M41" s="317">
        <v>5.7029025513815501E-2</v>
      </c>
      <c r="N41" s="317">
        <v>4.8758133847193831E-2</v>
      </c>
      <c r="O41" s="317"/>
      <c r="P41" s="317"/>
      <c r="Q41" s="317"/>
      <c r="R41" s="317"/>
      <c r="S41" s="317"/>
      <c r="T41" s="317"/>
      <c r="U41" s="217"/>
      <c r="V41" s="217"/>
      <c r="W41" s="217"/>
      <c r="X41" s="217"/>
    </row>
    <row r="42" spans="2:24" ht="15" customHeight="1">
      <c r="B42" s="360"/>
      <c r="C42" s="266">
        <f t="shared" si="4"/>
        <v>6.6999999999999993</v>
      </c>
      <c r="D42" s="318">
        <v>7.2618497219224792E-3</v>
      </c>
      <c r="E42" s="318">
        <v>7.1499111955725791E-3</v>
      </c>
      <c r="F42" s="318">
        <v>6.9316845320258154E-3</v>
      </c>
      <c r="G42" s="318">
        <v>6.6179566711236188E-3</v>
      </c>
      <c r="H42" s="318">
        <v>6.2236935483355633E-3</v>
      </c>
      <c r="I42" s="318">
        <v>5.7667659752225521E-3</v>
      </c>
      <c r="J42" s="318">
        <v>5.2665201128091234E-3</v>
      </c>
      <c r="K42" s="318">
        <v>4.7423601121766188E-3</v>
      </c>
      <c r="L42" s="318">
        <v>4.2124907928588603E-3</v>
      </c>
      <c r="M42" s="318">
        <v>3.692928948573428E-3</v>
      </c>
      <c r="N42" s="318">
        <v>3.1968425078729348E-3</v>
      </c>
      <c r="O42" s="318"/>
      <c r="P42" s="318"/>
      <c r="Q42" s="318"/>
      <c r="R42" s="318"/>
      <c r="S42" s="318"/>
      <c r="T42" s="318"/>
      <c r="U42" s="217"/>
      <c r="V42" s="217"/>
      <c r="W42" s="217"/>
      <c r="X42" s="217"/>
    </row>
    <row r="43" spans="2:24" ht="15" customHeight="1">
      <c r="B43" s="360"/>
      <c r="C43" s="263">
        <f t="shared" si="4"/>
        <v>5.6999999999999993</v>
      </c>
      <c r="D43" s="317">
        <v>-1.9637746834076621E-2</v>
      </c>
      <c r="E43" s="317">
        <v>-1.9358696329358906E-2</v>
      </c>
      <c r="F43" s="317">
        <v>-1.8813588098858608E-2</v>
      </c>
      <c r="G43" s="317">
        <v>-1.8027317063131629E-2</v>
      </c>
      <c r="H43" s="317">
        <v>-1.7034636506453607E-2</v>
      </c>
      <c r="I43" s="318">
        <v>-1.587741241536874E-2</v>
      </c>
      <c r="J43" s="317">
        <v>-1.4601498778364022E-2</v>
      </c>
      <c r="K43" s="317">
        <v>-1.3253576798556115E-2</v>
      </c>
      <c r="L43" s="317">
        <v>-1.1878270797253088E-2</v>
      </c>
      <c r="M43" s="317">
        <v>-1.0515783579445223E-2</v>
      </c>
      <c r="N43" s="317">
        <v>-9.2002005990306848E-3</v>
      </c>
      <c r="O43" s="317"/>
      <c r="P43" s="317"/>
      <c r="Q43" s="317"/>
      <c r="R43" s="317"/>
      <c r="S43" s="317"/>
      <c r="T43" s="317"/>
      <c r="U43" s="217"/>
      <c r="V43" s="217"/>
      <c r="W43" s="217"/>
      <c r="X43" s="217"/>
    </row>
    <row r="44" spans="2:24" ht="15" customHeight="1">
      <c r="B44" s="360"/>
      <c r="C44" s="263">
        <f t="shared" si="4"/>
        <v>4.6999999999999993</v>
      </c>
      <c r="D44" s="317">
        <v>-2.2037689806980478E-2</v>
      </c>
      <c r="E44" s="317">
        <v>-2.1747236232834689E-2</v>
      </c>
      <c r="F44" s="317">
        <v>-2.1178878952833567E-2</v>
      </c>
      <c r="G44" s="317">
        <v>-2.0356739508055985E-2</v>
      </c>
      <c r="H44" s="317">
        <v>-1.9314669312277735E-2</v>
      </c>
      <c r="I44" s="318">
        <v>-1.8093755032965592E-2</v>
      </c>
      <c r="J44" s="317">
        <v>-1.673944516473095E-2</v>
      </c>
      <c r="K44" s="317">
        <v>-1.5298594147719115E-2</v>
      </c>
      <c r="L44" s="317">
        <v>-1.3816701747154422E-2</v>
      </c>
      <c r="M44" s="317">
        <v>-1.2335572848046593E-2</v>
      </c>
      <c r="N44" s="317">
        <v>-1.0891548348186118E-2</v>
      </c>
      <c r="O44" s="317"/>
      <c r="P44" s="317"/>
      <c r="Q44" s="317"/>
      <c r="R44" s="317"/>
      <c r="S44" s="317"/>
      <c r="T44" s="317"/>
      <c r="U44" s="217"/>
      <c r="V44" s="217"/>
      <c r="W44" s="217"/>
      <c r="X44" s="217"/>
    </row>
    <row r="45" spans="2:24" ht="15" customHeight="1">
      <c r="B45" s="360"/>
      <c r="C45" s="263">
        <f t="shared" si="4"/>
        <v>3.6999999999999993</v>
      </c>
      <c r="D45" s="317">
        <v>-1.8293571497438821E-2</v>
      </c>
      <c r="E45" s="317">
        <v>-1.8068760978447514E-2</v>
      </c>
      <c r="F45" s="317">
        <v>-1.7628201021190261E-2</v>
      </c>
      <c r="G45" s="317">
        <v>-1.6989354618089966E-2</v>
      </c>
      <c r="H45" s="317">
        <v>-1.6176840448502386E-2</v>
      </c>
      <c r="I45" s="318">
        <v>-1.5220733005916271E-2</v>
      </c>
      <c r="J45" s="317">
        <v>-1.4154584244295674E-2</v>
      </c>
      <c r="K45" s="317">
        <v>-1.3013359115692309E-2</v>
      </c>
      <c r="L45" s="317">
        <v>-1.1831469423036329E-2</v>
      </c>
      <c r="M45" s="317">
        <v>-1.0641060875007616E-2</v>
      </c>
      <c r="N45" s="317">
        <v>-9.4706637394318203E-3</v>
      </c>
      <c r="O45" s="317"/>
      <c r="P45" s="317"/>
      <c r="Q45" s="317"/>
      <c r="R45" s="317"/>
      <c r="S45" s="317"/>
      <c r="T45" s="317"/>
      <c r="U45" s="217"/>
      <c r="V45" s="217"/>
      <c r="W45" s="217"/>
      <c r="X45" s="217"/>
    </row>
    <row r="46" spans="2:24" ht="15" customHeight="1">
      <c r="B46" s="361"/>
      <c r="C46" s="267">
        <f t="shared" si="4"/>
        <v>2.6999999999999993</v>
      </c>
      <c r="D46" s="317">
        <v>-1.3850161422406073E-2</v>
      </c>
      <c r="E46" s="317">
        <v>-1.3690731846054191E-2</v>
      </c>
      <c r="F46" s="317">
        <v>-1.3377894088918737E-2</v>
      </c>
      <c r="G46" s="317">
        <v>-1.2923280285038525E-2</v>
      </c>
      <c r="H46" s="317">
        <v>-1.234335413267188E-2</v>
      </c>
      <c r="I46" s="318">
        <v>-1.1658341549204202E-2</v>
      </c>
      <c r="J46" s="317">
        <v>-1.0890974923868407E-2</v>
      </c>
      <c r="K46" s="317">
        <v>-1.0065166444562726E-2</v>
      </c>
      <c r="L46" s="317">
        <v>-9.2047233686247485E-3</v>
      </c>
      <c r="M46" s="317">
        <v>-8.3322028406498504E-3</v>
      </c>
      <c r="N46" s="317">
        <v>-7.4679793306032648E-3</v>
      </c>
      <c r="O46" s="317"/>
      <c r="P46" s="317"/>
      <c r="Q46" s="317"/>
      <c r="R46" s="317"/>
      <c r="S46" s="317"/>
      <c r="T46" s="317"/>
      <c r="U46" s="217"/>
      <c r="V46" s="217"/>
      <c r="W46" s="217"/>
      <c r="X46" s="217"/>
    </row>
    <row r="47" spans="2:24" ht="15" customHeight="1">
      <c r="B47" s="215"/>
      <c r="C47" s="215"/>
      <c r="D47" s="215"/>
      <c r="E47" s="215"/>
      <c r="F47" s="215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  <c r="T47" s="215"/>
      <c r="U47" s="217"/>
      <c r="V47" s="217"/>
      <c r="W47" s="217"/>
      <c r="X47" s="217"/>
    </row>
    <row r="48" spans="2:24" ht="15" hidden="1" customHeight="1">
      <c r="B48" s="252"/>
      <c r="C48" s="253"/>
      <c r="D48" s="358" t="str">
        <f>D36</f>
        <v>Discount Rate (Cost of Equity):</v>
      </c>
      <c r="E48" s="358"/>
      <c r="F48" s="358"/>
      <c r="G48" s="358"/>
      <c r="H48" s="358"/>
      <c r="I48" s="358"/>
      <c r="J48" s="358"/>
      <c r="K48" s="358"/>
      <c r="L48" s="358"/>
      <c r="M48" s="358"/>
      <c r="N48" s="359"/>
      <c r="O48" s="338"/>
      <c r="P48" s="338"/>
      <c r="Q48" s="338"/>
      <c r="R48" s="338"/>
      <c r="S48" s="338"/>
      <c r="T48" s="338"/>
      <c r="U48" s="217"/>
      <c r="V48" s="217"/>
      <c r="W48" s="217"/>
      <c r="X48" s="217"/>
    </row>
    <row r="49" spans="2:24" ht="15" hidden="1" customHeight="1">
      <c r="B49" s="254"/>
      <c r="C49" s="255">
        <f>$X$25</f>
        <v>14.336409186687682</v>
      </c>
      <c r="D49" s="257">
        <f>F20</f>
        <v>5.8056740266980815E-2</v>
      </c>
      <c r="E49" s="257">
        <f t="shared" ref="E49:N49" si="5">E37</f>
        <v>6.0556740266980817E-2</v>
      </c>
      <c r="F49" s="257">
        <f t="shared" si="5"/>
        <v>6.3056740266980812E-2</v>
      </c>
      <c r="G49" s="257">
        <f t="shared" si="5"/>
        <v>6.5556740266980815E-2</v>
      </c>
      <c r="H49" s="257">
        <f t="shared" si="5"/>
        <v>6.8056740266980817E-2</v>
      </c>
      <c r="I49" s="258">
        <f t="shared" si="5"/>
        <v>7.0556740266980819E-2</v>
      </c>
      <c r="J49" s="257">
        <f t="shared" si="5"/>
        <v>7.3056740266980821E-2</v>
      </c>
      <c r="K49" s="257">
        <f t="shared" si="5"/>
        <v>7.5556740266980824E-2</v>
      </c>
      <c r="L49" s="257">
        <f t="shared" si="5"/>
        <v>7.8056740266980826E-2</v>
      </c>
      <c r="M49" s="257">
        <f t="shared" si="5"/>
        <v>8.0556740266980828E-2</v>
      </c>
      <c r="N49" s="259">
        <f t="shared" si="5"/>
        <v>8.305674026698083E-2</v>
      </c>
      <c r="O49" s="339"/>
      <c r="P49" s="339"/>
      <c r="Q49" s="339"/>
      <c r="R49" s="339"/>
      <c r="S49" s="339"/>
      <c r="T49" s="339"/>
      <c r="U49" s="217"/>
      <c r="V49" s="217"/>
      <c r="W49" s="217"/>
      <c r="X49" s="217"/>
    </row>
    <row r="50" spans="2:24" ht="15" hidden="1" customHeight="1">
      <c r="B50" s="360" t="s">
        <v>2239</v>
      </c>
      <c r="C50" s="268">
        <f>X13</f>
        <v>0.01</v>
      </c>
      <c r="D50" s="317">
        <f t="dataTable" ref="D50:N58" dt2D="1" dtr="1" r1="F20" r2="X13" ca="1"/>
        <v>14.336409186687682</v>
      </c>
      <c r="E50" s="317">
        <v>13.309634523513708</v>
      </c>
      <c r="F50" s="317">
        <v>11.555313078684705</v>
      </c>
      <c r="G50" s="317">
        <v>9.4913042235793892</v>
      </c>
      <c r="H50" s="317">
        <v>7.4664110136479325</v>
      </c>
      <c r="I50" s="318">
        <v>5.6843563752914967</v>
      </c>
      <c r="J50" s="317">
        <v>4.2214880976467839</v>
      </c>
      <c r="K50" s="317">
        <v>3.0752756030070465</v>
      </c>
      <c r="L50" s="317">
        <v>2.2059371623535995</v>
      </c>
      <c r="M50" s="317">
        <v>1.5621798652156911</v>
      </c>
      <c r="N50" s="317">
        <v>1.0942224519783113</v>
      </c>
      <c r="O50" s="317"/>
      <c r="P50" s="317"/>
      <c r="Q50" s="317"/>
      <c r="R50" s="317"/>
      <c r="S50" s="317"/>
      <c r="T50" s="317"/>
      <c r="U50" s="217"/>
      <c r="V50" s="217"/>
      <c r="W50" s="217"/>
      <c r="X50" s="217"/>
    </row>
    <row r="51" spans="2:24" ht="15" hidden="1" customHeight="1">
      <c r="B51" s="360"/>
      <c r="C51" s="269">
        <f>C50-(1/4)*1%</f>
        <v>7.4999999999999997E-3</v>
      </c>
      <c r="D51" s="317">
        <v>1.0770035463843479</v>
      </c>
      <c r="E51" s="317">
        <v>1.0409018402268375</v>
      </c>
      <c r="F51" s="317">
        <v>0.97291312880535552</v>
      </c>
      <c r="G51" s="317">
        <v>0.88051964130508931</v>
      </c>
      <c r="H51" s="317">
        <v>0.77291715746662937</v>
      </c>
      <c r="I51" s="318">
        <v>0.65935838718122053</v>
      </c>
      <c r="J51" s="317">
        <v>0.54783166208454159</v>
      </c>
      <c r="K51" s="317">
        <v>0.44430023275001568</v>
      </c>
      <c r="L51" s="317">
        <v>0.35250236508257649</v>
      </c>
      <c r="M51" s="317">
        <v>0.2741673015824731</v>
      </c>
      <c r="N51" s="317">
        <v>0.20945701837812283</v>
      </c>
      <c r="O51" s="317"/>
      <c r="P51" s="317"/>
      <c r="Q51" s="317"/>
      <c r="R51" s="317"/>
      <c r="S51" s="317"/>
      <c r="T51" s="317"/>
      <c r="U51" s="217"/>
      <c r="V51" s="217"/>
      <c r="W51" s="217"/>
      <c r="X51" s="217"/>
    </row>
    <row r="52" spans="2:24" ht="15" hidden="1" customHeight="1">
      <c r="B52" s="360"/>
      <c r="C52" s="269">
        <f t="shared" ref="C52:C58" si="6">C51-(1/4)*1%</f>
        <v>4.9999999999999992E-3</v>
      </c>
      <c r="D52" s="317">
        <v>0.20526500669285841</v>
      </c>
      <c r="E52" s="317">
        <v>0.19994273307552735</v>
      </c>
      <c r="F52" s="317">
        <v>0.18976044084177374</v>
      </c>
      <c r="G52" s="317">
        <v>0.17556833699048857</v>
      </c>
      <c r="H52" s="317">
        <v>0.15847443666896704</v>
      </c>
      <c r="I52" s="318">
        <v>0.1396890336049986</v>
      </c>
      <c r="J52" s="317">
        <v>0.12037630927824128</v>
      </c>
      <c r="K52" s="317">
        <v>0.10153853603107868</v>
      </c>
      <c r="L52" s="317">
        <v>8.3946099496305465E-2</v>
      </c>
      <c r="M52" s="317">
        <v>6.8114019252337912E-2</v>
      </c>
      <c r="N52" s="317">
        <v>5.4316392972455704E-2</v>
      </c>
      <c r="O52" s="317"/>
      <c r="P52" s="317"/>
      <c r="Q52" s="317"/>
      <c r="R52" s="317"/>
      <c r="S52" s="317"/>
      <c r="T52" s="317"/>
      <c r="U52" s="217"/>
      <c r="V52" s="217"/>
      <c r="W52" s="217"/>
      <c r="X52" s="217"/>
    </row>
    <row r="53" spans="2:24" ht="15" hidden="1" customHeight="1">
      <c r="B53" s="360"/>
      <c r="C53" s="269">
        <f t="shared" si="6"/>
        <v>2.4999999999999992E-3</v>
      </c>
      <c r="D53" s="318">
        <v>5.3059821347910804E-2</v>
      </c>
      <c r="E53" s="318">
        <v>5.189335905383647E-2</v>
      </c>
      <c r="F53" s="318">
        <v>4.9645144221323108E-2</v>
      </c>
      <c r="G53" s="318">
        <v>4.6473383944764086E-2</v>
      </c>
      <c r="H53" s="318">
        <v>4.2589616267362032E-2</v>
      </c>
      <c r="I53" s="318">
        <v>3.8233474567081004E-2</v>
      </c>
      <c r="J53" s="318">
        <v>3.3646861915447669E-2</v>
      </c>
      <c r="K53" s="318">
        <v>2.9051534404277386E-2</v>
      </c>
      <c r="L53" s="318">
        <v>2.4632821796717778E-2</v>
      </c>
      <c r="M53" s="318">
        <v>2.0530614161731485E-2</v>
      </c>
      <c r="N53" s="318">
        <v>1.6837268067008047E-2</v>
      </c>
      <c r="O53" s="318"/>
      <c r="P53" s="318"/>
      <c r="Q53" s="318"/>
      <c r="R53" s="318"/>
      <c r="S53" s="318"/>
      <c r="T53" s="318"/>
      <c r="U53" s="217"/>
      <c r="V53" s="217"/>
      <c r="W53" s="217"/>
      <c r="X53" s="217"/>
    </row>
    <row r="54" spans="2:24" ht="15" hidden="1" customHeight="1">
      <c r="B54" s="360"/>
      <c r="C54" s="269">
        <f t="shared" si="6"/>
        <v>0</v>
      </c>
      <c r="D54" s="317">
        <v>1.6400528724670366E-2</v>
      </c>
      <c r="E54" s="317">
        <v>1.6083187695750571E-2</v>
      </c>
      <c r="F54" s="317">
        <v>1.5468664046122094E-2</v>
      </c>
      <c r="G54" s="317">
        <v>1.4594956640934456E-2</v>
      </c>
      <c r="H54" s="317">
        <v>1.3513671531259165E-2</v>
      </c>
      <c r="I54" s="318">
        <v>1.228458216559742E-2</v>
      </c>
      <c r="J54" s="317">
        <v>1.0969835273658668E-2</v>
      </c>
      <c r="K54" s="317">
        <v>9.6286173557419159E-3</v>
      </c>
      <c r="L54" s="317">
        <v>8.3129097520795413E-3</v>
      </c>
      <c r="M54" s="317">
        <v>7.0646876134057048E-3</v>
      </c>
      <c r="N54" s="317">
        <v>5.9146331393828654E-3</v>
      </c>
      <c r="O54" s="317"/>
      <c r="P54" s="317"/>
      <c r="Q54" s="317"/>
      <c r="R54" s="317"/>
      <c r="S54" s="317"/>
      <c r="T54" s="317"/>
      <c r="U54" s="217"/>
      <c r="V54" s="217"/>
      <c r="W54" s="217"/>
      <c r="X54" s="217"/>
    </row>
    <row r="55" spans="2:24" ht="15" hidden="1" customHeight="1">
      <c r="B55" s="360"/>
      <c r="C55" s="269">
        <f t="shared" si="6"/>
        <v>-2.5000000000000001E-3</v>
      </c>
      <c r="D55" s="317">
        <v>5.7451508998878562E-3</v>
      </c>
      <c r="E55" s="317">
        <v>5.6452565735029114E-3</v>
      </c>
      <c r="F55" s="317">
        <v>5.4511521942903112E-3</v>
      </c>
      <c r="G55" s="317">
        <v>5.1736228211288725E-3</v>
      </c>
      <c r="H55" s="317">
        <v>4.8274774667415414E-3</v>
      </c>
      <c r="I55" s="318">
        <v>4.4301400784539282E-3</v>
      </c>
      <c r="J55" s="317">
        <v>4.0001075044406561E-3</v>
      </c>
      <c r="K55" s="317">
        <v>3.5554735195381746E-3</v>
      </c>
      <c r="L55" s="317">
        <v>3.1126839601976139E-3</v>
      </c>
      <c r="M55" s="317">
        <v>2.6856313690110005E-3</v>
      </c>
      <c r="N55" s="317">
        <v>2.285132765965937E-3</v>
      </c>
      <c r="O55" s="317"/>
      <c r="P55" s="317"/>
      <c r="Q55" s="317"/>
      <c r="R55" s="317"/>
      <c r="S55" s="317"/>
      <c r="T55" s="317"/>
      <c r="U55" s="217"/>
      <c r="V55" s="217"/>
      <c r="W55" s="217"/>
      <c r="X55" s="217"/>
    </row>
    <row r="56" spans="2:24" ht="15" hidden="1" customHeight="1">
      <c r="B56" s="360"/>
      <c r="C56" s="269">
        <f t="shared" si="6"/>
        <v>-5.0000000000000001E-3</v>
      </c>
      <c r="D56" s="317">
        <v>2.2134238024612046E-3</v>
      </c>
      <c r="E56" s="317">
        <v>2.178367258243984E-3</v>
      </c>
      <c r="F56" s="317">
        <v>2.1100680986604935E-3</v>
      </c>
      <c r="G56" s="317">
        <v>2.0119851788223402E-3</v>
      </c>
      <c r="H56" s="317">
        <v>1.888907927045371E-3</v>
      </c>
      <c r="I56" s="318">
        <v>1.7465394069109109E-3</v>
      </c>
      <c r="J56" s="317">
        <v>1.5910307252264726E-3</v>
      </c>
      <c r="K56" s="317">
        <v>1.4285224317756378E-3</v>
      </c>
      <c r="L56" s="317">
        <v>1.2647414374957274E-3</v>
      </c>
      <c r="M56" s="317">
        <v>1.104688384568144E-3</v>
      </c>
      <c r="N56" s="317">
        <v>9.5243366160836513E-4</v>
      </c>
      <c r="O56" s="317"/>
      <c r="P56" s="317"/>
      <c r="Q56" s="317"/>
      <c r="R56" s="317"/>
      <c r="S56" s="317"/>
      <c r="T56" s="317"/>
      <c r="U56" s="217"/>
      <c r="V56" s="217"/>
      <c r="W56" s="217"/>
      <c r="X56" s="217"/>
    </row>
    <row r="57" spans="2:24" ht="15" hidden="1" customHeight="1">
      <c r="B57" s="360"/>
      <c r="C57" s="269">
        <f t="shared" si="6"/>
        <v>-7.4999999999999997E-3</v>
      </c>
      <c r="D57" s="317">
        <v>9.1988317569627104E-4</v>
      </c>
      <c r="E57" s="317">
        <v>9.0648143465564936E-4</v>
      </c>
      <c r="F57" s="317">
        <v>8.803152008612738E-4</v>
      </c>
      <c r="G57" s="317">
        <v>8.4260446624175413E-4</v>
      </c>
      <c r="H57" s="317">
        <v>7.9504995230348329E-4</v>
      </c>
      <c r="I57" s="318">
        <v>7.396963474583482E-4</v>
      </c>
      <c r="J57" s="317">
        <v>6.7877714275885637E-4</v>
      </c>
      <c r="K57" s="317">
        <v>6.1455835056416111E-4</v>
      </c>
      <c r="L57" s="317">
        <v>5.4919675957263781E-4</v>
      </c>
      <c r="M57" s="317">
        <v>4.8462473831728027E-4</v>
      </c>
      <c r="N57" s="317">
        <v>4.2246880686090964E-4</v>
      </c>
      <c r="O57" s="317"/>
      <c r="P57" s="317"/>
      <c r="Q57" s="317"/>
      <c r="R57" s="317"/>
      <c r="S57" s="317"/>
      <c r="T57" s="317"/>
      <c r="U57" s="217"/>
      <c r="V57" s="217"/>
      <c r="W57" s="217"/>
      <c r="X57" s="217"/>
    </row>
    <row r="58" spans="2:24" ht="15" hidden="1" customHeight="1">
      <c r="B58" s="361"/>
      <c r="C58" s="269">
        <f t="shared" si="6"/>
        <v>-0.01</v>
      </c>
      <c r="D58" s="317">
        <v>4.0680060708157568E-4</v>
      </c>
      <c r="E58" s="317">
        <v>4.0130755671428182E-4</v>
      </c>
      <c r="F58" s="317">
        <v>3.9056340047295939E-4</v>
      </c>
      <c r="G58" s="317">
        <v>3.7503286946955839E-4</v>
      </c>
      <c r="H58" s="317">
        <v>3.5536744065290131E-4</v>
      </c>
      <c r="I58" s="318">
        <v>3.3235659325480608E-4</v>
      </c>
      <c r="J58" s="317">
        <v>3.0687178596665852E-4</v>
      </c>
      <c r="K58" s="317">
        <v>2.7980900312845312E-4</v>
      </c>
      <c r="L58" s="317">
        <v>2.5203532594341685E-4</v>
      </c>
      <c r="M58" s="317">
        <v>2.2434392067493373E-4</v>
      </c>
      <c r="N58" s="317">
        <v>1.974203439230761E-4</v>
      </c>
      <c r="O58" s="317"/>
      <c r="P58" s="317"/>
      <c r="Q58" s="317"/>
      <c r="R58" s="317"/>
      <c r="S58" s="317"/>
      <c r="T58" s="317"/>
      <c r="U58" s="217"/>
      <c r="V58" s="217"/>
      <c r="W58" s="217"/>
      <c r="X58" s="217"/>
    </row>
    <row r="101" spans="2:25" ht="15" customHeight="1">
      <c r="N101" s="305"/>
      <c r="O101" s="305"/>
      <c r="P101" s="305"/>
      <c r="Q101" s="305"/>
      <c r="R101" s="305"/>
      <c r="S101" s="305"/>
      <c r="T101" s="305"/>
      <c r="U101" s="305"/>
      <c r="V101" s="305"/>
      <c r="W101" s="305"/>
    </row>
    <row r="102" spans="2:25" ht="15" customHeight="1">
      <c r="I102" s="305"/>
      <c r="J102" s="305"/>
      <c r="K102" s="305"/>
      <c r="L102" s="305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</row>
    <row r="103" spans="2:25" ht="15" customHeight="1">
      <c r="I103" s="217"/>
      <c r="J103" s="217"/>
      <c r="K103" s="217"/>
      <c r="L103" s="217"/>
      <c r="N103" s="306"/>
      <c r="O103" s="306"/>
      <c r="P103" s="306"/>
      <c r="Q103" s="306"/>
      <c r="R103" s="306"/>
      <c r="S103" s="306"/>
      <c r="T103" s="306"/>
      <c r="U103" s="306"/>
      <c r="V103" s="217"/>
      <c r="W103" s="217"/>
    </row>
    <row r="104" spans="2:25" ht="15" customHeight="1">
      <c r="B104" s="305"/>
      <c r="C104" s="305"/>
      <c r="D104" s="305"/>
      <c r="E104" s="305"/>
      <c r="F104" s="305"/>
      <c r="G104" s="305"/>
      <c r="H104" s="305"/>
      <c r="I104" s="306"/>
      <c r="J104" s="306"/>
      <c r="K104" s="306"/>
      <c r="L104" s="306"/>
      <c r="M104" s="305"/>
      <c r="N104" s="307"/>
      <c r="O104" s="307"/>
      <c r="P104" s="307"/>
      <c r="Q104" s="307"/>
      <c r="R104" s="307"/>
      <c r="S104" s="307"/>
      <c r="T104" s="307"/>
      <c r="U104" s="307"/>
      <c r="V104" s="217"/>
      <c r="W104" s="217"/>
      <c r="X104" s="305"/>
      <c r="Y104" s="305"/>
    </row>
    <row r="105" spans="2:25" ht="15" customHeight="1">
      <c r="B105" s="217"/>
      <c r="C105" s="217"/>
      <c r="D105" s="217"/>
      <c r="E105" s="217"/>
      <c r="F105" s="217"/>
      <c r="G105" s="217"/>
      <c r="H105" s="217"/>
      <c r="I105" s="307"/>
      <c r="J105" s="308"/>
      <c r="K105" s="307"/>
      <c r="L105" s="307"/>
      <c r="M105" s="217"/>
      <c r="N105" s="261"/>
      <c r="O105" s="261"/>
      <c r="P105" s="261"/>
      <c r="Q105" s="261"/>
      <c r="R105" s="261"/>
      <c r="S105" s="261"/>
      <c r="T105" s="261"/>
      <c r="U105" s="261"/>
      <c r="V105" s="217"/>
      <c r="W105" s="217"/>
      <c r="X105" s="217"/>
      <c r="Y105" s="217"/>
    </row>
    <row r="106" spans="2:25" ht="15" customHeight="1">
      <c r="B106" s="217"/>
      <c r="C106" s="217"/>
      <c r="D106" s="217"/>
      <c r="E106" s="309"/>
      <c r="F106" s="306"/>
      <c r="G106" s="306"/>
      <c r="H106" s="306"/>
      <c r="I106" s="261"/>
      <c r="J106" s="262"/>
      <c r="K106" s="261"/>
      <c r="L106" s="261"/>
      <c r="M106" s="306"/>
      <c r="N106" s="264"/>
      <c r="O106" s="264"/>
      <c r="P106" s="264"/>
      <c r="Q106" s="264"/>
      <c r="R106" s="264"/>
      <c r="S106" s="264"/>
      <c r="T106" s="264"/>
      <c r="U106" s="264"/>
      <c r="V106" s="217"/>
      <c r="W106" s="217"/>
      <c r="X106" s="217"/>
      <c r="Y106" s="217"/>
    </row>
    <row r="107" spans="2:25" ht="15" customHeight="1">
      <c r="B107" s="217"/>
      <c r="C107" s="217"/>
      <c r="D107" s="310"/>
      <c r="E107" s="311"/>
      <c r="F107" s="307"/>
      <c r="G107" s="307"/>
      <c r="H107" s="307"/>
      <c r="I107" s="264"/>
      <c r="J107" s="265"/>
      <c r="K107" s="264"/>
      <c r="L107" s="264"/>
      <c r="M107" s="307"/>
      <c r="N107" s="264"/>
      <c r="O107" s="264"/>
      <c r="P107" s="264"/>
      <c r="Q107" s="264"/>
      <c r="R107" s="264"/>
      <c r="S107" s="264"/>
      <c r="T107" s="264"/>
      <c r="U107" s="264"/>
      <c r="V107" s="217"/>
      <c r="W107" s="217"/>
      <c r="X107" s="217"/>
      <c r="Y107" s="217"/>
    </row>
    <row r="108" spans="2:25" ht="15" customHeight="1">
      <c r="B108" s="217"/>
      <c r="C108" s="356"/>
      <c r="D108" s="312"/>
      <c r="E108" s="261"/>
      <c r="F108" s="261"/>
      <c r="G108" s="261"/>
      <c r="H108" s="261"/>
      <c r="I108" s="264"/>
      <c r="J108" s="265"/>
      <c r="K108" s="264"/>
      <c r="L108" s="264"/>
      <c r="M108" s="261"/>
      <c r="N108" s="264"/>
      <c r="O108" s="264"/>
      <c r="P108" s="264"/>
      <c r="Q108" s="264"/>
      <c r="R108" s="264"/>
      <c r="S108" s="264"/>
      <c r="T108" s="264"/>
      <c r="U108" s="264"/>
      <c r="V108" s="217"/>
      <c r="W108" s="217"/>
      <c r="X108" s="217"/>
      <c r="Y108" s="217"/>
    </row>
    <row r="109" spans="2:25" ht="15" customHeight="1">
      <c r="B109" s="217"/>
      <c r="C109" s="362"/>
      <c r="D109" s="313"/>
      <c r="E109" s="264"/>
      <c r="F109" s="264"/>
      <c r="G109" s="264"/>
      <c r="H109" s="264"/>
      <c r="I109" s="264"/>
      <c r="J109" s="265"/>
      <c r="K109" s="264"/>
      <c r="L109" s="264"/>
      <c r="M109" s="264"/>
      <c r="N109" s="265"/>
      <c r="O109" s="265"/>
      <c r="P109" s="265"/>
      <c r="Q109" s="265"/>
      <c r="R109" s="265"/>
      <c r="S109" s="265"/>
      <c r="T109" s="265"/>
      <c r="U109" s="265"/>
      <c r="V109" s="217"/>
      <c r="W109" s="217"/>
      <c r="X109" s="217"/>
      <c r="Y109" s="217"/>
    </row>
    <row r="110" spans="2:25" ht="15" customHeight="1">
      <c r="B110" s="217"/>
      <c r="C110" s="362"/>
      <c r="D110" s="313"/>
      <c r="E110" s="264"/>
      <c r="F110" s="264"/>
      <c r="G110" s="264"/>
      <c r="H110" s="264"/>
      <c r="I110" s="265"/>
      <c r="J110" s="265"/>
      <c r="K110" s="265"/>
      <c r="L110" s="265"/>
      <c r="M110" s="264"/>
      <c r="N110" s="264"/>
      <c r="O110" s="264"/>
      <c r="P110" s="264"/>
      <c r="Q110" s="264"/>
      <c r="R110" s="264"/>
      <c r="S110" s="264"/>
      <c r="T110" s="264"/>
      <c r="U110" s="264"/>
      <c r="V110" s="217"/>
      <c r="W110" s="217"/>
      <c r="X110" s="217"/>
      <c r="Y110" s="217"/>
    </row>
    <row r="111" spans="2:25" ht="15" customHeight="1">
      <c r="B111" s="217"/>
      <c r="C111" s="362"/>
      <c r="D111" s="313"/>
      <c r="E111" s="264"/>
      <c r="F111" s="264"/>
      <c r="G111" s="264"/>
      <c r="H111" s="264"/>
      <c r="I111" s="264"/>
      <c r="J111" s="265"/>
      <c r="K111" s="264"/>
      <c r="L111" s="264"/>
      <c r="M111" s="264"/>
      <c r="N111" s="264"/>
      <c r="O111" s="264"/>
      <c r="P111" s="264"/>
      <c r="Q111" s="264"/>
      <c r="R111" s="264"/>
      <c r="S111" s="264"/>
      <c r="T111" s="264"/>
      <c r="U111" s="264"/>
      <c r="V111" s="217"/>
      <c r="W111" s="217"/>
      <c r="X111" s="217"/>
      <c r="Y111" s="217"/>
    </row>
    <row r="112" spans="2:25" ht="15" customHeight="1">
      <c r="B112" s="217"/>
      <c r="C112" s="362"/>
      <c r="D112" s="314"/>
      <c r="E112" s="265"/>
      <c r="F112" s="265"/>
      <c r="G112" s="265"/>
      <c r="H112" s="265"/>
      <c r="I112" s="264"/>
      <c r="J112" s="265"/>
      <c r="K112" s="264"/>
      <c r="L112" s="264"/>
      <c r="M112" s="265"/>
      <c r="N112" s="264"/>
      <c r="O112" s="264"/>
      <c r="P112" s="264"/>
      <c r="Q112" s="264"/>
      <c r="R112" s="264"/>
      <c r="S112" s="264"/>
      <c r="T112" s="264"/>
      <c r="U112" s="264"/>
      <c r="V112" s="217"/>
      <c r="W112" s="217"/>
      <c r="X112" s="217"/>
      <c r="Y112" s="217"/>
    </row>
    <row r="113" spans="2:25" ht="15" customHeight="1">
      <c r="B113" s="217"/>
      <c r="C113" s="362"/>
      <c r="D113" s="313"/>
      <c r="E113" s="264"/>
      <c r="F113" s="264"/>
      <c r="G113" s="264"/>
      <c r="H113" s="264"/>
      <c r="I113" s="264"/>
      <c r="J113" s="265"/>
      <c r="K113" s="264"/>
      <c r="L113" s="264"/>
      <c r="M113" s="264"/>
      <c r="N113" s="264"/>
      <c r="O113" s="264"/>
      <c r="P113" s="264"/>
      <c r="Q113" s="264"/>
      <c r="R113" s="264"/>
      <c r="S113" s="264"/>
      <c r="T113" s="264"/>
      <c r="U113" s="264"/>
      <c r="V113" s="217"/>
      <c r="W113" s="217"/>
      <c r="X113" s="217"/>
      <c r="Y113" s="217"/>
    </row>
    <row r="114" spans="2:25" ht="15" customHeight="1">
      <c r="B114" s="217"/>
      <c r="C114" s="362"/>
      <c r="D114" s="313"/>
      <c r="E114" s="264"/>
      <c r="F114" s="264"/>
      <c r="G114" s="264"/>
      <c r="H114" s="264"/>
      <c r="I114" s="264"/>
      <c r="J114" s="265"/>
      <c r="K114" s="264"/>
      <c r="L114" s="264"/>
      <c r="M114" s="264"/>
      <c r="N114" s="215"/>
      <c r="O114" s="215"/>
      <c r="P114" s="215"/>
      <c r="Q114" s="215"/>
      <c r="R114" s="215"/>
      <c r="S114" s="215"/>
      <c r="T114" s="215"/>
      <c r="U114" s="215"/>
      <c r="V114" s="217"/>
      <c r="W114" s="217"/>
      <c r="X114" s="217"/>
      <c r="Y114" s="217"/>
    </row>
    <row r="115" spans="2:25" ht="15" customHeight="1">
      <c r="B115" s="217"/>
      <c r="C115" s="362"/>
      <c r="D115" s="313"/>
      <c r="E115" s="264"/>
      <c r="F115" s="264"/>
      <c r="G115" s="264"/>
      <c r="H115" s="264"/>
      <c r="I115" s="215"/>
      <c r="J115" s="215"/>
      <c r="K115" s="215"/>
      <c r="L115" s="215"/>
      <c r="M115" s="264"/>
      <c r="N115" s="306"/>
      <c r="O115" s="306"/>
      <c r="P115" s="306"/>
      <c r="Q115" s="306"/>
      <c r="R115" s="306"/>
      <c r="S115" s="306"/>
      <c r="T115" s="306"/>
      <c r="U115" s="306"/>
      <c r="V115" s="217"/>
      <c r="W115" s="217"/>
      <c r="X115" s="217"/>
      <c r="Y115" s="217"/>
    </row>
    <row r="116" spans="2:25" ht="15" customHeight="1">
      <c r="B116" s="217"/>
      <c r="C116" s="362"/>
      <c r="D116" s="313"/>
      <c r="E116" s="264"/>
      <c r="F116" s="264"/>
      <c r="G116" s="264"/>
      <c r="H116" s="264"/>
      <c r="I116" s="306"/>
      <c r="J116" s="306"/>
      <c r="K116" s="306"/>
      <c r="L116" s="306"/>
      <c r="M116" s="264"/>
      <c r="N116" s="307"/>
      <c r="O116" s="307"/>
      <c r="P116" s="307"/>
      <c r="Q116" s="307"/>
      <c r="R116" s="307"/>
      <c r="S116" s="307"/>
      <c r="T116" s="307"/>
      <c r="U116" s="307"/>
      <c r="V116" s="217"/>
      <c r="W116" s="217"/>
      <c r="X116" s="217"/>
      <c r="Y116" s="217"/>
    </row>
    <row r="117" spans="2:25" ht="15" customHeight="1">
      <c r="B117" s="217"/>
      <c r="C117" s="215"/>
      <c r="D117" s="215"/>
      <c r="E117" s="215"/>
      <c r="F117" s="215"/>
      <c r="G117" s="215"/>
      <c r="H117" s="215"/>
      <c r="I117" s="307"/>
      <c r="J117" s="308"/>
      <c r="K117" s="307"/>
      <c r="L117" s="307"/>
      <c r="M117" s="215"/>
      <c r="N117" s="261"/>
      <c r="O117" s="261"/>
      <c r="P117" s="261"/>
      <c r="Q117" s="261"/>
      <c r="R117" s="261"/>
      <c r="S117" s="261"/>
      <c r="T117" s="261"/>
      <c r="U117" s="261"/>
      <c r="V117" s="217"/>
      <c r="W117" s="217"/>
      <c r="X117" s="217"/>
      <c r="Y117" s="217"/>
    </row>
    <row r="118" spans="2:25" ht="15" customHeight="1">
      <c r="B118" s="217"/>
      <c r="C118" s="217"/>
      <c r="D118" s="217"/>
      <c r="E118" s="309"/>
      <c r="F118" s="306"/>
      <c r="G118" s="306"/>
      <c r="H118" s="306"/>
      <c r="I118" s="261"/>
      <c r="J118" s="262"/>
      <c r="K118" s="261"/>
      <c r="L118" s="261"/>
      <c r="M118" s="306"/>
      <c r="N118" s="264"/>
      <c r="O118" s="264"/>
      <c r="P118" s="264"/>
      <c r="Q118" s="264"/>
      <c r="R118" s="264"/>
      <c r="S118" s="264"/>
      <c r="T118" s="264"/>
      <c r="U118" s="264"/>
      <c r="V118" s="217"/>
      <c r="W118" s="217"/>
      <c r="X118" s="217"/>
      <c r="Y118" s="217"/>
    </row>
    <row r="119" spans="2:25" ht="15" customHeight="1">
      <c r="B119" s="217"/>
      <c r="C119" s="217"/>
      <c r="D119" s="310"/>
      <c r="E119" s="307"/>
      <c r="F119" s="307"/>
      <c r="G119" s="307"/>
      <c r="H119" s="307"/>
      <c r="I119" s="264"/>
      <c r="J119" s="265"/>
      <c r="K119" s="264"/>
      <c r="L119" s="264"/>
      <c r="M119" s="307"/>
      <c r="N119" s="264"/>
      <c r="O119" s="264"/>
      <c r="P119" s="264"/>
      <c r="Q119" s="264"/>
      <c r="R119" s="264"/>
      <c r="S119" s="264"/>
      <c r="T119" s="264"/>
      <c r="U119" s="264"/>
      <c r="V119" s="217"/>
      <c r="W119" s="217"/>
      <c r="X119" s="217"/>
      <c r="Y119" s="217"/>
    </row>
    <row r="120" spans="2:25" ht="15" customHeight="1">
      <c r="B120" s="217"/>
      <c r="C120" s="356"/>
      <c r="D120" s="315"/>
      <c r="E120" s="261"/>
      <c r="F120" s="261"/>
      <c r="G120" s="261"/>
      <c r="H120" s="261"/>
      <c r="I120" s="264"/>
      <c r="J120" s="265"/>
      <c r="K120" s="264"/>
      <c r="L120" s="264"/>
      <c r="M120" s="261"/>
      <c r="N120" s="265"/>
      <c r="O120" s="265"/>
      <c r="P120" s="265"/>
      <c r="Q120" s="265"/>
      <c r="R120" s="265"/>
      <c r="S120" s="265"/>
      <c r="T120" s="265"/>
      <c r="U120" s="265"/>
      <c r="V120" s="217"/>
      <c r="W120" s="217"/>
      <c r="X120" s="217"/>
      <c r="Y120" s="217"/>
    </row>
    <row r="121" spans="2:25" ht="15" customHeight="1">
      <c r="B121" s="217"/>
      <c r="C121" s="357"/>
      <c r="D121" s="316"/>
      <c r="E121" s="264"/>
      <c r="F121" s="264"/>
      <c r="G121" s="264"/>
      <c r="H121" s="264"/>
      <c r="I121" s="265"/>
      <c r="J121" s="265"/>
      <c r="K121" s="265"/>
      <c r="L121" s="265"/>
      <c r="M121" s="264"/>
      <c r="N121" s="264"/>
      <c r="O121" s="264"/>
      <c r="P121" s="264"/>
      <c r="Q121" s="264"/>
      <c r="R121" s="264"/>
      <c r="S121" s="264"/>
      <c r="T121" s="264"/>
      <c r="U121" s="264"/>
      <c r="V121" s="217"/>
      <c r="W121" s="217"/>
      <c r="X121" s="217"/>
      <c r="Y121" s="217"/>
    </row>
    <row r="122" spans="2:25" ht="15" customHeight="1">
      <c r="B122" s="217"/>
      <c r="C122" s="357"/>
      <c r="D122" s="316"/>
      <c r="E122" s="264"/>
      <c r="F122" s="264"/>
      <c r="G122" s="264"/>
      <c r="H122" s="264"/>
      <c r="I122" s="264"/>
      <c r="J122" s="265"/>
      <c r="K122" s="264"/>
      <c r="L122" s="264"/>
      <c r="M122" s="264"/>
      <c r="N122" s="264"/>
      <c r="O122" s="264"/>
      <c r="P122" s="264"/>
      <c r="Q122" s="264"/>
      <c r="R122" s="264"/>
      <c r="S122" s="264"/>
      <c r="T122" s="264"/>
      <c r="U122" s="264"/>
      <c r="V122" s="217"/>
      <c r="W122" s="217"/>
      <c r="X122" s="217"/>
      <c r="Y122" s="217"/>
    </row>
    <row r="123" spans="2:25" ht="15" customHeight="1">
      <c r="B123" s="217"/>
      <c r="C123" s="357"/>
      <c r="D123" s="316"/>
      <c r="E123" s="265"/>
      <c r="F123" s="265"/>
      <c r="G123" s="265"/>
      <c r="H123" s="265"/>
      <c r="I123" s="264"/>
      <c r="J123" s="265"/>
      <c r="K123" s="264"/>
      <c r="L123" s="264"/>
      <c r="M123" s="265"/>
      <c r="N123" s="264"/>
      <c r="O123" s="264"/>
      <c r="P123" s="264"/>
      <c r="Q123" s="264"/>
      <c r="R123" s="264"/>
      <c r="S123" s="264"/>
      <c r="T123" s="264"/>
      <c r="U123" s="264"/>
      <c r="V123" s="217"/>
      <c r="W123" s="217"/>
      <c r="X123" s="217"/>
      <c r="Y123" s="217"/>
    </row>
    <row r="124" spans="2:25" ht="15" customHeight="1">
      <c r="B124" s="217"/>
      <c r="C124" s="357"/>
      <c r="D124" s="316"/>
      <c r="E124" s="264"/>
      <c r="F124" s="264"/>
      <c r="G124" s="264"/>
      <c r="H124" s="264"/>
      <c r="I124" s="264"/>
      <c r="J124" s="265"/>
      <c r="K124" s="264"/>
      <c r="L124" s="264"/>
      <c r="M124" s="264"/>
      <c r="N124" s="264"/>
      <c r="O124" s="264"/>
      <c r="P124" s="264"/>
      <c r="Q124" s="264"/>
      <c r="R124" s="264"/>
      <c r="S124" s="264"/>
      <c r="T124" s="264"/>
      <c r="U124" s="264"/>
      <c r="V124" s="217"/>
      <c r="W124" s="217"/>
      <c r="X124" s="217"/>
      <c r="Y124" s="217"/>
    </row>
    <row r="125" spans="2:25" ht="15" customHeight="1">
      <c r="B125" s="217"/>
      <c r="C125" s="357"/>
      <c r="D125" s="316"/>
      <c r="E125" s="264"/>
      <c r="F125" s="264"/>
      <c r="G125" s="264"/>
      <c r="H125" s="264"/>
      <c r="I125" s="264"/>
      <c r="J125" s="265"/>
      <c r="K125" s="264"/>
      <c r="L125" s="264"/>
      <c r="M125" s="264"/>
      <c r="N125" s="264"/>
      <c r="O125" s="264"/>
      <c r="P125" s="264"/>
      <c r="Q125" s="264"/>
      <c r="R125" s="264"/>
      <c r="S125" s="264"/>
      <c r="T125" s="264"/>
      <c r="U125" s="264"/>
      <c r="V125" s="217"/>
      <c r="W125" s="217"/>
      <c r="X125" s="217"/>
      <c r="Y125" s="217"/>
    </row>
    <row r="126" spans="2:25" ht="15" customHeight="1">
      <c r="B126" s="217"/>
      <c r="C126" s="357"/>
      <c r="D126" s="316"/>
      <c r="E126" s="264"/>
      <c r="F126" s="264"/>
      <c r="G126" s="264"/>
      <c r="H126" s="264"/>
      <c r="I126" s="264"/>
      <c r="J126" s="265"/>
      <c r="K126" s="264"/>
      <c r="L126" s="264"/>
      <c r="M126" s="264"/>
      <c r="X126" s="217"/>
      <c r="Y126" s="217"/>
    </row>
    <row r="127" spans="2:25" ht="15" customHeight="1">
      <c r="B127" s="217"/>
      <c r="C127" s="357"/>
      <c r="D127" s="316"/>
      <c r="E127" s="264"/>
      <c r="F127" s="264"/>
      <c r="G127" s="264"/>
      <c r="H127" s="264"/>
      <c r="M127" s="264"/>
      <c r="X127" s="217"/>
      <c r="Y127" s="217"/>
    </row>
    <row r="128" spans="2:25" ht="15" customHeight="1">
      <c r="B128" s="217"/>
      <c r="C128" s="357"/>
      <c r="D128" s="316"/>
      <c r="E128" s="264"/>
      <c r="F128" s="264"/>
      <c r="G128" s="264"/>
      <c r="H128" s="264"/>
      <c r="M128" s="264"/>
      <c r="X128" s="217"/>
      <c r="Y128" s="217"/>
    </row>
  </sheetData>
  <mergeCells count="6">
    <mergeCell ref="C108:C116"/>
    <mergeCell ref="C120:C128"/>
    <mergeCell ref="B38:B46"/>
    <mergeCell ref="D36:N36"/>
    <mergeCell ref="D48:N48"/>
    <mergeCell ref="B50:B58"/>
  </mergeCells>
  <conditionalFormatting sqref="D38:T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0:T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disablePrompts="1" count="1">
    <dataValidation type="whole" showInputMessage="1" showErrorMessage="1" sqref="F6" xr:uid="{4C4BCCEE-C835-7E4A-9EB7-85D7D6194531}">
      <formula1>0</formula1>
      <formula2>1</formula2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4"/>
  <sheetViews>
    <sheetView showGridLines="0" zoomScaleNormal="100" workbookViewId="0">
      <pane ySplit="1" topLeftCell="A2" activePane="bottomLeft" state="frozen"/>
      <selection activeCell="H32" sqref="H32"/>
      <selection pane="bottomLeft" activeCell="D37" sqref="D37"/>
    </sheetView>
  </sheetViews>
  <sheetFormatPr baseColWidth="10" defaultColWidth="8.83203125" defaultRowHeight="16"/>
  <cols>
    <col min="1" max="1" width="21.83203125" style="1" bestFit="1" customWidth="1"/>
    <col min="2" max="2" width="30" style="1" customWidth="1"/>
    <col min="3" max="3" width="22.1640625" style="1" bestFit="1" customWidth="1"/>
    <col min="4" max="4" width="11" style="1" bestFit="1" customWidth="1"/>
    <col min="5" max="5" width="11.1640625" style="1" bestFit="1" customWidth="1"/>
    <col min="6" max="6" width="14.1640625" style="1" bestFit="1" customWidth="1"/>
    <col min="7" max="7" width="15.83203125" style="1" bestFit="1" customWidth="1"/>
    <col min="8" max="8" width="14.83203125" style="1" hidden="1" customWidth="1"/>
    <col min="9" max="9" width="13.33203125" style="1" bestFit="1" customWidth="1"/>
    <col min="10" max="10" width="14.1640625" style="1" hidden="1" customWidth="1"/>
    <col min="11" max="11" width="17.83203125" style="1" hidden="1" customWidth="1"/>
    <col min="12" max="12" width="11.83203125" style="1" hidden="1" customWidth="1"/>
    <col min="13" max="13" width="12.6640625" style="1" hidden="1" customWidth="1"/>
    <col min="14" max="14" width="17.1640625" style="1" hidden="1" customWidth="1"/>
    <col min="15" max="15" width="15" style="1" bestFit="1" customWidth="1"/>
    <col min="16" max="16" width="13.33203125" style="1" bestFit="1" customWidth="1"/>
    <col min="17" max="17" width="8" style="1" hidden="1" customWidth="1"/>
    <col min="18" max="18" width="17.83203125" style="1" hidden="1" customWidth="1"/>
    <col min="19" max="19" width="17.83203125" style="1" bestFit="1" customWidth="1"/>
    <col min="20" max="16384" width="8.83203125" style="1"/>
  </cols>
  <sheetData>
    <row r="1" spans="1:18" ht="68" collapsed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58</v>
      </c>
      <c r="H1" s="6" t="s">
        <v>67</v>
      </c>
      <c r="I1" s="6" t="s">
        <v>68</v>
      </c>
      <c r="J1" s="6" t="s">
        <v>69</v>
      </c>
      <c r="K1" s="6" t="s">
        <v>59</v>
      </c>
      <c r="L1" s="6" t="s">
        <v>60</v>
      </c>
      <c r="M1" s="6" t="s">
        <v>61</v>
      </c>
      <c r="N1" s="6" t="s">
        <v>62</v>
      </c>
      <c r="O1" s="6" t="s">
        <v>70</v>
      </c>
      <c r="P1" s="6" t="s">
        <v>5</v>
      </c>
      <c r="Q1" s="6" t="s">
        <v>6</v>
      </c>
      <c r="R1" s="6" t="s">
        <v>86</v>
      </c>
    </row>
    <row r="2" spans="1:18" collapsed="1">
      <c r="A2" s="1" t="s">
        <v>8</v>
      </c>
      <c r="B2" s="1" t="s">
        <v>9</v>
      </c>
      <c r="C2" s="1" t="s">
        <v>10</v>
      </c>
      <c r="D2" s="3">
        <v>1.37238777995299</v>
      </c>
      <c r="E2" s="3">
        <v>27.7991617484</v>
      </c>
      <c r="F2" s="4">
        <v>5.7764840357775897E-2</v>
      </c>
      <c r="G2" s="3">
        <v>2.88936744228327</v>
      </c>
      <c r="H2" s="3">
        <v>7.3736874473929497</v>
      </c>
      <c r="I2" s="3">
        <v>9.1868717800915096</v>
      </c>
      <c r="J2" s="3">
        <v>0.71832705853520396</v>
      </c>
      <c r="K2" s="17">
        <v>1.61</v>
      </c>
      <c r="L2" s="3">
        <v>0.12963476519168701</v>
      </c>
      <c r="M2" s="4">
        <v>0</v>
      </c>
      <c r="N2" s="3">
        <v>7.3788926266329797</v>
      </c>
      <c r="O2" s="3">
        <v>8.8162832661446799</v>
      </c>
      <c r="P2" s="3">
        <v>2.5499999999999998</v>
      </c>
      <c r="Q2" s="3">
        <v>3.7088199999999998</v>
      </c>
      <c r="R2" s="45">
        <v>1163099245.05</v>
      </c>
    </row>
    <row r="3" spans="1:18" collapsed="1">
      <c r="A3" s="1" t="s">
        <v>11</v>
      </c>
      <c r="B3" s="1" t="s">
        <v>12</v>
      </c>
      <c r="C3" s="1" t="s">
        <v>13</v>
      </c>
      <c r="D3" s="3">
        <v>0.89978836197020295</v>
      </c>
      <c r="E3" s="3">
        <v>12.3273912321</v>
      </c>
      <c r="F3" s="4">
        <v>5.2439740139192795E-2</v>
      </c>
      <c r="G3" s="3">
        <v>0.434727486453102</v>
      </c>
      <c r="H3" s="3">
        <v>4.9910695300534504</v>
      </c>
      <c r="I3" s="3">
        <v>10.2868320502918</v>
      </c>
      <c r="J3" s="3">
        <v>3.53358356812786</v>
      </c>
      <c r="K3" s="3">
        <v>1.0599289087527299</v>
      </c>
      <c r="L3" s="3">
        <v>0.24048885336965001</v>
      </c>
      <c r="M3" s="4">
        <v>5.3641525571425798E-2</v>
      </c>
      <c r="N3" s="3">
        <v>4.8615568623782401</v>
      </c>
      <c r="O3" s="3">
        <v>10.1879136895271</v>
      </c>
      <c r="P3" s="3">
        <v>39.3928166681196</v>
      </c>
      <c r="Q3" s="3">
        <v>41.303412663260097</v>
      </c>
      <c r="R3" s="45">
        <v>14865899542.3241</v>
      </c>
    </row>
    <row r="4" spans="1:18" collapsed="1">
      <c r="A4" s="1" t="s">
        <v>14</v>
      </c>
      <c r="B4" s="1" t="s">
        <v>15</v>
      </c>
      <c r="C4" s="1" t="s">
        <v>16</v>
      </c>
      <c r="D4" s="3">
        <v>1.1567804518165501</v>
      </c>
      <c r="E4" s="3">
        <v>7.6971808679000002</v>
      </c>
      <c r="F4" s="4">
        <v>5.5879571881125398E-2</v>
      </c>
      <c r="G4" s="3">
        <v>1.51023791126267</v>
      </c>
      <c r="H4" s="3">
        <v>3.8488059721400298</v>
      </c>
      <c r="I4" s="3">
        <v>5.6419141975155496</v>
      </c>
      <c r="J4" s="3">
        <v>1.6306780953379201</v>
      </c>
      <c r="K4" s="3">
        <v>0.70501538024232702</v>
      </c>
      <c r="L4" s="3">
        <v>0.50515266806066705</v>
      </c>
      <c r="M4" s="4">
        <v>6.9444266274595101E-2</v>
      </c>
      <c r="N4" s="3">
        <v>3.7801413158568802</v>
      </c>
      <c r="O4" s="3">
        <v>5.5526483763827104</v>
      </c>
      <c r="P4" s="3">
        <v>1.3607260600043301</v>
      </c>
      <c r="Q4" s="3">
        <v>2.2358983441069702</v>
      </c>
      <c r="R4" s="45">
        <v>13560054249.230499</v>
      </c>
    </row>
    <row r="5" spans="1:18" collapsed="1">
      <c r="A5" s="1" t="s">
        <v>17</v>
      </c>
      <c r="B5" s="1" t="s">
        <v>18</v>
      </c>
      <c r="C5" s="1" t="s">
        <v>19</v>
      </c>
      <c r="D5" s="3">
        <v>0.70560445815176598</v>
      </c>
      <c r="E5" s="3">
        <v>26.448592448500001</v>
      </c>
      <c r="F5" s="4">
        <v>5.9563756793396004E-2</v>
      </c>
      <c r="G5" s="3">
        <v>2.4324167954971601</v>
      </c>
      <c r="H5" s="3">
        <v>6.1683169862159302</v>
      </c>
      <c r="I5" s="3">
        <v>12.520398288592601</v>
      </c>
      <c r="J5" s="3">
        <v>3.1456863635229602</v>
      </c>
      <c r="K5" s="3">
        <v>1.95529516451284</v>
      </c>
      <c r="L5" s="3">
        <v>0.96434170670642305</v>
      </c>
      <c r="M5" s="4">
        <v>3.8601958668879201E-2</v>
      </c>
      <c r="N5" s="3">
        <v>6.1033277566758901</v>
      </c>
      <c r="O5" s="3">
        <v>12.3051980786352</v>
      </c>
      <c r="P5" s="3">
        <v>24.235027460552701</v>
      </c>
      <c r="Q5" s="3">
        <v>28.352854336050701</v>
      </c>
      <c r="R5" s="45">
        <v>120955636329.614</v>
      </c>
    </row>
    <row r="6" spans="1:18" collapsed="1">
      <c r="A6" s="1" t="s">
        <v>20</v>
      </c>
      <c r="B6" s="1" t="s">
        <v>21</v>
      </c>
      <c r="C6" s="1" t="s">
        <v>22</v>
      </c>
      <c r="D6" s="3">
        <v>0.26863754519209099</v>
      </c>
      <c r="E6" s="3">
        <v>17.9141387779</v>
      </c>
      <c r="F6" s="4">
        <v>4.8163856668901002E-2</v>
      </c>
      <c r="G6" s="3">
        <v>3.7980414258589601</v>
      </c>
      <c r="H6" s="3">
        <v>10.8193435452814</v>
      </c>
      <c r="I6" s="3">
        <v>17.412583509386899</v>
      </c>
      <c r="J6" s="3">
        <v>10.6246213671915</v>
      </c>
      <c r="K6" s="3">
        <v>5.2044806843783098</v>
      </c>
      <c r="L6" s="3">
        <v>3.1954167518985801</v>
      </c>
      <c r="M6" s="4">
        <v>5.48143898717319E-2</v>
      </c>
      <c r="N6" s="3">
        <v>10.739343280938201</v>
      </c>
      <c r="O6" s="3">
        <v>17.394174455861702</v>
      </c>
      <c r="P6" s="3">
        <v>46.2688518873682</v>
      </c>
      <c r="Q6" s="3">
        <v>51.155420383597999</v>
      </c>
      <c r="R6" s="45">
        <v>7742401708.1989403</v>
      </c>
    </row>
    <row r="7" spans="1:18" collapsed="1">
      <c r="A7" s="1" t="s">
        <v>23</v>
      </c>
      <c r="B7" s="1" t="s">
        <v>24</v>
      </c>
      <c r="C7" s="1" t="s">
        <v>25</v>
      </c>
      <c r="D7" s="3">
        <v>0.227885613669778</v>
      </c>
      <c r="E7" s="3">
        <v>30.764705882400001</v>
      </c>
      <c r="F7" s="4">
        <v>4.8943178393039098E-2</v>
      </c>
      <c r="G7" s="3">
        <v>13.333486055502201</v>
      </c>
      <c r="H7" s="3">
        <v>14.5671879737026</v>
      </c>
      <c r="I7" s="3">
        <v>24.3163559061868</v>
      </c>
      <c r="J7" s="3">
        <v>13.5078394604288</v>
      </c>
      <c r="K7" s="3">
        <v>2.46484781760436</v>
      </c>
      <c r="L7" s="3">
        <v>9.3254029918950696</v>
      </c>
      <c r="M7" s="4">
        <v>4.9158479756785702E-2</v>
      </c>
      <c r="N7" s="3">
        <v>14.822347508975801</v>
      </c>
      <c r="O7" s="3">
        <v>24.5324918186068</v>
      </c>
      <c r="P7" s="3">
        <v>11.436448435184399</v>
      </c>
      <c r="Q7" s="3">
        <v>14.280860430651201</v>
      </c>
      <c r="R7" s="45">
        <v>10908034391.073099</v>
      </c>
    </row>
    <row r="8" spans="1:18" collapsed="1">
      <c r="A8" s="1" t="s">
        <v>26</v>
      </c>
      <c r="B8" s="1" t="s">
        <v>27</v>
      </c>
      <c r="C8" s="1" t="s">
        <v>28</v>
      </c>
      <c r="D8" s="3">
        <v>0.27709868113799502</v>
      </c>
      <c r="E8" s="3">
        <v>15.4578355064</v>
      </c>
      <c r="F8" s="4">
        <v>4.2941312006658697E-2</v>
      </c>
      <c r="G8" s="3">
        <v>3.4652283673884399</v>
      </c>
      <c r="H8" s="3">
        <v>7.4154274722256401</v>
      </c>
      <c r="I8" s="3">
        <v>15.4670869186169</v>
      </c>
      <c r="J8" s="3">
        <v>5.9422064793684104</v>
      </c>
      <c r="K8" s="3">
        <v>3.5244987151898699</v>
      </c>
      <c r="L8" s="3">
        <v>2.3887988732375298</v>
      </c>
      <c r="M8" s="4">
        <v>5.0339060643323406E-2</v>
      </c>
      <c r="N8" s="3">
        <v>7.4355818754043597</v>
      </c>
      <c r="O8" s="3">
        <v>15.688519372244</v>
      </c>
      <c r="P8" s="3">
        <v>3.69954668293959</v>
      </c>
      <c r="Q8" s="3">
        <v>3.9527883123599401</v>
      </c>
      <c r="R8" s="45">
        <v>14612259399.195801</v>
      </c>
    </row>
    <row r="9" spans="1:18" collapsed="1">
      <c r="A9" s="1" t="s">
        <v>29</v>
      </c>
      <c r="B9" s="1" t="s">
        <v>30</v>
      </c>
      <c r="C9" s="1" t="s">
        <v>10</v>
      </c>
      <c r="D9" s="17">
        <v>0.49</v>
      </c>
      <c r="E9" s="17">
        <v>15.39</v>
      </c>
      <c r="F9" s="22">
        <v>5.1200000000000002E-2</v>
      </c>
      <c r="G9" s="3">
        <v>2.4103422131230201</v>
      </c>
      <c r="H9" s="3">
        <v>7.3698821847921003</v>
      </c>
      <c r="I9" s="17">
        <v>13.85</v>
      </c>
      <c r="J9" s="3">
        <v>2.5289210928987802</v>
      </c>
      <c r="K9" s="3">
        <v>0.28467388440908198</v>
      </c>
      <c r="L9" s="3">
        <v>0.86277023879188197</v>
      </c>
      <c r="M9" s="4">
        <v>0</v>
      </c>
      <c r="N9" s="3">
        <v>7.4603786695062704</v>
      </c>
      <c r="O9" s="17">
        <v>12.71</v>
      </c>
      <c r="P9" s="3">
        <v>16.989999999999998</v>
      </c>
      <c r="Q9" s="3">
        <v>25.15429</v>
      </c>
      <c r="R9" s="45">
        <v>6589251067.1499996</v>
      </c>
    </row>
    <row r="10" spans="1:18" collapsed="1">
      <c r="A10" s="1" t="s">
        <v>31</v>
      </c>
      <c r="B10" s="1" t="s">
        <v>32</v>
      </c>
      <c r="C10" s="1" t="s">
        <v>19</v>
      </c>
      <c r="D10" s="3">
        <v>0.89057135685551203</v>
      </c>
      <c r="E10" s="3">
        <v>25.632083696599999</v>
      </c>
      <c r="F10" s="4">
        <v>6.4743716937742196E-2</v>
      </c>
      <c r="G10" s="3">
        <v>1.2668507054314</v>
      </c>
      <c r="H10" s="3">
        <v>4.1782166007530996</v>
      </c>
      <c r="I10" s="3">
        <v>26.647686832740199</v>
      </c>
      <c r="J10" s="3">
        <v>3.2182672765416598</v>
      </c>
      <c r="K10" s="3">
        <v>1.33492344257734</v>
      </c>
      <c r="L10" s="3">
        <v>0.80093510924287203</v>
      </c>
      <c r="M10" s="4">
        <v>5.09679487179487E-2</v>
      </c>
      <c r="N10" s="3">
        <v>4.1840652570827297</v>
      </c>
      <c r="O10" s="3">
        <v>26.278753453988401</v>
      </c>
      <c r="P10" s="3">
        <v>2.5499084648243402</v>
      </c>
      <c r="Q10" s="3">
        <v>2.41075427001417</v>
      </c>
      <c r="R10" s="45">
        <v>7617256814.5214005</v>
      </c>
    </row>
    <row r="11" spans="1:18" collapsed="1">
      <c r="A11" s="13" t="s">
        <v>33</v>
      </c>
      <c r="B11" s="13" t="s">
        <v>34</v>
      </c>
      <c r="C11" s="13" t="s">
        <v>13</v>
      </c>
      <c r="D11" s="14">
        <v>0.25408884322050901</v>
      </c>
      <c r="E11" s="14">
        <v>12.1032724881</v>
      </c>
      <c r="F11" s="15">
        <v>3.6088064525056904E-2</v>
      </c>
      <c r="G11" s="14">
        <v>1.5483552937492</v>
      </c>
      <c r="H11" s="14">
        <v>5.0497810706270503</v>
      </c>
      <c r="I11" s="14">
        <v>9.6574128800024504</v>
      </c>
      <c r="J11" s="14">
        <v>2.6007033171661602</v>
      </c>
      <c r="K11" s="14">
        <v>0.88237252802871702</v>
      </c>
      <c r="L11" s="14">
        <v>0.64102710410325103</v>
      </c>
      <c r="M11" s="15">
        <v>6.9966790841501397E-2</v>
      </c>
      <c r="N11" s="14">
        <v>4.9993301113501296</v>
      </c>
      <c r="O11" s="14">
        <v>9.2861682237520693</v>
      </c>
      <c r="P11" s="14">
        <v>11.474588091709499</v>
      </c>
      <c r="Q11" s="14">
        <v>14.1822792492089</v>
      </c>
      <c r="R11" s="47">
        <v>30534648476.447102</v>
      </c>
    </row>
    <row r="12" spans="1:18" collapsed="1">
      <c r="A12" s="1" t="s">
        <v>35</v>
      </c>
      <c r="B12" s="1" t="s">
        <v>36</v>
      </c>
      <c r="C12" s="1" t="s">
        <v>37</v>
      </c>
      <c r="D12" s="3">
        <v>0.56468527490252995</v>
      </c>
      <c r="E12" s="3">
        <v>10.2740544286</v>
      </c>
      <c r="F12" s="4">
        <v>9.0834846070076386E-2</v>
      </c>
      <c r="G12" s="3">
        <v>1.7770998148405099</v>
      </c>
      <c r="H12" s="3">
        <v>4.3965774953999501</v>
      </c>
      <c r="I12" s="3">
        <v>9.9819603849220506</v>
      </c>
      <c r="J12" s="3">
        <v>4.6592375929759999</v>
      </c>
      <c r="K12" s="3">
        <v>2.6159225409675302</v>
      </c>
      <c r="L12" s="3">
        <v>1.59317963938494</v>
      </c>
      <c r="M12" s="4">
        <v>5.7383668857836502E-2</v>
      </c>
      <c r="N12" s="3">
        <v>4.4042885377344403</v>
      </c>
      <c r="O12" s="3">
        <v>10.0242832028229</v>
      </c>
      <c r="P12" s="3">
        <v>14.6456281056577</v>
      </c>
      <c r="Q12" s="3">
        <v>18.972460731847601</v>
      </c>
      <c r="R12" s="45">
        <v>6098311013.2323103</v>
      </c>
    </row>
    <row r="13" spans="1:18" collapsed="1">
      <c r="A13" s="1" t="s">
        <v>38</v>
      </c>
      <c r="B13" s="1" t="s">
        <v>39</v>
      </c>
      <c r="C13" s="1" t="s">
        <v>40</v>
      </c>
      <c r="D13" s="3">
        <v>0.26261372765124702</v>
      </c>
      <c r="E13" s="3">
        <v>7.6861937534999996</v>
      </c>
      <c r="F13" s="4">
        <v>3.6284828830515599E-2</v>
      </c>
      <c r="G13" s="3">
        <v>0.98561937110404696</v>
      </c>
      <c r="H13" s="3">
        <v>3.3613658458783502</v>
      </c>
      <c r="I13" s="3">
        <v>6.9449670658519702</v>
      </c>
      <c r="J13" s="3">
        <v>1.6306929696632599</v>
      </c>
      <c r="K13" s="3">
        <v>0.78133953036377801</v>
      </c>
      <c r="L13" s="3">
        <v>0.41798349906146798</v>
      </c>
      <c r="M13" s="4">
        <v>8.8065387107514201E-2</v>
      </c>
      <c r="N13" s="3">
        <v>3.3555838947169301</v>
      </c>
      <c r="O13" s="3">
        <v>6.8662753580555096</v>
      </c>
      <c r="P13" s="3">
        <v>8.3667509371458504</v>
      </c>
      <c r="Q13" s="3">
        <v>10.1858373516823</v>
      </c>
      <c r="R13" s="45">
        <v>2821541860.0165601</v>
      </c>
    </row>
    <row r="14" spans="1:18" collapsed="1">
      <c r="A14" s="1" t="s">
        <v>41</v>
      </c>
      <c r="B14" s="1" t="s">
        <v>42</v>
      </c>
      <c r="C14" s="1" t="s">
        <v>43</v>
      </c>
      <c r="D14" s="3">
        <v>0.36776918247519302</v>
      </c>
      <c r="E14" s="3">
        <v>15.3194854469</v>
      </c>
      <c r="F14" s="4">
        <v>4.01490690377116E-2</v>
      </c>
      <c r="G14" s="3">
        <v>3.0585418646960298</v>
      </c>
      <c r="H14" s="3">
        <v>7.4596156390224504</v>
      </c>
      <c r="I14" s="3">
        <v>15.773514175749501</v>
      </c>
      <c r="J14" s="3">
        <v>6.6169168932209699</v>
      </c>
      <c r="K14" s="3">
        <v>2.0977617283241399</v>
      </c>
      <c r="L14" s="3">
        <v>2.39512073385833</v>
      </c>
      <c r="M14" s="4">
        <v>4.7074281028076606E-2</v>
      </c>
      <c r="N14" s="3">
        <v>7.4496080414936801</v>
      </c>
      <c r="O14" s="3">
        <v>15.71959399649</v>
      </c>
      <c r="P14" s="3">
        <v>576.93616056242195</v>
      </c>
      <c r="Q14" s="3">
        <v>621.15797445461703</v>
      </c>
      <c r="R14" s="45">
        <v>29956900929.8106</v>
      </c>
    </row>
    <row r="15" spans="1:18" collapsed="1">
      <c r="A15" s="1" t="s">
        <v>44</v>
      </c>
      <c r="B15" s="1" t="s">
        <v>45</v>
      </c>
      <c r="C15" s="1" t="s">
        <v>46</v>
      </c>
      <c r="D15" s="3">
        <v>0.12970621807805699</v>
      </c>
      <c r="E15" s="17">
        <v>15.39</v>
      </c>
      <c r="F15" s="4">
        <v>4.5472927858623502E-2</v>
      </c>
      <c r="G15" s="3">
        <v>3.0439908931455801</v>
      </c>
      <c r="H15" s="3">
        <v>7.0648157290316904</v>
      </c>
      <c r="I15" s="3">
        <v>15.196418186308501</v>
      </c>
      <c r="J15" s="3">
        <v>5.9301655005821399</v>
      </c>
      <c r="K15" s="3">
        <v>2.62280204977308</v>
      </c>
      <c r="L15" s="3">
        <v>1.9476474122360901</v>
      </c>
      <c r="M15" s="4">
        <v>7.8440148536478793E-2</v>
      </c>
      <c r="N15" s="3">
        <v>7.0126296427229198</v>
      </c>
      <c r="O15" s="3">
        <v>15.326986670303899</v>
      </c>
      <c r="P15" s="3">
        <v>10.9137201052752</v>
      </c>
      <c r="Q15" s="3">
        <v>12.7387038944197</v>
      </c>
      <c r="R15" s="45">
        <v>15266620797.1164</v>
      </c>
    </row>
    <row r="16" spans="1:18" collapsed="1">
      <c r="A16" s="1" t="s">
        <v>47</v>
      </c>
      <c r="B16" s="1" t="s">
        <v>48</v>
      </c>
      <c r="C16" s="1" t="s">
        <v>49</v>
      </c>
      <c r="D16" s="3">
        <v>0.219716990040282</v>
      </c>
      <c r="E16" s="17">
        <v>15.39</v>
      </c>
      <c r="F16" s="4">
        <v>3.8796718773232104E-2</v>
      </c>
      <c r="G16" s="3">
        <v>2.2185187429209501</v>
      </c>
      <c r="H16" s="3">
        <v>6.4635185274439104</v>
      </c>
      <c r="I16" s="3">
        <v>15.170470946796099</v>
      </c>
      <c r="J16" s="3">
        <v>4.1610439330795703</v>
      </c>
      <c r="K16" s="3">
        <v>1.8793336297532801</v>
      </c>
      <c r="L16" s="3">
        <v>1.0543472434519101</v>
      </c>
      <c r="M16" s="4">
        <v>8.1366037452625412E-2</v>
      </c>
      <c r="N16" s="17">
        <v>6.56</v>
      </c>
      <c r="O16" s="3">
        <v>15.2319949147095</v>
      </c>
      <c r="P16" s="3">
        <v>2.3758603258544899</v>
      </c>
      <c r="Q16" s="3">
        <v>2.7723595462000601</v>
      </c>
      <c r="R16" s="45">
        <v>9265223477.1639595</v>
      </c>
    </row>
    <row r="17" spans="1:18" collapsed="1">
      <c r="A17" s="1" t="s">
        <v>50</v>
      </c>
      <c r="B17" s="1" t="s">
        <v>51</v>
      </c>
      <c r="C17" s="1" t="s">
        <v>25</v>
      </c>
      <c r="D17" s="17">
        <v>0.49</v>
      </c>
      <c r="E17" s="17">
        <v>15.39</v>
      </c>
      <c r="F17" s="22">
        <v>5.1200000000000002E-2</v>
      </c>
      <c r="G17" s="3">
        <v>2.2841580643821602</v>
      </c>
      <c r="H17" s="3">
        <v>5.9169924352621797</v>
      </c>
      <c r="I17" s="3">
        <v>95.707088526994994</v>
      </c>
      <c r="J17" s="3">
        <v>1.4099400936253099</v>
      </c>
      <c r="K17" s="3">
        <v>0.405575031154364</v>
      </c>
      <c r="L17" s="3">
        <v>0.364220129175296</v>
      </c>
      <c r="M17" s="4">
        <v>0</v>
      </c>
      <c r="N17" s="3">
        <v>5.9419447186015404</v>
      </c>
      <c r="O17" s="17">
        <v>12.71</v>
      </c>
      <c r="P17" s="3">
        <v>0.30282887280969401</v>
      </c>
      <c r="Q17" s="3">
        <v>0.389472885690754</v>
      </c>
      <c r="R17" s="45">
        <v>6452423881.3292198</v>
      </c>
    </row>
    <row r="18" spans="1:18" collapsed="1">
      <c r="A18" s="1" t="s">
        <v>52</v>
      </c>
      <c r="B18" s="1" t="s">
        <v>53</v>
      </c>
      <c r="C18" s="1" t="s">
        <v>10</v>
      </c>
      <c r="D18" s="3">
        <v>0.48896035755200101</v>
      </c>
      <c r="E18" s="3">
        <v>23.138380010300001</v>
      </c>
      <c r="F18" s="4">
        <v>5.34851286137243E-2</v>
      </c>
      <c r="G18" s="3">
        <v>3.3709131322575501</v>
      </c>
      <c r="H18" s="3">
        <v>8.5612705822744495</v>
      </c>
      <c r="I18" s="3">
        <v>17.604450849334299</v>
      </c>
      <c r="J18" s="3">
        <v>8.3612789680397803</v>
      </c>
      <c r="K18" s="3">
        <v>3.1791622265699999</v>
      </c>
      <c r="L18" s="3">
        <v>2.4369322638127602</v>
      </c>
      <c r="M18" s="4">
        <v>1.6367040974793901E-2</v>
      </c>
      <c r="N18" s="3">
        <v>8.5966525122833293</v>
      </c>
      <c r="O18" s="3">
        <v>17.830320753399</v>
      </c>
      <c r="P18" s="3">
        <v>167.42</v>
      </c>
      <c r="Q18" s="3">
        <v>185.31414000000001</v>
      </c>
      <c r="R18" s="45">
        <v>198705369406.5</v>
      </c>
    </row>
    <row r="19" spans="1:18" collapsed="1">
      <c r="A19" s="1" t="s">
        <v>54</v>
      </c>
      <c r="B19" s="1" t="s">
        <v>55</v>
      </c>
      <c r="C19" s="1" t="s">
        <v>13</v>
      </c>
      <c r="D19" s="3">
        <v>0.64775632987633203</v>
      </c>
      <c r="E19" s="17">
        <v>15.39</v>
      </c>
      <c r="F19" s="7">
        <v>5.7090918127133197E-2</v>
      </c>
      <c r="G19" s="3">
        <v>0.75942533259885103</v>
      </c>
      <c r="H19" s="3">
        <v>6.72090044821456</v>
      </c>
      <c r="I19" s="3">
        <v>12.062189370530801</v>
      </c>
      <c r="J19" s="3">
        <v>7.9817981307096701</v>
      </c>
      <c r="K19" s="3">
        <v>0.62157937034130695</v>
      </c>
      <c r="L19" s="3">
        <v>0.60414057614226802</v>
      </c>
      <c r="M19" s="7">
        <v>3.85193552496602E-2</v>
      </c>
      <c r="N19" s="3">
        <v>7.4184871171897697</v>
      </c>
      <c r="O19" s="3">
        <v>12.7095929688961</v>
      </c>
      <c r="P19" s="3">
        <v>11.109537093540199</v>
      </c>
      <c r="Q19" s="3">
        <v>13.879926315219199</v>
      </c>
      <c r="R19" s="45">
        <v>11402632889.4604</v>
      </c>
    </row>
    <row r="20" spans="1:18" collapsed="1">
      <c r="A20" s="8" t="s">
        <v>56</v>
      </c>
      <c r="B20" s="8" t="s">
        <v>57</v>
      </c>
      <c r="C20" s="8" t="s">
        <v>16</v>
      </c>
      <c r="D20" s="9">
        <v>0.99834664013128505</v>
      </c>
      <c r="E20" s="9">
        <v>2.3840027817</v>
      </c>
      <c r="F20" s="10">
        <v>6.1074829703556099E-2</v>
      </c>
      <c r="G20" s="9">
        <v>1.7773721057532501</v>
      </c>
      <c r="H20" s="9">
        <v>6.0032375806906799</v>
      </c>
      <c r="I20" s="9">
        <v>8.8156006436784402</v>
      </c>
      <c r="J20" s="9">
        <v>2.20889318085786</v>
      </c>
      <c r="K20" s="9">
        <v>0.35528087974898398</v>
      </c>
      <c r="L20" s="9">
        <v>0.52102404550419701</v>
      </c>
      <c r="M20" s="10">
        <v>8.4787073565851898E-2</v>
      </c>
      <c r="N20" s="9">
        <v>5.8663956074055896</v>
      </c>
      <c r="O20" s="9">
        <v>9.5832879543055007</v>
      </c>
      <c r="P20" s="9">
        <v>0.88619034890085402</v>
      </c>
      <c r="Q20" s="9">
        <v>1.0723101489522899</v>
      </c>
      <c r="R20" s="48">
        <v>23898066450.791599</v>
      </c>
    </row>
    <row r="22" spans="1:18"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3"/>
    </row>
    <row r="23" spans="1:18" ht="17">
      <c r="C23" s="5" t="s">
        <v>63</v>
      </c>
      <c r="D23" s="20">
        <f>SUBTOTAL(4,D2:D20)</f>
        <v>1.37238777995299</v>
      </c>
      <c r="E23" s="11">
        <f t="shared" ref="E23:Q23" si="0">SUBTOTAL(4,E2:E20)</f>
        <v>30.764705882400001</v>
      </c>
      <c r="F23" s="20">
        <f t="shared" si="0"/>
        <v>9.0834846070076386E-2</v>
      </c>
      <c r="G23" s="11">
        <f t="shared" si="0"/>
        <v>13.333486055502201</v>
      </c>
      <c r="H23" s="11">
        <f t="shared" si="0"/>
        <v>14.5671879737026</v>
      </c>
      <c r="I23" s="11">
        <f t="shared" si="0"/>
        <v>95.707088526994994</v>
      </c>
      <c r="J23" s="11">
        <f t="shared" si="0"/>
        <v>13.5078394604288</v>
      </c>
      <c r="K23" s="11">
        <f t="shared" si="0"/>
        <v>5.2044806843783098</v>
      </c>
      <c r="L23" s="11">
        <f t="shared" si="0"/>
        <v>9.3254029918950696</v>
      </c>
      <c r="M23" s="11">
        <f t="shared" si="0"/>
        <v>8.8065387107514201E-2</v>
      </c>
      <c r="N23" s="11">
        <f>SUBTOTAL(4,N2:N20)</f>
        <v>14.822347508975801</v>
      </c>
      <c r="O23" s="11">
        <f t="shared" si="0"/>
        <v>26.278753453988401</v>
      </c>
      <c r="P23" s="20">
        <f t="shared" si="0"/>
        <v>576.93616056242195</v>
      </c>
      <c r="Q23" s="20">
        <f t="shared" si="0"/>
        <v>621.15797445461703</v>
      </c>
    </row>
    <row r="24" spans="1:18" ht="17">
      <c r="C24" s="5" t="s">
        <v>64</v>
      </c>
      <c r="D24" s="20">
        <f>SUBTOTAL(5,D2:D20)</f>
        <v>0.12970621807805699</v>
      </c>
      <c r="E24" s="11">
        <f>SUBTOTAL(5,E2:E20)</f>
        <v>2.3840027817</v>
      </c>
      <c r="F24" s="18">
        <f>SUBTOTAL(5,F2:F20)</f>
        <v>3.6088064525056904E-2</v>
      </c>
      <c r="G24" s="11">
        <f t="shared" ref="G24:Q24" si="1">SUBTOTAL(5,G2:G20)</f>
        <v>0.434727486453102</v>
      </c>
      <c r="H24" s="11">
        <f t="shared" si="1"/>
        <v>3.3613658458783502</v>
      </c>
      <c r="I24" s="11">
        <f t="shared" si="1"/>
        <v>5.6419141975155496</v>
      </c>
      <c r="J24" s="11">
        <f t="shared" si="1"/>
        <v>0.71832705853520396</v>
      </c>
      <c r="K24" s="11">
        <f t="shared" si="1"/>
        <v>0.28467388440908198</v>
      </c>
      <c r="L24" s="11">
        <f t="shared" si="1"/>
        <v>0.12963476519168701</v>
      </c>
      <c r="M24" s="11">
        <f t="shared" si="1"/>
        <v>0</v>
      </c>
      <c r="N24" s="11">
        <f t="shared" si="1"/>
        <v>3.3555838947169301</v>
      </c>
      <c r="O24" s="11">
        <f t="shared" si="1"/>
        <v>5.5526483763827104</v>
      </c>
      <c r="P24" s="20">
        <f>SUBTOTAL(5,P2:P20)</f>
        <v>0.30282887280969401</v>
      </c>
      <c r="Q24" s="20">
        <f t="shared" si="1"/>
        <v>0.389472885690754</v>
      </c>
    </row>
    <row r="25" spans="1:18" ht="17">
      <c r="C25" s="5" t="s">
        <v>65</v>
      </c>
      <c r="D25" s="20">
        <f>SUBTOTAL(101,D2:D20)</f>
        <v>0.56381041119338526</v>
      </c>
      <c r="E25" s="11">
        <f t="shared" ref="E25:Q25" si="2">SUBTOTAL(101,E2:E20)</f>
        <v>16.415604161542102</v>
      </c>
      <c r="F25" s="18">
        <f t="shared" si="2"/>
        <v>5.2216700248287416E-2</v>
      </c>
      <c r="G25" s="11">
        <f t="shared" si="2"/>
        <v>2.7560364746446511</v>
      </c>
      <c r="H25" s="11">
        <f t="shared" si="2"/>
        <v>6.722632266652762</v>
      </c>
      <c r="I25" s="11">
        <f t="shared" si="2"/>
        <v>18.012831711241652</v>
      </c>
      <c r="J25" s="11">
        <f t="shared" si="2"/>
        <v>4.7584632285196742</v>
      </c>
      <c r="K25" s="11">
        <f t="shared" si="2"/>
        <v>1.7676207111943179</v>
      </c>
      <c r="L25" s="11">
        <f t="shared" si="2"/>
        <v>1.5993981371118355</v>
      </c>
      <c r="M25" s="11">
        <f t="shared" si="2"/>
        <v>4.889144279573835E-2</v>
      </c>
      <c r="N25" s="11">
        <f t="shared" si="2"/>
        <v>6.7563450177341933</v>
      </c>
      <c r="O25" s="11">
        <f t="shared" si="2"/>
        <v>13.618657187059215</v>
      </c>
      <c r="P25" s="20">
        <f t="shared" si="2"/>
        <v>50.153399479068874</v>
      </c>
      <c r="Q25" s="20">
        <f t="shared" si="2"/>
        <v>55.432661227256787</v>
      </c>
    </row>
    <row r="26" spans="1:18" ht="17">
      <c r="C26" s="5" t="s">
        <v>66</v>
      </c>
      <c r="D26" s="20">
        <f t="shared" ref="D26:Q26" si="3">MEDIAN(D2:D20)</f>
        <v>0.49</v>
      </c>
      <c r="E26" s="11">
        <f t="shared" si="3"/>
        <v>15.39</v>
      </c>
      <c r="F26" s="18">
        <f t="shared" si="3"/>
        <v>5.1200000000000002E-2</v>
      </c>
      <c r="G26" s="11">
        <f t="shared" si="3"/>
        <v>2.2841580643821602</v>
      </c>
      <c r="H26" s="11">
        <f t="shared" si="3"/>
        <v>6.4635185274439104</v>
      </c>
      <c r="I26" s="11">
        <f t="shared" si="3"/>
        <v>13.85</v>
      </c>
      <c r="J26" s="11">
        <f t="shared" si="3"/>
        <v>3.53358356812786</v>
      </c>
      <c r="K26" s="11">
        <f t="shared" si="3"/>
        <v>1.61</v>
      </c>
      <c r="L26" s="11">
        <f t="shared" si="3"/>
        <v>0.86277023879188197</v>
      </c>
      <c r="M26" s="11">
        <f t="shared" si="3"/>
        <v>5.09679487179487E-2</v>
      </c>
      <c r="N26" s="11">
        <f t="shared" si="3"/>
        <v>6.56</v>
      </c>
      <c r="O26" s="11">
        <f t="shared" si="3"/>
        <v>12.71</v>
      </c>
      <c r="P26" s="20">
        <f t="shared" si="3"/>
        <v>11.109537093540199</v>
      </c>
      <c r="Q26" s="20">
        <f t="shared" si="3"/>
        <v>13.879926315219199</v>
      </c>
    </row>
    <row r="27" spans="1:18">
      <c r="C27" s="16" t="str">
        <f>B11</f>
        <v>Orange SA</v>
      </c>
      <c r="D27" s="21">
        <v>0.25408884322050901</v>
      </c>
      <c r="E27" s="12">
        <v>12.1032724881</v>
      </c>
      <c r="F27" s="19">
        <v>3.6088064525056904E-2</v>
      </c>
      <c r="G27" s="12">
        <v>1.5483552937492</v>
      </c>
      <c r="H27" s="12">
        <v>5.0497810706270503</v>
      </c>
      <c r="I27" s="12">
        <v>9.6574128800024504</v>
      </c>
      <c r="J27" s="12">
        <v>2.6007033171661602</v>
      </c>
      <c r="K27" s="12">
        <v>0.88237252802871702</v>
      </c>
      <c r="L27" s="12">
        <v>0.64102710410325103</v>
      </c>
      <c r="M27" s="12">
        <v>6.9966790841501397E-2</v>
      </c>
      <c r="N27" s="12">
        <v>4.9993301113501296</v>
      </c>
      <c r="O27" s="12">
        <v>9.2861682237520693</v>
      </c>
      <c r="P27" s="21">
        <v>11.474588091709499</v>
      </c>
      <c r="Q27" s="21">
        <v>14.1822792492089</v>
      </c>
    </row>
    <row r="30" spans="1:18" ht="17">
      <c r="C30" s="25" t="s">
        <v>71</v>
      </c>
      <c r="D30" s="25" t="s">
        <v>72</v>
      </c>
      <c r="E30" s="25"/>
      <c r="F30" s="25"/>
    </row>
    <row r="31" spans="1:18">
      <c r="C31" s="13" t="s">
        <v>77</v>
      </c>
      <c r="D31" s="29">
        <f>E11*(I11*1/P11)</f>
        <v>10.18653555862347</v>
      </c>
      <c r="E31" s="29"/>
      <c r="F31" s="29"/>
    </row>
    <row r="32" spans="1:18">
      <c r="D32" s="1" t="str">
        <f ca="1">_xlfn.FORMULATEXT(D31)</f>
        <v>=E11*(I11*1/P11)</v>
      </c>
      <c r="F32" s="1" t="e">
        <f ca="1">_xlfn.FORMULATEXT(F31)</f>
        <v>#N/A</v>
      </c>
    </row>
    <row r="33" spans="3:4">
      <c r="C33" s="26" t="s">
        <v>75</v>
      </c>
      <c r="D33" s="24">
        <f>P27</f>
        <v>11.474588091709499</v>
      </c>
    </row>
    <row r="34" spans="3:4">
      <c r="C34" s="27" t="s">
        <v>76</v>
      </c>
      <c r="D34" s="28">
        <f>(D31/market_price)-1</f>
        <v>-0.11225261619775784</v>
      </c>
    </row>
  </sheetData>
  <autoFilter ref="A1:R1" xr:uid="{00000000-0001-0000-0000-000000000000}"/>
  <conditionalFormatting sqref="D2:D2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2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20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2:I2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0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0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3E06-37A3-1147-8848-4D55980251A2}">
  <sheetPr filterMode="1">
    <outlinePr summaryBelow="0"/>
  </sheetPr>
  <dimension ref="A1:S60"/>
  <sheetViews>
    <sheetView showGridLines="0" topLeftCell="B1" zoomScale="88" workbookViewId="0">
      <selection activeCell="H33" sqref="A1:S60"/>
    </sheetView>
  </sheetViews>
  <sheetFormatPr baseColWidth="10" defaultColWidth="8.83203125" defaultRowHeight="16" outlineLevelRow="1" outlineLevelCol="1"/>
  <cols>
    <col min="1" max="1" width="20.33203125" style="1" hidden="1" customWidth="1" outlineLevel="1"/>
    <col min="2" max="2" width="29.1640625" style="1" customWidth="1" collapsed="1"/>
    <col min="3" max="3" width="18.33203125" style="1" customWidth="1"/>
    <col min="4" max="4" width="11" style="1" bestFit="1" customWidth="1"/>
    <col min="5" max="5" width="11.1640625" style="1" bestFit="1" customWidth="1"/>
    <col min="6" max="6" width="12.1640625" style="1" customWidth="1"/>
    <col min="7" max="7" width="15.83203125" style="1" bestFit="1" customWidth="1"/>
    <col min="8" max="8" width="14.83203125" style="1" bestFit="1" customWidth="1"/>
    <col min="9" max="9" width="13.33203125" style="1" bestFit="1" customWidth="1"/>
    <col min="10" max="10" width="14.1640625" style="1" hidden="1" customWidth="1" outlineLevel="1"/>
    <col min="11" max="11" width="17.83203125" style="1" hidden="1" customWidth="1" outlineLevel="1"/>
    <col min="12" max="12" width="11.83203125" style="1" hidden="1" customWidth="1" outlineLevel="1"/>
    <col min="13" max="13" width="12.6640625" style="1" hidden="1" customWidth="1" outlineLevel="1"/>
    <col min="14" max="14" width="17.1640625" style="1" bestFit="1" customWidth="1" collapsed="1"/>
    <col min="15" max="15" width="15" style="1" bestFit="1" customWidth="1"/>
    <col min="16" max="16" width="13.33203125" style="1" hidden="1" customWidth="1" outlineLevel="1"/>
    <col min="17" max="17" width="8" style="1" hidden="1" customWidth="1" outlineLevel="1"/>
    <col min="18" max="18" width="17.83203125" style="1" hidden="1" customWidth="1" outlineLevel="1"/>
    <col min="19" max="19" width="17.83203125" style="1" bestFit="1" customWidth="1" collapsed="1"/>
    <col min="20" max="16384" width="8.83203125" style="1"/>
  </cols>
  <sheetData>
    <row r="1" spans="1:18" ht="77" customHeight="1" outlineLevel="1">
      <c r="A1" s="6" t="s">
        <v>0</v>
      </c>
      <c r="B1" s="6" t="s">
        <v>1</v>
      </c>
      <c r="C1" s="6" t="s">
        <v>2</v>
      </c>
      <c r="D1" s="6" t="s">
        <v>3</v>
      </c>
      <c r="E1" s="6" t="s">
        <v>84</v>
      </c>
      <c r="F1" s="6" t="s">
        <v>79</v>
      </c>
      <c r="G1" s="6" t="s">
        <v>83</v>
      </c>
      <c r="H1" s="6" t="s">
        <v>73</v>
      </c>
      <c r="I1" s="6" t="s">
        <v>82</v>
      </c>
      <c r="J1" s="6" t="s">
        <v>69</v>
      </c>
      <c r="K1" s="6" t="s">
        <v>59</v>
      </c>
      <c r="L1" s="6" t="s">
        <v>60</v>
      </c>
      <c r="M1" s="6" t="s">
        <v>61</v>
      </c>
      <c r="N1" s="6" t="s">
        <v>80</v>
      </c>
      <c r="O1" s="6" t="s">
        <v>81</v>
      </c>
      <c r="P1" s="6" t="s">
        <v>5</v>
      </c>
      <c r="Q1" s="6" t="s">
        <v>6</v>
      </c>
      <c r="R1" s="6" t="s">
        <v>86</v>
      </c>
    </row>
    <row r="2" spans="1:18" hidden="1" outlineLevel="1" collapsed="1">
      <c r="A2" s="1" t="s">
        <v>8</v>
      </c>
      <c r="B2" s="1" t="s">
        <v>9</v>
      </c>
      <c r="C2" s="1" t="s">
        <v>10</v>
      </c>
      <c r="D2" s="3">
        <v>1.37238777995299</v>
      </c>
      <c r="E2" s="3">
        <v>27.7991617484</v>
      </c>
      <c r="F2" s="4">
        <v>5.7764840357775897E-2</v>
      </c>
      <c r="G2" s="3">
        <v>2.88936744228327</v>
      </c>
      <c r="H2" s="3">
        <v>7.3736874473929497</v>
      </c>
      <c r="I2" s="3">
        <v>9.1868717800915096</v>
      </c>
      <c r="J2" s="3">
        <v>0.71832705853520396</v>
      </c>
      <c r="K2" s="17">
        <v>1.61</v>
      </c>
      <c r="L2" s="3">
        <v>0.12963476519168701</v>
      </c>
      <c r="M2" s="4">
        <v>0</v>
      </c>
      <c r="N2" s="3">
        <v>7.3788926266329797</v>
      </c>
      <c r="O2" s="3">
        <v>8.8162832661446799</v>
      </c>
      <c r="P2" s="3">
        <v>2.5499999999999998</v>
      </c>
      <c r="Q2" s="3">
        <v>3.7088199999999998</v>
      </c>
      <c r="R2" s="2">
        <v>1163099245.05</v>
      </c>
    </row>
    <row r="3" spans="1:18" outlineLevel="1" collapsed="1">
      <c r="A3" s="1" t="s">
        <v>11</v>
      </c>
      <c r="B3" s="1" t="s">
        <v>12</v>
      </c>
      <c r="C3" s="1" t="s">
        <v>13</v>
      </c>
      <c r="D3" s="3">
        <v>0.89978836197020295</v>
      </c>
      <c r="E3" s="3">
        <v>12.3273912321</v>
      </c>
      <c r="F3" s="4">
        <v>5.2439740139192795E-2</v>
      </c>
      <c r="G3" s="3">
        <v>0.434727486453102</v>
      </c>
      <c r="H3" s="3">
        <v>4.9910695300534504</v>
      </c>
      <c r="I3" s="3">
        <v>10.2868320502918</v>
      </c>
      <c r="J3" s="3">
        <v>3.53358356812786</v>
      </c>
      <c r="K3" s="3">
        <v>1.0599289087527299</v>
      </c>
      <c r="L3" s="3">
        <v>0.24048885336965001</v>
      </c>
      <c r="M3" s="4">
        <v>5.3641525571425798E-2</v>
      </c>
      <c r="N3" s="3">
        <v>4.8615568623782401</v>
      </c>
      <c r="O3" s="3">
        <v>10.1879136895271</v>
      </c>
      <c r="P3" s="3">
        <v>39.3928166681196</v>
      </c>
      <c r="Q3" s="3">
        <v>41.303412663260097</v>
      </c>
      <c r="R3" s="45">
        <v>14865899542.3241</v>
      </c>
    </row>
    <row r="4" spans="1:18" outlineLevel="1" collapsed="1">
      <c r="A4" s="1" t="s">
        <v>14</v>
      </c>
      <c r="B4" s="1" t="s">
        <v>15</v>
      </c>
      <c r="C4" s="1" t="s">
        <v>16</v>
      </c>
      <c r="D4" s="3">
        <v>1.1567804518165501</v>
      </c>
      <c r="E4" s="3">
        <v>7.6971808679000002</v>
      </c>
      <c r="F4" s="4">
        <v>5.5879571881125398E-2</v>
      </c>
      <c r="G4" s="3">
        <v>1.51023791126267</v>
      </c>
      <c r="H4" s="3">
        <v>3.8488059721400298</v>
      </c>
      <c r="I4" s="3">
        <v>5.6419141975155496</v>
      </c>
      <c r="J4" s="3">
        <v>1.6306780953379201</v>
      </c>
      <c r="K4" s="3">
        <v>0.70501538024232702</v>
      </c>
      <c r="L4" s="3">
        <v>0.50515266806066705</v>
      </c>
      <c r="M4" s="4">
        <v>6.9444266274595101E-2</v>
      </c>
      <c r="N4" s="3">
        <v>3.7801413158568802</v>
      </c>
      <c r="O4" s="3">
        <v>5.5526483763827104</v>
      </c>
      <c r="P4" s="3">
        <v>1.3607260600043301</v>
      </c>
      <c r="Q4" s="3">
        <v>2.2358983441069702</v>
      </c>
      <c r="R4" s="45">
        <v>13560054249.230499</v>
      </c>
    </row>
    <row r="5" spans="1:18" outlineLevel="1" collapsed="1">
      <c r="A5" s="1" t="s">
        <v>17</v>
      </c>
      <c r="B5" s="1" t="s">
        <v>18</v>
      </c>
      <c r="C5" s="1" t="s">
        <v>19</v>
      </c>
      <c r="D5" s="3">
        <v>0.70560445815176598</v>
      </c>
      <c r="E5" s="3">
        <v>26.448592448500001</v>
      </c>
      <c r="F5" s="4">
        <v>5.9563756793396004E-2</v>
      </c>
      <c r="G5" s="3">
        <v>2.4324167954971601</v>
      </c>
      <c r="H5" s="3">
        <v>6.1683169862159302</v>
      </c>
      <c r="I5" s="3">
        <v>12.520398288592601</v>
      </c>
      <c r="J5" s="3">
        <v>3.1456863635229602</v>
      </c>
      <c r="K5" s="3">
        <v>1.95529516451284</v>
      </c>
      <c r="L5" s="3">
        <v>0.96434170670642305</v>
      </c>
      <c r="M5" s="4">
        <v>3.8601958668879201E-2</v>
      </c>
      <c r="N5" s="3">
        <v>6.1033277566758901</v>
      </c>
      <c r="O5" s="3">
        <v>12.3051980786352</v>
      </c>
      <c r="P5" s="3">
        <v>24.235027460552701</v>
      </c>
      <c r="Q5" s="3">
        <v>28.352854336050701</v>
      </c>
      <c r="R5" s="45">
        <v>120955636329.614</v>
      </c>
    </row>
    <row r="6" spans="1:18" hidden="1" outlineLevel="1" collapsed="1">
      <c r="A6" s="1" t="s">
        <v>20</v>
      </c>
      <c r="B6" s="1" t="s">
        <v>21</v>
      </c>
      <c r="C6" s="1" t="s">
        <v>22</v>
      </c>
      <c r="D6" s="3">
        <v>0.26863754519209099</v>
      </c>
      <c r="E6" s="3">
        <v>17.9141387779</v>
      </c>
      <c r="F6" s="4">
        <v>4.8163856668901002E-2</v>
      </c>
      <c r="G6" s="3">
        <v>3.7980414258589601</v>
      </c>
      <c r="H6" s="3">
        <v>10.8193435452814</v>
      </c>
      <c r="I6" s="3">
        <v>17.412583509386899</v>
      </c>
      <c r="J6" s="3">
        <v>10.6246213671915</v>
      </c>
      <c r="K6" s="3">
        <v>5.2044806843783098</v>
      </c>
      <c r="L6" s="3">
        <v>3.1954167518985801</v>
      </c>
      <c r="M6" s="4">
        <v>5.48143898717319E-2</v>
      </c>
      <c r="N6" s="3">
        <v>10.739343280938201</v>
      </c>
      <c r="O6" s="3">
        <v>17.394174455861702</v>
      </c>
      <c r="P6" s="3">
        <v>46.2688518873682</v>
      </c>
      <c r="Q6" s="3">
        <v>51.155420383597999</v>
      </c>
      <c r="R6" s="45">
        <v>7742401708.1989403</v>
      </c>
    </row>
    <row r="7" spans="1:18" outlineLevel="1" collapsed="1">
      <c r="A7" s="1" t="s">
        <v>23</v>
      </c>
      <c r="B7" s="1" t="s">
        <v>24</v>
      </c>
      <c r="C7" s="1" t="s">
        <v>25</v>
      </c>
      <c r="D7" s="3">
        <v>0.227885613669778</v>
      </c>
      <c r="E7" s="3">
        <v>30.764705882400001</v>
      </c>
      <c r="F7" s="4">
        <v>4.8943178393039098E-2</v>
      </c>
      <c r="G7" s="3">
        <v>13.333486055502201</v>
      </c>
      <c r="H7" s="3">
        <v>14.5671879737026</v>
      </c>
      <c r="I7" s="3">
        <v>24.3163559061868</v>
      </c>
      <c r="J7" s="3">
        <v>13.5078394604288</v>
      </c>
      <c r="K7" s="3">
        <v>2.46484781760436</v>
      </c>
      <c r="L7" s="3">
        <v>9.3254029918950696</v>
      </c>
      <c r="M7" s="4">
        <v>4.9158479756785702E-2</v>
      </c>
      <c r="N7" s="3">
        <v>14.822347508975801</v>
      </c>
      <c r="O7" s="3">
        <v>24.5324918186068</v>
      </c>
      <c r="P7" s="3">
        <v>11.436448435184399</v>
      </c>
      <c r="Q7" s="3">
        <v>14.280860430651201</v>
      </c>
      <c r="R7" s="45">
        <v>10908034391.073099</v>
      </c>
    </row>
    <row r="8" spans="1:18" outlineLevel="1" collapsed="1">
      <c r="A8" s="1" t="s">
        <v>26</v>
      </c>
      <c r="B8" s="1" t="s">
        <v>27</v>
      </c>
      <c r="C8" s="1" t="s">
        <v>28</v>
      </c>
      <c r="D8" s="3">
        <v>0.27709868113799502</v>
      </c>
      <c r="E8" s="3">
        <v>15.4578355064</v>
      </c>
      <c r="F8" s="4">
        <v>4.2941312006658697E-2</v>
      </c>
      <c r="G8" s="3">
        <v>3.4652283673884399</v>
      </c>
      <c r="H8" s="3">
        <v>7.4154274722256401</v>
      </c>
      <c r="I8" s="3">
        <v>15.4670869186169</v>
      </c>
      <c r="J8" s="3">
        <v>5.9422064793684104</v>
      </c>
      <c r="K8" s="3">
        <v>3.5244987151898699</v>
      </c>
      <c r="L8" s="3">
        <v>2.3887988732375298</v>
      </c>
      <c r="M8" s="4">
        <v>5.0339060643323406E-2</v>
      </c>
      <c r="N8" s="3">
        <v>7.4355818754043597</v>
      </c>
      <c r="O8" s="3">
        <v>15.688519372244</v>
      </c>
      <c r="P8" s="3">
        <v>3.69954668293959</v>
      </c>
      <c r="Q8" s="3">
        <v>3.9527883123599401</v>
      </c>
      <c r="R8" s="45">
        <v>14612259399.195801</v>
      </c>
    </row>
    <row r="9" spans="1:18" hidden="1" outlineLevel="1" collapsed="1">
      <c r="A9" s="1" t="s">
        <v>29</v>
      </c>
      <c r="B9" s="1" t="s">
        <v>30</v>
      </c>
      <c r="C9" s="1" t="s">
        <v>10</v>
      </c>
      <c r="D9" s="17">
        <v>0.49</v>
      </c>
      <c r="E9" s="17">
        <v>15.39</v>
      </c>
      <c r="F9" s="22">
        <v>5.1200000000000002E-2</v>
      </c>
      <c r="G9" s="3">
        <v>2.4103422131230201</v>
      </c>
      <c r="H9" s="3">
        <v>7.3698821847921003</v>
      </c>
      <c r="I9" s="17">
        <v>13.85</v>
      </c>
      <c r="J9" s="3">
        <v>2.5289210928987802</v>
      </c>
      <c r="K9" s="3">
        <v>0.28467388440908198</v>
      </c>
      <c r="L9" s="3">
        <v>0.86277023879188197</v>
      </c>
      <c r="M9" s="4">
        <v>0</v>
      </c>
      <c r="N9" s="3">
        <v>7.4603786695062704</v>
      </c>
      <c r="O9" s="17">
        <v>12.71</v>
      </c>
      <c r="P9" s="3">
        <v>16.989999999999998</v>
      </c>
      <c r="Q9" s="3">
        <v>25.15429</v>
      </c>
      <c r="R9" s="45">
        <v>6589251067.1499996</v>
      </c>
    </row>
    <row r="10" spans="1:18" outlineLevel="1" collapsed="1">
      <c r="A10" s="1" t="s">
        <v>31</v>
      </c>
      <c r="B10" s="1" t="s">
        <v>32</v>
      </c>
      <c r="C10" s="1" t="s">
        <v>19</v>
      </c>
      <c r="D10" s="3">
        <v>0.89057135685551203</v>
      </c>
      <c r="E10" s="3">
        <v>25.632083696599999</v>
      </c>
      <c r="F10" s="4">
        <v>6.4743716937742196E-2</v>
      </c>
      <c r="G10" s="3">
        <v>1.2668507054314</v>
      </c>
      <c r="H10" s="3">
        <v>4.1782166007530996</v>
      </c>
      <c r="I10" s="3">
        <v>26.647686832740199</v>
      </c>
      <c r="J10" s="3">
        <v>3.2182672765416598</v>
      </c>
      <c r="K10" s="3">
        <v>1.33492344257734</v>
      </c>
      <c r="L10" s="3">
        <v>0.80093510924287203</v>
      </c>
      <c r="M10" s="4">
        <v>5.09679487179487E-2</v>
      </c>
      <c r="N10" s="3">
        <v>4.1840652570827297</v>
      </c>
      <c r="O10" s="3">
        <v>26.278753453988401</v>
      </c>
      <c r="P10" s="3">
        <v>2.5499084648243402</v>
      </c>
      <c r="Q10" s="3">
        <v>2.41075427001417</v>
      </c>
      <c r="R10" s="45">
        <v>7617256814.5214005</v>
      </c>
    </row>
    <row r="11" spans="1:18" outlineLevel="1" collapsed="1">
      <c r="A11" s="13" t="s">
        <v>33</v>
      </c>
      <c r="B11" s="13" t="s">
        <v>34</v>
      </c>
      <c r="C11" s="13" t="s">
        <v>13</v>
      </c>
      <c r="D11" s="14">
        <v>0.25408884322050901</v>
      </c>
      <c r="E11" s="14">
        <v>12.1032724881</v>
      </c>
      <c r="F11" s="15">
        <v>3.6088064525056904E-2</v>
      </c>
      <c r="G11" s="14">
        <v>1.5483552937492</v>
      </c>
      <c r="H11" s="14">
        <v>5.0497810706270503</v>
      </c>
      <c r="I11" s="14">
        <v>9.6574128800024504</v>
      </c>
      <c r="J11" s="14">
        <v>2.6007033171661602</v>
      </c>
      <c r="K11" s="14">
        <v>0.88237252802871702</v>
      </c>
      <c r="L11" s="14">
        <v>0.64102710410325103</v>
      </c>
      <c r="M11" s="15">
        <v>6.9966790841501397E-2</v>
      </c>
      <c r="N11" s="14">
        <v>4.9993301113501296</v>
      </c>
      <c r="O11" s="14">
        <v>9.2861682237520693</v>
      </c>
      <c r="P11" s="14">
        <v>11.474588091709499</v>
      </c>
      <c r="Q11" s="14">
        <v>14.1822792492089</v>
      </c>
      <c r="R11" s="47">
        <v>30534648476.447102</v>
      </c>
    </row>
    <row r="12" spans="1:18" hidden="1" outlineLevel="1" collapsed="1">
      <c r="A12" s="1" t="s">
        <v>35</v>
      </c>
      <c r="B12" s="1" t="s">
        <v>36</v>
      </c>
      <c r="C12" s="1" t="s">
        <v>37</v>
      </c>
      <c r="D12" s="3">
        <v>0.56468527490252995</v>
      </c>
      <c r="E12" s="3">
        <v>10.2740544286</v>
      </c>
      <c r="F12" s="4">
        <v>9.0834846070076386E-2</v>
      </c>
      <c r="G12" s="3">
        <v>1.7770998148405099</v>
      </c>
      <c r="H12" s="3">
        <v>4.3965774953999501</v>
      </c>
      <c r="I12" s="3">
        <v>9.9819603849220506</v>
      </c>
      <c r="J12" s="3">
        <v>4.6592375929759999</v>
      </c>
      <c r="K12" s="3">
        <v>2.6159225409675302</v>
      </c>
      <c r="L12" s="3">
        <v>1.59317963938494</v>
      </c>
      <c r="M12" s="4">
        <v>5.7383668857836502E-2</v>
      </c>
      <c r="N12" s="3">
        <v>4.4042885377344403</v>
      </c>
      <c r="O12" s="3">
        <v>10.0242832028229</v>
      </c>
      <c r="P12" s="3">
        <v>14.6456281056577</v>
      </c>
      <c r="Q12" s="3">
        <v>18.972460731847601</v>
      </c>
      <c r="R12" s="45">
        <v>6098311013.2323103</v>
      </c>
    </row>
    <row r="13" spans="1:18" hidden="1" outlineLevel="1" collapsed="1">
      <c r="A13" s="1" t="s">
        <v>38</v>
      </c>
      <c r="B13" s="1" t="s">
        <v>39</v>
      </c>
      <c r="C13" s="1" t="s">
        <v>40</v>
      </c>
      <c r="D13" s="3">
        <v>0.26261372765124702</v>
      </c>
      <c r="E13" s="3">
        <v>7.6861937534999996</v>
      </c>
      <c r="F13" s="4">
        <v>3.6284828830515599E-2</v>
      </c>
      <c r="G13" s="3">
        <v>0.98561937110404696</v>
      </c>
      <c r="H13" s="3">
        <v>3.3613658458783502</v>
      </c>
      <c r="I13" s="3">
        <v>6.9449670658519702</v>
      </c>
      <c r="J13" s="3">
        <v>1.6306929696632599</v>
      </c>
      <c r="K13" s="3">
        <v>0.78133953036377801</v>
      </c>
      <c r="L13" s="3">
        <v>0.41798349906146798</v>
      </c>
      <c r="M13" s="4">
        <v>8.8065387107514201E-2</v>
      </c>
      <c r="N13" s="3">
        <v>3.3555838947169301</v>
      </c>
      <c r="O13" s="3">
        <v>6.8662753580555096</v>
      </c>
      <c r="P13" s="3">
        <v>8.3667509371458504</v>
      </c>
      <c r="Q13" s="3">
        <v>10.1858373516823</v>
      </c>
      <c r="R13" s="45">
        <v>2821541860.0165601</v>
      </c>
    </row>
    <row r="14" spans="1:18" hidden="1" outlineLevel="1" collapsed="1">
      <c r="A14" s="1" t="s">
        <v>41</v>
      </c>
      <c r="B14" s="1" t="s">
        <v>42</v>
      </c>
      <c r="C14" s="1" t="s">
        <v>43</v>
      </c>
      <c r="D14" s="3">
        <v>0.36776918247519302</v>
      </c>
      <c r="E14" s="3">
        <v>15.3194854469</v>
      </c>
      <c r="F14" s="4">
        <v>4.01490690377116E-2</v>
      </c>
      <c r="G14" s="3">
        <v>3.0585418646960298</v>
      </c>
      <c r="H14" s="3">
        <v>7.4596156390224504</v>
      </c>
      <c r="I14" s="3">
        <v>15.773514175749501</v>
      </c>
      <c r="J14" s="3">
        <v>6.6169168932209699</v>
      </c>
      <c r="K14" s="3">
        <v>2.0977617283241399</v>
      </c>
      <c r="L14" s="3">
        <v>2.39512073385833</v>
      </c>
      <c r="M14" s="4">
        <v>4.7074281028076606E-2</v>
      </c>
      <c r="N14" s="3">
        <v>7.4496080414936801</v>
      </c>
      <c r="O14" s="3">
        <v>15.71959399649</v>
      </c>
      <c r="P14" s="3">
        <v>576.93616056242195</v>
      </c>
      <c r="Q14" s="3">
        <v>621.15797445461703</v>
      </c>
      <c r="R14" s="45">
        <v>29956900929.8106</v>
      </c>
    </row>
    <row r="15" spans="1:18" hidden="1" outlineLevel="1" collapsed="1">
      <c r="A15" s="1" t="s">
        <v>44</v>
      </c>
      <c r="B15" s="1" t="s">
        <v>45</v>
      </c>
      <c r="C15" s="1" t="s">
        <v>46</v>
      </c>
      <c r="D15" s="3">
        <v>0.12970621807805699</v>
      </c>
      <c r="E15" s="17">
        <v>15.39</v>
      </c>
      <c r="F15" s="4">
        <v>4.5472927858623502E-2</v>
      </c>
      <c r="G15" s="3">
        <v>3.0439908931455801</v>
      </c>
      <c r="H15" s="3">
        <v>7.0648157290316904</v>
      </c>
      <c r="I15" s="3">
        <v>15.196418186308501</v>
      </c>
      <c r="J15" s="3">
        <v>5.9301655005821399</v>
      </c>
      <c r="K15" s="3">
        <v>2.62280204977308</v>
      </c>
      <c r="L15" s="3">
        <v>1.9476474122360901</v>
      </c>
      <c r="M15" s="4">
        <v>7.8440148536478793E-2</v>
      </c>
      <c r="N15" s="3">
        <v>7.0126296427229198</v>
      </c>
      <c r="O15" s="3">
        <v>15.326986670303899</v>
      </c>
      <c r="P15" s="3">
        <v>10.9137201052752</v>
      </c>
      <c r="Q15" s="3">
        <v>12.7387038944197</v>
      </c>
      <c r="R15" s="45">
        <v>15266620797.1164</v>
      </c>
    </row>
    <row r="16" spans="1:18" hidden="1" outlineLevel="1" collapsed="1">
      <c r="A16" s="1" t="s">
        <v>47</v>
      </c>
      <c r="B16" s="1" t="s">
        <v>48</v>
      </c>
      <c r="C16" s="1" t="s">
        <v>49</v>
      </c>
      <c r="D16" s="3">
        <v>0.219716990040282</v>
      </c>
      <c r="E16" s="17">
        <v>15.39</v>
      </c>
      <c r="F16" s="4">
        <v>3.8796718773232104E-2</v>
      </c>
      <c r="G16" s="3">
        <v>2.2185187429209501</v>
      </c>
      <c r="H16" s="3">
        <v>6.4635185274439104</v>
      </c>
      <c r="I16" s="3">
        <v>15.170470946796099</v>
      </c>
      <c r="J16" s="3">
        <v>4.1610439330795703</v>
      </c>
      <c r="K16" s="3">
        <v>1.8793336297532801</v>
      </c>
      <c r="L16" s="3">
        <v>1.0543472434519101</v>
      </c>
      <c r="M16" s="4">
        <v>8.1366037452625412E-2</v>
      </c>
      <c r="N16" s="17">
        <v>6.56</v>
      </c>
      <c r="O16" s="3">
        <v>15.2319949147095</v>
      </c>
      <c r="P16" s="3">
        <v>2.3758603258544899</v>
      </c>
      <c r="Q16" s="3">
        <v>2.7723595462000601</v>
      </c>
      <c r="R16" s="45">
        <v>9265223477.1639595</v>
      </c>
    </row>
    <row r="17" spans="1:18" outlineLevel="1" collapsed="1">
      <c r="A17" s="1" t="s">
        <v>50</v>
      </c>
      <c r="B17" s="1" t="s">
        <v>51</v>
      </c>
      <c r="C17" s="1" t="s">
        <v>25</v>
      </c>
      <c r="D17" s="17">
        <v>0.49</v>
      </c>
      <c r="E17" s="17">
        <v>15.39</v>
      </c>
      <c r="F17" s="22">
        <v>5.1200000000000002E-2</v>
      </c>
      <c r="G17" s="3">
        <v>2.2841580643821602</v>
      </c>
      <c r="H17" s="3">
        <v>5.9169924352621797</v>
      </c>
      <c r="I17" s="3">
        <v>95.707088526994994</v>
      </c>
      <c r="J17" s="3">
        <v>1.4099400936253099</v>
      </c>
      <c r="K17" s="3">
        <v>0.405575031154364</v>
      </c>
      <c r="L17" s="3">
        <v>0.364220129175296</v>
      </c>
      <c r="M17" s="4">
        <v>0</v>
      </c>
      <c r="N17" s="3">
        <v>5.9419447186015404</v>
      </c>
      <c r="O17" s="17">
        <v>12.71</v>
      </c>
      <c r="P17" s="3">
        <v>0.30282887280969401</v>
      </c>
      <c r="Q17" s="3">
        <v>0.389472885690754</v>
      </c>
      <c r="R17" s="45">
        <v>6452423881.3292198</v>
      </c>
    </row>
    <row r="18" spans="1:18" hidden="1" outlineLevel="1" collapsed="1">
      <c r="A18" s="1" t="s">
        <v>52</v>
      </c>
      <c r="B18" s="1" t="s">
        <v>53</v>
      </c>
      <c r="C18" s="1" t="s">
        <v>10</v>
      </c>
      <c r="D18" s="3">
        <v>0.48896035755200101</v>
      </c>
      <c r="E18" s="3">
        <v>23.138380010300001</v>
      </c>
      <c r="F18" s="4">
        <v>5.34851286137243E-2</v>
      </c>
      <c r="G18" s="3">
        <v>3.3709131322575501</v>
      </c>
      <c r="H18" s="3">
        <v>8.5612705822744495</v>
      </c>
      <c r="I18" s="3">
        <v>17.604450849334299</v>
      </c>
      <c r="J18" s="3">
        <v>8.3612789680397803</v>
      </c>
      <c r="K18" s="3">
        <v>3.1791622265699999</v>
      </c>
      <c r="L18" s="3">
        <v>2.4369322638127602</v>
      </c>
      <c r="M18" s="4">
        <v>1.6367040974793901E-2</v>
      </c>
      <c r="N18" s="3">
        <v>8.5966525122833293</v>
      </c>
      <c r="O18" s="3">
        <v>17.830320753399</v>
      </c>
      <c r="P18" s="3">
        <v>167.42</v>
      </c>
      <c r="Q18" s="3">
        <v>185.31414000000001</v>
      </c>
      <c r="R18" s="45">
        <v>198705369406.5</v>
      </c>
    </row>
    <row r="19" spans="1:18" outlineLevel="1" collapsed="1">
      <c r="A19" s="1" t="s">
        <v>54</v>
      </c>
      <c r="B19" s="1" t="s">
        <v>55</v>
      </c>
      <c r="C19" s="1" t="s">
        <v>13</v>
      </c>
      <c r="D19" s="3">
        <v>0.64775632987633203</v>
      </c>
      <c r="E19" s="17">
        <v>15.39</v>
      </c>
      <c r="F19" s="7">
        <v>5.7090918127133197E-2</v>
      </c>
      <c r="G19" s="3">
        <v>0.75942533259885103</v>
      </c>
      <c r="H19" s="3">
        <v>6.72090044821456</v>
      </c>
      <c r="I19" s="3">
        <v>12.062189370530801</v>
      </c>
      <c r="J19" s="3">
        <v>7.9817981307096701</v>
      </c>
      <c r="K19" s="3">
        <v>0.62157937034130695</v>
      </c>
      <c r="L19" s="3">
        <v>0.60414057614226802</v>
      </c>
      <c r="M19" s="7">
        <v>3.85193552496602E-2</v>
      </c>
      <c r="N19" s="3">
        <v>7.4184871171897697</v>
      </c>
      <c r="O19" s="3">
        <v>12.7095929688961</v>
      </c>
      <c r="P19" s="3">
        <v>11.109537093540199</v>
      </c>
      <c r="Q19" s="3">
        <v>13.879926315219199</v>
      </c>
      <c r="R19" s="45">
        <v>11402632889.4604</v>
      </c>
    </row>
    <row r="20" spans="1:18" outlineLevel="1" collapsed="1">
      <c r="A20" s="8" t="s">
        <v>56</v>
      </c>
      <c r="B20" s="8" t="s">
        <v>57</v>
      </c>
      <c r="C20" s="8" t="s">
        <v>16</v>
      </c>
      <c r="D20" s="9">
        <v>0.99834664013128505</v>
      </c>
      <c r="E20" s="9">
        <v>2.3840027817</v>
      </c>
      <c r="F20" s="10">
        <v>6.1074829703556099E-2</v>
      </c>
      <c r="G20" s="9">
        <v>1.7773721057532501</v>
      </c>
      <c r="H20" s="9">
        <v>6.0032375806906799</v>
      </c>
      <c r="I20" s="9">
        <v>8.8156006436784402</v>
      </c>
      <c r="J20" s="9">
        <v>2.20889318085786</v>
      </c>
      <c r="K20" s="9">
        <v>0.35528087974898398</v>
      </c>
      <c r="L20" s="9">
        <v>0.52102404550419701</v>
      </c>
      <c r="M20" s="10">
        <v>8.4787073565851898E-2</v>
      </c>
      <c r="N20" s="9">
        <v>5.8663956074055896</v>
      </c>
      <c r="O20" s="9">
        <v>9.5832879543055007</v>
      </c>
      <c r="P20" s="9">
        <v>0.88619034890085402</v>
      </c>
      <c r="Q20" s="9">
        <v>1.0723101489522899</v>
      </c>
      <c r="R20" s="48">
        <v>23898066450.791599</v>
      </c>
    </row>
    <row r="21" spans="1:18" outlineLevel="1"/>
    <row r="22" spans="1:18" outlineLevel="1">
      <c r="C22" s="8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3"/>
    </row>
    <row r="23" spans="1:18" ht="17" outlineLevel="1">
      <c r="C23" s="5" t="s">
        <v>63</v>
      </c>
      <c r="D23" s="20">
        <f>SUBTOTAL(4,D2:D20)</f>
        <v>1.1567804518165501</v>
      </c>
      <c r="E23" s="11">
        <f t="shared" ref="E23:Q23" si="0">SUBTOTAL(4,E2:E20)</f>
        <v>30.764705882400001</v>
      </c>
      <c r="F23" s="20">
        <f t="shared" si="0"/>
        <v>6.4743716937742196E-2</v>
      </c>
      <c r="G23" s="11">
        <f t="shared" si="0"/>
        <v>13.333486055502201</v>
      </c>
      <c r="H23" s="11">
        <f t="shared" si="0"/>
        <v>14.5671879737026</v>
      </c>
      <c r="I23" s="11">
        <f t="shared" si="0"/>
        <v>95.707088526994994</v>
      </c>
      <c r="J23" s="11">
        <f t="shared" si="0"/>
        <v>13.5078394604288</v>
      </c>
      <c r="K23" s="11">
        <f t="shared" si="0"/>
        <v>3.5244987151898699</v>
      </c>
      <c r="L23" s="11">
        <f t="shared" si="0"/>
        <v>9.3254029918950696</v>
      </c>
      <c r="M23" s="11">
        <f t="shared" si="0"/>
        <v>8.4787073565851898E-2</v>
      </c>
      <c r="N23" s="11">
        <f>SUBTOTAL(4,N2:N20)</f>
        <v>14.822347508975801</v>
      </c>
      <c r="O23" s="11">
        <f t="shared" si="0"/>
        <v>26.278753453988401</v>
      </c>
      <c r="P23" s="20">
        <f t="shared" si="0"/>
        <v>39.3928166681196</v>
      </c>
      <c r="Q23" s="20">
        <f t="shared" si="0"/>
        <v>41.303412663260097</v>
      </c>
    </row>
    <row r="24" spans="1:18" ht="17" outlineLevel="1">
      <c r="C24" s="5" t="s">
        <v>64</v>
      </c>
      <c r="D24" s="20">
        <f>SUBTOTAL(5,D2:D20)</f>
        <v>0.227885613669778</v>
      </c>
      <c r="E24" s="11">
        <f>SUBTOTAL(5,E2:E20)</f>
        <v>2.3840027817</v>
      </c>
      <c r="F24" s="18">
        <f>SUBTOTAL(5,F2:F20)</f>
        <v>3.6088064525056904E-2</v>
      </c>
      <c r="G24" s="11">
        <f t="shared" ref="G24:Q24" si="1">SUBTOTAL(5,G2:G20)</f>
        <v>0.434727486453102</v>
      </c>
      <c r="H24" s="11">
        <f t="shared" si="1"/>
        <v>3.8488059721400298</v>
      </c>
      <c r="I24" s="11">
        <f t="shared" si="1"/>
        <v>5.6419141975155496</v>
      </c>
      <c r="J24" s="11">
        <f t="shared" si="1"/>
        <v>1.4099400936253099</v>
      </c>
      <c r="K24" s="11">
        <f t="shared" si="1"/>
        <v>0.35528087974898398</v>
      </c>
      <c r="L24" s="11">
        <f t="shared" si="1"/>
        <v>0.24048885336965001</v>
      </c>
      <c r="M24" s="11">
        <f t="shared" si="1"/>
        <v>0</v>
      </c>
      <c r="N24" s="11">
        <f t="shared" si="1"/>
        <v>3.7801413158568802</v>
      </c>
      <c r="O24" s="11">
        <f t="shared" si="1"/>
        <v>5.5526483763827104</v>
      </c>
      <c r="P24" s="20">
        <f>SUBTOTAL(5,P2:P20)</f>
        <v>0.30282887280969401</v>
      </c>
      <c r="Q24" s="20">
        <f t="shared" si="1"/>
        <v>0.389472885690754</v>
      </c>
    </row>
    <row r="25" spans="1:18" ht="17" outlineLevel="1">
      <c r="C25" s="5" t="s">
        <v>65</v>
      </c>
      <c r="D25" s="20">
        <f>SUBTOTAL(101,D2:D20)</f>
        <v>0.65479207368299297</v>
      </c>
      <c r="E25" s="11">
        <f t="shared" ref="E25:Q25" si="2">SUBTOTAL(101,E2:E20)</f>
        <v>16.359506490369998</v>
      </c>
      <c r="F25" s="18">
        <f t="shared" si="2"/>
        <v>5.2996508850690037E-2</v>
      </c>
      <c r="G25" s="11">
        <f t="shared" si="2"/>
        <v>2.8812258118018437</v>
      </c>
      <c r="H25" s="11">
        <f t="shared" si="2"/>
        <v>6.4859936069885205</v>
      </c>
      <c r="I25" s="11">
        <f t="shared" si="2"/>
        <v>22.112256561515053</v>
      </c>
      <c r="J25" s="11">
        <f t="shared" si="2"/>
        <v>4.5179595965686605</v>
      </c>
      <c r="K25" s="11">
        <f t="shared" si="2"/>
        <v>1.3309317238152838</v>
      </c>
      <c r="L25" s="11">
        <f t="shared" si="2"/>
        <v>1.6355532057437223</v>
      </c>
      <c r="M25" s="11">
        <f t="shared" si="2"/>
        <v>5.054264592899714E-2</v>
      </c>
      <c r="N25" s="11">
        <f t="shared" si="2"/>
        <v>6.5413178130920926</v>
      </c>
      <c r="O25" s="11">
        <f t="shared" si="2"/>
        <v>13.883457393633787</v>
      </c>
      <c r="P25" s="20">
        <f t="shared" si="2"/>
        <v>10.644761817858519</v>
      </c>
      <c r="Q25" s="20">
        <f t="shared" si="2"/>
        <v>12.206055695551422</v>
      </c>
    </row>
    <row r="26" spans="1:18" ht="17" outlineLevel="1">
      <c r="C26" s="5" t="s">
        <v>66</v>
      </c>
      <c r="D26" s="20">
        <f>MEDIAN(D3:D5,D7,D8,D10:D11,D17,D19:D20)</f>
        <v>0.676680394014049</v>
      </c>
      <c r="E26" s="11">
        <f t="shared" ref="E26:O26" si="3">MEDIAN(E3:E5,E7,E8,E10:E11,E17,E19:E20)</f>
        <v>15.39</v>
      </c>
      <c r="F26" s="18">
        <f t="shared" si="3"/>
        <v>5.4159656010159096E-2</v>
      </c>
      <c r="G26" s="11">
        <f t="shared" si="3"/>
        <v>1.6628636997512252</v>
      </c>
      <c r="H26" s="11">
        <f t="shared" si="3"/>
        <v>5.9601150079764302</v>
      </c>
      <c r="I26" s="11">
        <f t="shared" si="3"/>
        <v>12.291293829561701</v>
      </c>
      <c r="J26" s="11">
        <f t="shared" si="3"/>
        <v>3.1819768200323102</v>
      </c>
      <c r="K26" s="11">
        <f t="shared" si="3"/>
        <v>0.97115071839072353</v>
      </c>
      <c r="L26" s="20">
        <f t="shared" si="3"/>
        <v>0.62258384012275947</v>
      </c>
      <c r="M26" s="20">
        <f t="shared" si="3"/>
        <v>5.0653504680636049E-2</v>
      </c>
      <c r="N26" s="11">
        <f t="shared" si="3"/>
        <v>5.904170163003565</v>
      </c>
      <c r="O26" s="11">
        <f t="shared" si="3"/>
        <v>12.50739552376565</v>
      </c>
      <c r="P26" s="20">
        <f>MEDIAN(P2:P20)</f>
        <v>11.109537093540199</v>
      </c>
      <c r="Q26" s="20">
        <f>MEDIAN(Q2:Q20)</f>
        <v>13.879926315219199</v>
      </c>
    </row>
    <row r="27" spans="1:18" outlineLevel="1">
      <c r="C27" s="31" t="str">
        <f>B11</f>
        <v>Orange SA</v>
      </c>
      <c r="D27" s="32">
        <v>0.25408884322050901</v>
      </c>
      <c r="E27" s="33">
        <v>12.1032724881</v>
      </c>
      <c r="F27" s="34">
        <v>3.6088064525056904E-2</v>
      </c>
      <c r="G27" s="33">
        <v>1.5483552937492</v>
      </c>
      <c r="H27" s="33">
        <v>5.0497810706270503</v>
      </c>
      <c r="I27" s="33">
        <v>9.6574128800024504</v>
      </c>
      <c r="J27" s="12">
        <v>2.6007033171661602</v>
      </c>
      <c r="K27" s="12">
        <v>0.88237252802871702</v>
      </c>
      <c r="L27" s="12">
        <v>0.64102710410325103</v>
      </c>
      <c r="M27" s="12">
        <v>6.9966790841501397E-2</v>
      </c>
      <c r="N27" s="33">
        <v>4.9993301113501296</v>
      </c>
      <c r="O27" s="33">
        <v>9.2861682237520693</v>
      </c>
      <c r="P27" s="21">
        <v>11.474588091709499</v>
      </c>
      <c r="Q27" s="21">
        <v>14.1822792492089</v>
      </c>
    </row>
    <row r="28" spans="1:18" outlineLevel="1"/>
    <row r="29" spans="1:18" outlineLevel="1"/>
    <row r="30" spans="1:18" ht="17" outlineLevel="1">
      <c r="C30" s="25" t="s">
        <v>71</v>
      </c>
      <c r="D30" s="25" t="s">
        <v>72</v>
      </c>
      <c r="E30" s="25"/>
      <c r="F30" s="25"/>
    </row>
    <row r="31" spans="1:18" outlineLevel="1">
      <c r="C31" s="13" t="s">
        <v>77</v>
      </c>
      <c r="D31" s="29">
        <f>(I11*1/D33)*E11</f>
        <v>10.18653555862347</v>
      </c>
      <c r="E31" s="29"/>
      <c r="F31" s="29"/>
    </row>
    <row r="32" spans="1:18" outlineLevel="1">
      <c r="D32" s="1" t="str">
        <f ca="1">_xlfn.FORMULATEXT(D31)</f>
        <v>=(I11*1/D33)*E11</v>
      </c>
    </row>
    <row r="33" spans="1:13" outlineLevel="1">
      <c r="C33" s="26" t="s">
        <v>75</v>
      </c>
      <c r="D33" s="24">
        <f>P27</f>
        <v>11.474588091709499</v>
      </c>
    </row>
    <row r="34" spans="1:13" outlineLevel="1">
      <c r="C34" s="13" t="s">
        <v>78</v>
      </c>
      <c r="D34" s="3">
        <f>comparables_multiples!Q11</f>
        <v>14.1822792492089</v>
      </c>
    </row>
    <row r="35" spans="1:13" outlineLevel="1">
      <c r="C35" s="27" t="s">
        <v>76</v>
      </c>
      <c r="D35" s="28">
        <f>(D34/market_price)-1</f>
        <v>0.23597284153979636</v>
      </c>
      <c r="E35" s="30"/>
      <c r="F35" s="28">
        <f>(D31/market_price)-1</f>
        <v>-0.11225261619775784</v>
      </c>
    </row>
    <row r="36" spans="1:13" s="8" customFormat="1" collapsed="1"/>
    <row r="37" spans="1:13" hidden="1" outlineLevel="1"/>
    <row r="38" spans="1:13" ht="51" hidden="1" outlineLevel="1">
      <c r="A38" s="59" t="s">
        <v>1</v>
      </c>
      <c r="B38" s="59" t="s">
        <v>2</v>
      </c>
      <c r="C38" s="59" t="s">
        <v>86</v>
      </c>
      <c r="D38" s="59" t="s">
        <v>84</v>
      </c>
      <c r="E38" s="59" t="s">
        <v>83</v>
      </c>
      <c r="F38" s="59" t="s">
        <v>73</v>
      </c>
      <c r="G38" s="59" t="s">
        <v>82</v>
      </c>
      <c r="H38" s="59" t="s">
        <v>61</v>
      </c>
      <c r="I38" s="59" t="s">
        <v>80</v>
      </c>
      <c r="J38" s="59" t="s">
        <v>81</v>
      </c>
      <c r="K38" s="59" t="s">
        <v>5</v>
      </c>
      <c r="L38" s="59" t="s">
        <v>6</v>
      </c>
      <c r="M38" s="59" t="s">
        <v>85</v>
      </c>
    </row>
    <row r="39" spans="1:13" hidden="1" outlineLevel="1">
      <c r="A39" s="1" t="s">
        <v>12</v>
      </c>
      <c r="B39" s="1" t="s">
        <v>13</v>
      </c>
      <c r="C39" s="45">
        <v>14865899542.3241</v>
      </c>
      <c r="D39" s="36">
        <v>12.3273912321</v>
      </c>
      <c r="E39" s="36">
        <v>0.434727486453102</v>
      </c>
      <c r="F39" s="36">
        <v>4.9910695300534504</v>
      </c>
      <c r="G39" s="36">
        <v>10.2868320502918</v>
      </c>
      <c r="H39" s="50">
        <v>5.3641525571425798E-2</v>
      </c>
      <c r="I39" s="36">
        <v>4.8615568623782401</v>
      </c>
      <c r="J39" s="36">
        <v>10.1879136895271</v>
      </c>
      <c r="K39" s="36">
        <v>39.3928166681196</v>
      </c>
      <c r="L39" s="36">
        <v>41.303412663260097</v>
      </c>
      <c r="M39" s="51">
        <f t="shared" ref="M39:M48" si="4">(L39/K39)-1</f>
        <v>4.8501126772352077E-2</v>
      </c>
    </row>
    <row r="40" spans="1:13" hidden="1" outlineLevel="1">
      <c r="A40" s="1" t="s">
        <v>15</v>
      </c>
      <c r="B40" s="1" t="s">
        <v>16</v>
      </c>
      <c r="C40" s="45">
        <v>13560054249.230499</v>
      </c>
      <c r="D40" s="36">
        <v>7.6971808679000002</v>
      </c>
      <c r="E40" s="36">
        <v>1.51023791126267</v>
      </c>
      <c r="F40" s="36">
        <v>3.8488059721400298</v>
      </c>
      <c r="G40" s="36">
        <v>5.6419141975155496</v>
      </c>
      <c r="H40" s="50">
        <v>6.9444266274595101E-2</v>
      </c>
      <c r="I40" s="36">
        <v>3.7801413158568802</v>
      </c>
      <c r="J40" s="36">
        <v>5.5526483763827104</v>
      </c>
      <c r="K40" s="36">
        <v>1.3607260600043301</v>
      </c>
      <c r="L40" s="36">
        <v>2.2358983441069702</v>
      </c>
      <c r="M40" s="51">
        <f t="shared" si="4"/>
        <v>0.64316566708500833</v>
      </c>
    </row>
    <row r="41" spans="1:13" hidden="1" outlineLevel="1">
      <c r="A41" s="1" t="s">
        <v>18</v>
      </c>
      <c r="B41" s="1" t="s">
        <v>19</v>
      </c>
      <c r="C41" s="45">
        <v>120955636329.614</v>
      </c>
      <c r="D41" s="36">
        <v>26.448592448500001</v>
      </c>
      <c r="E41" s="36">
        <v>2.4324167954971601</v>
      </c>
      <c r="F41" s="36">
        <v>6.1683169862159302</v>
      </c>
      <c r="G41" s="36">
        <v>12.520398288592601</v>
      </c>
      <c r="H41" s="50">
        <v>3.8601958668879201E-2</v>
      </c>
      <c r="I41" s="36">
        <v>6.1033277566758901</v>
      </c>
      <c r="J41" s="36">
        <v>12.3051980786352</v>
      </c>
      <c r="K41" s="36">
        <v>24.235027460552701</v>
      </c>
      <c r="L41" s="36">
        <v>28.352854336050701</v>
      </c>
      <c r="M41" s="51">
        <f t="shared" si="4"/>
        <v>0.16991220175840849</v>
      </c>
    </row>
    <row r="42" spans="1:13" hidden="1" outlineLevel="1">
      <c r="A42" s="1" t="s">
        <v>24</v>
      </c>
      <c r="B42" s="1" t="s">
        <v>25</v>
      </c>
      <c r="C42" s="45">
        <v>10908034391.073099</v>
      </c>
      <c r="D42" s="36">
        <v>30.764705882400001</v>
      </c>
      <c r="E42" s="36">
        <v>13.333486055502201</v>
      </c>
      <c r="F42" s="36">
        <v>14.5671879737026</v>
      </c>
      <c r="G42" s="36">
        <v>24.3163559061868</v>
      </c>
      <c r="H42" s="50">
        <v>4.9158479756785702E-2</v>
      </c>
      <c r="I42" s="36">
        <v>14.822347508975801</v>
      </c>
      <c r="J42" s="36">
        <v>24.5324918186068</v>
      </c>
      <c r="K42" s="36">
        <v>11.436448435184399</v>
      </c>
      <c r="L42" s="36">
        <v>14.280860430651201</v>
      </c>
      <c r="M42" s="51">
        <f t="shared" si="4"/>
        <v>0.24871462601238403</v>
      </c>
    </row>
    <row r="43" spans="1:13" hidden="1" outlineLevel="1">
      <c r="A43" s="1" t="s">
        <v>27</v>
      </c>
      <c r="B43" s="1" t="s">
        <v>28</v>
      </c>
      <c r="C43" s="45">
        <v>14612259399.195801</v>
      </c>
      <c r="D43" s="36">
        <v>15.4578355064</v>
      </c>
      <c r="E43" s="36">
        <v>3.4652283673884399</v>
      </c>
      <c r="F43" s="36">
        <v>7.4154274722256401</v>
      </c>
      <c r="G43" s="36">
        <v>15.4670869186169</v>
      </c>
      <c r="H43" s="50">
        <v>5.0339060643323406E-2</v>
      </c>
      <c r="I43" s="36">
        <v>7.4355818754043597</v>
      </c>
      <c r="J43" s="36">
        <v>15.688519372244</v>
      </c>
      <c r="K43" s="36">
        <v>3.69954668293959</v>
      </c>
      <c r="L43" s="36">
        <v>3.9527883123599401</v>
      </c>
      <c r="M43" s="51">
        <f t="shared" si="4"/>
        <v>6.8452070246382002E-2</v>
      </c>
    </row>
    <row r="44" spans="1:13" hidden="1" outlineLevel="1">
      <c r="A44" s="1" t="s">
        <v>32</v>
      </c>
      <c r="B44" s="1" t="s">
        <v>19</v>
      </c>
      <c r="C44" s="45">
        <v>7617256814.5214005</v>
      </c>
      <c r="D44" s="36">
        <v>25.632083696599999</v>
      </c>
      <c r="E44" s="36">
        <v>1.2668507054314</v>
      </c>
      <c r="F44" s="36">
        <v>4.1782166007530996</v>
      </c>
      <c r="G44" s="36">
        <v>26.647686832740199</v>
      </c>
      <c r="H44" s="50">
        <v>5.09679487179487E-2</v>
      </c>
      <c r="I44" s="36">
        <v>4.1840652570827297</v>
      </c>
      <c r="J44" s="36">
        <v>26.278753453988401</v>
      </c>
      <c r="K44" s="36">
        <v>2.5499084648243402</v>
      </c>
      <c r="L44" s="36">
        <v>2.41075427001417</v>
      </c>
      <c r="M44" s="51">
        <f t="shared" si="4"/>
        <v>-5.4572231407434613E-2</v>
      </c>
    </row>
    <row r="45" spans="1:13" hidden="1" outlineLevel="1">
      <c r="A45" s="13" t="s">
        <v>34</v>
      </c>
      <c r="B45" s="13" t="s">
        <v>13</v>
      </c>
      <c r="C45" s="47">
        <v>30534648476.447102</v>
      </c>
      <c r="D45" s="52">
        <v>12.1032724881</v>
      </c>
      <c r="E45" s="52">
        <v>1.5483552937492</v>
      </c>
      <c r="F45" s="52">
        <v>5.0497810706270503</v>
      </c>
      <c r="G45" s="52">
        <v>9.6574128800024504</v>
      </c>
      <c r="H45" s="53">
        <v>6.9966790841501397E-2</v>
      </c>
      <c r="I45" s="52">
        <v>4.9993301113501296</v>
      </c>
      <c r="J45" s="52">
        <v>9.2861682237520693</v>
      </c>
      <c r="K45" s="52">
        <v>11.474588091709499</v>
      </c>
      <c r="L45" s="52">
        <v>14.1822792492089</v>
      </c>
      <c r="M45" s="51">
        <f t="shared" si="4"/>
        <v>0.23597284153979636</v>
      </c>
    </row>
    <row r="46" spans="1:13" hidden="1" outlineLevel="1">
      <c r="A46" s="1" t="s">
        <v>51</v>
      </c>
      <c r="B46" s="1" t="s">
        <v>25</v>
      </c>
      <c r="C46" s="45">
        <v>6452423881.3292198</v>
      </c>
      <c r="D46" s="54">
        <v>15.39</v>
      </c>
      <c r="E46" s="36">
        <v>2.2841580643821602</v>
      </c>
      <c r="F46" s="36">
        <v>5.9169924352621797</v>
      </c>
      <c r="G46" s="36">
        <v>95.707088526994994</v>
      </c>
      <c r="H46" s="50">
        <v>0</v>
      </c>
      <c r="I46" s="36">
        <v>5.9419447186015404</v>
      </c>
      <c r="J46" s="54">
        <v>12.71</v>
      </c>
      <c r="K46" s="36">
        <v>0.30282887280969401</v>
      </c>
      <c r="L46" s="36">
        <v>0.389472885690754</v>
      </c>
      <c r="M46" s="51">
        <f t="shared" si="4"/>
        <v>0.28611542907769394</v>
      </c>
    </row>
    <row r="47" spans="1:13" hidden="1" outlineLevel="1">
      <c r="A47" s="1" t="s">
        <v>55</v>
      </c>
      <c r="B47" s="1" t="s">
        <v>13</v>
      </c>
      <c r="C47" s="45">
        <v>11402632889.4604</v>
      </c>
      <c r="D47" s="54">
        <v>15.39</v>
      </c>
      <c r="E47" s="36">
        <v>0.75942533259885103</v>
      </c>
      <c r="F47" s="36">
        <v>6.72090044821456</v>
      </c>
      <c r="G47" s="36">
        <v>12.062189370530801</v>
      </c>
      <c r="H47" s="55">
        <v>3.85193552496602E-2</v>
      </c>
      <c r="I47" s="36">
        <v>7.4184871171897697</v>
      </c>
      <c r="J47" s="36">
        <v>12.7095929688961</v>
      </c>
      <c r="K47" s="36">
        <v>11.109537093540199</v>
      </c>
      <c r="L47" s="36">
        <v>13.879926315219199</v>
      </c>
      <c r="M47" s="51">
        <f t="shared" si="4"/>
        <v>0.24937035615011216</v>
      </c>
    </row>
    <row r="48" spans="1:13" hidden="1" outlineLevel="1">
      <c r="A48" s="8" t="s">
        <v>57</v>
      </c>
      <c r="B48" s="8" t="s">
        <v>16</v>
      </c>
      <c r="C48" s="48">
        <v>23898066450.791599</v>
      </c>
      <c r="D48" s="56">
        <v>2.3840027817</v>
      </c>
      <c r="E48" s="56">
        <v>1.7773721057532501</v>
      </c>
      <c r="F48" s="56">
        <v>6.0032375806906799</v>
      </c>
      <c r="G48" s="56">
        <v>8.8156006436784402</v>
      </c>
      <c r="H48" s="57">
        <v>8.4787073565851898E-2</v>
      </c>
      <c r="I48" s="56">
        <v>5.8663956074055896</v>
      </c>
      <c r="J48" s="56">
        <v>9.5832879543055007</v>
      </c>
      <c r="K48" s="56">
        <v>0.88619034890085402</v>
      </c>
      <c r="L48" s="56">
        <v>1.0723101489522899</v>
      </c>
      <c r="M48" s="58">
        <f t="shared" si="4"/>
        <v>0.21002237305143434</v>
      </c>
    </row>
    <row r="49" spans="1:13" hidden="1" outlineLevel="1">
      <c r="A49"/>
      <c r="B49"/>
      <c r="C49" s="49"/>
      <c r="D49" s="37"/>
      <c r="E49" s="37"/>
      <c r="F49" s="37"/>
      <c r="G49" s="37"/>
      <c r="H49" s="37"/>
      <c r="I49" s="37"/>
      <c r="J49" s="37"/>
      <c r="K49" s="37"/>
      <c r="L49" s="37"/>
      <c r="M49" s="37"/>
    </row>
    <row r="50" spans="1:13" ht="17" hidden="1" outlineLevel="1">
      <c r="A50"/>
      <c r="B50" s="5" t="s">
        <v>63</v>
      </c>
      <c r="C50" s="45">
        <f t="shared" ref="C50:M50" si="5">SUBTOTAL(4,C39:C48)</f>
        <v>0</v>
      </c>
      <c r="D50" s="11">
        <f t="shared" si="5"/>
        <v>0</v>
      </c>
      <c r="E50" s="11">
        <f t="shared" si="5"/>
        <v>0</v>
      </c>
      <c r="F50" s="11">
        <f t="shared" si="5"/>
        <v>0</v>
      </c>
      <c r="G50" s="11">
        <f t="shared" si="5"/>
        <v>0</v>
      </c>
      <c r="H50" s="11">
        <f t="shared" si="5"/>
        <v>0</v>
      </c>
      <c r="I50" s="11">
        <f t="shared" si="5"/>
        <v>0</v>
      </c>
      <c r="J50" s="20">
        <f t="shared" si="5"/>
        <v>0</v>
      </c>
      <c r="K50" s="20">
        <f t="shared" si="5"/>
        <v>0</v>
      </c>
      <c r="L50" s="38">
        <f t="shared" si="5"/>
        <v>0</v>
      </c>
      <c r="M50" s="60">
        <f t="shared" si="5"/>
        <v>0</v>
      </c>
    </row>
    <row r="51" spans="1:13" ht="17" hidden="1" outlineLevel="1">
      <c r="A51"/>
      <c r="B51" s="5" t="s">
        <v>64</v>
      </c>
      <c r="C51" s="45">
        <f t="shared" ref="C51:M51" si="6">SUBTOTAL(5,C39:C48)</f>
        <v>0</v>
      </c>
      <c r="D51" s="11">
        <f t="shared" si="6"/>
        <v>0</v>
      </c>
      <c r="E51" s="11">
        <f t="shared" si="6"/>
        <v>0</v>
      </c>
      <c r="F51" s="11">
        <f t="shared" si="6"/>
        <v>0</v>
      </c>
      <c r="G51" s="11">
        <f t="shared" si="6"/>
        <v>0</v>
      </c>
      <c r="H51" s="11">
        <f t="shared" si="6"/>
        <v>0</v>
      </c>
      <c r="I51" s="11">
        <f t="shared" si="6"/>
        <v>0</v>
      </c>
      <c r="J51" s="20">
        <f t="shared" si="6"/>
        <v>0</v>
      </c>
      <c r="K51" s="20">
        <f t="shared" si="6"/>
        <v>0</v>
      </c>
      <c r="L51" s="38">
        <f t="shared" si="6"/>
        <v>0</v>
      </c>
      <c r="M51" s="60">
        <f t="shared" si="6"/>
        <v>0</v>
      </c>
    </row>
    <row r="52" spans="1:13" ht="17" hidden="1" outlineLevel="1">
      <c r="A52"/>
      <c r="B52" s="5" t="s">
        <v>65</v>
      </c>
      <c r="C52" s="45" t="e">
        <f t="shared" ref="C52:M52" si="7">SUBTOTAL(101,C39:C48)</f>
        <v>#DIV/0!</v>
      </c>
      <c r="D52" s="11" t="e">
        <f t="shared" si="7"/>
        <v>#DIV/0!</v>
      </c>
      <c r="E52" s="11" t="e">
        <f t="shared" si="7"/>
        <v>#DIV/0!</v>
      </c>
      <c r="F52" s="11" t="e">
        <f t="shared" si="7"/>
        <v>#DIV/0!</v>
      </c>
      <c r="G52" s="11" t="e">
        <f t="shared" si="7"/>
        <v>#DIV/0!</v>
      </c>
      <c r="H52" s="11" t="e">
        <f t="shared" si="7"/>
        <v>#DIV/0!</v>
      </c>
      <c r="I52" s="11" t="e">
        <f t="shared" si="7"/>
        <v>#DIV/0!</v>
      </c>
      <c r="J52" s="20" t="e">
        <f t="shared" si="7"/>
        <v>#DIV/0!</v>
      </c>
      <c r="K52" s="20" t="e">
        <f t="shared" si="7"/>
        <v>#DIV/0!</v>
      </c>
      <c r="L52" s="38" t="e">
        <f t="shared" si="7"/>
        <v>#DIV/0!</v>
      </c>
      <c r="M52" s="18" t="e">
        <f t="shared" si="7"/>
        <v>#DIV/0!</v>
      </c>
    </row>
    <row r="53" spans="1:13" hidden="1" outlineLevel="1">
      <c r="A53"/>
      <c r="B53" s="31" t="s">
        <v>34</v>
      </c>
      <c r="C53" s="46">
        <v>30534648476.447102</v>
      </c>
      <c r="D53" s="41">
        <v>12.1032724881</v>
      </c>
      <c r="E53" s="41">
        <v>1.5483552937492</v>
      </c>
      <c r="F53" s="41">
        <v>5.0497810706270503</v>
      </c>
      <c r="G53" s="41">
        <v>9.6574128800024504</v>
      </c>
      <c r="H53" s="41">
        <v>6.9966790841501397E-2</v>
      </c>
      <c r="I53" s="41">
        <v>4.9993301113501296</v>
      </c>
      <c r="J53" s="42">
        <v>9.2861682237520693</v>
      </c>
      <c r="K53" s="42">
        <v>11.474588091709499</v>
      </c>
      <c r="L53" s="39">
        <v>14.1822792492089</v>
      </c>
      <c r="M53" s="40">
        <v>0.23597284153979636</v>
      </c>
    </row>
    <row r="54" spans="1:13" hidden="1" outlineLevel="1">
      <c r="A54" s="37"/>
      <c r="B54" s="37"/>
      <c r="C54" s="36"/>
      <c r="D54" s="37"/>
      <c r="E54" s="37"/>
      <c r="F54" s="37"/>
      <c r="G54" s="37"/>
      <c r="H54" s="37"/>
      <c r="I54" s="37"/>
      <c r="J54" s="37"/>
      <c r="K54" s="37"/>
      <c r="L54" s="37"/>
      <c r="M54" s="37"/>
    </row>
    <row r="55" spans="1:13" ht="17" hidden="1" outlineLevel="1">
      <c r="A55" s="25" t="s">
        <v>71</v>
      </c>
      <c r="B55" s="25" t="s">
        <v>72</v>
      </c>
      <c r="C55" s="25" t="s">
        <v>67</v>
      </c>
      <c r="D55" s="25" t="s">
        <v>74</v>
      </c>
      <c r="E55"/>
      <c r="F55"/>
      <c r="G55"/>
      <c r="H55"/>
      <c r="I55"/>
      <c r="J55"/>
      <c r="K55"/>
      <c r="L55"/>
      <c r="M55"/>
    </row>
    <row r="56" spans="1:13" hidden="1" outlineLevel="1">
      <c r="A56" s="13" t="s">
        <v>77</v>
      </c>
      <c r="B56" s="29">
        <v>14.955583725851682</v>
      </c>
      <c r="C56" s="29">
        <v>11.590384401143032</v>
      </c>
      <c r="D56" s="29">
        <v>13.272984063497358</v>
      </c>
      <c r="E56"/>
      <c r="F56"/>
      <c r="G56"/>
      <c r="H56"/>
      <c r="I56"/>
      <c r="J56"/>
      <c r="K56"/>
      <c r="L56"/>
      <c r="M56"/>
    </row>
    <row r="57" spans="1:13" hidden="1" outlineLevel="1">
      <c r="E57"/>
      <c r="F57"/>
      <c r="G57"/>
      <c r="H57"/>
      <c r="I57"/>
      <c r="J57"/>
      <c r="K57"/>
      <c r="L57"/>
      <c r="M57"/>
    </row>
    <row r="58" spans="1:13" hidden="1" outlineLevel="1">
      <c r="A58" s="26" t="s">
        <v>75</v>
      </c>
      <c r="B58" s="43">
        <v>11.474588091709499</v>
      </c>
      <c r="E58"/>
      <c r="F58"/>
      <c r="G58"/>
      <c r="H58"/>
      <c r="I58"/>
      <c r="J58"/>
      <c r="K58"/>
      <c r="L58"/>
      <c r="M58"/>
    </row>
    <row r="59" spans="1:13" hidden="1" outlineLevel="1">
      <c r="A59" s="13" t="s">
        <v>78</v>
      </c>
      <c r="B59" s="36">
        <v>14.1822792492089</v>
      </c>
      <c r="E59"/>
      <c r="F59"/>
      <c r="G59"/>
      <c r="H59"/>
      <c r="I59"/>
      <c r="J59"/>
      <c r="K59"/>
      <c r="L59"/>
      <c r="M59"/>
    </row>
    <row r="60" spans="1:13" hidden="1" outlineLevel="1">
      <c r="A60" s="35" t="s">
        <v>76</v>
      </c>
      <c r="B60" s="44">
        <v>0.15672858645681731</v>
      </c>
      <c r="D60"/>
      <c r="E60"/>
      <c r="F60"/>
      <c r="G60"/>
      <c r="H60"/>
      <c r="I60"/>
      <c r="J60"/>
      <c r="K60"/>
      <c r="L60"/>
      <c r="M60"/>
    </row>
  </sheetData>
  <autoFilter ref="A1:R20" xr:uid="{00000000-0001-0000-0000-000000000000}">
    <filterColumn colId="2">
      <filters>
        <filter val="France"/>
        <filter val="Germany"/>
        <filter val="Italy"/>
        <filter val="Netherlands"/>
        <filter val="United Kingdom"/>
      </filters>
    </filterColumn>
  </autoFilter>
  <conditionalFormatting sqref="D2:D20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:D4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:E20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9:E4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9:F4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2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G4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2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9:H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2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39:I4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2:J2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9:J4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2:K20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2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20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2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2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90D3-6882-0845-AD70-BFD2AAD2DC05}">
  <sheetPr>
    <outlinePr summaryBelow="0"/>
  </sheetPr>
  <dimension ref="A1:Q18"/>
  <sheetViews>
    <sheetView showGridLines="0" workbookViewId="0">
      <selection activeCell="B23" sqref="B23"/>
    </sheetView>
  </sheetViews>
  <sheetFormatPr baseColWidth="10" defaultColWidth="8.83203125" defaultRowHeight="15"/>
  <cols>
    <col min="1" max="1" width="17.6640625" bestFit="1" customWidth="1"/>
    <col min="2" max="2" width="33.1640625" bestFit="1" customWidth="1"/>
    <col min="3" max="3" width="21.5" bestFit="1" customWidth="1"/>
    <col min="4" max="5" width="18.83203125" bestFit="1" customWidth="1"/>
    <col min="6" max="6" width="18" bestFit="1" customWidth="1"/>
    <col min="7" max="7" width="18.83203125" bestFit="1" customWidth="1"/>
    <col min="8" max="11" width="18" bestFit="1" customWidth="1"/>
    <col min="12" max="12" width="9.6640625" bestFit="1" customWidth="1"/>
    <col min="13" max="16" width="13.83203125" bestFit="1" customWidth="1"/>
    <col min="17" max="17" width="18.1640625" bestFit="1" customWidth="1"/>
  </cols>
  <sheetData>
    <row r="1" spans="1:17" ht="48" collapsed="1">
      <c r="A1" s="286" t="s">
        <v>0</v>
      </c>
      <c r="B1" s="286" t="s">
        <v>1</v>
      </c>
      <c r="C1" s="286" t="s">
        <v>2</v>
      </c>
      <c r="D1" s="286" t="s">
        <v>2257</v>
      </c>
      <c r="E1" s="286" t="s">
        <v>2256</v>
      </c>
      <c r="F1" s="286" t="s">
        <v>2255</v>
      </c>
      <c r="G1" s="286" t="s">
        <v>2254</v>
      </c>
      <c r="H1" s="286" t="s">
        <v>2253</v>
      </c>
      <c r="I1" s="286" t="s">
        <v>2252</v>
      </c>
      <c r="J1" s="286" t="s">
        <v>2251</v>
      </c>
      <c r="K1" s="286" t="s">
        <v>2250</v>
      </c>
      <c r="L1" s="286" t="s">
        <v>2249</v>
      </c>
      <c r="M1" s="286" t="s">
        <v>2248</v>
      </c>
      <c r="N1" s="286" t="s">
        <v>2247</v>
      </c>
      <c r="O1" s="286" t="s">
        <v>2246</v>
      </c>
      <c r="P1" s="286" t="s">
        <v>7</v>
      </c>
      <c r="Q1" s="324" t="s">
        <v>2273</v>
      </c>
    </row>
    <row r="2" spans="1:17" s="282" customFormat="1" collapsed="1">
      <c r="A2" s="279" t="s">
        <v>33</v>
      </c>
      <c r="B2" s="279" t="s">
        <v>34</v>
      </c>
      <c r="C2" s="279" t="s">
        <v>13</v>
      </c>
      <c r="D2" s="280">
        <v>30821081677.0816</v>
      </c>
      <c r="E2" s="280">
        <v>64993621558.955704</v>
      </c>
      <c r="F2" s="280">
        <v>35120788407.844299</v>
      </c>
      <c r="G2" s="280">
        <v>52560890821.405296</v>
      </c>
      <c r="H2" s="280">
        <v>15869687572.423401</v>
      </c>
      <c r="I2" s="280">
        <v>6120534581.1307402</v>
      </c>
      <c r="J2" s="280">
        <v>3191595024.9964099</v>
      </c>
      <c r="K2" s="280">
        <v>4550742121.02281</v>
      </c>
      <c r="L2" s="280">
        <v>0.254068245322916</v>
      </c>
      <c r="M2" s="281">
        <v>5.0768270227534905E-2</v>
      </c>
      <c r="N2" s="281">
        <v>2.6424577583719099E-2</v>
      </c>
      <c r="O2" s="281">
        <v>8.3199999999999996E-2</v>
      </c>
      <c r="P2" s="281">
        <v>3.5620640001088305E-2</v>
      </c>
      <c r="Q2" s="282">
        <f>G2/D2</f>
        <v>1.7053551647568979</v>
      </c>
    </row>
    <row r="3" spans="1:17" collapsed="1">
      <c r="A3" s="272" t="s">
        <v>11</v>
      </c>
      <c r="B3" s="272" t="s">
        <v>12</v>
      </c>
      <c r="C3" s="272" t="s">
        <v>13</v>
      </c>
      <c r="D3" s="271">
        <v>15318242928.833099</v>
      </c>
      <c r="E3" s="271">
        <v>26579984250.762901</v>
      </c>
      <c r="F3" s="271">
        <v>13693399401.851801</v>
      </c>
      <c r="G3" s="271">
        <v>16370719433.193899</v>
      </c>
      <c r="H3" s="271">
        <v>5676889629.5233603</v>
      </c>
      <c r="I3" s="271">
        <v>2461015527.5733099</v>
      </c>
      <c r="J3" s="271">
        <v>1260304812.7752099</v>
      </c>
      <c r="K3" s="271">
        <v>2636173373.6729698</v>
      </c>
      <c r="L3" s="271">
        <v>0.89944200194028601</v>
      </c>
      <c r="M3" s="270">
        <v>5.0768270227534905E-2</v>
      </c>
      <c r="N3" s="270">
        <v>2.3647991258438198E-2</v>
      </c>
      <c r="O3" s="270">
        <v>8.4489999999999996E-2</v>
      </c>
      <c r="P3" s="270">
        <v>5.2041213066771501E-2</v>
      </c>
      <c r="Q3">
        <f t="shared" ref="Q3:Q18" si="0">G3/D3</f>
        <v>1.0687073908705125</v>
      </c>
    </row>
    <row r="4" spans="1:17" collapsed="1">
      <c r="A4" s="272" t="s">
        <v>56</v>
      </c>
      <c r="B4" s="272" t="s">
        <v>57</v>
      </c>
      <c r="C4" s="272" t="s">
        <v>16</v>
      </c>
      <c r="D4" s="271">
        <v>24423836687.1675</v>
      </c>
      <c r="E4" s="271">
        <v>73055377981.691498</v>
      </c>
      <c r="F4" s="271">
        <v>68718499008.226799</v>
      </c>
      <c r="G4" s="271">
        <v>71960459142.197495</v>
      </c>
      <c r="H4" s="271">
        <v>20530246371.627701</v>
      </c>
      <c r="I4" s="271">
        <v>5769626811.4763899</v>
      </c>
      <c r="J4" s="271">
        <v>13369969325.485901</v>
      </c>
      <c r="K4" s="271">
        <v>7850292702.52952</v>
      </c>
      <c r="L4" s="271">
        <v>0.99878876855615195</v>
      </c>
      <c r="M4" s="270">
        <v>6.3782826742673007E-2</v>
      </c>
      <c r="N4" s="270">
        <v>4.4655507131628996E-2</v>
      </c>
      <c r="O4" s="270">
        <v>5.3699999999999998E-2</v>
      </c>
      <c r="P4" s="270">
        <v>6.082554374943E-2</v>
      </c>
      <c r="Q4">
        <f t="shared" si="0"/>
        <v>2.9463208448329561</v>
      </c>
    </row>
    <row r="5" spans="1:17" collapsed="1">
      <c r="A5" s="272" t="s">
        <v>14</v>
      </c>
      <c r="B5" s="272" t="s">
        <v>15</v>
      </c>
      <c r="C5" s="272" t="s">
        <v>16</v>
      </c>
      <c r="D5" s="271">
        <v>14080220306.018299</v>
      </c>
      <c r="E5" s="271">
        <v>45471725015.749802</v>
      </c>
      <c r="F5" s="271">
        <v>17900176362.492802</v>
      </c>
      <c r="G5" s="271">
        <v>29451302985.8293</v>
      </c>
      <c r="H5" s="271">
        <v>9777635262.6321201</v>
      </c>
      <c r="I5" s="271">
        <v>3929307006.4008498</v>
      </c>
      <c r="J5" s="271">
        <v>2349444396.4826198</v>
      </c>
      <c r="K5" s="271">
        <v>1758217214.8945899</v>
      </c>
      <c r="L5" s="271">
        <v>1.15848609357651</v>
      </c>
      <c r="M5" s="270">
        <v>6.3782826742673007E-2</v>
      </c>
      <c r="N5" s="270">
        <v>2.7910061873701601E-2</v>
      </c>
      <c r="O5" s="270">
        <v>0.14480000000000001</v>
      </c>
      <c r="P5" s="270">
        <v>5.5507495633596901E-2</v>
      </c>
      <c r="Q5">
        <f t="shared" si="0"/>
        <v>2.091679131841492</v>
      </c>
    </row>
    <row r="6" spans="1:17" collapsed="1">
      <c r="A6" s="272" t="s">
        <v>17</v>
      </c>
      <c r="B6" s="272" t="s">
        <v>18</v>
      </c>
      <c r="C6" s="272" t="s">
        <v>19</v>
      </c>
      <c r="D6" s="271">
        <v>118944650157.77699</v>
      </c>
      <c r="E6" s="271">
        <v>308091736758.06299</v>
      </c>
      <c r="F6" s="271">
        <v>62822111617.5383</v>
      </c>
      <c r="G6" s="271">
        <v>155410371580.237</v>
      </c>
      <c r="H6" s="271">
        <v>38695330692.064102</v>
      </c>
      <c r="I6" s="271">
        <v>12480549148.5769</v>
      </c>
      <c r="J6" s="271">
        <v>9155419200.3354893</v>
      </c>
      <c r="K6" s="271">
        <v>21020348554.181702</v>
      </c>
      <c r="L6" s="271">
        <v>0.70605298754849699</v>
      </c>
      <c r="M6" s="270">
        <v>5.7538499156746095E-2</v>
      </c>
      <c r="N6" s="270">
        <v>4.4022348980237797E-2</v>
      </c>
      <c r="O6" s="270">
        <v>0.15049999999999999</v>
      </c>
      <c r="P6" s="270">
        <v>5.9335464320327498E-2</v>
      </c>
      <c r="Q6">
        <f t="shared" si="0"/>
        <v>1.3065772304520562</v>
      </c>
    </row>
    <row r="7" spans="1:17" collapsed="1">
      <c r="A7" s="272" t="s">
        <v>23</v>
      </c>
      <c r="B7" s="272" t="s">
        <v>24</v>
      </c>
      <c r="C7" s="272" t="s">
        <v>25</v>
      </c>
      <c r="D7" s="271">
        <v>10979505211.466299</v>
      </c>
      <c r="E7" s="271">
        <v>15837077225.946899</v>
      </c>
      <c r="F7" s="271">
        <v>4785625682.84904</v>
      </c>
      <c r="G7" s="271">
        <v>4746875172.4366302</v>
      </c>
      <c r="H7" s="271">
        <v>970329864.36824703</v>
      </c>
      <c r="I7" s="271">
        <v>561435997.04236698</v>
      </c>
      <c r="J7" s="271">
        <v>374666990.38769299</v>
      </c>
      <c r="K7" s="271">
        <v>668795730.20681798</v>
      </c>
      <c r="L7" s="271">
        <v>0.22758346872624399</v>
      </c>
      <c r="M7" s="270">
        <v>7.4520847795036704E-2</v>
      </c>
      <c r="N7" s="270">
        <v>3.9485748891141197E-2</v>
      </c>
      <c r="O7" s="270">
        <v>7.7100000000000002E-2</v>
      </c>
      <c r="P7" s="270">
        <v>5.0809103591146695E-2</v>
      </c>
      <c r="Q7">
        <f t="shared" si="0"/>
        <v>0.43233962560346478</v>
      </c>
    </row>
    <row r="8" spans="1:17" collapsed="1">
      <c r="A8" s="272" t="s">
        <v>54</v>
      </c>
      <c r="B8" s="272" t="s">
        <v>55</v>
      </c>
      <c r="C8" s="272" t="s">
        <v>13</v>
      </c>
      <c r="D8" s="271">
        <v>11259678209.727301</v>
      </c>
      <c r="E8" s="271">
        <v>9124867607.9752407</v>
      </c>
      <c r="F8" s="271">
        <v>18880293114.6745</v>
      </c>
      <c r="G8" s="271">
        <v>10029465970.6665</v>
      </c>
      <c r="H8" s="271">
        <v>1323209693.9732699</v>
      </c>
      <c r="I8" s="271">
        <v>751547791.15579498</v>
      </c>
      <c r="J8" s="271">
        <v>540761259.42193699</v>
      </c>
      <c r="K8" s="271">
        <v>597648810.175354</v>
      </c>
      <c r="L8" s="271">
        <v>0.64642493104884402</v>
      </c>
      <c r="M8" s="270">
        <v>5.0768270227534905E-2</v>
      </c>
      <c r="N8" s="270">
        <v>2.6791073308785898E-2</v>
      </c>
      <c r="O8" s="270">
        <v>4.1900000000000007E-2</v>
      </c>
      <c r="P8" s="270">
        <v>5.0185107450557494E-2</v>
      </c>
      <c r="Q8">
        <f t="shared" si="0"/>
        <v>0.89074179420171939</v>
      </c>
    </row>
    <row r="9" spans="1:17" collapsed="1">
      <c r="A9" s="272" t="s">
        <v>31</v>
      </c>
      <c r="B9" s="272" t="s">
        <v>32</v>
      </c>
      <c r="C9" s="272" t="s">
        <v>19</v>
      </c>
      <c r="D9" s="271">
        <v>7645165567.7381296</v>
      </c>
      <c r="E9" s="271">
        <v>10808008705.8283</v>
      </c>
      <c r="F9" s="271">
        <v>6108395042.6539202</v>
      </c>
      <c r="G9" s="271">
        <v>5115160076.3687296</v>
      </c>
      <c r="H9" s="271">
        <v>3000673192.5882602</v>
      </c>
      <c r="I9" s="271">
        <v>450266518.04928601</v>
      </c>
      <c r="J9" s="271">
        <v>301281273.10650802</v>
      </c>
      <c r="K9" s="271">
        <v>1351044382.1865499</v>
      </c>
      <c r="L9" s="271">
        <v>0.89060186100465599</v>
      </c>
      <c r="M9" s="270">
        <v>5.7538499156746095E-2</v>
      </c>
      <c r="N9" s="270">
        <v>2.5958012892069001E-2</v>
      </c>
      <c r="O9" s="270">
        <v>4.8099999999999997E-2</v>
      </c>
      <c r="P9" s="270">
        <v>6.4356454838471494E-2</v>
      </c>
      <c r="Q9">
        <f t="shared" si="0"/>
        <v>0.66907119682982641</v>
      </c>
    </row>
    <row r="10" spans="1:17" collapsed="1">
      <c r="A10" s="272" t="s">
        <v>26</v>
      </c>
      <c r="B10" s="272" t="s">
        <v>27</v>
      </c>
      <c r="C10" s="272" t="s">
        <v>28</v>
      </c>
      <c r="D10" s="271">
        <v>14877343712.633301</v>
      </c>
      <c r="E10" s="271">
        <v>20565780309.0788</v>
      </c>
      <c r="F10" s="271">
        <v>3926588900.0474501</v>
      </c>
      <c r="G10" s="271">
        <v>7492302429.0112896</v>
      </c>
      <c r="H10" s="271">
        <v>2808647765.7731199</v>
      </c>
      <c r="I10" s="271">
        <v>1497577610.27667</v>
      </c>
      <c r="J10" s="271">
        <v>930330085.087129</v>
      </c>
      <c r="K10" s="271">
        <v>1137838539.4133401</v>
      </c>
      <c r="L10" s="271">
        <v>0.27780833771707403</v>
      </c>
      <c r="M10" s="270">
        <v>3.8178205628506497E-2</v>
      </c>
      <c r="N10" s="270">
        <v>2.8057533943333303E-2</v>
      </c>
      <c r="O10" s="270">
        <v>0.23370000000000002</v>
      </c>
      <c r="P10" s="270">
        <v>4.2648455436465803E-2</v>
      </c>
      <c r="Q10">
        <f t="shared" si="0"/>
        <v>0.50360484866993416</v>
      </c>
    </row>
    <row r="11" spans="1:17" collapsed="1">
      <c r="A11" s="272" t="s">
        <v>2245</v>
      </c>
      <c r="B11" s="272" t="s">
        <v>2244</v>
      </c>
      <c r="C11" s="272" t="s">
        <v>2161</v>
      </c>
      <c r="D11" s="271">
        <v>24383456988.357601</v>
      </c>
      <c r="E11" s="271">
        <v>69945469086.653595</v>
      </c>
      <c r="F11" s="271">
        <v>24115744981.4044</v>
      </c>
      <c r="G11" s="271">
        <v>48685067264.079102</v>
      </c>
      <c r="H11" s="271">
        <v>14081864633.110001</v>
      </c>
      <c r="I11" s="271">
        <v>4373544634.8757896</v>
      </c>
      <c r="J11" s="271">
        <v>-633463189.60855496</v>
      </c>
      <c r="K11" s="271">
        <v>6275163426.9881802</v>
      </c>
      <c r="L11" s="271">
        <v>0.90406057807107199</v>
      </c>
      <c r="M11" s="270">
        <v>6.6523388671226508E-2</v>
      </c>
      <c r="N11" s="270">
        <v>2.7320980457704799E-2</v>
      </c>
      <c r="O11" s="270">
        <v>0.12028999999999999</v>
      </c>
      <c r="P11" s="270">
        <v>5.0555463651926195E-2</v>
      </c>
      <c r="Q11">
        <f t="shared" si="0"/>
        <v>1.9966433507490271</v>
      </c>
    </row>
    <row r="12" spans="1:17" collapsed="1">
      <c r="A12" s="272" t="s">
        <v>41</v>
      </c>
      <c r="B12" s="272" t="s">
        <v>42</v>
      </c>
      <c r="C12" s="272" t="s">
        <v>43</v>
      </c>
      <c r="D12" s="271">
        <v>30036271907.008499</v>
      </c>
      <c r="E12" s="271">
        <v>37083544000</v>
      </c>
      <c r="F12" s="271">
        <v>13807486631.016001</v>
      </c>
      <c r="G12" s="271">
        <v>8846108140.22579</v>
      </c>
      <c r="H12" s="271">
        <v>5504456327.9857397</v>
      </c>
      <c r="I12" s="271">
        <v>2692810457.5163398</v>
      </c>
      <c r="J12" s="271">
        <v>2033273915.6268599</v>
      </c>
      <c r="K12" s="271">
        <v>2011217948.7179501</v>
      </c>
      <c r="L12" s="271">
        <v>0.3679200642955</v>
      </c>
      <c r="M12" s="270">
        <v>4.4388755003829002E-2</v>
      </c>
      <c r="N12" s="270">
        <v>1.09782507701236E-2</v>
      </c>
      <c r="O12" s="270">
        <v>0.15018999999999999</v>
      </c>
      <c r="P12" s="270">
        <v>3.9560882522276901E-2</v>
      </c>
      <c r="Q12">
        <f t="shared" si="0"/>
        <v>0.29451418496986265</v>
      </c>
    </row>
    <row r="13" spans="1:17" collapsed="1">
      <c r="A13" s="272" t="s">
        <v>38</v>
      </c>
      <c r="B13" s="272" t="s">
        <v>39</v>
      </c>
      <c r="C13" s="272" t="s">
        <v>40</v>
      </c>
      <c r="D13" s="271">
        <v>2788255409.0645599</v>
      </c>
      <c r="E13" s="271">
        <v>7132606608.1174202</v>
      </c>
      <c r="F13" s="271">
        <v>3641861543.0457001</v>
      </c>
      <c r="G13" s="271">
        <v>4653857614.2496099</v>
      </c>
      <c r="H13" s="271">
        <v>2040546058.5125799</v>
      </c>
      <c r="I13" s="271">
        <v>732786686.23707402</v>
      </c>
      <c r="J13" s="271">
        <v>393983203.29312599</v>
      </c>
      <c r="K13" s="271">
        <v>181741472.75500599</v>
      </c>
      <c r="L13" s="271">
        <v>0.26143652560506397</v>
      </c>
      <c r="M13" s="270">
        <v>3.2358746486516904E-2</v>
      </c>
      <c r="N13" s="270">
        <v>2.75214383714797E-2</v>
      </c>
      <c r="O13" s="270">
        <v>0.1081</v>
      </c>
      <c r="P13" s="270">
        <v>3.5846400605535601E-2</v>
      </c>
      <c r="Q13">
        <f t="shared" si="0"/>
        <v>1.6690930103174968</v>
      </c>
    </row>
    <row r="14" spans="1:17" collapsed="1">
      <c r="A14" s="272" t="s">
        <v>20</v>
      </c>
      <c r="B14" s="272" t="s">
        <v>21</v>
      </c>
      <c r="C14" s="272" t="s">
        <v>22</v>
      </c>
      <c r="D14" s="271">
        <v>7832993694.1804399</v>
      </c>
      <c r="E14" s="271">
        <v>9007180963.1096001</v>
      </c>
      <c r="F14" s="271">
        <v>1424078222.77157</v>
      </c>
      <c r="G14" s="271">
        <v>1509165351.55</v>
      </c>
      <c r="H14" s="271">
        <v>834207012.23886204</v>
      </c>
      <c r="I14" s="271">
        <v>531711785.28467202</v>
      </c>
      <c r="J14" s="271">
        <v>412744308.21184599</v>
      </c>
      <c r="K14" s="271">
        <v>372331767.02948499</v>
      </c>
      <c r="L14" s="271">
        <v>0.27010896455133998</v>
      </c>
      <c r="M14" s="270">
        <v>4.0788690665266997E-2</v>
      </c>
      <c r="N14" s="270">
        <v>2.92147265068761E-2</v>
      </c>
      <c r="O14" s="270">
        <v>0.29580000000000001</v>
      </c>
      <c r="P14" s="270">
        <v>4.7826706300735697E-2</v>
      </c>
      <c r="Q14">
        <f t="shared" si="0"/>
        <v>0.19266776030615748</v>
      </c>
    </row>
    <row r="15" spans="1:17" collapsed="1">
      <c r="A15" s="272" t="s">
        <v>2243</v>
      </c>
      <c r="B15" s="272" t="s">
        <v>2242</v>
      </c>
      <c r="C15" s="272" t="s">
        <v>13</v>
      </c>
      <c r="D15" s="271">
        <v>12575537115.433701</v>
      </c>
      <c r="E15" s="271"/>
      <c r="F15" s="271">
        <v>5617508561.6438398</v>
      </c>
      <c r="G15" s="271">
        <v>17039811643.8356</v>
      </c>
      <c r="H15" s="271">
        <v>3160316780.8219199</v>
      </c>
      <c r="I15" s="271">
        <v>1127996575.3424699</v>
      </c>
      <c r="J15" s="271">
        <v>810145547.94520605</v>
      </c>
      <c r="K15" s="271">
        <v>88059594.925863296</v>
      </c>
      <c r="L15" s="271">
        <v>0.206498788217369</v>
      </c>
      <c r="M15" s="270"/>
      <c r="N15" s="270"/>
      <c r="O15" s="270">
        <v>3.1690000000000003E-2</v>
      </c>
      <c r="P15" s="270"/>
      <c r="Q15">
        <f t="shared" si="0"/>
        <v>1.3549967279666317</v>
      </c>
    </row>
    <row r="16" spans="1:17" collapsed="1">
      <c r="A16" s="272" t="s">
        <v>47</v>
      </c>
      <c r="B16" s="272" t="s">
        <v>48</v>
      </c>
      <c r="C16" s="272" t="s">
        <v>49</v>
      </c>
      <c r="D16" s="271">
        <v>9384279088.7002697</v>
      </c>
      <c r="E16" s="271">
        <v>17959378366.934898</v>
      </c>
      <c r="F16" s="271">
        <v>5311214860.4350901</v>
      </c>
      <c r="G16" s="271">
        <v>11181682725.7376</v>
      </c>
      <c r="H16" s="271">
        <v>3404489917.5524001</v>
      </c>
      <c r="I16" s="271">
        <v>1068441442.33635</v>
      </c>
      <c r="J16" s="271">
        <v>596006.75474322005</v>
      </c>
      <c r="K16" s="271">
        <v>882778859.34038496</v>
      </c>
      <c r="L16" s="271">
        <v>0.219401931152122</v>
      </c>
      <c r="M16" s="270">
        <v>4.6393038163471199E-2</v>
      </c>
      <c r="N16" s="270">
        <v>2.7550673514446799E-2</v>
      </c>
      <c r="O16" s="270">
        <v>0.1051</v>
      </c>
      <c r="P16" s="270">
        <v>3.83903243684924E-2</v>
      </c>
      <c r="Q16">
        <f t="shared" si="0"/>
        <v>1.1915334806273619</v>
      </c>
    </row>
    <row r="17" spans="1:17" collapsed="1">
      <c r="A17" s="272" t="s">
        <v>2241</v>
      </c>
      <c r="B17" s="272" t="s">
        <v>2240</v>
      </c>
      <c r="C17" s="272" t="s">
        <v>2158</v>
      </c>
      <c r="D17" s="271">
        <v>5523388710.8593197</v>
      </c>
      <c r="E17" s="271">
        <v>7712763717.6949196</v>
      </c>
      <c r="F17" s="271">
        <v>5074807146.8773804</v>
      </c>
      <c r="G17" s="271">
        <v>3049832805.44734</v>
      </c>
      <c r="H17" s="271">
        <v>2179590125.03725</v>
      </c>
      <c r="I17" s="271">
        <v>1064405769.59156</v>
      </c>
      <c r="J17" s="271">
        <v>712790659.17693901</v>
      </c>
      <c r="K17" s="271">
        <v>379100225.96086901</v>
      </c>
      <c r="L17" s="271">
        <v>0.29726562828867198</v>
      </c>
      <c r="M17" s="270">
        <v>8.1819666885014103E-2</v>
      </c>
      <c r="N17" s="270">
        <v>3.9175313157991096E-2</v>
      </c>
      <c r="O17" s="270">
        <v>0.15778999999999999</v>
      </c>
      <c r="P17" s="270">
        <v>5.3388569243197702E-2</v>
      </c>
      <c r="Q17">
        <f t="shared" si="0"/>
        <v>0.55216696942787724</v>
      </c>
    </row>
    <row r="18" spans="1:17" collapsed="1">
      <c r="A18" s="283" t="s">
        <v>35</v>
      </c>
      <c r="B18" s="283" t="s">
        <v>36</v>
      </c>
      <c r="C18" s="283" t="s">
        <v>37</v>
      </c>
      <c r="D18" s="284">
        <v>6080328516.9468403</v>
      </c>
      <c r="E18" s="284">
        <v>7226751191.3420095</v>
      </c>
      <c r="F18" s="284">
        <v>2144615011.09112</v>
      </c>
      <c r="G18" s="284">
        <v>1206670124.5958099</v>
      </c>
      <c r="H18" s="284">
        <v>1559489256.50845</v>
      </c>
      <c r="I18" s="284">
        <v>823943584.25391495</v>
      </c>
      <c r="J18" s="284">
        <v>586781146.193151</v>
      </c>
      <c r="K18" s="284">
        <v>588228927.65920603</v>
      </c>
      <c r="L18" s="284">
        <v>0.56527533689182097</v>
      </c>
      <c r="M18" s="285">
        <v>0.11011125819374599</v>
      </c>
      <c r="N18" s="285">
        <v>4.3189409621005995E-2</v>
      </c>
      <c r="O18" s="285">
        <v>0.29679</v>
      </c>
      <c r="P18" s="285">
        <v>9.2024620247940891E-2</v>
      </c>
      <c r="Q18" s="323">
        <f t="shared" si="0"/>
        <v>0.19845475803365376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B99A6-94EC-1649-B620-D25DEE15F300}">
  <dimension ref="B2:C10"/>
  <sheetViews>
    <sheetView showGridLines="0" workbookViewId="0">
      <selection activeCell="B10" sqref="B10"/>
    </sheetView>
  </sheetViews>
  <sheetFormatPr baseColWidth="10" defaultRowHeight="15" customHeight="1"/>
  <cols>
    <col min="1" max="1" width="10.83203125" style="328"/>
    <col min="2" max="2" width="43.5" style="328" customWidth="1"/>
    <col min="3" max="3" width="118.33203125" style="328" bestFit="1" customWidth="1"/>
    <col min="4" max="16384" width="10.83203125" style="328"/>
  </cols>
  <sheetData>
    <row r="2" spans="2:3" ht="34" customHeight="1">
      <c r="B2" s="329"/>
    </row>
    <row r="3" spans="2:3" ht="15" customHeight="1">
      <c r="B3" s="333" t="s">
        <v>2325</v>
      </c>
      <c r="C3" s="334" t="s">
        <v>2317</v>
      </c>
    </row>
    <row r="4" spans="2:3" ht="15" customHeight="1">
      <c r="B4" s="331" t="s">
        <v>2276</v>
      </c>
      <c r="C4" s="331" t="s">
        <v>2313</v>
      </c>
    </row>
    <row r="5" spans="2:3" ht="15" customHeight="1">
      <c r="B5" s="331" t="s">
        <v>2292</v>
      </c>
      <c r="C5" s="331" t="s">
        <v>2314</v>
      </c>
    </row>
    <row r="6" spans="2:3" ht="15" customHeight="1">
      <c r="B6" s="331" t="s">
        <v>2291</v>
      </c>
      <c r="C6" s="331" t="s">
        <v>2315</v>
      </c>
    </row>
    <row r="7" spans="2:3" ht="15" customHeight="1">
      <c r="B7" s="331" t="s">
        <v>2278</v>
      </c>
      <c r="C7" s="331" t="s">
        <v>2316</v>
      </c>
    </row>
    <row r="8" spans="2:3" ht="15" customHeight="1">
      <c r="B8" s="330" t="s">
        <v>2277</v>
      </c>
      <c r="C8" s="328" t="s">
        <v>2300</v>
      </c>
    </row>
    <row r="10" spans="2:3" ht="15" customHeight="1">
      <c r="B10" s="330" t="s">
        <v>2327</v>
      </c>
    </row>
  </sheetData>
  <hyperlinks>
    <hyperlink ref="B8" location="beta_computation!A1" display="beta_computation" xr:uid="{4D5BCD6F-8CF8-BD4A-BE08-4E92CA6BDF68}"/>
    <hyperlink ref="B10" location="Presentation!A1" display="Back to presentation" xr:uid="{73EA84F9-4829-5940-B806-A497BE12F3E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5604A-9DEF-6048-9385-47CF8E8FD13C}">
  <dimension ref="A2:J1286"/>
  <sheetViews>
    <sheetView showGridLines="0" zoomScale="85" workbookViewId="0">
      <selection activeCell="I4" sqref="I4"/>
    </sheetView>
  </sheetViews>
  <sheetFormatPr baseColWidth="10" defaultRowHeight="16"/>
  <cols>
    <col min="1" max="1" width="10.83203125" style="61" bestFit="1" customWidth="1"/>
    <col min="2" max="2" width="22.5" style="61" bestFit="1" customWidth="1"/>
    <col min="3" max="3" width="19.83203125" style="61" bestFit="1" customWidth="1"/>
    <col min="4" max="4" width="20.1640625" style="61" bestFit="1" customWidth="1"/>
    <col min="5" max="5" width="21.6640625" style="61" bestFit="1" customWidth="1"/>
    <col min="6" max="6" width="21.6640625" style="61" customWidth="1"/>
    <col min="7" max="7" width="15.83203125" style="61" bestFit="1" customWidth="1"/>
    <col min="8" max="8" width="19.5" style="61" customWidth="1"/>
    <col min="9" max="9" width="12.1640625" style="61" bestFit="1" customWidth="1"/>
    <col min="10" max="10" width="32.33203125" style="61" bestFit="1" customWidth="1"/>
    <col min="11" max="11" width="14.83203125" style="61" bestFit="1" customWidth="1"/>
    <col min="12" max="12" width="12.1640625" style="61" bestFit="1" customWidth="1"/>
    <col min="13" max="16384" width="10.83203125" style="61"/>
  </cols>
  <sheetData>
    <row r="2" spans="1:10">
      <c r="A2" s="121" t="s">
        <v>88</v>
      </c>
      <c r="B2" s="121" t="s">
        <v>1570</v>
      </c>
      <c r="C2" s="121" t="s">
        <v>1569</v>
      </c>
      <c r="D2" s="121" t="s">
        <v>1568</v>
      </c>
      <c r="E2" s="121" t="s">
        <v>1567</v>
      </c>
      <c r="F2" s="121" t="s">
        <v>2258</v>
      </c>
      <c r="H2" s="129" t="s">
        <v>1566</v>
      </c>
      <c r="I2" s="128">
        <f>SLOPE(D4:D1287,E4:E1287)</f>
        <v>0.44790335713217289</v>
      </c>
      <c r="J2" s="127" t="str">
        <f ca="1">_xlfn.FORMULATEXT(I2)</f>
        <v>=SLOPE(D4:D1287,E4:E1287)</v>
      </c>
    </row>
    <row r="3" spans="1:10">
      <c r="A3" s="62">
        <v>43531</v>
      </c>
      <c r="B3" s="61">
        <v>13.425000000000001</v>
      </c>
      <c r="C3" s="61">
        <v>5267.92</v>
      </c>
      <c r="H3" s="275" t="s">
        <v>2260</v>
      </c>
      <c r="I3" s="276">
        <f>AVERAGE(D4:D1286)*252</f>
        <v>-4.729728191343615E-2</v>
      </c>
      <c r="J3" s="123"/>
    </row>
    <row r="4" spans="1:10">
      <c r="A4" s="62">
        <v>43532</v>
      </c>
      <c r="B4" s="61">
        <v>13.565</v>
      </c>
      <c r="C4" s="61">
        <v>5231.22</v>
      </c>
      <c r="D4" s="119">
        <f t="shared" ref="D4:D67" si="0">LN(B4/B3)</f>
        <v>1.0374305715966672E-2</v>
      </c>
      <c r="E4" s="119">
        <f t="shared" ref="E4:E67" si="1">LN(C4/C3)</f>
        <v>-6.9910772646926966E-3</v>
      </c>
      <c r="F4" s="119"/>
      <c r="H4" s="275" t="s">
        <v>2261</v>
      </c>
      <c r="I4" s="276">
        <f>AVERAGE(E4:E1286)*252</f>
        <v>8.0418489853709169E-2</v>
      </c>
      <c r="J4" s="123"/>
    </row>
    <row r="5" spans="1:10">
      <c r="A5" s="62">
        <v>43535</v>
      </c>
      <c r="B5" s="61">
        <v>13.595000000000001</v>
      </c>
      <c r="C5" s="61">
        <v>5265.96</v>
      </c>
      <c r="D5" s="119">
        <f t="shared" si="0"/>
        <v>2.2091319735391061E-3</v>
      </c>
      <c r="E5" s="119">
        <f t="shared" si="1"/>
        <v>6.6189446748741287E-3</v>
      </c>
      <c r="F5" s="119"/>
      <c r="H5" s="275" t="s">
        <v>2262</v>
      </c>
      <c r="I5" s="277">
        <v>2.7199999999999998E-2</v>
      </c>
      <c r="J5" s="278">
        <v>45362</v>
      </c>
    </row>
    <row r="6" spans="1:10">
      <c r="A6" s="62">
        <v>43536</v>
      </c>
      <c r="B6" s="61">
        <v>13.525</v>
      </c>
      <c r="C6" s="61">
        <v>5270.25</v>
      </c>
      <c r="D6" s="119">
        <f t="shared" si="0"/>
        <v>-5.1622533518887849E-3</v>
      </c>
      <c r="E6" s="119">
        <f t="shared" si="1"/>
        <v>8.143346112260948E-4</v>
      </c>
      <c r="F6" s="119"/>
      <c r="H6" s="124" t="s">
        <v>1565</v>
      </c>
      <c r="I6" s="61">
        <f>_xlfn.STDEV.S(D4:D1286)</f>
        <v>1.2444713595766809E-2</v>
      </c>
      <c r="J6" s="123" t="str">
        <f ca="1">_xlfn.FORMULATEXT(I6)</f>
        <v>=STDEV.S(D4:D1286)</v>
      </c>
    </row>
    <row r="7" spans="1:10">
      <c r="A7" s="62">
        <v>43537</v>
      </c>
      <c r="B7" s="61">
        <v>13.59</v>
      </c>
      <c r="C7" s="61">
        <v>5306.38</v>
      </c>
      <c r="D7" s="119">
        <f t="shared" si="0"/>
        <v>4.7944034305070085E-3</v>
      </c>
      <c r="E7" s="119">
        <f t="shared" si="1"/>
        <v>6.8320704302068181E-3</v>
      </c>
      <c r="F7" s="119"/>
      <c r="H7" s="124" t="s">
        <v>1564</v>
      </c>
      <c r="I7" s="61">
        <f>_xlfn.STDEV.S(E4:E1286)</f>
        <v>1.2952856340595389E-2</v>
      </c>
      <c r="J7" s="123" t="str">
        <f ca="1">_xlfn.FORMULATEXT(I7)</f>
        <v>=STDEV.S(E4:E1286)</v>
      </c>
    </row>
    <row r="8" spans="1:10">
      <c r="A8" s="62">
        <v>43538</v>
      </c>
      <c r="B8" s="61">
        <v>13.785</v>
      </c>
      <c r="C8" s="61">
        <v>5349.78</v>
      </c>
      <c r="D8" s="119">
        <f t="shared" si="0"/>
        <v>1.4246816312707683E-2</v>
      </c>
      <c r="E8" s="119">
        <f t="shared" si="1"/>
        <v>8.1455683785896463E-3</v>
      </c>
      <c r="F8" s="119"/>
      <c r="H8" s="124" t="s">
        <v>1563</v>
      </c>
      <c r="I8" s="61">
        <f>_xlfn.COVARIANCE.S(D4:D1286,E4:E1286)</f>
        <v>7.5147651945391312E-5</v>
      </c>
      <c r="J8" s="123" t="str">
        <f ca="1">_xlfn.FORMULATEXT(I8)</f>
        <v>=COVARIANCE.S(D4:D1286,E4:E1286)</v>
      </c>
    </row>
    <row r="9" spans="1:10">
      <c r="A9" s="62">
        <v>43539</v>
      </c>
      <c r="B9" s="61">
        <v>14.154999999999999</v>
      </c>
      <c r="C9" s="61">
        <v>5405.32</v>
      </c>
      <c r="D9" s="119">
        <f t="shared" si="0"/>
        <v>2.6486874088102835E-2</v>
      </c>
      <c r="E9" s="119">
        <f t="shared" si="1"/>
        <v>1.0328215211914619E-2</v>
      </c>
      <c r="F9" s="119"/>
      <c r="H9" s="326" t="s">
        <v>2274</v>
      </c>
      <c r="I9" s="325">
        <f>AVERAGE(F33:F1286)</f>
        <v>0.33689677724261063</v>
      </c>
      <c r="J9" s="123"/>
    </row>
    <row r="10" spans="1:10">
      <c r="A10" s="62">
        <v>43542</v>
      </c>
      <c r="B10" s="61">
        <v>14.27</v>
      </c>
      <c r="C10" s="61">
        <v>5412.83</v>
      </c>
      <c r="D10" s="119">
        <f t="shared" si="0"/>
        <v>8.0915129248822007E-3</v>
      </c>
      <c r="E10" s="119">
        <f t="shared" si="1"/>
        <v>1.3884076679290674E-3</v>
      </c>
      <c r="F10" s="119"/>
      <c r="H10" s="126" t="s">
        <v>1562</v>
      </c>
      <c r="I10" s="125">
        <f>I8/stdev_market^2</f>
        <v>0.44790335713217239</v>
      </c>
      <c r="J10" s="123" t="str">
        <f ca="1">_xlfn.FORMULATEXT(I10)</f>
        <v>=I8/stdev_market^2</v>
      </c>
    </row>
    <row r="11" spans="1:10">
      <c r="A11" s="62">
        <v>43543</v>
      </c>
      <c r="B11" s="61">
        <v>14.36</v>
      </c>
      <c r="C11" s="61">
        <v>5425.9</v>
      </c>
      <c r="D11" s="119">
        <f t="shared" si="0"/>
        <v>6.2871321313329905E-3</v>
      </c>
      <c r="E11" s="119">
        <f t="shared" si="1"/>
        <v>2.4117228374607269E-3</v>
      </c>
      <c r="F11" s="119"/>
      <c r="H11" s="124" t="s">
        <v>1561</v>
      </c>
      <c r="I11" s="61">
        <f>SLOPE(D258:D1285, E258:E1285)</f>
        <v>0.44215213813781307</v>
      </c>
      <c r="J11" s="123" t="str">
        <f ca="1">_xlfn.FORMULATEXT(I11)</f>
        <v>=SLOPE(D258:D1285, E258:E1285)</v>
      </c>
    </row>
    <row r="12" spans="1:10">
      <c r="A12" s="62">
        <v>43544</v>
      </c>
      <c r="B12" s="61">
        <v>14.355</v>
      </c>
      <c r="C12" s="61">
        <v>5382.66</v>
      </c>
      <c r="D12" s="119">
        <f t="shared" si="0"/>
        <v>-3.4825004705073097E-4</v>
      </c>
      <c r="E12" s="119">
        <f t="shared" si="1"/>
        <v>-8.0011085060360462E-3</v>
      </c>
      <c r="F12" s="119"/>
      <c r="H12" s="124" t="s">
        <v>1560</v>
      </c>
      <c r="I12" s="61">
        <f>SLOPE(D514:D1286, E514:E1286)</f>
        <v>0.17822921119309315</v>
      </c>
      <c r="J12" s="123" t="str">
        <f ca="1">_xlfn.FORMULATEXT(I12)</f>
        <v>=SLOPE(D514:D1286, E514:E1286)</v>
      </c>
    </row>
    <row r="13" spans="1:10">
      <c r="A13" s="62">
        <v>43545</v>
      </c>
      <c r="B13" s="61">
        <v>14.545</v>
      </c>
      <c r="C13" s="61">
        <v>5378.85</v>
      </c>
      <c r="D13" s="119">
        <f t="shared" si="0"/>
        <v>1.3148978374137648E-2</v>
      </c>
      <c r="E13" s="119">
        <f t="shared" si="1"/>
        <v>-7.0807910027242417E-4</v>
      </c>
      <c r="F13" s="119"/>
      <c r="H13" s="124" t="s">
        <v>1559</v>
      </c>
      <c r="I13" s="61">
        <f>SLOPE(D771:D1287, E771:E1287)</f>
        <v>0.13622683863583376</v>
      </c>
      <c r="J13" s="123" t="str">
        <f ca="1">_xlfn.FORMULATEXT(I13)</f>
        <v>=SLOPE(D771:D1287, E771:E1287)</v>
      </c>
    </row>
    <row r="14" spans="1:10">
      <c r="A14" s="62">
        <v>43546</v>
      </c>
      <c r="B14" s="61">
        <v>14.41</v>
      </c>
      <c r="C14" s="61">
        <v>5269.92</v>
      </c>
      <c r="D14" s="119">
        <f t="shared" si="0"/>
        <v>-9.3248819357342663E-3</v>
      </c>
      <c r="E14" s="119">
        <f t="shared" si="1"/>
        <v>-2.0459414505677471E-2</v>
      </c>
      <c r="F14" s="119"/>
      <c r="H14" s="122" t="s">
        <v>1558</v>
      </c>
      <c r="I14" s="121">
        <f>SLOPE(D1030:D1286, E1030:E1286)</f>
        <v>0.1012797427738293</v>
      </c>
      <c r="J14" s="120" t="str">
        <f ca="1">_xlfn.FORMULATEXT(I14)</f>
        <v>=SLOPE(D1030:D1286, E1030:E1286)</v>
      </c>
    </row>
    <row r="15" spans="1:10">
      <c r="A15" s="62">
        <v>43549</v>
      </c>
      <c r="B15" s="61">
        <v>14.324999999999999</v>
      </c>
      <c r="C15" s="61">
        <v>5260.64</v>
      </c>
      <c r="D15" s="119">
        <f t="shared" si="0"/>
        <v>-5.9161474106275546E-3</v>
      </c>
      <c r="E15" s="119">
        <f t="shared" si="1"/>
        <v>-1.7624898205336405E-3</v>
      </c>
      <c r="F15" s="119"/>
    </row>
    <row r="16" spans="1:10">
      <c r="A16" s="62">
        <v>43550</v>
      </c>
      <c r="B16" s="61">
        <v>14.4</v>
      </c>
      <c r="C16" s="61">
        <v>5307.38</v>
      </c>
      <c r="D16" s="119">
        <f t="shared" si="0"/>
        <v>5.2219439811518461E-3</v>
      </c>
      <c r="E16" s="119">
        <f t="shared" si="1"/>
        <v>8.8456124729765079E-3</v>
      </c>
      <c r="F16" s="119"/>
    </row>
    <row r="17" spans="1:6">
      <c r="A17" s="62">
        <v>43551</v>
      </c>
      <c r="B17" s="61">
        <v>14.4</v>
      </c>
      <c r="C17" s="61">
        <v>5301.24</v>
      </c>
      <c r="D17" s="119">
        <f t="shared" si="0"/>
        <v>0</v>
      </c>
      <c r="E17" s="119">
        <f t="shared" si="1"/>
        <v>-1.1575493675130041E-3</v>
      </c>
      <c r="F17" s="119"/>
    </row>
    <row r="18" spans="1:6">
      <c r="A18" s="62">
        <v>43552</v>
      </c>
      <c r="B18" s="61">
        <v>14.36</v>
      </c>
      <c r="C18" s="61">
        <v>5296.54</v>
      </c>
      <c r="D18" s="119">
        <f t="shared" si="0"/>
        <v>-2.781642961876914E-3</v>
      </c>
      <c r="E18" s="119">
        <f t="shared" si="1"/>
        <v>-8.8697827434352226E-4</v>
      </c>
      <c r="F18" s="119"/>
    </row>
    <row r="19" spans="1:6">
      <c r="A19" s="62">
        <v>43553</v>
      </c>
      <c r="B19" s="61">
        <v>14.5</v>
      </c>
      <c r="C19" s="61">
        <v>5350.53</v>
      </c>
      <c r="D19" s="119">
        <f t="shared" si="0"/>
        <v>9.7020858064506676E-3</v>
      </c>
      <c r="E19" s="119">
        <f t="shared" si="1"/>
        <v>1.0141844238840032E-2</v>
      </c>
      <c r="F19" s="119"/>
    </row>
    <row r="20" spans="1:6">
      <c r="A20" s="62">
        <v>43556</v>
      </c>
      <c r="B20" s="61">
        <v>14.585000000000001</v>
      </c>
      <c r="C20" s="61">
        <v>5405.53</v>
      </c>
      <c r="D20" s="119">
        <f t="shared" si="0"/>
        <v>5.8449538931561124E-3</v>
      </c>
      <c r="E20" s="119">
        <f t="shared" si="1"/>
        <v>1.0226882216343942E-2</v>
      </c>
      <c r="F20" s="119"/>
    </row>
    <row r="21" spans="1:6">
      <c r="A21" s="62">
        <v>43557</v>
      </c>
      <c r="B21" s="61">
        <v>14.605</v>
      </c>
      <c r="C21" s="61">
        <v>5423.47</v>
      </c>
      <c r="D21" s="119">
        <f t="shared" si="0"/>
        <v>1.3703325200196124E-3</v>
      </c>
      <c r="E21" s="119">
        <f t="shared" si="1"/>
        <v>3.3133283613119837E-3</v>
      </c>
      <c r="F21" s="119"/>
    </row>
    <row r="22" spans="1:6">
      <c r="A22" s="62">
        <v>43558</v>
      </c>
      <c r="B22" s="61">
        <v>14.83</v>
      </c>
      <c r="C22" s="61">
        <v>5468.91</v>
      </c>
      <c r="D22" s="119">
        <f t="shared" si="0"/>
        <v>1.5288220310136319E-2</v>
      </c>
      <c r="E22" s="119">
        <f t="shared" si="1"/>
        <v>8.3434958391856977E-3</v>
      </c>
      <c r="F22" s="119"/>
    </row>
    <row r="23" spans="1:6">
      <c r="A23" s="62">
        <v>43559</v>
      </c>
      <c r="B23" s="61">
        <v>14.85</v>
      </c>
      <c r="C23" s="61">
        <v>5463.8</v>
      </c>
      <c r="D23" s="119">
        <f t="shared" si="0"/>
        <v>1.3477090988677778E-3</v>
      </c>
      <c r="E23" s="119">
        <f t="shared" si="1"/>
        <v>-9.3480946117154354E-4</v>
      </c>
      <c r="F23" s="119"/>
    </row>
    <row r="24" spans="1:6">
      <c r="A24" s="62">
        <v>43560</v>
      </c>
      <c r="B24" s="61">
        <v>14.86</v>
      </c>
      <c r="C24" s="61">
        <v>5476.2</v>
      </c>
      <c r="D24" s="119">
        <f t="shared" si="0"/>
        <v>6.7317404090441182E-4</v>
      </c>
      <c r="E24" s="119">
        <f t="shared" si="1"/>
        <v>2.2669113912582536E-3</v>
      </c>
      <c r="F24" s="119"/>
    </row>
    <row r="25" spans="1:6">
      <c r="A25" s="62">
        <v>43563</v>
      </c>
      <c r="B25" s="61">
        <v>14.815</v>
      </c>
      <c r="C25" s="61">
        <v>5471.78</v>
      </c>
      <c r="D25" s="119">
        <f t="shared" si="0"/>
        <v>-3.0328582640845657E-3</v>
      </c>
      <c r="E25" s="119">
        <f t="shared" si="1"/>
        <v>-8.0745493509253345E-4</v>
      </c>
      <c r="F25" s="119"/>
    </row>
    <row r="26" spans="1:6">
      <c r="A26" s="62">
        <v>43564</v>
      </c>
      <c r="B26" s="61">
        <v>14.86</v>
      </c>
      <c r="C26" s="61">
        <v>5436.42</v>
      </c>
      <c r="D26" s="119">
        <f t="shared" si="0"/>
        <v>3.0328582640845527E-3</v>
      </c>
      <c r="E26" s="119">
        <f t="shared" si="1"/>
        <v>-6.483218836211042E-3</v>
      </c>
      <c r="F26" s="119"/>
    </row>
    <row r="27" spans="1:6">
      <c r="A27" s="62">
        <v>43565</v>
      </c>
      <c r="B27" s="61">
        <v>14.68</v>
      </c>
      <c r="C27" s="61">
        <v>5449.88</v>
      </c>
      <c r="D27" s="119">
        <f t="shared" si="0"/>
        <v>-1.2187016103243565E-2</v>
      </c>
      <c r="E27" s="119">
        <f t="shared" si="1"/>
        <v>2.4728340866756013E-3</v>
      </c>
      <c r="F27" s="119"/>
    </row>
    <row r="28" spans="1:6">
      <c r="A28" s="62">
        <v>43566</v>
      </c>
      <c r="B28" s="61">
        <v>14.61</v>
      </c>
      <c r="C28" s="61">
        <v>5485.72</v>
      </c>
      <c r="D28" s="119">
        <f t="shared" si="0"/>
        <v>-4.779797423761451E-3</v>
      </c>
      <c r="E28" s="119">
        <f t="shared" si="1"/>
        <v>6.5547621203704831E-3</v>
      </c>
      <c r="F28" s="119"/>
    </row>
    <row r="29" spans="1:6">
      <c r="A29" s="62">
        <v>43567</v>
      </c>
      <c r="B29" s="61">
        <v>14.56</v>
      </c>
      <c r="C29" s="61">
        <v>5502.7</v>
      </c>
      <c r="D29" s="119">
        <f t="shared" si="0"/>
        <v>-3.4281829940681612E-3</v>
      </c>
      <c r="E29" s="119">
        <f t="shared" si="1"/>
        <v>3.0905286683948771E-3</v>
      </c>
      <c r="F29" s="119"/>
    </row>
    <row r="30" spans="1:6">
      <c r="A30" s="62">
        <v>43570</v>
      </c>
      <c r="B30" s="61">
        <v>14.64</v>
      </c>
      <c r="C30" s="61">
        <v>5508.73</v>
      </c>
      <c r="D30" s="119">
        <f t="shared" si="0"/>
        <v>5.4794657646255705E-3</v>
      </c>
      <c r="E30" s="119">
        <f t="shared" si="1"/>
        <v>1.0952257068805513E-3</v>
      </c>
      <c r="F30" s="119"/>
    </row>
    <row r="31" spans="1:6">
      <c r="A31" s="62">
        <v>43571</v>
      </c>
      <c r="B31" s="61">
        <v>14.58</v>
      </c>
      <c r="C31" s="61">
        <v>5528.67</v>
      </c>
      <c r="D31" s="119">
        <f t="shared" si="0"/>
        <v>-4.1067819526534712E-3</v>
      </c>
      <c r="E31" s="119">
        <f t="shared" si="1"/>
        <v>3.6131736990767391E-3</v>
      </c>
      <c r="F31" s="119"/>
    </row>
    <row r="32" spans="1:6">
      <c r="A32" s="62">
        <v>43572</v>
      </c>
      <c r="B32" s="61">
        <v>14.57</v>
      </c>
      <c r="C32" s="61">
        <v>5563.09</v>
      </c>
      <c r="D32" s="119">
        <f t="shared" si="0"/>
        <v>-6.861063733986034E-4</v>
      </c>
      <c r="E32" s="119">
        <f t="shared" si="1"/>
        <v>6.2064290044940903E-3</v>
      </c>
      <c r="F32" s="119"/>
    </row>
    <row r="33" spans="1:6">
      <c r="A33" s="62">
        <v>43573</v>
      </c>
      <c r="B33" s="61">
        <v>14.625</v>
      </c>
      <c r="C33" s="61">
        <v>5580.38</v>
      </c>
      <c r="D33" s="119">
        <f t="shared" si="0"/>
        <v>3.7677729108067369E-3</v>
      </c>
      <c r="E33" s="119">
        <f t="shared" si="1"/>
        <v>3.1031651495801011E-3</v>
      </c>
      <c r="F33" s="273">
        <f>SLOPE(D4:D33,E4:E33)</f>
        <v>0.53902784605765086</v>
      </c>
    </row>
    <row r="34" spans="1:6">
      <c r="A34" s="62">
        <v>43578</v>
      </c>
      <c r="B34" s="61">
        <v>14.484999999999999</v>
      </c>
      <c r="C34" s="61">
        <v>5591.69</v>
      </c>
      <c r="D34" s="119">
        <f t="shared" si="0"/>
        <v>-9.61876189660648E-3</v>
      </c>
      <c r="E34" s="119">
        <f t="shared" si="1"/>
        <v>2.0246926243150058E-3</v>
      </c>
      <c r="F34" s="273">
        <f t="shared" ref="F34:F97" si="2">SLOPE(D5:D34,E5:E34)</f>
        <v>0.6396886099436615</v>
      </c>
    </row>
    <row r="35" spans="1:6">
      <c r="A35" s="62">
        <v>43579</v>
      </c>
      <c r="B35" s="61">
        <v>14.244999999999999</v>
      </c>
      <c r="C35" s="61">
        <v>5576.06</v>
      </c>
      <c r="D35" s="119">
        <f t="shared" si="0"/>
        <v>-1.6707663271442127E-2</v>
      </c>
      <c r="E35" s="119">
        <f t="shared" si="1"/>
        <v>-2.7991332551814819E-3</v>
      </c>
      <c r="F35" s="273">
        <f t="shared" si="2"/>
        <v>0.71496638979872285</v>
      </c>
    </row>
    <row r="36" spans="1:6">
      <c r="A36" s="62">
        <v>43580</v>
      </c>
      <c r="B36" s="61">
        <v>14.315</v>
      </c>
      <c r="C36" s="61">
        <v>5557.67</v>
      </c>
      <c r="D36" s="119">
        <f t="shared" si="0"/>
        <v>4.9019706002066876E-3</v>
      </c>
      <c r="E36" s="119">
        <f t="shared" si="1"/>
        <v>-3.3034781199328968E-3</v>
      </c>
      <c r="F36" s="273">
        <f t="shared" si="2"/>
        <v>0.67977579728656246</v>
      </c>
    </row>
    <row r="37" spans="1:6">
      <c r="A37" s="62">
        <v>43581</v>
      </c>
      <c r="B37" s="61">
        <v>14.365</v>
      </c>
      <c r="C37" s="61">
        <v>5569.36</v>
      </c>
      <c r="D37" s="119">
        <f t="shared" si="0"/>
        <v>3.486753881174628E-3</v>
      </c>
      <c r="E37" s="119">
        <f t="shared" si="1"/>
        <v>2.1011903986861724E-3</v>
      </c>
      <c r="F37" s="273">
        <f t="shared" si="2"/>
        <v>0.68279244358380231</v>
      </c>
    </row>
    <row r="38" spans="1:6">
      <c r="A38" s="62">
        <v>43584</v>
      </c>
      <c r="B38" s="61">
        <v>14.385</v>
      </c>
      <c r="C38" s="61">
        <v>5580.98</v>
      </c>
      <c r="D38" s="119">
        <f t="shared" si="0"/>
        <v>1.3913045722584057E-3</v>
      </c>
      <c r="E38" s="119">
        <f t="shared" si="1"/>
        <v>2.0842421318995378E-3</v>
      </c>
      <c r="F38" s="273">
        <f t="shared" si="2"/>
        <v>0.63418815197032818</v>
      </c>
    </row>
    <row r="39" spans="1:6">
      <c r="A39" s="62">
        <v>43585</v>
      </c>
      <c r="B39" s="61">
        <v>13.965</v>
      </c>
      <c r="C39" s="61">
        <v>5586.41</v>
      </c>
      <c r="D39" s="119">
        <f t="shared" si="0"/>
        <v>-2.9631797606371114E-2</v>
      </c>
      <c r="E39" s="119">
        <f t="shared" si="1"/>
        <v>9.7247439695987076E-4</v>
      </c>
      <c r="F39" s="273">
        <f t="shared" si="2"/>
        <v>0.46375436949677173</v>
      </c>
    </row>
    <row r="40" spans="1:6">
      <c r="A40" s="62">
        <v>43587</v>
      </c>
      <c r="B40" s="61">
        <v>14.105</v>
      </c>
      <c r="C40" s="61">
        <v>5538.86</v>
      </c>
      <c r="D40" s="119">
        <f t="shared" si="0"/>
        <v>9.9751450568195243E-3</v>
      </c>
      <c r="E40" s="119">
        <f t="shared" si="1"/>
        <v>-8.5481591985788856E-3</v>
      </c>
      <c r="F40" s="273">
        <f t="shared" si="2"/>
        <v>0.33495528155036347</v>
      </c>
    </row>
    <row r="41" spans="1:6">
      <c r="A41" s="62">
        <v>43588</v>
      </c>
      <c r="B41" s="61">
        <v>13.93</v>
      </c>
      <c r="C41" s="61">
        <v>5548.84</v>
      </c>
      <c r="D41" s="119">
        <f t="shared" si="0"/>
        <v>-1.2484556662245284E-2</v>
      </c>
      <c r="E41" s="119">
        <f t="shared" si="1"/>
        <v>1.8001934928217182E-3</v>
      </c>
      <c r="F41" s="273">
        <f t="shared" si="2"/>
        <v>0.31408399119072106</v>
      </c>
    </row>
    <row r="42" spans="1:6">
      <c r="A42" s="62">
        <v>43591</v>
      </c>
      <c r="B42" s="61">
        <v>13.88</v>
      </c>
      <c r="C42" s="61">
        <v>5483.52</v>
      </c>
      <c r="D42" s="119">
        <f t="shared" si="0"/>
        <v>-3.5958327130558411E-3</v>
      </c>
      <c r="E42" s="119">
        <f t="shared" si="1"/>
        <v>-1.1841666386879068E-2</v>
      </c>
      <c r="F42" s="273">
        <f t="shared" si="2"/>
        <v>0.32437592826088613</v>
      </c>
    </row>
    <row r="43" spans="1:6">
      <c r="A43" s="62">
        <v>43592</v>
      </c>
      <c r="B43" s="61">
        <v>13.91</v>
      </c>
      <c r="C43" s="61">
        <v>5395.75</v>
      </c>
      <c r="D43" s="119">
        <f t="shared" si="0"/>
        <v>2.1590508566929696E-3</v>
      </c>
      <c r="E43" s="119">
        <f t="shared" si="1"/>
        <v>-1.6135623860085466E-2</v>
      </c>
      <c r="F43" s="273">
        <f t="shared" si="2"/>
        <v>0.23615432693920321</v>
      </c>
    </row>
    <row r="44" spans="1:6">
      <c r="A44" s="62">
        <v>43593</v>
      </c>
      <c r="B44" s="61">
        <v>13.95</v>
      </c>
      <c r="C44" s="61">
        <v>5417.59</v>
      </c>
      <c r="D44" s="119">
        <f t="shared" si="0"/>
        <v>2.871502332022941E-3</v>
      </c>
      <c r="E44" s="119">
        <f t="shared" si="1"/>
        <v>4.0394604622384757E-3</v>
      </c>
      <c r="F44" s="273">
        <f t="shared" si="2"/>
        <v>0.1852387457827214</v>
      </c>
    </row>
    <row r="45" spans="1:6">
      <c r="A45" s="62">
        <v>43594</v>
      </c>
      <c r="B45" s="61">
        <v>13.885</v>
      </c>
      <c r="C45" s="61">
        <v>5313.16</v>
      </c>
      <c r="D45" s="119">
        <f t="shared" si="0"/>
        <v>-4.6703875086117081E-3</v>
      </c>
      <c r="E45" s="119">
        <f t="shared" si="1"/>
        <v>-1.9464305291093411E-2</v>
      </c>
      <c r="F45" s="273">
        <f t="shared" si="2"/>
        <v>0.17635527345055182</v>
      </c>
    </row>
    <row r="46" spans="1:6">
      <c r="A46" s="62">
        <v>43595</v>
      </c>
      <c r="B46" s="61">
        <v>13.73</v>
      </c>
      <c r="C46" s="61">
        <v>5327.44</v>
      </c>
      <c r="D46" s="119">
        <f t="shared" si="0"/>
        <v>-1.1225900978883091E-2</v>
      </c>
      <c r="E46" s="119">
        <f t="shared" si="1"/>
        <v>2.6840607809663925E-3</v>
      </c>
      <c r="F46" s="273">
        <f t="shared" si="2"/>
        <v>0.1263064595830927</v>
      </c>
    </row>
    <row r="47" spans="1:6">
      <c r="A47" s="62">
        <v>43598</v>
      </c>
      <c r="B47" s="61">
        <v>13.52</v>
      </c>
      <c r="C47" s="61">
        <v>5262.57</v>
      </c>
      <c r="D47" s="119">
        <f t="shared" si="0"/>
        <v>-1.5413149165061745E-2</v>
      </c>
      <c r="E47" s="119">
        <f t="shared" si="1"/>
        <v>-1.2251322026312959E-2</v>
      </c>
      <c r="F47" s="273">
        <f t="shared" si="2"/>
        <v>0.22430406113150814</v>
      </c>
    </row>
    <row r="48" spans="1:6">
      <c r="A48" s="62">
        <v>43599</v>
      </c>
      <c r="B48" s="61">
        <v>13.66</v>
      </c>
      <c r="C48" s="61">
        <v>5341.35</v>
      </c>
      <c r="D48" s="119">
        <f t="shared" si="0"/>
        <v>1.0301783527825971E-2</v>
      </c>
      <c r="E48" s="119">
        <f t="shared" si="1"/>
        <v>1.4858929427318774E-2</v>
      </c>
      <c r="F48" s="273">
        <f t="shared" si="2"/>
        <v>0.29956478635954015</v>
      </c>
    </row>
    <row r="49" spans="1:6">
      <c r="A49" s="62">
        <v>43600</v>
      </c>
      <c r="B49" s="61">
        <v>13.65</v>
      </c>
      <c r="C49" s="61">
        <v>5374.26</v>
      </c>
      <c r="D49" s="119">
        <f t="shared" si="0"/>
        <v>-7.3233251167522404E-4</v>
      </c>
      <c r="E49" s="119">
        <f t="shared" si="1"/>
        <v>6.1424601070690721E-3</v>
      </c>
      <c r="F49" s="273">
        <f t="shared" si="2"/>
        <v>0.24640793666583538</v>
      </c>
    </row>
    <row r="50" spans="1:6">
      <c r="A50" s="62">
        <v>43601</v>
      </c>
      <c r="B50" s="61">
        <v>13.78</v>
      </c>
      <c r="C50" s="61">
        <v>5448.11</v>
      </c>
      <c r="D50" s="119">
        <f t="shared" si="0"/>
        <v>9.4787439545437387E-3</v>
      </c>
      <c r="E50" s="119">
        <f t="shared" si="1"/>
        <v>1.3647869421990177E-2</v>
      </c>
      <c r="F50" s="273">
        <f t="shared" si="2"/>
        <v>0.27817282164065066</v>
      </c>
    </row>
    <row r="51" spans="1:6">
      <c r="A51" s="62">
        <v>43602</v>
      </c>
      <c r="B51" s="61">
        <v>13.824999999999999</v>
      </c>
      <c r="C51" s="61">
        <v>5438.23</v>
      </c>
      <c r="D51" s="119">
        <f t="shared" si="0"/>
        <v>3.2602818228860734E-3</v>
      </c>
      <c r="E51" s="119">
        <f t="shared" si="1"/>
        <v>-1.8151192618642443E-3</v>
      </c>
      <c r="F51" s="273">
        <f t="shared" si="2"/>
        <v>0.26748158036881164</v>
      </c>
    </row>
    <row r="52" spans="1:6">
      <c r="A52" s="62">
        <v>43605</v>
      </c>
      <c r="B52" s="61">
        <v>13.96</v>
      </c>
      <c r="C52" s="61">
        <v>5358.59</v>
      </c>
      <c r="D52" s="119">
        <f t="shared" si="0"/>
        <v>9.7175499258280954E-3</v>
      </c>
      <c r="E52" s="119">
        <f t="shared" si="1"/>
        <v>-1.4752759502309361E-2</v>
      </c>
      <c r="F52" s="273">
        <f t="shared" si="2"/>
        <v>8.0112750815237208E-2</v>
      </c>
    </row>
    <row r="53" spans="1:6">
      <c r="A53" s="62">
        <v>43606</v>
      </c>
      <c r="B53" s="61">
        <v>13.885</v>
      </c>
      <c r="C53" s="61">
        <v>5385.46</v>
      </c>
      <c r="D53" s="119">
        <f t="shared" si="0"/>
        <v>-5.3869765754636159E-3</v>
      </c>
      <c r="E53" s="119">
        <f t="shared" si="1"/>
        <v>5.0018486549382917E-3</v>
      </c>
      <c r="F53" s="273">
        <f t="shared" si="2"/>
        <v>6.9953922158109097E-2</v>
      </c>
    </row>
    <row r="54" spans="1:6">
      <c r="A54" s="62">
        <v>43607</v>
      </c>
      <c r="B54" s="61">
        <v>13.87</v>
      </c>
      <c r="C54" s="61">
        <v>5378.98</v>
      </c>
      <c r="D54" s="119">
        <f t="shared" si="0"/>
        <v>-1.0808864320226402E-3</v>
      </c>
      <c r="E54" s="119">
        <f t="shared" si="1"/>
        <v>-1.2039643089183287E-3</v>
      </c>
      <c r="F54" s="273">
        <f t="shared" si="2"/>
        <v>6.5483470385586037E-2</v>
      </c>
    </row>
    <row r="55" spans="1:6">
      <c r="A55" s="62">
        <v>43608</v>
      </c>
      <c r="B55" s="61">
        <v>13.78</v>
      </c>
      <c r="C55" s="61">
        <v>5281.37</v>
      </c>
      <c r="D55" s="119">
        <f t="shared" si="0"/>
        <v>-6.5099687412276536E-3</v>
      </c>
      <c r="E55" s="119">
        <f t="shared" si="1"/>
        <v>-1.8313231362265932E-2</v>
      </c>
      <c r="F55" s="273">
        <f t="shared" si="2"/>
        <v>8.9254959278047691E-2</v>
      </c>
    </row>
    <row r="56" spans="1:6">
      <c r="A56" s="62">
        <v>43609</v>
      </c>
      <c r="B56" s="61">
        <v>13.95</v>
      </c>
      <c r="C56" s="61">
        <v>5316.51</v>
      </c>
      <c r="D56" s="119">
        <f t="shared" si="0"/>
        <v>1.2261242681862163E-2</v>
      </c>
      <c r="E56" s="119">
        <f t="shared" si="1"/>
        <v>6.6315392852415922E-3</v>
      </c>
      <c r="F56" s="273">
        <f t="shared" si="2"/>
        <v>0.15050322558495483</v>
      </c>
    </row>
    <row r="57" spans="1:6">
      <c r="A57" s="62">
        <v>43612</v>
      </c>
      <c r="B57" s="61">
        <v>14.02</v>
      </c>
      <c r="C57" s="61">
        <v>5336.19</v>
      </c>
      <c r="D57" s="119">
        <f t="shared" si="0"/>
        <v>5.0053733390694214E-3</v>
      </c>
      <c r="E57" s="119">
        <f t="shared" si="1"/>
        <v>3.6948421318617032E-3</v>
      </c>
      <c r="F57" s="273">
        <f t="shared" si="2"/>
        <v>0.17804204334553192</v>
      </c>
    </row>
    <row r="58" spans="1:6">
      <c r="A58" s="62">
        <v>43613</v>
      </c>
      <c r="B58" s="61">
        <v>14.03</v>
      </c>
      <c r="C58" s="61">
        <v>5312.69</v>
      </c>
      <c r="D58" s="119">
        <f t="shared" si="0"/>
        <v>7.1301250792549849E-4</v>
      </c>
      <c r="E58" s="119">
        <f t="shared" si="1"/>
        <v>-4.4136168589274929E-3</v>
      </c>
      <c r="F58" s="273">
        <f t="shared" si="2"/>
        <v>0.18932580553316328</v>
      </c>
    </row>
    <row r="59" spans="1:6">
      <c r="A59" s="62">
        <v>43614</v>
      </c>
      <c r="B59" s="61">
        <v>13.935</v>
      </c>
      <c r="C59" s="61">
        <v>5222.12</v>
      </c>
      <c r="D59" s="119">
        <f t="shared" si="0"/>
        <v>-6.7942331804579171E-3</v>
      </c>
      <c r="E59" s="119">
        <f t="shared" si="1"/>
        <v>-1.7194848602704021E-2</v>
      </c>
      <c r="F59" s="273">
        <f t="shared" si="2"/>
        <v>0.21019910344560694</v>
      </c>
    </row>
    <row r="60" spans="1:6">
      <c r="A60" s="62">
        <v>43615</v>
      </c>
      <c r="B60" s="61">
        <v>14.045</v>
      </c>
      <c r="C60" s="61">
        <v>5248.91</v>
      </c>
      <c r="D60" s="119">
        <f t="shared" si="0"/>
        <v>7.8627996222954289E-3</v>
      </c>
      <c r="E60" s="119">
        <f t="shared" si="1"/>
        <v>5.1169862859235726E-3</v>
      </c>
      <c r="F60" s="273">
        <f t="shared" si="2"/>
        <v>0.2247084509333028</v>
      </c>
    </row>
    <row r="61" spans="1:6">
      <c r="A61" s="62">
        <v>43616</v>
      </c>
      <c r="B61" s="61">
        <v>14.04</v>
      </c>
      <c r="C61" s="61">
        <v>5207.63</v>
      </c>
      <c r="D61" s="119">
        <f t="shared" si="0"/>
        <v>-3.5606195854200095E-4</v>
      </c>
      <c r="E61" s="119">
        <f t="shared" si="1"/>
        <v>-7.8955781644613511E-3</v>
      </c>
      <c r="F61" s="273">
        <f t="shared" si="2"/>
        <v>0.22771655680540584</v>
      </c>
    </row>
    <row r="62" spans="1:6">
      <c r="A62" s="62">
        <v>43619</v>
      </c>
      <c r="B62" s="61">
        <v>14.15</v>
      </c>
      <c r="C62" s="61">
        <v>5241.46</v>
      </c>
      <c r="D62" s="119">
        <f t="shared" si="0"/>
        <v>7.8042254915816891E-3</v>
      </c>
      <c r="E62" s="119">
        <f t="shared" si="1"/>
        <v>6.4752276425128841E-3</v>
      </c>
      <c r="F62" s="273">
        <f t="shared" si="2"/>
        <v>0.25628406643248536</v>
      </c>
    </row>
    <row r="63" spans="1:6">
      <c r="A63" s="62">
        <v>43620</v>
      </c>
      <c r="B63" s="61">
        <v>13.81</v>
      </c>
      <c r="C63" s="61">
        <v>5268.26</v>
      </c>
      <c r="D63" s="119">
        <f t="shared" si="0"/>
        <v>-2.4321656668045873E-2</v>
      </c>
      <c r="E63" s="119">
        <f t="shared" si="1"/>
        <v>5.1000517787638333E-3</v>
      </c>
      <c r="F63" s="273">
        <f t="shared" si="2"/>
        <v>0.17899095271769405</v>
      </c>
    </row>
    <row r="64" spans="1:6">
      <c r="A64" s="62">
        <v>43621</v>
      </c>
      <c r="B64" s="61">
        <v>13.9</v>
      </c>
      <c r="C64" s="61">
        <v>5292</v>
      </c>
      <c r="D64" s="119">
        <f t="shared" si="0"/>
        <v>6.4958727154452349E-3</v>
      </c>
      <c r="E64" s="119">
        <f t="shared" si="1"/>
        <v>4.4961089957987052E-3</v>
      </c>
      <c r="F64" s="273">
        <f t="shared" si="2"/>
        <v>0.20995317521083345</v>
      </c>
    </row>
    <row r="65" spans="1:6">
      <c r="A65" s="62">
        <v>43622</v>
      </c>
      <c r="B65" s="61">
        <v>13.625</v>
      </c>
      <c r="C65" s="61">
        <v>5278.43</v>
      </c>
      <c r="D65" s="119">
        <f t="shared" si="0"/>
        <v>-1.998249958733829E-2</v>
      </c>
      <c r="E65" s="119">
        <f t="shared" si="1"/>
        <v>-2.5675412362137556E-3</v>
      </c>
      <c r="F65" s="273">
        <f t="shared" si="2"/>
        <v>0.20953949270340977</v>
      </c>
    </row>
    <row r="66" spans="1:6">
      <c r="A66" s="62">
        <v>43623</v>
      </c>
      <c r="B66" s="61">
        <v>13.725</v>
      </c>
      <c r="C66" s="61">
        <v>5364.05</v>
      </c>
      <c r="D66" s="119">
        <f t="shared" si="0"/>
        <v>7.3126468462865572E-3</v>
      </c>
      <c r="E66" s="119">
        <f t="shared" si="1"/>
        <v>1.6090581761431414E-2</v>
      </c>
      <c r="F66" s="273">
        <f t="shared" si="2"/>
        <v>0.24520445495190352</v>
      </c>
    </row>
    <row r="67" spans="1:6">
      <c r="A67" s="62">
        <v>43626</v>
      </c>
      <c r="B67" s="61">
        <v>13.765000000000001</v>
      </c>
      <c r="C67" s="61">
        <v>5382.5</v>
      </c>
      <c r="D67" s="119">
        <f t="shared" si="0"/>
        <v>2.9101511989763702E-3</v>
      </c>
      <c r="E67" s="119">
        <f t="shared" si="1"/>
        <v>3.4336634784539895E-3</v>
      </c>
      <c r="F67" s="273">
        <f t="shared" si="2"/>
        <v>0.2456652643025081</v>
      </c>
    </row>
    <row r="68" spans="1:6">
      <c r="A68" s="62">
        <v>43627</v>
      </c>
      <c r="B68" s="61">
        <v>13.85</v>
      </c>
      <c r="C68" s="61">
        <v>5408.45</v>
      </c>
      <c r="D68" s="119">
        <f t="shared" ref="D68:D131" si="3">LN(B68/B67)</f>
        <v>6.1560940387769096E-3</v>
      </c>
      <c r="E68" s="119">
        <f t="shared" ref="E68:E131" si="4">LN(C68/C67)</f>
        <v>4.8095950816884562E-3</v>
      </c>
      <c r="F68" s="273">
        <f t="shared" si="2"/>
        <v>0.25592442287433864</v>
      </c>
    </row>
    <row r="69" spans="1:6">
      <c r="A69" s="62">
        <v>43628</v>
      </c>
      <c r="B69" s="61">
        <v>13.86</v>
      </c>
      <c r="C69" s="61">
        <v>5374.92</v>
      </c>
      <c r="D69" s="119">
        <f t="shared" si="3"/>
        <v>7.2176112840967711E-4</v>
      </c>
      <c r="E69" s="119">
        <f t="shared" si="4"/>
        <v>-6.2188551560369565E-3</v>
      </c>
      <c r="F69" s="273">
        <f t="shared" si="2"/>
        <v>0.27282072070597374</v>
      </c>
    </row>
    <row r="70" spans="1:6">
      <c r="A70" s="62">
        <v>43629</v>
      </c>
      <c r="B70" s="61">
        <v>13.89</v>
      </c>
      <c r="C70" s="61">
        <v>5375.63</v>
      </c>
      <c r="D70" s="119">
        <f t="shared" si="3"/>
        <v>2.1621630044953172E-3</v>
      </c>
      <c r="E70" s="119">
        <f t="shared" si="4"/>
        <v>1.3208626554600883E-4</v>
      </c>
      <c r="F70" s="273">
        <f t="shared" si="2"/>
        <v>0.30605470756533537</v>
      </c>
    </row>
    <row r="71" spans="1:6">
      <c r="A71" s="62">
        <v>43630</v>
      </c>
      <c r="B71" s="61">
        <v>13.82</v>
      </c>
      <c r="C71" s="61">
        <v>5367.62</v>
      </c>
      <c r="D71" s="119">
        <f t="shared" si="3"/>
        <v>-5.0523384267285518E-3</v>
      </c>
      <c r="E71" s="119">
        <f t="shared" si="4"/>
        <v>-1.491169149790456E-3</v>
      </c>
      <c r="F71" s="273">
        <f t="shared" si="2"/>
        <v>0.3198059273293955</v>
      </c>
    </row>
    <row r="72" spans="1:6">
      <c r="A72" s="62">
        <v>43633</v>
      </c>
      <c r="B72" s="61">
        <v>13.785</v>
      </c>
      <c r="C72" s="61">
        <v>5390.95</v>
      </c>
      <c r="D72" s="119">
        <f t="shared" si="3"/>
        <v>-2.5357738637637409E-3</v>
      </c>
      <c r="E72" s="119">
        <f t="shared" si="4"/>
        <v>4.3370144116120267E-3</v>
      </c>
      <c r="F72" s="273">
        <f t="shared" si="2"/>
        <v>0.31304216032272669</v>
      </c>
    </row>
    <row r="73" spans="1:6">
      <c r="A73" s="62">
        <v>43634</v>
      </c>
      <c r="B73" s="61">
        <v>14.11</v>
      </c>
      <c r="C73" s="61">
        <v>5509.73</v>
      </c>
      <c r="D73" s="119">
        <f t="shared" si="3"/>
        <v>2.3302721388962618E-2</v>
      </c>
      <c r="E73" s="119">
        <f t="shared" si="4"/>
        <v>2.1793998439912716E-2</v>
      </c>
      <c r="F73" s="273">
        <f t="shared" si="2"/>
        <v>0.47269973315928054</v>
      </c>
    </row>
    <row r="74" spans="1:6">
      <c r="A74" s="62">
        <v>43635</v>
      </c>
      <c r="B74" s="61">
        <v>14</v>
      </c>
      <c r="C74" s="61">
        <v>5518.45</v>
      </c>
      <c r="D74" s="119">
        <f t="shared" si="3"/>
        <v>-7.8264362494639608E-3</v>
      </c>
      <c r="E74" s="119">
        <f t="shared" si="4"/>
        <v>1.5814036073540556E-3</v>
      </c>
      <c r="F74" s="273">
        <f t="shared" si="2"/>
        <v>0.46888214048293275</v>
      </c>
    </row>
    <row r="75" spans="1:6">
      <c r="A75" s="62">
        <v>43636</v>
      </c>
      <c r="B75" s="61">
        <v>13.975</v>
      </c>
      <c r="C75" s="61">
        <v>5535.57</v>
      </c>
      <c r="D75" s="119">
        <f t="shared" si="3"/>
        <v>-1.7873105740957515E-3</v>
      </c>
      <c r="E75" s="119">
        <f t="shared" si="4"/>
        <v>3.097518131561314E-3</v>
      </c>
      <c r="F75" s="273">
        <f t="shared" si="2"/>
        <v>0.50492793487948895</v>
      </c>
    </row>
    <row r="76" spans="1:6">
      <c r="A76" s="62">
        <v>43637</v>
      </c>
      <c r="B76" s="61">
        <v>13.925000000000001</v>
      </c>
      <c r="C76" s="61">
        <v>5528.33</v>
      </c>
      <c r="D76" s="119">
        <f t="shared" si="3"/>
        <v>-3.5842332278150498E-3</v>
      </c>
      <c r="E76" s="119">
        <f t="shared" si="4"/>
        <v>-1.3087611119808429E-3</v>
      </c>
      <c r="F76" s="273">
        <f t="shared" si="2"/>
        <v>0.51432681529861368</v>
      </c>
    </row>
    <row r="77" spans="1:6">
      <c r="A77" s="62">
        <v>43640</v>
      </c>
      <c r="B77" s="61">
        <v>13.914999999999999</v>
      </c>
      <c r="C77" s="61">
        <v>5521.71</v>
      </c>
      <c r="D77" s="119">
        <f t="shared" si="3"/>
        <v>-7.1839083549374468E-4</v>
      </c>
      <c r="E77" s="119">
        <f t="shared" si="4"/>
        <v>-1.1981858512729328E-3</v>
      </c>
      <c r="F77" s="273">
        <f t="shared" si="2"/>
        <v>0.46151407858170151</v>
      </c>
    </row>
    <row r="78" spans="1:6">
      <c r="A78" s="62">
        <v>43641</v>
      </c>
      <c r="B78" s="61">
        <v>13.88</v>
      </c>
      <c r="C78" s="61">
        <v>5514.57</v>
      </c>
      <c r="D78" s="119">
        <f t="shared" si="3"/>
        <v>-2.518439899195563E-3</v>
      </c>
      <c r="E78" s="119">
        <f t="shared" si="4"/>
        <v>-1.2939144342401512E-3</v>
      </c>
      <c r="F78" s="273">
        <f t="shared" si="2"/>
        <v>0.44338327019828422</v>
      </c>
    </row>
    <row r="79" spans="1:6">
      <c r="A79" s="62">
        <v>43642</v>
      </c>
      <c r="B79" s="61">
        <v>13.875</v>
      </c>
      <c r="C79" s="61">
        <v>5500.72</v>
      </c>
      <c r="D79" s="119">
        <f t="shared" si="3"/>
        <v>-3.6029544616032527E-4</v>
      </c>
      <c r="E79" s="119">
        <f t="shared" si="4"/>
        <v>-2.5146877292472705E-3</v>
      </c>
      <c r="F79" s="273">
        <f t="shared" si="2"/>
        <v>0.45106896867913565</v>
      </c>
    </row>
    <row r="80" spans="1:6">
      <c r="A80" s="62">
        <v>43643</v>
      </c>
      <c r="B80" s="61">
        <v>13.83</v>
      </c>
      <c r="C80" s="61">
        <v>5493.61</v>
      </c>
      <c r="D80" s="119">
        <f t="shared" si="3"/>
        <v>-3.2485139558313327E-3</v>
      </c>
      <c r="E80" s="119">
        <f t="shared" si="4"/>
        <v>-1.293394138828792E-3</v>
      </c>
      <c r="F80" s="273">
        <f t="shared" si="2"/>
        <v>0.43231385583096194</v>
      </c>
    </row>
    <row r="81" spans="1:6">
      <c r="A81" s="62">
        <v>43644</v>
      </c>
      <c r="B81" s="61">
        <v>13.865</v>
      </c>
      <c r="C81" s="61">
        <v>5538.97</v>
      </c>
      <c r="D81" s="119">
        <f t="shared" si="3"/>
        <v>2.5275333910745471E-3</v>
      </c>
      <c r="E81" s="119">
        <f t="shared" si="4"/>
        <v>8.2229642735438587E-3</v>
      </c>
      <c r="F81" s="273">
        <f t="shared" si="2"/>
        <v>0.43328615519105407</v>
      </c>
    </row>
    <row r="82" spans="1:6">
      <c r="A82" s="62">
        <v>43647</v>
      </c>
      <c r="B82" s="61">
        <v>13.855</v>
      </c>
      <c r="C82" s="61">
        <v>5567.91</v>
      </c>
      <c r="D82" s="119">
        <f t="shared" si="3"/>
        <v>-7.2150075279965435E-4</v>
      </c>
      <c r="E82" s="119">
        <f t="shared" si="4"/>
        <v>5.2111962121775112E-3</v>
      </c>
      <c r="F82" s="273">
        <f t="shared" si="2"/>
        <v>0.57080212102502725</v>
      </c>
    </row>
    <row r="83" spans="1:6">
      <c r="A83" s="62">
        <v>43648</v>
      </c>
      <c r="B83" s="61">
        <v>13.845000000000001</v>
      </c>
      <c r="C83" s="61">
        <v>5576.82</v>
      </c>
      <c r="D83" s="119">
        <f t="shared" si="3"/>
        <v>-7.2202169201658747E-4</v>
      </c>
      <c r="E83" s="119">
        <f t="shared" si="4"/>
        <v>1.5989623612837115E-3</v>
      </c>
      <c r="F83" s="273">
        <f t="shared" si="2"/>
        <v>0.58610111933021858</v>
      </c>
    </row>
    <row r="84" spans="1:6">
      <c r="A84" s="62">
        <v>43649</v>
      </c>
      <c r="B84" s="61">
        <v>13.84</v>
      </c>
      <c r="C84" s="61">
        <v>5618.81</v>
      </c>
      <c r="D84" s="119">
        <f t="shared" si="3"/>
        <v>-3.6120643340170356E-4</v>
      </c>
      <c r="E84" s="119">
        <f t="shared" si="4"/>
        <v>7.5011762428169116E-3</v>
      </c>
      <c r="F84" s="273">
        <f t="shared" si="2"/>
        <v>0.5735714938165517</v>
      </c>
    </row>
    <row r="85" spans="1:6">
      <c r="A85" s="62">
        <v>43650</v>
      </c>
      <c r="B85" s="61">
        <v>13.984999999999999</v>
      </c>
      <c r="C85" s="61">
        <v>5620.73</v>
      </c>
      <c r="D85" s="119">
        <f t="shared" si="3"/>
        <v>1.0422376464399512E-2</v>
      </c>
      <c r="E85" s="119">
        <f t="shared" si="4"/>
        <v>3.4165099615732393E-4</v>
      </c>
      <c r="F85" s="273">
        <f t="shared" si="2"/>
        <v>0.62978308139332451</v>
      </c>
    </row>
    <row r="86" spans="1:6">
      <c r="A86" s="62">
        <v>43651</v>
      </c>
      <c r="B86" s="61">
        <v>13.96</v>
      </c>
      <c r="C86" s="61">
        <v>5593.72</v>
      </c>
      <c r="D86" s="119">
        <f t="shared" si="3"/>
        <v>-1.7892293196965631E-3</v>
      </c>
      <c r="E86" s="119">
        <f t="shared" si="4"/>
        <v>-4.8170088104823013E-3</v>
      </c>
      <c r="F86" s="273">
        <f t="shared" si="2"/>
        <v>0.59040166695487528</v>
      </c>
    </row>
    <row r="87" spans="1:6">
      <c r="A87" s="62">
        <v>43654</v>
      </c>
      <c r="B87" s="61">
        <v>13.914999999999999</v>
      </c>
      <c r="C87" s="61">
        <v>5589.19</v>
      </c>
      <c r="D87" s="119">
        <f t="shared" si="3"/>
        <v>-3.2287023563724454E-3</v>
      </c>
      <c r="E87" s="119">
        <f t="shared" si="4"/>
        <v>-8.1016484041797213E-4</v>
      </c>
      <c r="F87" s="273">
        <f t="shared" si="2"/>
        <v>0.58765991674798534</v>
      </c>
    </row>
    <row r="88" spans="1:6">
      <c r="A88" s="62">
        <v>43655</v>
      </c>
      <c r="B88" s="61">
        <v>13.855</v>
      </c>
      <c r="C88" s="61">
        <v>5572.1</v>
      </c>
      <c r="D88" s="119">
        <f t="shared" si="3"/>
        <v>-4.3212166629122487E-3</v>
      </c>
      <c r="E88" s="119">
        <f t="shared" si="4"/>
        <v>-3.0623724239779047E-3</v>
      </c>
      <c r="F88" s="273">
        <f t="shared" si="2"/>
        <v>0.61061906616050532</v>
      </c>
    </row>
    <row r="89" spans="1:6">
      <c r="A89" s="62">
        <v>43656</v>
      </c>
      <c r="B89" s="61">
        <v>13.73</v>
      </c>
      <c r="C89" s="61">
        <v>5567.59</v>
      </c>
      <c r="D89" s="119">
        <f t="shared" si="3"/>
        <v>-9.0629585350621086E-3</v>
      </c>
      <c r="E89" s="119">
        <f t="shared" si="4"/>
        <v>-8.0971737030606614E-4</v>
      </c>
      <c r="F89" s="273">
        <f t="shared" si="2"/>
        <v>0.72060340549265145</v>
      </c>
    </row>
    <row r="90" spans="1:6">
      <c r="A90" s="62">
        <v>43657</v>
      </c>
      <c r="B90" s="61">
        <v>13.51</v>
      </c>
      <c r="C90" s="61">
        <v>5551.95</v>
      </c>
      <c r="D90" s="119">
        <f t="shared" si="3"/>
        <v>-1.6153067807772273E-2</v>
      </c>
      <c r="E90" s="119">
        <f t="shared" si="4"/>
        <v>-2.8130678631909461E-3</v>
      </c>
      <c r="F90" s="273">
        <f t="shared" si="2"/>
        <v>0.75374761239208055</v>
      </c>
    </row>
    <row r="91" spans="1:6">
      <c r="A91" s="62">
        <v>43658</v>
      </c>
      <c r="B91" s="61">
        <v>13.404999999999999</v>
      </c>
      <c r="C91" s="61">
        <v>5572.86</v>
      </c>
      <c r="D91" s="119">
        <f t="shared" si="3"/>
        <v>-7.802380284184899E-3</v>
      </c>
      <c r="E91" s="119">
        <f t="shared" si="4"/>
        <v>3.7591697519120605E-3</v>
      </c>
      <c r="F91" s="273">
        <f t="shared" si="2"/>
        <v>0.82580168672873633</v>
      </c>
    </row>
    <row r="92" spans="1:6">
      <c r="A92" s="62">
        <v>43661</v>
      </c>
      <c r="B92" s="61">
        <v>13.305</v>
      </c>
      <c r="C92" s="61">
        <v>5578.21</v>
      </c>
      <c r="D92" s="119">
        <f t="shared" si="3"/>
        <v>-7.4878672582700386E-3</v>
      </c>
      <c r="E92" s="119">
        <f t="shared" si="4"/>
        <v>9.5954924693235106E-4</v>
      </c>
      <c r="F92" s="273">
        <f t="shared" si="2"/>
        <v>0.80517641943966956</v>
      </c>
    </row>
    <row r="93" spans="1:6">
      <c r="A93" s="62">
        <v>43662</v>
      </c>
      <c r="B93" s="61">
        <v>13.33</v>
      </c>
      <c r="C93" s="61">
        <v>5614.38</v>
      </c>
      <c r="D93" s="119">
        <f t="shared" si="3"/>
        <v>1.8772297609647311E-3</v>
      </c>
      <c r="E93" s="119">
        <f t="shared" si="4"/>
        <v>6.463227172909528E-3</v>
      </c>
      <c r="F93" s="273">
        <f t="shared" si="2"/>
        <v>0.8806729793138538</v>
      </c>
    </row>
    <row r="94" spans="1:6">
      <c r="A94" s="62">
        <v>43663</v>
      </c>
      <c r="B94" s="61">
        <v>13.305</v>
      </c>
      <c r="C94" s="61">
        <v>5571.71</v>
      </c>
      <c r="D94" s="119">
        <f t="shared" si="3"/>
        <v>-1.8772297609647825E-3</v>
      </c>
      <c r="E94" s="119">
        <f t="shared" si="4"/>
        <v>-7.6291549528997946E-3</v>
      </c>
      <c r="F94" s="273">
        <f t="shared" si="2"/>
        <v>0.79820337413830222</v>
      </c>
    </row>
    <row r="95" spans="1:6">
      <c r="A95" s="62">
        <v>43664</v>
      </c>
      <c r="B95" s="61">
        <v>13.26</v>
      </c>
      <c r="C95" s="61">
        <v>5550.55</v>
      </c>
      <c r="D95" s="119">
        <f t="shared" si="3"/>
        <v>-3.387919671936003E-3</v>
      </c>
      <c r="E95" s="119">
        <f t="shared" si="4"/>
        <v>-3.8049866716654422E-3</v>
      </c>
      <c r="F95" s="273">
        <f t="shared" si="2"/>
        <v>0.72722232598550984</v>
      </c>
    </row>
    <row r="96" spans="1:6">
      <c r="A96" s="62">
        <v>43665</v>
      </c>
      <c r="B96" s="61">
        <v>13.225</v>
      </c>
      <c r="C96" s="61">
        <v>5552.34</v>
      </c>
      <c r="D96" s="119">
        <f t="shared" si="3"/>
        <v>-2.6430070133533611E-3</v>
      </c>
      <c r="E96" s="119">
        <f t="shared" si="4"/>
        <v>3.2243857509329886E-4</v>
      </c>
      <c r="F96" s="273">
        <f t="shared" si="2"/>
        <v>0.76638795949802951</v>
      </c>
    </row>
    <row r="97" spans="1:6">
      <c r="A97" s="62">
        <v>43668</v>
      </c>
      <c r="B97" s="61">
        <v>13.154999999999999</v>
      </c>
      <c r="C97" s="61">
        <v>5567.02</v>
      </c>
      <c r="D97" s="119">
        <f t="shared" si="3"/>
        <v>-5.3070632521070088E-3</v>
      </c>
      <c r="E97" s="119">
        <f t="shared" si="4"/>
        <v>2.6404412716188892E-3</v>
      </c>
      <c r="F97" s="273">
        <f t="shared" si="2"/>
        <v>0.75105847083347788</v>
      </c>
    </row>
    <row r="98" spans="1:6">
      <c r="A98" s="62">
        <v>43669</v>
      </c>
      <c r="B98" s="61">
        <v>13.22</v>
      </c>
      <c r="C98" s="61">
        <v>5618.16</v>
      </c>
      <c r="D98" s="119">
        <f t="shared" si="3"/>
        <v>4.9289199312841994E-3</v>
      </c>
      <c r="E98" s="119">
        <f t="shared" si="4"/>
        <v>9.1443063684252274E-3</v>
      </c>
      <c r="F98" s="273">
        <f t="shared" ref="F98:F161" si="5">SLOPE(D69:D98,E69:E98)</f>
        <v>0.73587815703143911</v>
      </c>
    </row>
    <row r="99" spans="1:6">
      <c r="A99" s="62">
        <v>43670</v>
      </c>
      <c r="B99" s="61">
        <v>13.154999999999999</v>
      </c>
      <c r="C99" s="61">
        <v>5605.87</v>
      </c>
      <c r="D99" s="119">
        <f t="shared" si="3"/>
        <v>-4.9289199312842211E-3</v>
      </c>
      <c r="E99" s="119">
        <f t="shared" si="4"/>
        <v>-2.1899451287566E-3</v>
      </c>
      <c r="F99" s="273">
        <f t="shared" si="5"/>
        <v>0.80648314081018002</v>
      </c>
    </row>
    <row r="100" spans="1:6">
      <c r="A100" s="62">
        <v>43671</v>
      </c>
      <c r="B100" s="61">
        <v>13.39</v>
      </c>
      <c r="C100" s="61">
        <v>5578.05</v>
      </c>
      <c r="D100" s="119">
        <f t="shared" si="3"/>
        <v>1.7706245210825262E-2</v>
      </c>
      <c r="E100" s="119">
        <f t="shared" si="4"/>
        <v>-4.9750100824053284E-3</v>
      </c>
      <c r="F100" s="273">
        <f t="shared" si="5"/>
        <v>0.64658419311933502</v>
      </c>
    </row>
    <row r="101" spans="1:6">
      <c r="A101" s="62">
        <v>43672</v>
      </c>
      <c r="B101" s="61">
        <v>13.52</v>
      </c>
      <c r="C101" s="61">
        <v>5610.05</v>
      </c>
      <c r="D101" s="119">
        <f t="shared" si="3"/>
        <v>9.6619109117368901E-3</v>
      </c>
      <c r="E101" s="119">
        <f t="shared" si="4"/>
        <v>5.720379199432947E-3</v>
      </c>
      <c r="F101" s="273">
        <f t="shared" si="5"/>
        <v>0.67639473738212408</v>
      </c>
    </row>
    <row r="102" spans="1:6">
      <c r="A102" s="62">
        <v>43675</v>
      </c>
      <c r="B102" s="61">
        <v>13.615</v>
      </c>
      <c r="C102" s="61">
        <v>5601.1</v>
      </c>
      <c r="D102" s="119">
        <f t="shared" si="3"/>
        <v>7.0020555109049651E-3</v>
      </c>
      <c r="E102" s="119">
        <f t="shared" si="4"/>
        <v>-1.5966251278926222E-3</v>
      </c>
      <c r="F102" s="273">
        <f t="shared" si="5"/>
        <v>0.65846153157822396</v>
      </c>
    </row>
    <row r="103" spans="1:6">
      <c r="A103" s="62">
        <v>43676</v>
      </c>
      <c r="B103" s="61">
        <v>13.46</v>
      </c>
      <c r="C103" s="61">
        <v>5511.07</v>
      </c>
      <c r="D103" s="119">
        <f t="shared" si="3"/>
        <v>-1.1449801909141097E-2</v>
      </c>
      <c r="E103" s="119">
        <f t="shared" si="4"/>
        <v>-1.6204210333546815E-2</v>
      </c>
      <c r="F103" s="273">
        <f t="shared" si="5"/>
        <v>0.35899698329143609</v>
      </c>
    </row>
    <row r="104" spans="1:6">
      <c r="A104" s="62">
        <v>43677</v>
      </c>
      <c r="B104" s="61">
        <v>13.425000000000001</v>
      </c>
      <c r="C104" s="61">
        <v>5518.9</v>
      </c>
      <c r="D104" s="119">
        <f t="shared" si="3"/>
        <v>-2.603683821653352E-3</v>
      </c>
      <c r="E104" s="119">
        <f t="shared" si="4"/>
        <v>1.4197683792922878E-3</v>
      </c>
      <c r="F104" s="273">
        <f t="shared" si="5"/>
        <v>0.37018241428704041</v>
      </c>
    </row>
    <row r="105" spans="1:6">
      <c r="A105" s="62">
        <v>43678</v>
      </c>
      <c r="B105" s="61">
        <v>13.52</v>
      </c>
      <c r="C105" s="61">
        <v>5557.41</v>
      </c>
      <c r="D105" s="119">
        <f t="shared" si="3"/>
        <v>7.0514302198894747E-3</v>
      </c>
      <c r="E105" s="119">
        <f t="shared" si="4"/>
        <v>6.9536073243892296E-3</v>
      </c>
      <c r="F105" s="273">
        <f t="shared" si="5"/>
        <v>0.42558564328617576</v>
      </c>
    </row>
    <row r="106" spans="1:6">
      <c r="A106" s="62">
        <v>43679</v>
      </c>
      <c r="B106" s="61">
        <v>13.4</v>
      </c>
      <c r="C106" s="61">
        <v>5359</v>
      </c>
      <c r="D106" s="119">
        <f t="shared" si="3"/>
        <v>-8.9153636579522803E-3</v>
      </c>
      <c r="E106" s="119">
        <f t="shared" si="4"/>
        <v>-3.6354781880387925E-2</v>
      </c>
      <c r="F106" s="273">
        <f t="shared" si="5"/>
        <v>0.295205525524038</v>
      </c>
    </row>
    <row r="107" spans="1:6">
      <c r="A107" s="62">
        <v>43682</v>
      </c>
      <c r="B107" s="61">
        <v>13.28</v>
      </c>
      <c r="C107" s="61">
        <v>5241.55</v>
      </c>
      <c r="D107" s="119">
        <f t="shared" si="3"/>
        <v>-8.9955629085779858E-3</v>
      </c>
      <c r="E107" s="119">
        <f t="shared" si="4"/>
        <v>-2.2160134393690932E-2</v>
      </c>
      <c r="F107" s="273">
        <f t="shared" si="5"/>
        <v>0.30703539989781403</v>
      </c>
    </row>
    <row r="108" spans="1:6">
      <c r="A108" s="62">
        <v>43683</v>
      </c>
      <c r="B108" s="61">
        <v>13.27</v>
      </c>
      <c r="C108" s="61">
        <v>5234.6499999999996</v>
      </c>
      <c r="D108" s="119">
        <f t="shared" si="3"/>
        <v>-7.5329570417166116E-4</v>
      </c>
      <c r="E108" s="119">
        <f t="shared" si="4"/>
        <v>-1.3172717202312835E-3</v>
      </c>
      <c r="F108" s="273">
        <f t="shared" si="5"/>
        <v>0.30733971722202236</v>
      </c>
    </row>
    <row r="109" spans="1:6">
      <c r="A109" s="62">
        <v>43684</v>
      </c>
      <c r="B109" s="61">
        <v>13.285</v>
      </c>
      <c r="C109" s="61">
        <v>5266.51</v>
      </c>
      <c r="D109" s="119">
        <f t="shared" si="3"/>
        <v>1.1297308676607694E-3</v>
      </c>
      <c r="E109" s="119">
        <f t="shared" si="4"/>
        <v>6.0679196881315393E-3</v>
      </c>
      <c r="F109" s="273">
        <f t="shared" si="5"/>
        <v>0.30857417867110554</v>
      </c>
    </row>
    <row r="110" spans="1:6">
      <c r="A110" s="62">
        <v>43685</v>
      </c>
      <c r="B110" s="61">
        <v>13.335000000000001</v>
      </c>
      <c r="C110" s="61">
        <v>5387.96</v>
      </c>
      <c r="D110" s="119">
        <f t="shared" si="3"/>
        <v>3.7565784222008975E-3</v>
      </c>
      <c r="E110" s="119">
        <f t="shared" si="4"/>
        <v>2.2798930528663604E-2</v>
      </c>
      <c r="F110" s="273">
        <f t="shared" si="5"/>
        <v>0.29125262021827808</v>
      </c>
    </row>
    <row r="111" spans="1:6">
      <c r="A111" s="62">
        <v>43686</v>
      </c>
      <c r="B111" s="61">
        <v>13.21</v>
      </c>
      <c r="C111" s="61">
        <v>5327.92</v>
      </c>
      <c r="D111" s="119">
        <f t="shared" si="3"/>
        <v>-9.4180390997436192E-3</v>
      </c>
      <c r="E111" s="119">
        <f t="shared" si="4"/>
        <v>-1.1205916505239706E-2</v>
      </c>
      <c r="F111" s="273">
        <f t="shared" si="5"/>
        <v>0.30379628680348197</v>
      </c>
    </row>
    <row r="112" spans="1:6">
      <c r="A112" s="62">
        <v>43689</v>
      </c>
      <c r="B112" s="61">
        <v>13.255000000000001</v>
      </c>
      <c r="C112" s="61">
        <v>5310.31</v>
      </c>
      <c r="D112" s="119">
        <f t="shared" si="3"/>
        <v>3.4007212067548977E-3</v>
      </c>
      <c r="E112" s="119">
        <f t="shared" si="4"/>
        <v>-3.3107041462564508E-3</v>
      </c>
      <c r="F112" s="273">
        <f t="shared" si="5"/>
        <v>0.30303746902801715</v>
      </c>
    </row>
    <row r="113" spans="1:6">
      <c r="A113" s="62">
        <v>43690</v>
      </c>
      <c r="B113" s="61">
        <v>13.46</v>
      </c>
      <c r="C113" s="61">
        <v>5363.07</v>
      </c>
      <c r="D113" s="119">
        <f t="shared" si="3"/>
        <v>1.534748447559289E-2</v>
      </c>
      <c r="E113" s="119">
        <f t="shared" si="4"/>
        <v>9.886358347563233E-3</v>
      </c>
      <c r="F113" s="273">
        <f t="shared" si="5"/>
        <v>0.34917293214898176</v>
      </c>
    </row>
    <row r="114" spans="1:6">
      <c r="A114" s="62">
        <v>43691</v>
      </c>
      <c r="B114" s="61">
        <v>13.265000000000001</v>
      </c>
      <c r="C114" s="61">
        <v>5251.3</v>
      </c>
      <c r="D114" s="119">
        <f t="shared" si="3"/>
        <v>-1.459333662687883E-2</v>
      </c>
      <c r="E114" s="119">
        <f t="shared" si="4"/>
        <v>-2.1060907313038165E-2</v>
      </c>
      <c r="F114" s="273">
        <f t="shared" si="5"/>
        <v>0.39197621886858441</v>
      </c>
    </row>
    <row r="115" spans="1:6">
      <c r="A115" s="62">
        <v>43692</v>
      </c>
      <c r="B115" s="61">
        <v>13.27</v>
      </c>
      <c r="C115" s="61">
        <v>5236.93</v>
      </c>
      <c r="D115" s="119">
        <f t="shared" si="3"/>
        <v>3.7686075441309191E-4</v>
      </c>
      <c r="E115" s="119">
        <f t="shared" si="4"/>
        <v>-2.7402162217588549E-3</v>
      </c>
      <c r="F115" s="273">
        <f t="shared" si="5"/>
        <v>0.38348737432211233</v>
      </c>
    </row>
    <row r="116" spans="1:6">
      <c r="A116" s="62">
        <v>43693</v>
      </c>
      <c r="B116" s="61">
        <v>13.46</v>
      </c>
      <c r="C116" s="61">
        <v>5300.79</v>
      </c>
      <c r="D116" s="119">
        <f t="shared" si="3"/>
        <v>1.4216475872465625E-2</v>
      </c>
      <c r="E116" s="119">
        <f t="shared" si="4"/>
        <v>1.2120417277161736E-2</v>
      </c>
      <c r="F116" s="273">
        <f t="shared" si="5"/>
        <v>0.42313349931967964</v>
      </c>
    </row>
    <row r="117" spans="1:6">
      <c r="A117" s="62">
        <v>43696</v>
      </c>
      <c r="B117" s="61">
        <v>13.595000000000001</v>
      </c>
      <c r="C117" s="61">
        <v>5371.56</v>
      </c>
      <c r="D117" s="119">
        <f t="shared" si="3"/>
        <v>9.9797538678522545E-3</v>
      </c>
      <c r="E117" s="119">
        <f t="shared" si="4"/>
        <v>1.3262503072285419E-2</v>
      </c>
      <c r="F117" s="273">
        <f t="shared" si="5"/>
        <v>0.44130137904607597</v>
      </c>
    </row>
    <row r="118" spans="1:6">
      <c r="A118" s="62">
        <v>43697</v>
      </c>
      <c r="B118" s="61">
        <v>13.5</v>
      </c>
      <c r="C118" s="61">
        <v>5344.64</v>
      </c>
      <c r="D118" s="119">
        <f t="shared" si="3"/>
        <v>-7.0123926400503462E-3</v>
      </c>
      <c r="E118" s="119">
        <f t="shared" si="4"/>
        <v>-5.0241795836303256E-3</v>
      </c>
      <c r="F118" s="273">
        <f t="shared" si="5"/>
        <v>0.44435876432527821</v>
      </c>
    </row>
    <row r="119" spans="1:6">
      <c r="A119" s="62">
        <v>43698</v>
      </c>
      <c r="B119" s="61">
        <v>13.525</v>
      </c>
      <c r="C119" s="61">
        <v>5435.48</v>
      </c>
      <c r="D119" s="119">
        <f t="shared" si="3"/>
        <v>1.8501392881613734E-3</v>
      </c>
      <c r="E119" s="119">
        <f t="shared" si="4"/>
        <v>1.68536435981715E-2</v>
      </c>
      <c r="F119" s="273">
        <f t="shared" si="5"/>
        <v>0.42207845962387081</v>
      </c>
    </row>
    <row r="120" spans="1:6">
      <c r="A120" s="62">
        <v>43699</v>
      </c>
      <c r="B120" s="61">
        <v>13.47</v>
      </c>
      <c r="C120" s="61">
        <v>5388.25</v>
      </c>
      <c r="D120" s="119">
        <f t="shared" si="3"/>
        <v>-4.0748343102726316E-3</v>
      </c>
      <c r="E120" s="119">
        <f t="shared" si="4"/>
        <v>-8.7271762630583925E-3</v>
      </c>
      <c r="F120" s="273">
        <f t="shared" si="5"/>
        <v>0.41628253303297369</v>
      </c>
    </row>
    <row r="121" spans="1:6">
      <c r="A121" s="62">
        <v>43700</v>
      </c>
      <c r="B121" s="61">
        <v>13.4</v>
      </c>
      <c r="C121" s="61">
        <v>5326.87</v>
      </c>
      <c r="D121" s="119">
        <f t="shared" si="3"/>
        <v>-5.2102834654069877E-3</v>
      </c>
      <c r="E121" s="119">
        <f t="shared" si="4"/>
        <v>-1.145683322043186E-2</v>
      </c>
      <c r="F121" s="273">
        <f t="shared" si="5"/>
        <v>0.42954528859258978</v>
      </c>
    </row>
    <row r="122" spans="1:6">
      <c r="A122" s="62">
        <v>43703</v>
      </c>
      <c r="B122" s="61">
        <v>13.435</v>
      </c>
      <c r="C122" s="61">
        <v>5351.02</v>
      </c>
      <c r="D122" s="119">
        <f t="shared" si="3"/>
        <v>2.6085351105888206E-3</v>
      </c>
      <c r="E122" s="119">
        <f t="shared" si="4"/>
        <v>4.5233732839652383E-3</v>
      </c>
      <c r="F122" s="273">
        <f t="shared" si="5"/>
        <v>0.43409396483483903</v>
      </c>
    </row>
    <row r="123" spans="1:6">
      <c r="A123" s="62">
        <v>43704</v>
      </c>
      <c r="B123" s="61">
        <v>13.52</v>
      </c>
      <c r="C123" s="61">
        <v>5387.09</v>
      </c>
      <c r="D123" s="119">
        <f t="shared" si="3"/>
        <v>6.3068285473635135E-3</v>
      </c>
      <c r="E123" s="119">
        <f t="shared" si="4"/>
        <v>6.7181535044689876E-3</v>
      </c>
      <c r="F123" s="273">
        <f t="shared" si="5"/>
        <v>0.44185240187128438</v>
      </c>
    </row>
    <row r="124" spans="1:6">
      <c r="A124" s="62">
        <v>43705</v>
      </c>
      <c r="B124" s="61">
        <v>13.58</v>
      </c>
      <c r="C124" s="61">
        <v>5368.8</v>
      </c>
      <c r="D124" s="119">
        <f t="shared" si="3"/>
        <v>4.4280515157320037E-3</v>
      </c>
      <c r="E124" s="119">
        <f t="shared" si="4"/>
        <v>-3.4009305838957463E-3</v>
      </c>
      <c r="F124" s="273">
        <f t="shared" si="5"/>
        <v>0.44007112393304415</v>
      </c>
    </row>
    <row r="125" spans="1:6">
      <c r="A125" s="62">
        <v>43706</v>
      </c>
      <c r="B125" s="61">
        <v>13.715</v>
      </c>
      <c r="C125" s="61">
        <v>5449.97</v>
      </c>
      <c r="D125" s="119">
        <f t="shared" si="3"/>
        <v>9.8920022590164511E-3</v>
      </c>
      <c r="E125" s="119">
        <f t="shared" si="4"/>
        <v>1.5005684210954001E-2</v>
      </c>
      <c r="F125" s="273">
        <f t="shared" si="5"/>
        <v>0.44497066907868277</v>
      </c>
    </row>
    <row r="126" spans="1:6">
      <c r="A126" s="62">
        <v>43707</v>
      </c>
      <c r="B126" s="61">
        <v>13.8</v>
      </c>
      <c r="C126" s="61">
        <v>5480.48</v>
      </c>
      <c r="D126" s="119">
        <f t="shared" si="3"/>
        <v>6.1784677735926101E-3</v>
      </c>
      <c r="E126" s="119">
        <f t="shared" si="4"/>
        <v>5.5825842920648495E-3</v>
      </c>
      <c r="F126" s="273">
        <f t="shared" si="5"/>
        <v>0.44859257893583487</v>
      </c>
    </row>
    <row r="127" spans="1:6">
      <c r="A127" s="62">
        <v>43710</v>
      </c>
      <c r="B127" s="61">
        <v>13.83</v>
      </c>
      <c r="C127" s="61">
        <v>5493.04</v>
      </c>
      <c r="D127" s="119">
        <f t="shared" si="3"/>
        <v>2.1715535135077109E-3</v>
      </c>
      <c r="E127" s="119">
        <f t="shared" si="4"/>
        <v>2.289147964325112E-3</v>
      </c>
      <c r="F127" s="273">
        <f t="shared" si="5"/>
        <v>0.45365279478621579</v>
      </c>
    </row>
    <row r="128" spans="1:6">
      <c r="A128" s="62">
        <v>43711</v>
      </c>
      <c r="B128" s="61">
        <v>13.82</v>
      </c>
      <c r="C128" s="61">
        <v>5466.07</v>
      </c>
      <c r="D128" s="119">
        <f t="shared" si="3"/>
        <v>-7.2332733714302797E-4</v>
      </c>
      <c r="E128" s="119">
        <f t="shared" si="4"/>
        <v>-4.921942465552216E-3</v>
      </c>
      <c r="F128" s="273">
        <f t="shared" si="5"/>
        <v>0.45634309104608212</v>
      </c>
    </row>
    <row r="129" spans="1:6">
      <c r="A129" s="62">
        <v>43712</v>
      </c>
      <c r="B129" s="61">
        <v>13.785</v>
      </c>
      <c r="C129" s="61">
        <v>5532.07</v>
      </c>
      <c r="D129" s="119">
        <f t="shared" si="3"/>
        <v>-2.5357738637637409E-3</v>
      </c>
      <c r="E129" s="119">
        <f t="shared" si="4"/>
        <v>1.2002173510253143E-2</v>
      </c>
      <c r="F129" s="273">
        <f t="shared" si="5"/>
        <v>0.42835528862290884</v>
      </c>
    </row>
    <row r="130" spans="1:6">
      <c r="A130" s="62">
        <v>43713</v>
      </c>
      <c r="B130" s="61">
        <v>13.71</v>
      </c>
      <c r="C130" s="61">
        <v>5593.37</v>
      </c>
      <c r="D130" s="119">
        <f t="shared" si="3"/>
        <v>-5.4555509015370264E-3</v>
      </c>
      <c r="E130" s="119">
        <f t="shared" si="4"/>
        <v>1.1019900398649174E-2</v>
      </c>
      <c r="F130" s="273">
        <f t="shared" si="5"/>
        <v>0.42041846495336693</v>
      </c>
    </row>
    <row r="131" spans="1:6">
      <c r="A131" s="62">
        <v>43714</v>
      </c>
      <c r="B131" s="61">
        <v>13.69</v>
      </c>
      <c r="C131" s="61">
        <v>5603.99</v>
      </c>
      <c r="D131" s="119">
        <f t="shared" si="3"/>
        <v>-1.4598542738656281E-3</v>
      </c>
      <c r="E131" s="119">
        <f t="shared" si="4"/>
        <v>1.8968762608960574E-3</v>
      </c>
      <c r="F131" s="273">
        <f t="shared" si="5"/>
        <v>0.41148389091141041</v>
      </c>
    </row>
    <row r="132" spans="1:6">
      <c r="A132" s="62">
        <v>43717</v>
      </c>
      <c r="B132" s="61">
        <v>13.455</v>
      </c>
      <c r="C132" s="61">
        <v>5588.95</v>
      </c>
      <c r="D132" s="119">
        <f t="shared" ref="D132:D195" si="6">LN(B132/B131)</f>
        <v>-1.7314855121488344E-2</v>
      </c>
      <c r="E132" s="119">
        <f t="shared" ref="E132:E195" si="7">LN(C132/C131)</f>
        <v>-2.6874099301502159E-3</v>
      </c>
      <c r="F132" s="273">
        <f t="shared" si="5"/>
        <v>0.4227321794589402</v>
      </c>
    </row>
    <row r="133" spans="1:6">
      <c r="A133" s="62">
        <v>43718</v>
      </c>
      <c r="B133" s="61">
        <v>13.515000000000001</v>
      </c>
      <c r="C133" s="61">
        <v>5593.21</v>
      </c>
      <c r="D133" s="119">
        <f t="shared" si="6"/>
        <v>4.449395549541867E-3</v>
      </c>
      <c r="E133" s="119">
        <f t="shared" si="7"/>
        <v>7.6192796491727913E-4</v>
      </c>
      <c r="F133" s="273">
        <f t="shared" si="5"/>
        <v>0.40754757112010187</v>
      </c>
    </row>
    <row r="134" spans="1:6">
      <c r="A134" s="62">
        <v>43719</v>
      </c>
      <c r="B134" s="61">
        <v>13.625</v>
      </c>
      <c r="C134" s="61">
        <v>5618.06</v>
      </c>
      <c r="D134" s="119">
        <f t="shared" si="6"/>
        <v>8.1061608208967909E-3</v>
      </c>
      <c r="E134" s="119">
        <f t="shared" si="7"/>
        <v>4.4330465140523601E-3</v>
      </c>
      <c r="F134" s="273">
        <f t="shared" si="5"/>
        <v>0.41342834325858674</v>
      </c>
    </row>
    <row r="135" spans="1:6">
      <c r="A135" s="62">
        <v>43720</v>
      </c>
      <c r="B135" s="61">
        <v>13.865</v>
      </c>
      <c r="C135" s="61">
        <v>5642.86</v>
      </c>
      <c r="D135" s="119">
        <f t="shared" si="6"/>
        <v>1.7461338518433546E-2</v>
      </c>
      <c r="E135" s="119">
        <f t="shared" si="7"/>
        <v>4.4046205984467441E-3</v>
      </c>
      <c r="F135" s="273">
        <f t="shared" si="5"/>
        <v>0.42101466687688555</v>
      </c>
    </row>
    <row r="136" spans="1:6">
      <c r="A136" s="62">
        <v>43721</v>
      </c>
      <c r="B136" s="61">
        <v>13.87</v>
      </c>
      <c r="C136" s="61">
        <v>5655.46</v>
      </c>
      <c r="D136" s="119">
        <f t="shared" si="6"/>
        <v>3.6055525899876566E-4</v>
      </c>
      <c r="E136" s="119">
        <f t="shared" si="7"/>
        <v>2.2304210225090261E-3</v>
      </c>
      <c r="F136" s="273">
        <f t="shared" si="5"/>
        <v>0.49041130723665133</v>
      </c>
    </row>
    <row r="137" spans="1:6">
      <c r="A137" s="62">
        <v>43724</v>
      </c>
      <c r="B137" s="61">
        <v>13.91</v>
      </c>
      <c r="C137" s="61">
        <v>5602.23</v>
      </c>
      <c r="D137" s="119">
        <f t="shared" si="6"/>
        <v>2.8797716086113199E-3</v>
      </c>
      <c r="E137" s="119">
        <f t="shared" si="7"/>
        <v>-9.4567174427058181E-3</v>
      </c>
      <c r="F137" s="273">
        <f t="shared" si="5"/>
        <v>0.47359795399485111</v>
      </c>
    </row>
    <row r="138" spans="1:6">
      <c r="A138" s="62">
        <v>43725</v>
      </c>
      <c r="B138" s="61">
        <v>13.79</v>
      </c>
      <c r="C138" s="61">
        <v>5615.51</v>
      </c>
      <c r="D138" s="119">
        <f t="shared" si="6"/>
        <v>-8.664314130141194E-3</v>
      </c>
      <c r="E138" s="119">
        <f t="shared" si="7"/>
        <v>2.3676794441428823E-3</v>
      </c>
      <c r="F138" s="273">
        <f t="shared" si="5"/>
        <v>0.47264999155758186</v>
      </c>
    </row>
    <row r="139" spans="1:6">
      <c r="A139" s="62">
        <v>43726</v>
      </c>
      <c r="B139" s="61">
        <v>13.96</v>
      </c>
      <c r="C139" s="61">
        <v>5620.65</v>
      </c>
      <c r="D139" s="119">
        <f t="shared" si="6"/>
        <v>1.2252405529016085E-2</v>
      </c>
      <c r="E139" s="119">
        <f t="shared" si="7"/>
        <v>9.1490337598165771E-4</v>
      </c>
      <c r="F139" s="273">
        <f t="shared" si="5"/>
        <v>0.4699853651272512</v>
      </c>
    </row>
    <row r="140" spans="1:6">
      <c r="A140" s="62">
        <v>43727</v>
      </c>
      <c r="B140" s="61">
        <v>14.035</v>
      </c>
      <c r="C140" s="61">
        <v>5659.08</v>
      </c>
      <c r="D140" s="119">
        <f t="shared" si="6"/>
        <v>5.3581124796192505E-3</v>
      </c>
      <c r="E140" s="119">
        <f t="shared" si="7"/>
        <v>6.8140192530689201E-3</v>
      </c>
      <c r="F140" s="273">
        <f t="shared" si="5"/>
        <v>0.54420560643161497</v>
      </c>
    </row>
    <row r="141" spans="1:6">
      <c r="A141" s="62">
        <v>43728</v>
      </c>
      <c r="B141" s="61">
        <v>14.25</v>
      </c>
      <c r="C141" s="61">
        <v>5690.78</v>
      </c>
      <c r="D141" s="119">
        <f t="shared" si="6"/>
        <v>1.5202696900813795E-2</v>
      </c>
      <c r="E141" s="119">
        <f t="shared" si="7"/>
        <v>5.5859865105877312E-3</v>
      </c>
      <c r="F141" s="273">
        <f t="shared" si="5"/>
        <v>0.53618247669227603</v>
      </c>
    </row>
    <row r="142" spans="1:6">
      <c r="A142" s="62">
        <v>43731</v>
      </c>
      <c r="B142" s="61">
        <v>14.3</v>
      </c>
      <c r="C142" s="61">
        <v>5630.76</v>
      </c>
      <c r="D142" s="119">
        <f t="shared" si="6"/>
        <v>3.5026305512020745E-3</v>
      </c>
      <c r="E142" s="119">
        <f t="shared" si="7"/>
        <v>-1.0602897184209698E-2</v>
      </c>
      <c r="F142" s="273">
        <f t="shared" si="5"/>
        <v>0.50129224364898828</v>
      </c>
    </row>
    <row r="143" spans="1:6">
      <c r="A143" s="62">
        <v>43732</v>
      </c>
      <c r="B143" s="61">
        <v>14.25</v>
      </c>
      <c r="C143" s="61">
        <v>5628.33</v>
      </c>
      <c r="D143" s="119">
        <f t="shared" si="6"/>
        <v>-3.5026305512021118E-3</v>
      </c>
      <c r="E143" s="119">
        <f t="shared" si="7"/>
        <v>-4.3165123251185576E-4</v>
      </c>
      <c r="F143" s="273">
        <f t="shared" si="5"/>
        <v>0.47229006986130029</v>
      </c>
    </row>
    <row r="144" spans="1:6">
      <c r="A144" s="62">
        <v>43733</v>
      </c>
      <c r="B144" s="61">
        <v>14.175000000000001</v>
      </c>
      <c r="C144" s="61">
        <v>5583.8</v>
      </c>
      <c r="D144" s="119">
        <f t="shared" si="6"/>
        <v>-5.2770571008436693E-3</v>
      </c>
      <c r="E144" s="119">
        <f t="shared" si="7"/>
        <v>-7.9432247278816027E-3</v>
      </c>
      <c r="F144" s="273">
        <f t="shared" si="5"/>
        <v>0.41124746622811126</v>
      </c>
    </row>
    <row r="145" spans="1:6">
      <c r="A145" s="62">
        <v>43734</v>
      </c>
      <c r="B145" s="61">
        <v>14.295</v>
      </c>
      <c r="C145" s="61">
        <v>5620.57</v>
      </c>
      <c r="D145" s="119">
        <f t="shared" si="6"/>
        <v>8.4299761604594015E-3</v>
      </c>
      <c r="E145" s="119">
        <f t="shared" si="7"/>
        <v>6.5635340504001573E-3</v>
      </c>
      <c r="F145" s="273">
        <f t="shared" si="5"/>
        <v>0.42212540776501994</v>
      </c>
    </row>
    <row r="146" spans="1:6">
      <c r="A146" s="62">
        <v>43735</v>
      </c>
      <c r="B146" s="61">
        <v>14.395</v>
      </c>
      <c r="C146" s="61">
        <v>5640.58</v>
      </c>
      <c r="D146" s="119">
        <f t="shared" si="6"/>
        <v>6.9710982898641008E-3</v>
      </c>
      <c r="E146" s="119">
        <f t="shared" si="7"/>
        <v>3.5538148519207958E-3</v>
      </c>
      <c r="F146" s="273">
        <f t="shared" si="5"/>
        <v>0.37939962324503584</v>
      </c>
    </row>
    <row r="147" spans="1:6">
      <c r="A147" s="62">
        <v>43738</v>
      </c>
      <c r="B147" s="61">
        <v>14.395</v>
      </c>
      <c r="C147" s="61">
        <v>5677.79</v>
      </c>
      <c r="D147" s="119">
        <f t="shared" si="6"/>
        <v>0</v>
      </c>
      <c r="E147" s="119">
        <f t="shared" si="7"/>
        <v>6.5751754109503362E-3</v>
      </c>
      <c r="F147" s="273">
        <f t="shared" si="5"/>
        <v>0.34153165901517635</v>
      </c>
    </row>
    <row r="148" spans="1:6">
      <c r="A148" s="62">
        <v>43739</v>
      </c>
      <c r="B148" s="61">
        <v>14.36</v>
      </c>
      <c r="C148" s="61">
        <v>5597.63</v>
      </c>
      <c r="D148" s="119">
        <f t="shared" si="6"/>
        <v>-2.4343604440611134E-3</v>
      </c>
      <c r="E148" s="119">
        <f t="shared" si="7"/>
        <v>-1.4218778638053061E-2</v>
      </c>
      <c r="F148" s="273">
        <f t="shared" si="5"/>
        <v>0.30663414702417863</v>
      </c>
    </row>
    <row r="149" spans="1:6">
      <c r="A149" s="62">
        <v>43740</v>
      </c>
      <c r="B149" s="61">
        <v>14.025</v>
      </c>
      <c r="C149" s="61">
        <v>5422.77</v>
      </c>
      <c r="D149" s="119">
        <f t="shared" si="6"/>
        <v>-2.3605112211318093E-2</v>
      </c>
      <c r="E149" s="119">
        <f t="shared" si="7"/>
        <v>-3.1736538864542252E-2</v>
      </c>
      <c r="F149" s="273">
        <f t="shared" si="5"/>
        <v>0.53124263810843197</v>
      </c>
    </row>
    <row r="150" spans="1:6">
      <c r="A150" s="62">
        <v>43741</v>
      </c>
      <c r="B150" s="61">
        <v>14.02</v>
      </c>
      <c r="C150" s="61">
        <v>5438.77</v>
      </c>
      <c r="D150" s="119">
        <f t="shared" si="6"/>
        <v>-3.5656980231598979E-4</v>
      </c>
      <c r="E150" s="119">
        <f t="shared" si="7"/>
        <v>2.9461773511454269E-3</v>
      </c>
      <c r="F150" s="273">
        <f t="shared" si="5"/>
        <v>0.52535225957710308</v>
      </c>
    </row>
    <row r="151" spans="1:6">
      <c r="A151" s="62">
        <v>43742</v>
      </c>
      <c r="B151" s="61">
        <v>14.285</v>
      </c>
      <c r="C151" s="61">
        <v>5488.32</v>
      </c>
      <c r="D151" s="119">
        <f t="shared" si="6"/>
        <v>1.8725154076292383E-2</v>
      </c>
      <c r="E151" s="119">
        <f t="shared" si="7"/>
        <v>9.0692654000278702E-3</v>
      </c>
      <c r="F151" s="273">
        <f t="shared" si="5"/>
        <v>0.56645684032168153</v>
      </c>
    </row>
    <row r="152" spans="1:6">
      <c r="A152" s="62">
        <v>43745</v>
      </c>
      <c r="B152" s="61">
        <v>14.45</v>
      </c>
      <c r="C152" s="61">
        <v>5521.61</v>
      </c>
      <c r="D152" s="119">
        <f t="shared" si="6"/>
        <v>1.1484378875704778E-2</v>
      </c>
      <c r="E152" s="119">
        <f t="shared" si="7"/>
        <v>6.047286667638198E-3</v>
      </c>
      <c r="F152" s="273">
        <f t="shared" si="5"/>
        <v>0.5820857636832204</v>
      </c>
    </row>
    <row r="153" spans="1:6">
      <c r="A153" s="62">
        <v>43746</v>
      </c>
      <c r="B153" s="61">
        <v>14.324999999999999</v>
      </c>
      <c r="C153" s="61">
        <v>5456.62</v>
      </c>
      <c r="D153" s="119">
        <f t="shared" si="6"/>
        <v>-8.6881519576379272E-3</v>
      </c>
      <c r="E153" s="119">
        <f t="shared" si="7"/>
        <v>-1.1839933980542337E-2</v>
      </c>
      <c r="F153" s="273">
        <f t="shared" si="5"/>
        <v>0.59812779773206093</v>
      </c>
    </row>
    <row r="154" spans="1:6">
      <c r="A154" s="62">
        <v>43747</v>
      </c>
      <c r="B154" s="61">
        <v>14.37</v>
      </c>
      <c r="C154" s="61">
        <v>5499.14</v>
      </c>
      <c r="D154" s="119">
        <f t="shared" si="6"/>
        <v>3.1364374901303115E-3</v>
      </c>
      <c r="E154" s="119">
        <f t="shared" si="7"/>
        <v>7.7621659273189305E-3</v>
      </c>
      <c r="F154" s="273">
        <f t="shared" si="5"/>
        <v>0.5973465841318979</v>
      </c>
    </row>
    <row r="155" spans="1:6">
      <c r="A155" s="62">
        <v>43748</v>
      </c>
      <c r="B155" s="61">
        <v>14.49</v>
      </c>
      <c r="C155" s="61">
        <v>5569.05</v>
      </c>
      <c r="D155" s="119">
        <f t="shared" si="6"/>
        <v>8.3160562416576059E-3</v>
      </c>
      <c r="E155" s="119">
        <f t="shared" si="7"/>
        <v>1.2632766463813734E-2</v>
      </c>
      <c r="F155" s="273">
        <f t="shared" si="5"/>
        <v>0.59704715488356774</v>
      </c>
    </row>
    <row r="156" spans="1:6">
      <c r="A156" s="62">
        <v>43749</v>
      </c>
      <c r="B156" s="61">
        <v>14.805</v>
      </c>
      <c r="C156" s="61">
        <v>5665.48</v>
      </c>
      <c r="D156" s="119">
        <f t="shared" si="6"/>
        <v>2.1506205220963463E-2</v>
      </c>
      <c r="E156" s="119">
        <f t="shared" si="7"/>
        <v>1.7167138853887813E-2</v>
      </c>
      <c r="F156" s="273">
        <f t="shared" si="5"/>
        <v>0.65218165704001252</v>
      </c>
    </row>
    <row r="157" spans="1:6">
      <c r="A157" s="62">
        <v>43752</v>
      </c>
      <c r="B157" s="61">
        <v>14.7</v>
      </c>
      <c r="C157" s="61">
        <v>5643.08</v>
      </c>
      <c r="D157" s="119">
        <f t="shared" si="6"/>
        <v>-7.1174677688639896E-3</v>
      </c>
      <c r="E157" s="119">
        <f t="shared" si="7"/>
        <v>-3.9616059509008008E-3</v>
      </c>
      <c r="F157" s="273">
        <f t="shared" si="5"/>
        <v>0.66342834143855978</v>
      </c>
    </row>
    <row r="158" spans="1:6">
      <c r="A158" s="62">
        <v>43753</v>
      </c>
      <c r="B158" s="61">
        <v>14.84</v>
      </c>
      <c r="C158" s="61">
        <v>5702.05</v>
      </c>
      <c r="D158" s="119">
        <f t="shared" si="6"/>
        <v>9.4787439545437387E-3</v>
      </c>
      <c r="E158" s="119">
        <f t="shared" si="7"/>
        <v>1.0395743562273579E-2</v>
      </c>
      <c r="F158" s="273">
        <f t="shared" si="5"/>
        <v>0.66954363975236308</v>
      </c>
    </row>
    <row r="159" spans="1:6">
      <c r="A159" s="62">
        <v>43754</v>
      </c>
      <c r="B159" s="61">
        <v>14.88</v>
      </c>
      <c r="C159" s="61">
        <v>5696.9</v>
      </c>
      <c r="D159" s="119">
        <f t="shared" si="6"/>
        <v>2.6917916657115746E-3</v>
      </c>
      <c r="E159" s="119">
        <f t="shared" si="7"/>
        <v>-9.0359205898894366E-4</v>
      </c>
      <c r="F159" s="273">
        <f t="shared" si="5"/>
        <v>0.71702492652993421</v>
      </c>
    </row>
    <row r="160" spans="1:6">
      <c r="A160" s="62">
        <v>43755</v>
      </c>
      <c r="B160" s="61">
        <v>14.87</v>
      </c>
      <c r="C160" s="61">
        <v>5673.07</v>
      </c>
      <c r="D160" s="119">
        <f t="shared" si="6"/>
        <v>-6.7226893288215657E-4</v>
      </c>
      <c r="E160" s="119">
        <f t="shared" si="7"/>
        <v>-4.1917498274144692E-3</v>
      </c>
      <c r="F160" s="273">
        <f t="shared" si="5"/>
        <v>0.77712225722938244</v>
      </c>
    </row>
    <row r="161" spans="1:6">
      <c r="A161" s="62">
        <v>43756</v>
      </c>
      <c r="B161" s="61">
        <v>14.925000000000001</v>
      </c>
      <c r="C161" s="61">
        <v>5636.25</v>
      </c>
      <c r="D161" s="119">
        <f t="shared" si="6"/>
        <v>3.6918988066022562E-3</v>
      </c>
      <c r="E161" s="119">
        <f t="shared" si="7"/>
        <v>-6.5114666655078863E-3</v>
      </c>
      <c r="F161" s="273">
        <f t="shared" si="5"/>
        <v>0.76442079120877804</v>
      </c>
    </row>
    <row r="162" spans="1:6">
      <c r="A162" s="62">
        <v>43759</v>
      </c>
      <c r="B162" s="61">
        <v>14.875</v>
      </c>
      <c r="C162" s="61">
        <v>5648.35</v>
      </c>
      <c r="D162" s="119">
        <f t="shared" si="6"/>
        <v>-3.3557078469724157E-3</v>
      </c>
      <c r="E162" s="119">
        <f t="shared" si="7"/>
        <v>2.1445163563220001E-3</v>
      </c>
      <c r="F162" s="273">
        <f t="shared" ref="F162:F225" si="8">SLOPE(D133:D162,E133:E162)</f>
        <v>0.73874638917857061</v>
      </c>
    </row>
    <row r="163" spans="1:6">
      <c r="A163" s="62">
        <v>43760</v>
      </c>
      <c r="B163" s="61">
        <v>14.935</v>
      </c>
      <c r="C163" s="61">
        <v>5657.69</v>
      </c>
      <c r="D163" s="119">
        <f t="shared" si="6"/>
        <v>4.0255002363797374E-3</v>
      </c>
      <c r="E163" s="119">
        <f t="shared" si="7"/>
        <v>1.6522145905557384E-3</v>
      </c>
      <c r="F163" s="273">
        <f t="shared" si="8"/>
        <v>0.73849957033284352</v>
      </c>
    </row>
    <row r="164" spans="1:6">
      <c r="A164" s="62">
        <v>43761</v>
      </c>
      <c r="B164" s="61">
        <v>14.914999999999999</v>
      </c>
      <c r="C164" s="61">
        <v>5653.44</v>
      </c>
      <c r="D164" s="119">
        <f t="shared" si="6"/>
        <v>-1.3400337013613566E-3</v>
      </c>
      <c r="E164" s="119">
        <f t="shared" si="7"/>
        <v>-7.5147225785599479E-4</v>
      </c>
      <c r="F164" s="273">
        <f t="shared" si="8"/>
        <v>0.73704820101705681</v>
      </c>
    </row>
    <row r="165" spans="1:6">
      <c r="A165" s="62">
        <v>43762</v>
      </c>
      <c r="B165" s="61">
        <v>14.73</v>
      </c>
      <c r="C165" s="61">
        <v>5684.33</v>
      </c>
      <c r="D165" s="119">
        <f t="shared" si="6"/>
        <v>-1.2481187492172899E-2</v>
      </c>
      <c r="E165" s="119">
        <f t="shared" si="7"/>
        <v>5.4490568132332965E-3</v>
      </c>
      <c r="F165" s="273">
        <f t="shared" si="8"/>
        <v>0.68151587126243451</v>
      </c>
    </row>
    <row r="166" spans="1:6">
      <c r="A166" s="62">
        <v>43763</v>
      </c>
      <c r="B166" s="61">
        <v>14.68</v>
      </c>
      <c r="C166" s="61">
        <v>5722.15</v>
      </c>
      <c r="D166" s="119">
        <f t="shared" si="6"/>
        <v>-3.4002072881693965E-3</v>
      </c>
      <c r="E166" s="119">
        <f t="shared" si="7"/>
        <v>6.6313426391859959E-3</v>
      </c>
      <c r="F166" s="273">
        <f t="shared" si="8"/>
        <v>0.66099410586715357</v>
      </c>
    </row>
    <row r="167" spans="1:6">
      <c r="A167" s="62">
        <v>43766</v>
      </c>
      <c r="B167" s="61">
        <v>14.545</v>
      </c>
      <c r="C167" s="61">
        <v>5730.57</v>
      </c>
      <c r="D167" s="119">
        <f t="shared" si="6"/>
        <v>-9.238731239204578E-3</v>
      </c>
      <c r="E167" s="119">
        <f t="shared" si="7"/>
        <v>1.4703933243881136E-3</v>
      </c>
      <c r="F167" s="273">
        <f t="shared" si="8"/>
        <v>0.68716499981615642</v>
      </c>
    </row>
    <row r="168" spans="1:6">
      <c r="A168" s="62">
        <v>43767</v>
      </c>
      <c r="B168" s="61">
        <v>14.17</v>
      </c>
      <c r="C168" s="61">
        <v>5740.14</v>
      </c>
      <c r="D168" s="119">
        <f t="shared" si="6"/>
        <v>-2.6120238244575898E-2</v>
      </c>
      <c r="E168" s="119">
        <f t="shared" si="7"/>
        <v>1.6685980589545163E-3</v>
      </c>
      <c r="F168" s="273">
        <f t="shared" si="8"/>
        <v>0.68407534478008913</v>
      </c>
    </row>
    <row r="169" spans="1:6">
      <c r="A169" s="62">
        <v>43768</v>
      </c>
      <c r="B169" s="61">
        <v>14.324999999999999</v>
      </c>
      <c r="C169" s="61">
        <v>5765.87</v>
      </c>
      <c r="D169" s="119">
        <f t="shared" si="6"/>
        <v>1.0879208898214221E-2</v>
      </c>
      <c r="E169" s="119">
        <f t="shared" si="7"/>
        <v>4.4724527250357199E-3</v>
      </c>
      <c r="F169" s="273">
        <f t="shared" si="8"/>
        <v>0.69407440790232577</v>
      </c>
    </row>
    <row r="170" spans="1:6">
      <c r="A170" s="62">
        <v>43769</v>
      </c>
      <c r="B170" s="61">
        <v>14.44</v>
      </c>
      <c r="C170" s="61">
        <v>5729.86</v>
      </c>
      <c r="D170" s="119">
        <f t="shared" si="6"/>
        <v>7.9958708638769218E-3</v>
      </c>
      <c r="E170" s="119">
        <f t="shared" si="7"/>
        <v>-6.2649553845870176E-3</v>
      </c>
      <c r="F170" s="273">
        <f t="shared" si="8"/>
        <v>0.66244952060087969</v>
      </c>
    </row>
    <row r="171" spans="1:6">
      <c r="A171" s="62">
        <v>43770</v>
      </c>
      <c r="B171" s="61">
        <v>14.395</v>
      </c>
      <c r="C171" s="61">
        <v>5761.89</v>
      </c>
      <c r="D171" s="119">
        <f t="shared" si="6"/>
        <v>-3.1212094005409188E-3</v>
      </c>
      <c r="E171" s="119">
        <f t="shared" si="7"/>
        <v>5.5744482681762001E-3</v>
      </c>
      <c r="F171" s="273">
        <f t="shared" si="8"/>
        <v>0.62635955535041965</v>
      </c>
    </row>
    <row r="172" spans="1:6">
      <c r="A172" s="62">
        <v>43773</v>
      </c>
      <c r="B172" s="61">
        <v>14.39</v>
      </c>
      <c r="C172" s="61">
        <v>5824.3</v>
      </c>
      <c r="D172" s="119">
        <f t="shared" si="6"/>
        <v>-3.4740316486271997E-4</v>
      </c>
      <c r="E172" s="119">
        <f t="shared" si="7"/>
        <v>1.0773274670185224E-2</v>
      </c>
      <c r="F172" s="273">
        <f t="shared" si="8"/>
        <v>0.64520189604535583</v>
      </c>
    </row>
    <row r="173" spans="1:6">
      <c r="A173" s="62">
        <v>43774</v>
      </c>
      <c r="B173" s="61">
        <v>14.324999999999999</v>
      </c>
      <c r="C173" s="61">
        <v>5846.89</v>
      </c>
      <c r="D173" s="119">
        <f t="shared" si="6"/>
        <v>-4.5272582984732619E-3</v>
      </c>
      <c r="E173" s="119">
        <f t="shared" si="7"/>
        <v>3.8710753932853325E-3</v>
      </c>
      <c r="F173" s="273">
        <f t="shared" si="8"/>
        <v>0.63691322378537985</v>
      </c>
    </row>
    <row r="174" spans="1:6">
      <c r="A174" s="62">
        <v>43775</v>
      </c>
      <c r="B174" s="61">
        <v>14.4</v>
      </c>
      <c r="C174" s="61">
        <v>5866.74</v>
      </c>
      <c r="D174" s="119">
        <f t="shared" si="6"/>
        <v>5.2219439811518461E-3</v>
      </c>
      <c r="E174" s="119">
        <f t="shared" si="7"/>
        <v>3.3892173478363703E-3</v>
      </c>
      <c r="F174" s="273">
        <f t="shared" si="8"/>
        <v>0.64106275979259142</v>
      </c>
    </row>
    <row r="175" spans="1:6">
      <c r="A175" s="62">
        <v>43776</v>
      </c>
      <c r="B175" s="61">
        <v>14.395</v>
      </c>
      <c r="C175" s="61">
        <v>5890.99</v>
      </c>
      <c r="D175" s="119">
        <f t="shared" si="6"/>
        <v>-3.4728251781579624E-4</v>
      </c>
      <c r="E175" s="119">
        <f t="shared" si="7"/>
        <v>4.1249517355693458E-3</v>
      </c>
      <c r="F175" s="273">
        <f t="shared" si="8"/>
        <v>0.62901786472560106</v>
      </c>
    </row>
    <row r="176" spans="1:6">
      <c r="A176" s="62">
        <v>43777</v>
      </c>
      <c r="B176" s="61">
        <v>14.285</v>
      </c>
      <c r="C176" s="61">
        <v>5889.7</v>
      </c>
      <c r="D176" s="119">
        <f t="shared" si="6"/>
        <v>-7.6708883814027911E-3</v>
      </c>
      <c r="E176" s="119">
        <f t="shared" si="7"/>
        <v>-2.1900245319344085E-4</v>
      </c>
      <c r="F176" s="273">
        <f t="shared" si="8"/>
        <v>0.6288791034181449</v>
      </c>
    </row>
    <row r="177" spans="1:6">
      <c r="A177" s="62">
        <v>43780</v>
      </c>
      <c r="B177" s="61">
        <v>14.31</v>
      </c>
      <c r="C177" s="61">
        <v>5893.82</v>
      </c>
      <c r="D177" s="119">
        <f t="shared" si="6"/>
        <v>1.7485578856231464E-3</v>
      </c>
      <c r="E177" s="119">
        <f t="shared" si="7"/>
        <v>6.9928173718677078E-4</v>
      </c>
      <c r="F177" s="273">
        <f t="shared" si="8"/>
        <v>0.63475826555212933</v>
      </c>
    </row>
    <row r="178" spans="1:6">
      <c r="A178" s="62">
        <v>43781</v>
      </c>
      <c r="B178" s="61">
        <v>14.52</v>
      </c>
      <c r="C178" s="61">
        <v>5919.75</v>
      </c>
      <c r="D178" s="119">
        <f t="shared" si="6"/>
        <v>1.4568415828290413E-2</v>
      </c>
      <c r="E178" s="119">
        <f t="shared" si="7"/>
        <v>4.3898739570496278E-3</v>
      </c>
      <c r="F178" s="273">
        <f t="shared" si="8"/>
        <v>0.70400610304820033</v>
      </c>
    </row>
    <row r="179" spans="1:6">
      <c r="A179" s="62">
        <v>43782</v>
      </c>
      <c r="B179" s="61">
        <v>14.465</v>
      </c>
      <c r="C179" s="61">
        <v>5907.09</v>
      </c>
      <c r="D179" s="119">
        <f t="shared" si="6"/>
        <v>-3.7950709685516094E-3</v>
      </c>
      <c r="E179" s="119">
        <f t="shared" si="7"/>
        <v>-2.1408939049677631E-3</v>
      </c>
      <c r="F179" s="273">
        <f t="shared" si="8"/>
        <v>0.70002500848330607</v>
      </c>
    </row>
    <row r="180" spans="1:6">
      <c r="A180" s="62">
        <v>43783</v>
      </c>
      <c r="B180" s="61">
        <v>14.3</v>
      </c>
      <c r="C180" s="61">
        <v>5901.08</v>
      </c>
      <c r="D180" s="119">
        <f t="shared" si="6"/>
        <v>-1.1472401162236807E-2</v>
      </c>
      <c r="E180" s="119">
        <f t="shared" si="7"/>
        <v>-1.0179393621474093E-3</v>
      </c>
      <c r="F180" s="273">
        <f t="shared" si="8"/>
        <v>0.73365751697634596</v>
      </c>
    </row>
    <row r="181" spans="1:6">
      <c r="A181" s="62">
        <v>43784</v>
      </c>
      <c r="B181" s="61">
        <v>14.5</v>
      </c>
      <c r="C181" s="61">
        <v>5939.27</v>
      </c>
      <c r="D181" s="119">
        <f t="shared" si="6"/>
        <v>1.3889112160667093E-2</v>
      </c>
      <c r="E181" s="119">
        <f t="shared" si="7"/>
        <v>6.450845192002827E-3</v>
      </c>
      <c r="F181" s="273">
        <f t="shared" si="8"/>
        <v>0.69050255919970716</v>
      </c>
    </row>
    <row r="182" spans="1:6">
      <c r="A182" s="62">
        <v>43787</v>
      </c>
      <c r="B182" s="61">
        <v>14.77</v>
      </c>
      <c r="C182" s="61">
        <v>5929.79</v>
      </c>
      <c r="D182" s="119">
        <f t="shared" si="6"/>
        <v>1.8449447116759686E-2</v>
      </c>
      <c r="E182" s="119">
        <f t="shared" si="7"/>
        <v>-1.5974309702556267E-3</v>
      </c>
      <c r="F182" s="273">
        <f t="shared" si="8"/>
        <v>0.58394414741022982</v>
      </c>
    </row>
    <row r="183" spans="1:6">
      <c r="A183" s="62">
        <v>43788</v>
      </c>
      <c r="B183" s="61">
        <v>14.635</v>
      </c>
      <c r="C183" s="61">
        <v>5909.05</v>
      </c>
      <c r="D183" s="119">
        <f t="shared" si="6"/>
        <v>-9.1821763994392371E-3</v>
      </c>
      <c r="E183" s="119">
        <f t="shared" si="7"/>
        <v>-3.5037252327376222E-3</v>
      </c>
      <c r="F183" s="273">
        <f t="shared" si="8"/>
        <v>0.61012786471492919</v>
      </c>
    </row>
    <row r="184" spans="1:6">
      <c r="A184" s="62">
        <v>43789</v>
      </c>
      <c r="B184" s="61">
        <v>14.685</v>
      </c>
      <c r="C184" s="61">
        <v>5894.03</v>
      </c>
      <c r="D184" s="119">
        <f t="shared" si="6"/>
        <v>3.4106445067342323E-3</v>
      </c>
      <c r="E184" s="119">
        <f t="shared" si="7"/>
        <v>-2.5450997718751076E-3</v>
      </c>
      <c r="F184" s="273">
        <f t="shared" si="8"/>
        <v>0.58274958769173002</v>
      </c>
    </row>
    <row r="185" spans="1:6">
      <c r="A185" s="62">
        <v>43790</v>
      </c>
      <c r="B185" s="61">
        <v>14.725</v>
      </c>
      <c r="C185" s="61">
        <v>5881.21</v>
      </c>
      <c r="D185" s="119">
        <f t="shared" si="6"/>
        <v>2.7201648870668724E-3</v>
      </c>
      <c r="E185" s="119">
        <f t="shared" si="7"/>
        <v>-2.177451171319011E-3</v>
      </c>
      <c r="F185" s="273">
        <f t="shared" si="8"/>
        <v>0.53889447689758652</v>
      </c>
    </row>
    <row r="186" spans="1:6">
      <c r="A186" s="62">
        <v>43791</v>
      </c>
      <c r="B186" s="61">
        <v>14.824999999999999</v>
      </c>
      <c r="C186" s="61">
        <v>5893.13</v>
      </c>
      <c r="D186" s="119">
        <f t="shared" si="6"/>
        <v>6.7682153461388105E-3</v>
      </c>
      <c r="E186" s="119">
        <f t="shared" si="7"/>
        <v>2.0247426305426992E-3</v>
      </c>
      <c r="F186" s="273">
        <f t="shared" si="8"/>
        <v>0.19114157189947673</v>
      </c>
    </row>
    <row r="187" spans="1:6">
      <c r="A187" s="62">
        <v>43794</v>
      </c>
      <c r="B187" s="61">
        <v>14.86</v>
      </c>
      <c r="C187" s="61">
        <v>5924.86</v>
      </c>
      <c r="D187" s="119">
        <f t="shared" si="6"/>
        <v>2.358094405824004E-3</v>
      </c>
      <c r="E187" s="119">
        <f t="shared" si="7"/>
        <v>5.36979236632218E-3</v>
      </c>
      <c r="F187" s="273">
        <f t="shared" si="8"/>
        <v>0.13931045935018266</v>
      </c>
    </row>
    <row r="188" spans="1:6">
      <c r="A188" s="62">
        <v>43795</v>
      </c>
      <c r="B188" s="61">
        <v>15.01</v>
      </c>
      <c r="C188" s="61">
        <v>5929.62</v>
      </c>
      <c r="D188" s="119">
        <f t="shared" si="6"/>
        <v>1.0043606355757483E-2</v>
      </c>
      <c r="E188" s="119">
        <f t="shared" si="7"/>
        <v>8.0307196196212187E-4</v>
      </c>
      <c r="F188" s="273">
        <f t="shared" si="8"/>
        <v>-2.2911079247212085E-2</v>
      </c>
    </row>
    <row r="189" spans="1:6">
      <c r="A189" s="62">
        <v>43796</v>
      </c>
      <c r="B189" s="61">
        <v>15.01</v>
      </c>
      <c r="C189" s="61">
        <v>5926.84</v>
      </c>
      <c r="D189" s="119">
        <f t="shared" si="6"/>
        <v>0</v>
      </c>
      <c r="E189" s="119">
        <f t="shared" si="7"/>
        <v>-4.6894267782199907E-4</v>
      </c>
      <c r="F189" s="273">
        <f t="shared" si="8"/>
        <v>-1.0645214121264042E-2</v>
      </c>
    </row>
    <row r="190" spans="1:6">
      <c r="A190" s="62">
        <v>43797</v>
      </c>
      <c r="B190" s="61">
        <v>14.9</v>
      </c>
      <c r="C190" s="61">
        <v>5912.72</v>
      </c>
      <c r="D190" s="119">
        <f t="shared" si="6"/>
        <v>-7.3554326939571099E-3</v>
      </c>
      <c r="E190" s="119">
        <f t="shared" si="7"/>
        <v>-2.3852249060617938E-3</v>
      </c>
      <c r="F190" s="273">
        <f t="shared" si="8"/>
        <v>4.0514306848636258E-2</v>
      </c>
    </row>
    <row r="191" spans="1:6">
      <c r="A191" s="62">
        <v>43798</v>
      </c>
      <c r="B191" s="61">
        <v>15</v>
      </c>
      <c r="C191" s="61">
        <v>5905.17</v>
      </c>
      <c r="D191" s="119">
        <f t="shared" si="6"/>
        <v>6.6889881507964889E-3</v>
      </c>
      <c r="E191" s="119">
        <f t="shared" si="7"/>
        <v>-1.2777240314749993E-3</v>
      </c>
      <c r="F191" s="273">
        <f t="shared" si="8"/>
        <v>7.2556417035842369E-2</v>
      </c>
    </row>
    <row r="192" spans="1:6">
      <c r="A192" s="62">
        <v>43801</v>
      </c>
      <c r="B192" s="61">
        <v>14.38</v>
      </c>
      <c r="C192" s="61">
        <v>5786.74</v>
      </c>
      <c r="D192" s="119">
        <f t="shared" si="6"/>
        <v>-4.2211848809309435E-2</v>
      </c>
      <c r="E192" s="119">
        <f t="shared" si="7"/>
        <v>-2.0259145101798166E-2</v>
      </c>
      <c r="F192" s="273">
        <f t="shared" si="8"/>
        <v>1.0810608119040008</v>
      </c>
    </row>
    <row r="193" spans="1:6">
      <c r="A193" s="62">
        <v>43802</v>
      </c>
      <c r="B193" s="61">
        <v>14.37</v>
      </c>
      <c r="C193" s="61">
        <v>5727.22</v>
      </c>
      <c r="D193" s="119">
        <f t="shared" si="6"/>
        <v>-6.9565220196717806E-4</v>
      </c>
      <c r="E193" s="119">
        <f t="shared" si="7"/>
        <v>-1.0338846093277799E-2</v>
      </c>
      <c r="F193" s="273">
        <f t="shared" si="8"/>
        <v>0.93817002796844995</v>
      </c>
    </row>
    <row r="194" spans="1:6">
      <c r="A194" s="62">
        <v>43803</v>
      </c>
      <c r="B194" s="61">
        <v>13.7</v>
      </c>
      <c r="C194" s="61">
        <v>5799.68</v>
      </c>
      <c r="D194" s="119">
        <f t="shared" si="6"/>
        <v>-4.7746867256854363E-2</v>
      </c>
      <c r="E194" s="119">
        <f t="shared" si="7"/>
        <v>1.2572496414949903E-2</v>
      </c>
      <c r="F194" s="273">
        <f t="shared" si="8"/>
        <v>0.33199440637049604</v>
      </c>
    </row>
    <row r="195" spans="1:6">
      <c r="A195" s="62">
        <v>43804</v>
      </c>
      <c r="B195" s="61">
        <v>13.56</v>
      </c>
      <c r="C195" s="61">
        <v>5801.55</v>
      </c>
      <c r="D195" s="119">
        <f t="shared" si="6"/>
        <v>-1.0271550321829685E-2</v>
      </c>
      <c r="E195" s="119">
        <f t="shared" si="7"/>
        <v>3.2237961254035131E-4</v>
      </c>
      <c r="F195" s="273">
        <f t="shared" si="8"/>
        <v>0.38305470353163495</v>
      </c>
    </row>
    <row r="196" spans="1:6">
      <c r="A196" s="62">
        <v>43805</v>
      </c>
      <c r="B196" s="61">
        <v>13.59</v>
      </c>
      <c r="C196" s="61">
        <v>5871.91</v>
      </c>
      <c r="D196" s="119">
        <f t="shared" ref="D196:D259" si="9">LN(B196/B195)</f>
        <v>2.2099456508028917E-3</v>
      </c>
      <c r="E196" s="119">
        <f t="shared" ref="E196:E259" si="10">LN(C196/C195)</f>
        <v>1.205484099021108E-2</v>
      </c>
      <c r="F196" s="273">
        <f t="shared" si="8"/>
        <v>0.40301198187639042</v>
      </c>
    </row>
    <row r="197" spans="1:6">
      <c r="A197" s="62">
        <v>43808</v>
      </c>
      <c r="B197" s="61">
        <v>13.46</v>
      </c>
      <c r="C197" s="61">
        <v>5837.25</v>
      </c>
      <c r="D197" s="119">
        <f t="shared" si="9"/>
        <v>-9.6119039464705718E-3</v>
      </c>
      <c r="E197" s="119">
        <f t="shared" si="10"/>
        <v>-5.9201686938081446E-3</v>
      </c>
      <c r="F197" s="273">
        <f t="shared" si="8"/>
        <v>0.43067310733264924</v>
      </c>
    </row>
    <row r="198" spans="1:6">
      <c r="A198" s="62">
        <v>43809</v>
      </c>
      <c r="B198" s="61">
        <v>13.335000000000001</v>
      </c>
      <c r="C198" s="61">
        <v>5848.03</v>
      </c>
      <c r="D198" s="119">
        <f t="shared" si="9"/>
        <v>-9.3301665826041203E-3</v>
      </c>
      <c r="E198" s="119">
        <f t="shared" si="10"/>
        <v>1.845056867809326E-3</v>
      </c>
      <c r="F198" s="273">
        <f t="shared" si="8"/>
        <v>0.44384949542955437</v>
      </c>
    </row>
    <row r="199" spans="1:6">
      <c r="A199" s="62">
        <v>43810</v>
      </c>
      <c r="B199" s="61">
        <v>13.335000000000001</v>
      </c>
      <c r="C199" s="61">
        <v>5860.88</v>
      </c>
      <c r="D199" s="119">
        <f t="shared" si="9"/>
        <v>0</v>
      </c>
      <c r="E199" s="119">
        <f t="shared" si="10"/>
        <v>2.1949105696229534E-3</v>
      </c>
      <c r="F199" s="273">
        <f t="shared" si="8"/>
        <v>0.40958379684477958</v>
      </c>
    </row>
    <row r="200" spans="1:6">
      <c r="A200" s="62">
        <v>43811</v>
      </c>
      <c r="B200" s="61">
        <v>13.38</v>
      </c>
      <c r="C200" s="61">
        <v>5884.26</v>
      </c>
      <c r="D200" s="119">
        <f t="shared" si="9"/>
        <v>3.3688970661046986E-3</v>
      </c>
      <c r="E200" s="119">
        <f t="shared" si="10"/>
        <v>3.9812264275086171E-3</v>
      </c>
      <c r="F200" s="273">
        <f t="shared" si="8"/>
        <v>0.50072497820787154</v>
      </c>
    </row>
    <row r="201" spans="1:6">
      <c r="A201" s="62">
        <v>43812</v>
      </c>
      <c r="B201" s="61">
        <v>13.275</v>
      </c>
      <c r="C201" s="61">
        <v>5919.02</v>
      </c>
      <c r="D201" s="119">
        <f t="shared" si="9"/>
        <v>-7.878487572079939E-3</v>
      </c>
      <c r="E201" s="119">
        <f t="shared" si="10"/>
        <v>5.8899052616153613E-3</v>
      </c>
      <c r="F201" s="273">
        <f t="shared" si="8"/>
        <v>0.47922160678428977</v>
      </c>
    </row>
    <row r="202" spans="1:6">
      <c r="A202" s="62">
        <v>43815</v>
      </c>
      <c r="B202" s="61">
        <v>13.345000000000001</v>
      </c>
      <c r="C202" s="61">
        <v>5991.66</v>
      </c>
      <c r="D202" s="119">
        <f t="shared" si="9"/>
        <v>5.2592157284848959E-3</v>
      </c>
      <c r="E202" s="119">
        <f t="shared" si="10"/>
        <v>1.2197607629888094E-2</v>
      </c>
      <c r="F202" s="273">
        <f t="shared" si="8"/>
        <v>0.52206021315013384</v>
      </c>
    </row>
    <row r="203" spans="1:6">
      <c r="A203" s="62">
        <v>43816</v>
      </c>
      <c r="B203" s="61">
        <v>13.445</v>
      </c>
      <c r="C203" s="61">
        <v>5968.26</v>
      </c>
      <c r="D203" s="119">
        <f t="shared" si="9"/>
        <v>7.4655068643404397E-3</v>
      </c>
      <c r="E203" s="119">
        <f t="shared" si="10"/>
        <v>-3.9130746457653126E-3</v>
      </c>
      <c r="F203" s="273">
        <f t="shared" si="8"/>
        <v>0.48437421809688003</v>
      </c>
    </row>
    <row r="204" spans="1:6">
      <c r="A204" s="62">
        <v>43817</v>
      </c>
      <c r="B204" s="61">
        <v>13.275</v>
      </c>
      <c r="C204" s="61">
        <v>5959.6</v>
      </c>
      <c r="D204" s="119">
        <f t="shared" si="9"/>
        <v>-1.2724722592825496E-2</v>
      </c>
      <c r="E204" s="119">
        <f t="shared" si="10"/>
        <v>-1.4520629051018572E-3</v>
      </c>
      <c r="F204" s="273">
        <f t="shared" si="8"/>
        <v>0.48572362657620916</v>
      </c>
    </row>
    <row r="205" spans="1:6">
      <c r="A205" s="62">
        <v>43818</v>
      </c>
      <c r="B205" s="61">
        <v>13.255000000000001</v>
      </c>
      <c r="C205" s="61">
        <v>5972.28</v>
      </c>
      <c r="D205" s="119">
        <f t="shared" si="9"/>
        <v>-1.5077273870135954E-3</v>
      </c>
      <c r="E205" s="119">
        <f t="shared" si="10"/>
        <v>2.125399312313315E-3</v>
      </c>
      <c r="F205" s="273">
        <f t="shared" si="8"/>
        <v>0.4844500055734563</v>
      </c>
    </row>
    <row r="206" spans="1:6">
      <c r="A206" s="62">
        <v>43819</v>
      </c>
      <c r="B206" s="61">
        <v>13.305</v>
      </c>
      <c r="C206" s="61">
        <v>6021.53</v>
      </c>
      <c r="D206" s="119">
        <f t="shared" si="9"/>
        <v>3.7650646886636489E-3</v>
      </c>
      <c r="E206" s="119">
        <f t="shared" si="10"/>
        <v>8.2126158099314981E-3</v>
      </c>
      <c r="F206" s="273">
        <f t="shared" si="8"/>
        <v>0.49721535668448097</v>
      </c>
    </row>
    <row r="207" spans="1:6">
      <c r="A207" s="62">
        <v>43822</v>
      </c>
      <c r="B207" s="61">
        <v>13.25</v>
      </c>
      <c r="C207" s="61">
        <v>6029.37</v>
      </c>
      <c r="D207" s="119">
        <f t="shared" si="9"/>
        <v>-4.142351997421299E-3</v>
      </c>
      <c r="E207" s="119">
        <f t="shared" si="10"/>
        <v>1.3011478156957164E-3</v>
      </c>
      <c r="F207" s="273">
        <f t="shared" si="8"/>
        <v>0.49652862842232531</v>
      </c>
    </row>
    <row r="208" spans="1:6">
      <c r="A208" s="62">
        <v>43823</v>
      </c>
      <c r="B208" s="61">
        <v>13.28</v>
      </c>
      <c r="C208" s="61">
        <v>6029.55</v>
      </c>
      <c r="D208" s="119">
        <f t="shared" si="9"/>
        <v>2.2615916160566218E-3</v>
      </c>
      <c r="E208" s="119">
        <f t="shared" si="10"/>
        <v>2.9853419711397158E-5</v>
      </c>
      <c r="F208" s="273">
        <f t="shared" si="8"/>
        <v>0.44807976400301031</v>
      </c>
    </row>
    <row r="209" spans="1:6">
      <c r="A209" s="62">
        <v>43826</v>
      </c>
      <c r="B209" s="61">
        <v>13.195</v>
      </c>
      <c r="C209" s="61">
        <v>6037.39</v>
      </c>
      <c r="D209" s="119">
        <f t="shared" si="9"/>
        <v>-6.4211740930003149E-3</v>
      </c>
      <c r="E209" s="119">
        <f t="shared" si="10"/>
        <v>1.2994182623176438E-3</v>
      </c>
      <c r="F209" s="273">
        <f t="shared" si="8"/>
        <v>0.44731256694236537</v>
      </c>
    </row>
    <row r="210" spans="1:6">
      <c r="A210" s="62">
        <v>43829</v>
      </c>
      <c r="B210" s="61">
        <v>13.13</v>
      </c>
      <c r="C210" s="61">
        <v>5982.22</v>
      </c>
      <c r="D210" s="119">
        <f t="shared" si="9"/>
        <v>-4.9382816405825663E-3</v>
      </c>
      <c r="E210" s="119">
        <f t="shared" si="10"/>
        <v>-9.180062821858204E-3</v>
      </c>
      <c r="F210" s="273">
        <f t="shared" si="8"/>
        <v>0.42060326306882206</v>
      </c>
    </row>
    <row r="211" spans="1:6">
      <c r="A211" s="62">
        <v>43830</v>
      </c>
      <c r="B211" s="61">
        <v>13.12</v>
      </c>
      <c r="C211" s="61">
        <v>5978.06</v>
      </c>
      <c r="D211" s="119">
        <f t="shared" si="9"/>
        <v>-7.6190479876191359E-4</v>
      </c>
      <c r="E211" s="119">
        <f t="shared" si="10"/>
        <v>-6.9563591617500685E-4</v>
      </c>
      <c r="F211" s="273">
        <f t="shared" si="8"/>
        <v>0.35100539755675053</v>
      </c>
    </row>
    <row r="212" spans="1:6">
      <c r="A212" s="62">
        <v>43832</v>
      </c>
      <c r="B212" s="61">
        <v>13.175000000000001</v>
      </c>
      <c r="C212" s="61">
        <v>6041.5</v>
      </c>
      <c r="D212" s="119">
        <f t="shared" si="9"/>
        <v>4.1833109114832239E-3</v>
      </c>
      <c r="E212" s="119">
        <f t="shared" si="10"/>
        <v>1.0556224872242179E-2</v>
      </c>
      <c r="F212" s="273">
        <f t="shared" si="8"/>
        <v>0.41389616813749547</v>
      </c>
    </row>
    <row r="213" spans="1:6">
      <c r="A213" s="62">
        <v>43833</v>
      </c>
      <c r="B213" s="61">
        <v>13.26</v>
      </c>
      <c r="C213" s="61">
        <v>6044.16</v>
      </c>
      <c r="D213" s="119">
        <f t="shared" si="9"/>
        <v>6.4308903302903314E-3</v>
      </c>
      <c r="E213" s="119">
        <f t="shared" si="10"/>
        <v>4.4019110962114434E-4</v>
      </c>
      <c r="F213" s="273">
        <f t="shared" si="8"/>
        <v>0.40032355676872017</v>
      </c>
    </row>
    <row r="214" spans="1:6">
      <c r="A214" s="62">
        <v>43836</v>
      </c>
      <c r="B214" s="61">
        <v>13.19</v>
      </c>
      <c r="C214" s="61">
        <v>6013.59</v>
      </c>
      <c r="D214" s="119">
        <f t="shared" si="9"/>
        <v>-5.2930180284932E-3</v>
      </c>
      <c r="E214" s="119">
        <f t="shared" si="10"/>
        <v>-5.0706086125399865E-3</v>
      </c>
      <c r="F214" s="273">
        <f t="shared" si="8"/>
        <v>0.41726650765966861</v>
      </c>
    </row>
    <row r="215" spans="1:6">
      <c r="A215" s="62">
        <v>43837</v>
      </c>
      <c r="B215" s="61">
        <v>13.2</v>
      </c>
      <c r="C215" s="61">
        <v>6012.35</v>
      </c>
      <c r="D215" s="119">
        <f t="shared" si="9"/>
        <v>7.5786286310202246E-4</v>
      </c>
      <c r="E215" s="119">
        <f t="shared" si="10"/>
        <v>-2.0622088658251285E-4</v>
      </c>
      <c r="F215" s="273">
        <f t="shared" si="8"/>
        <v>0.42965226556040403</v>
      </c>
    </row>
    <row r="216" spans="1:6">
      <c r="A216" s="62">
        <v>43838</v>
      </c>
      <c r="B216" s="61">
        <v>13.11</v>
      </c>
      <c r="C216" s="61">
        <v>6031</v>
      </c>
      <c r="D216" s="119">
        <f t="shared" si="9"/>
        <v>-6.8415318167167121E-3</v>
      </c>
      <c r="E216" s="119">
        <f t="shared" si="10"/>
        <v>3.0971473731252284E-3</v>
      </c>
      <c r="F216" s="273">
        <f t="shared" si="8"/>
        <v>0.41390365105028859</v>
      </c>
    </row>
    <row r="217" spans="1:6">
      <c r="A217" s="62">
        <v>43839</v>
      </c>
      <c r="B217" s="61">
        <v>13.15</v>
      </c>
      <c r="C217" s="61">
        <v>6042.55</v>
      </c>
      <c r="D217" s="119">
        <f t="shared" si="9"/>
        <v>3.0464608481650737E-3</v>
      </c>
      <c r="E217" s="119">
        <f t="shared" si="10"/>
        <v>1.913273813144213E-3</v>
      </c>
      <c r="F217" s="273">
        <f t="shared" si="8"/>
        <v>0.40447871957528486</v>
      </c>
    </row>
    <row r="218" spans="1:6">
      <c r="A218" s="62">
        <v>43840</v>
      </c>
      <c r="B218" s="61">
        <v>13.12</v>
      </c>
      <c r="C218" s="61">
        <v>6037.11</v>
      </c>
      <c r="D218" s="119">
        <f t="shared" si="9"/>
        <v>-2.2839751078306166E-3</v>
      </c>
      <c r="E218" s="119">
        <f t="shared" si="10"/>
        <v>-9.0068766302394722E-4</v>
      </c>
      <c r="F218" s="273">
        <f t="shared" si="8"/>
        <v>0.39979894064013527</v>
      </c>
    </row>
    <row r="219" spans="1:6">
      <c r="A219" s="62">
        <v>43843</v>
      </c>
      <c r="B219" s="61">
        <v>13.055</v>
      </c>
      <c r="C219" s="61">
        <v>6036.14</v>
      </c>
      <c r="D219" s="119">
        <f t="shared" si="9"/>
        <v>-4.9665813648507489E-3</v>
      </c>
      <c r="E219" s="119">
        <f t="shared" si="10"/>
        <v>-1.6068581402459549E-4</v>
      </c>
      <c r="F219" s="273">
        <f t="shared" si="8"/>
        <v>0.4037112305106908</v>
      </c>
    </row>
    <row r="220" spans="1:6">
      <c r="A220" s="62">
        <v>43844</v>
      </c>
      <c r="B220" s="61">
        <v>13.04</v>
      </c>
      <c r="C220" s="61">
        <v>6040.89</v>
      </c>
      <c r="D220" s="119">
        <f t="shared" si="9"/>
        <v>-1.1496456525853706E-3</v>
      </c>
      <c r="E220" s="119">
        <f t="shared" si="10"/>
        <v>7.8661728006454998E-4</v>
      </c>
      <c r="F220" s="273">
        <f t="shared" si="8"/>
        <v>0.40052951116141833</v>
      </c>
    </row>
    <row r="221" spans="1:6">
      <c r="A221" s="62">
        <v>43845</v>
      </c>
      <c r="B221" s="61">
        <v>13.03</v>
      </c>
      <c r="C221" s="61">
        <v>6032.61</v>
      </c>
      <c r="D221" s="119">
        <f t="shared" si="9"/>
        <v>-7.6716536175308451E-4</v>
      </c>
      <c r="E221" s="119">
        <f t="shared" si="10"/>
        <v>-1.3715991714228172E-3</v>
      </c>
      <c r="F221" s="273">
        <f t="shared" si="8"/>
        <v>0.41091946111626221</v>
      </c>
    </row>
    <row r="222" spans="1:6">
      <c r="A222" s="62">
        <v>43846</v>
      </c>
      <c r="B222" s="61">
        <v>12.855</v>
      </c>
      <c r="C222" s="61">
        <v>6039.03</v>
      </c>
      <c r="D222" s="119">
        <f t="shared" si="9"/>
        <v>-1.3521550418900843E-2</v>
      </c>
      <c r="E222" s="119">
        <f t="shared" si="10"/>
        <v>1.0636501097237227E-3</v>
      </c>
      <c r="F222" s="273">
        <f t="shared" si="8"/>
        <v>-0.26310784372759838</v>
      </c>
    </row>
    <row r="223" spans="1:6">
      <c r="A223" s="62">
        <v>43847</v>
      </c>
      <c r="B223" s="61">
        <v>13.03</v>
      </c>
      <c r="C223" s="61">
        <v>6100.72</v>
      </c>
      <c r="D223" s="119">
        <f t="shared" si="9"/>
        <v>1.3521550418900772E-2</v>
      </c>
      <c r="E223" s="119">
        <f t="shared" si="10"/>
        <v>1.0163393977518802E-2</v>
      </c>
      <c r="F223" s="273">
        <f t="shared" si="8"/>
        <v>-7.8262259128362113E-2</v>
      </c>
    </row>
    <row r="224" spans="1:6">
      <c r="A224" s="62">
        <v>43850</v>
      </c>
      <c r="B224" s="61">
        <v>13.06</v>
      </c>
      <c r="C224" s="61">
        <v>6078.54</v>
      </c>
      <c r="D224" s="119">
        <f t="shared" si="9"/>
        <v>2.2997327115313305E-3</v>
      </c>
      <c r="E224" s="119">
        <f t="shared" si="10"/>
        <v>-3.6422614379052879E-3</v>
      </c>
      <c r="F224" s="273">
        <f t="shared" si="8"/>
        <v>0.51621538249723709</v>
      </c>
    </row>
    <row r="225" spans="1:6">
      <c r="A225" s="62">
        <v>43851</v>
      </c>
      <c r="B225" s="61">
        <v>13.1</v>
      </c>
      <c r="C225" s="61">
        <v>6045.99</v>
      </c>
      <c r="D225" s="119">
        <f t="shared" si="9"/>
        <v>3.0581063588208724E-3</v>
      </c>
      <c r="E225" s="119">
        <f t="shared" si="10"/>
        <v>-5.3692931931322817E-3</v>
      </c>
      <c r="F225" s="273">
        <f t="shared" si="8"/>
        <v>0.43713034366598985</v>
      </c>
    </row>
    <row r="226" spans="1:6">
      <c r="A226" s="62">
        <v>43852</v>
      </c>
      <c r="B226" s="61">
        <v>13.13</v>
      </c>
      <c r="C226" s="61">
        <v>6010.98</v>
      </c>
      <c r="D226" s="119">
        <f t="shared" si="9"/>
        <v>2.2874581075990621E-3</v>
      </c>
      <c r="E226" s="119">
        <f t="shared" si="10"/>
        <v>-5.8074455517076748E-3</v>
      </c>
      <c r="F226" s="273">
        <f t="shared" ref="F226:F289" si="11">SLOPE(D197:D226,E197:E226)</f>
        <v>0.39829265089602423</v>
      </c>
    </row>
    <row r="227" spans="1:6">
      <c r="A227" s="62">
        <v>43853</v>
      </c>
      <c r="B227" s="61">
        <v>13.06</v>
      </c>
      <c r="C227" s="61">
        <v>5971.79</v>
      </c>
      <c r="D227" s="119">
        <f t="shared" si="9"/>
        <v>-5.3455644664198035E-3</v>
      </c>
      <c r="E227" s="119">
        <f t="shared" si="10"/>
        <v>-6.5410818585410393E-3</v>
      </c>
      <c r="F227" s="273">
        <f t="shared" si="11"/>
        <v>0.35887879030988556</v>
      </c>
    </row>
    <row r="228" spans="1:6">
      <c r="A228" s="62">
        <v>43854</v>
      </c>
      <c r="B228" s="61">
        <v>13.09</v>
      </c>
      <c r="C228" s="61">
        <v>6024.26</v>
      </c>
      <c r="D228" s="119">
        <f t="shared" si="9"/>
        <v>2.2944560735234038E-3</v>
      </c>
      <c r="E228" s="119">
        <f t="shared" si="10"/>
        <v>8.7479352972244361E-3</v>
      </c>
      <c r="F228" s="273">
        <f t="shared" si="11"/>
        <v>0.37229995984351161</v>
      </c>
    </row>
    <row r="229" spans="1:6">
      <c r="A229" s="62">
        <v>43857</v>
      </c>
      <c r="B229" s="61">
        <v>12.945</v>
      </c>
      <c r="C229" s="61">
        <v>5863.02</v>
      </c>
      <c r="D229" s="119">
        <f t="shared" si="9"/>
        <v>-1.1138966718307582E-2</v>
      </c>
      <c r="E229" s="119">
        <f t="shared" si="10"/>
        <v>-2.7129821057584373E-2</v>
      </c>
      <c r="F229" s="273">
        <f t="shared" si="11"/>
        <v>0.37296434217121116</v>
      </c>
    </row>
    <row r="230" spans="1:6">
      <c r="A230" s="62">
        <v>43858</v>
      </c>
      <c r="B230" s="61">
        <v>13.1</v>
      </c>
      <c r="C230" s="61">
        <v>5925.82</v>
      </c>
      <c r="D230" s="119">
        <f t="shared" si="9"/>
        <v>1.1902617003604751E-2</v>
      </c>
      <c r="E230" s="119">
        <f t="shared" si="10"/>
        <v>1.0654244870554722E-2</v>
      </c>
      <c r="F230" s="273">
        <f t="shared" si="11"/>
        <v>0.42240490375758571</v>
      </c>
    </row>
    <row r="231" spans="1:6">
      <c r="A231" s="62">
        <v>43859</v>
      </c>
      <c r="B231" s="61">
        <v>12.955</v>
      </c>
      <c r="C231" s="61">
        <v>5954.89</v>
      </c>
      <c r="D231" s="119">
        <f t="shared" si="9"/>
        <v>-1.1130416193032511E-2</v>
      </c>
      <c r="E231" s="119">
        <f t="shared" si="10"/>
        <v>4.8936566945420876E-3</v>
      </c>
      <c r="F231" s="273">
        <f t="shared" si="11"/>
        <v>0.42013034367197738</v>
      </c>
    </row>
    <row r="232" spans="1:6">
      <c r="A232" s="62">
        <v>43860</v>
      </c>
      <c r="B232" s="61">
        <v>12.875</v>
      </c>
      <c r="C232" s="61">
        <v>5871.77</v>
      </c>
      <c r="D232" s="119">
        <f t="shared" si="9"/>
        <v>-6.1943674642734167E-3</v>
      </c>
      <c r="E232" s="119">
        <f t="shared" si="10"/>
        <v>-1.4056609156518218E-2</v>
      </c>
      <c r="F232" s="273">
        <f t="shared" si="11"/>
        <v>0.40743044488682034</v>
      </c>
    </row>
    <row r="233" spans="1:6">
      <c r="A233" s="62">
        <v>43861</v>
      </c>
      <c r="B233" s="61">
        <v>12.805</v>
      </c>
      <c r="C233" s="61">
        <v>5806.34</v>
      </c>
      <c r="D233" s="119">
        <f t="shared" si="9"/>
        <v>-5.4517268983113017E-3</v>
      </c>
      <c r="E233" s="119">
        <f t="shared" si="10"/>
        <v>-1.1205697609669298E-2</v>
      </c>
      <c r="F233" s="273">
        <f t="shared" si="11"/>
        <v>0.42396459219294669</v>
      </c>
    </row>
    <row r="234" spans="1:6">
      <c r="A234" s="62">
        <v>43864</v>
      </c>
      <c r="B234" s="61">
        <v>12.8</v>
      </c>
      <c r="C234" s="61">
        <v>5832.51</v>
      </c>
      <c r="D234" s="119">
        <f t="shared" si="9"/>
        <v>-3.905487259169992E-4</v>
      </c>
      <c r="E234" s="119">
        <f t="shared" si="10"/>
        <v>4.4970154445328368E-3</v>
      </c>
      <c r="F234" s="273">
        <f t="shared" si="11"/>
        <v>0.41652438679509335</v>
      </c>
    </row>
    <row r="235" spans="1:6">
      <c r="A235" s="62">
        <v>43865</v>
      </c>
      <c r="B235" s="61">
        <v>12.63</v>
      </c>
      <c r="C235" s="61">
        <v>5935.05</v>
      </c>
      <c r="D235" s="119">
        <f t="shared" si="9"/>
        <v>-1.3370234563171763E-2</v>
      </c>
      <c r="E235" s="119">
        <f t="shared" si="10"/>
        <v>1.7428013183350698E-2</v>
      </c>
      <c r="F235" s="273">
        <f t="shared" si="11"/>
        <v>0.25478979469984925</v>
      </c>
    </row>
    <row r="236" spans="1:6">
      <c r="A236" s="62">
        <v>43866</v>
      </c>
      <c r="B236" s="61">
        <v>12.605</v>
      </c>
      <c r="C236" s="61">
        <v>5985.4</v>
      </c>
      <c r="D236" s="119">
        <f t="shared" si="9"/>
        <v>-1.9813757225166373E-3</v>
      </c>
      <c r="E236" s="119">
        <f t="shared" si="10"/>
        <v>8.4477179017288795E-3</v>
      </c>
      <c r="F236" s="273">
        <f t="shared" si="11"/>
        <v>0.2315975345571484</v>
      </c>
    </row>
    <row r="237" spans="1:6">
      <c r="A237" s="62">
        <v>43867</v>
      </c>
      <c r="B237" s="61">
        <v>12.76</v>
      </c>
      <c r="C237" s="61">
        <v>6038.18</v>
      </c>
      <c r="D237" s="119">
        <f t="shared" si="9"/>
        <v>1.222171727676062E-2</v>
      </c>
      <c r="E237" s="119">
        <f t="shared" si="10"/>
        <v>8.7794715083573498E-3</v>
      </c>
      <c r="F237" s="273">
        <f t="shared" si="11"/>
        <v>0.28032819680512844</v>
      </c>
    </row>
    <row r="238" spans="1:6">
      <c r="A238" s="62">
        <v>43868</v>
      </c>
      <c r="B238" s="61">
        <v>12.79</v>
      </c>
      <c r="C238" s="61">
        <v>6029.75</v>
      </c>
      <c r="D238" s="119">
        <f t="shared" si="9"/>
        <v>2.348337674107429E-3</v>
      </c>
      <c r="E238" s="119">
        <f t="shared" si="10"/>
        <v>-1.3970915262493228E-3</v>
      </c>
      <c r="F238" s="273">
        <f t="shared" si="11"/>
        <v>0.27774669741684516</v>
      </c>
    </row>
    <row r="239" spans="1:6">
      <c r="A239" s="62">
        <v>43871</v>
      </c>
      <c r="B239" s="61">
        <v>12.775</v>
      </c>
      <c r="C239" s="61">
        <v>6015.67</v>
      </c>
      <c r="D239" s="119">
        <f t="shared" si="9"/>
        <v>-1.1734795009830834E-3</v>
      </c>
      <c r="E239" s="119">
        <f t="shared" si="10"/>
        <v>-2.3378190901991512E-3</v>
      </c>
      <c r="F239" s="273">
        <f t="shared" si="11"/>
        <v>0.28056052152473659</v>
      </c>
    </row>
    <row r="240" spans="1:6">
      <c r="A240" s="62">
        <v>43872</v>
      </c>
      <c r="B240" s="61">
        <v>12.695</v>
      </c>
      <c r="C240" s="61">
        <v>6054.76</v>
      </c>
      <c r="D240" s="119">
        <f t="shared" si="9"/>
        <v>-6.2819209331263955E-3</v>
      </c>
      <c r="E240" s="119">
        <f t="shared" si="10"/>
        <v>6.4770081359742555E-3</v>
      </c>
      <c r="F240" s="273">
        <f t="shared" si="11"/>
        <v>0.25496129739212198</v>
      </c>
    </row>
    <row r="241" spans="1:6">
      <c r="A241" s="62">
        <v>43873</v>
      </c>
      <c r="B241" s="61">
        <v>12.845000000000001</v>
      </c>
      <c r="C241" s="61">
        <v>6104.73</v>
      </c>
      <c r="D241" s="119">
        <f t="shared" si="9"/>
        <v>1.1746415405205246E-2</v>
      </c>
      <c r="E241" s="119">
        <f t="shared" si="10"/>
        <v>8.2191409848534607E-3</v>
      </c>
      <c r="F241" s="273">
        <f t="shared" si="11"/>
        <v>0.2921262294563744</v>
      </c>
    </row>
    <row r="242" spans="1:6">
      <c r="A242" s="62">
        <v>43874</v>
      </c>
      <c r="B242" s="61">
        <v>13.27</v>
      </c>
      <c r="C242" s="61">
        <v>6093.14</v>
      </c>
      <c r="D242" s="119">
        <f t="shared" si="9"/>
        <v>3.2551217782269083E-2</v>
      </c>
      <c r="E242" s="119">
        <f t="shared" si="10"/>
        <v>-1.9003323511198333E-3</v>
      </c>
      <c r="F242" s="273">
        <f t="shared" si="11"/>
        <v>0.24753811913209076</v>
      </c>
    </row>
    <row r="243" spans="1:6">
      <c r="A243" s="62">
        <v>43875</v>
      </c>
      <c r="B243" s="61">
        <v>13.36</v>
      </c>
      <c r="C243" s="61">
        <v>6069.35</v>
      </c>
      <c r="D243" s="119">
        <f t="shared" si="9"/>
        <v>6.7593197643835822E-3</v>
      </c>
      <c r="E243" s="119">
        <f t="shared" si="10"/>
        <v>-3.9120328715871022E-3</v>
      </c>
      <c r="F243" s="273">
        <f t="shared" si="11"/>
        <v>0.23240816550785651</v>
      </c>
    </row>
    <row r="244" spans="1:6">
      <c r="A244" s="62">
        <v>43878</v>
      </c>
      <c r="B244" s="61">
        <v>13.385</v>
      </c>
      <c r="C244" s="61">
        <v>6085.95</v>
      </c>
      <c r="D244" s="119">
        <f t="shared" si="9"/>
        <v>1.8695088638161434E-3</v>
      </c>
      <c r="E244" s="119">
        <f t="shared" si="10"/>
        <v>2.7313205465631517E-3</v>
      </c>
      <c r="F244" s="273">
        <f t="shared" si="11"/>
        <v>0.22236647985150435</v>
      </c>
    </row>
    <row r="245" spans="1:6">
      <c r="A245" s="62">
        <v>43879</v>
      </c>
      <c r="B245" s="61">
        <v>13.43</v>
      </c>
      <c r="C245" s="61">
        <v>6056.82</v>
      </c>
      <c r="D245" s="119">
        <f t="shared" si="9"/>
        <v>3.3563335628303066E-3</v>
      </c>
      <c r="E245" s="119">
        <f t="shared" si="10"/>
        <v>-4.7979259890875694E-3</v>
      </c>
      <c r="F245" s="273">
        <f t="shared" si="11"/>
        <v>0.2130133033936317</v>
      </c>
    </row>
    <row r="246" spans="1:6">
      <c r="A246" s="62">
        <v>43880</v>
      </c>
      <c r="B246" s="61">
        <v>13.455</v>
      </c>
      <c r="C246" s="61">
        <v>6111.24</v>
      </c>
      <c r="D246" s="119">
        <f t="shared" si="9"/>
        <v>1.8597736437228575E-3</v>
      </c>
      <c r="E246" s="119">
        <f t="shared" si="10"/>
        <v>8.944788707721989E-3</v>
      </c>
      <c r="F246" s="273">
        <f t="shared" si="11"/>
        <v>0.22044928987814522</v>
      </c>
    </row>
    <row r="247" spans="1:6">
      <c r="A247" s="62">
        <v>43881</v>
      </c>
      <c r="B247" s="61">
        <v>13.44</v>
      </c>
      <c r="C247" s="61">
        <v>6062.3</v>
      </c>
      <c r="D247" s="119">
        <f t="shared" si="9"/>
        <v>-1.1154490838657205E-3</v>
      </c>
      <c r="E247" s="119">
        <f t="shared" si="10"/>
        <v>-8.0404325542241147E-3</v>
      </c>
      <c r="F247" s="273">
        <f t="shared" si="11"/>
        <v>0.21938073101884645</v>
      </c>
    </row>
    <row r="248" spans="1:6">
      <c r="A248" s="62">
        <v>43882</v>
      </c>
      <c r="B248" s="61">
        <v>13.435</v>
      </c>
      <c r="C248" s="61">
        <v>6029.72</v>
      </c>
      <c r="D248" s="119">
        <f t="shared" si="9"/>
        <v>-3.7209302754885246E-4</v>
      </c>
      <c r="E248" s="119">
        <f t="shared" si="10"/>
        <v>-5.3886908619242479E-3</v>
      </c>
      <c r="F248" s="273">
        <f t="shared" si="11"/>
        <v>0.21809563365683976</v>
      </c>
    </row>
    <row r="249" spans="1:6">
      <c r="A249" s="62">
        <v>43885</v>
      </c>
      <c r="B249" s="61">
        <v>13.23</v>
      </c>
      <c r="C249" s="61">
        <v>5791.87</v>
      </c>
      <c r="D249" s="119">
        <f t="shared" si="9"/>
        <v>-1.5376263940590223E-2</v>
      </c>
      <c r="E249" s="119">
        <f t="shared" si="10"/>
        <v>-4.0245365086637092E-2</v>
      </c>
      <c r="F249" s="273">
        <f t="shared" si="11"/>
        <v>0.29412846016716282</v>
      </c>
    </row>
    <row r="250" spans="1:6">
      <c r="A250" s="62">
        <v>43886</v>
      </c>
      <c r="B250" s="61">
        <v>12.955</v>
      </c>
      <c r="C250" s="61">
        <v>5679.68</v>
      </c>
      <c r="D250" s="119">
        <f t="shared" si="9"/>
        <v>-2.1005164112791033E-2</v>
      </c>
      <c r="E250" s="119">
        <f t="shared" si="10"/>
        <v>-1.95603169623021E-2</v>
      </c>
      <c r="F250" s="273">
        <f t="shared" si="11"/>
        <v>0.36297160507385445</v>
      </c>
    </row>
    <row r="251" spans="1:6">
      <c r="A251" s="62">
        <v>43887</v>
      </c>
      <c r="B251" s="61">
        <v>12.91</v>
      </c>
      <c r="C251" s="61">
        <v>5684.55</v>
      </c>
      <c r="D251" s="119">
        <f t="shared" si="9"/>
        <v>-3.4796091555221497E-3</v>
      </c>
      <c r="E251" s="119">
        <f t="shared" si="10"/>
        <v>8.5707527885597889E-4</v>
      </c>
      <c r="F251" s="273">
        <f t="shared" si="11"/>
        <v>0.36016501274721158</v>
      </c>
    </row>
    <row r="252" spans="1:6">
      <c r="A252" s="62">
        <v>43888</v>
      </c>
      <c r="B252" s="61">
        <v>12.73</v>
      </c>
      <c r="C252" s="61">
        <v>5495.6</v>
      </c>
      <c r="D252" s="119">
        <f t="shared" si="9"/>
        <v>-1.4040792289235967E-2</v>
      </c>
      <c r="E252" s="119">
        <f t="shared" si="10"/>
        <v>-3.3804196329044418E-2</v>
      </c>
      <c r="F252" s="273">
        <f t="shared" si="11"/>
        <v>0.38533972034537223</v>
      </c>
    </row>
    <row r="253" spans="1:6">
      <c r="A253" s="62">
        <v>43889</v>
      </c>
      <c r="B253" s="61">
        <v>12.19</v>
      </c>
      <c r="C253" s="61">
        <v>5309.9</v>
      </c>
      <c r="D253" s="119">
        <f t="shared" si="9"/>
        <v>-4.3345469076135047E-2</v>
      </c>
      <c r="E253" s="119">
        <f t="shared" si="10"/>
        <v>-3.437476938285422E-2</v>
      </c>
      <c r="F253" s="273">
        <f t="shared" si="11"/>
        <v>0.51995072488037619</v>
      </c>
    </row>
    <row r="254" spans="1:6">
      <c r="A254" s="62">
        <v>43892</v>
      </c>
      <c r="B254" s="61">
        <v>12.18</v>
      </c>
      <c r="C254" s="61">
        <v>5333.52</v>
      </c>
      <c r="D254" s="119">
        <f t="shared" si="9"/>
        <v>-8.2068121142922067E-4</v>
      </c>
      <c r="E254" s="119">
        <f t="shared" si="10"/>
        <v>4.4384302743839367E-3</v>
      </c>
      <c r="F254" s="273">
        <f t="shared" si="11"/>
        <v>0.51458584351072356</v>
      </c>
    </row>
    <row r="255" spans="1:6">
      <c r="A255" s="62">
        <v>43893</v>
      </c>
      <c r="B255" s="61">
        <v>12.115</v>
      </c>
      <c r="C255" s="61">
        <v>5393.17</v>
      </c>
      <c r="D255" s="119">
        <f t="shared" si="9"/>
        <v>-5.3509080132618757E-3</v>
      </c>
      <c r="E255" s="119">
        <f t="shared" si="10"/>
        <v>1.1121905242864452E-2</v>
      </c>
      <c r="F255" s="273">
        <f t="shared" si="11"/>
        <v>0.48959289232027481</v>
      </c>
    </row>
    <row r="256" spans="1:6">
      <c r="A256" s="62">
        <v>43894</v>
      </c>
      <c r="B256" s="61">
        <v>12.54</v>
      </c>
      <c r="C256" s="61">
        <v>5464.89</v>
      </c>
      <c r="D256" s="119">
        <f t="shared" si="9"/>
        <v>3.4479180936285506E-2</v>
      </c>
      <c r="E256" s="119">
        <f t="shared" si="10"/>
        <v>1.3210655136047305E-2</v>
      </c>
      <c r="F256" s="273">
        <f t="shared" si="11"/>
        <v>0.56478281153493459</v>
      </c>
    </row>
    <row r="257" spans="1:6">
      <c r="A257" s="62">
        <v>43895</v>
      </c>
      <c r="B257" s="61">
        <v>12.34</v>
      </c>
      <c r="C257" s="61">
        <v>5361.1</v>
      </c>
      <c r="D257" s="119">
        <f t="shared" si="9"/>
        <v>-1.6077516727532777E-2</v>
      </c>
      <c r="E257" s="119">
        <f t="shared" si="10"/>
        <v>-1.9174815430329763E-2</v>
      </c>
      <c r="F257" s="273">
        <f t="shared" si="11"/>
        <v>0.57673172958312757</v>
      </c>
    </row>
    <row r="258" spans="1:6">
      <c r="A258" s="62">
        <v>43896</v>
      </c>
      <c r="B258" s="61">
        <v>12.1</v>
      </c>
      <c r="C258" s="61">
        <v>5139.1099999999997</v>
      </c>
      <c r="D258" s="119">
        <f t="shared" si="9"/>
        <v>-1.9640565874546351E-2</v>
      </c>
      <c r="E258" s="119">
        <f t="shared" si="10"/>
        <v>-4.2289265184162005E-2</v>
      </c>
      <c r="F258" s="273">
        <f t="shared" si="11"/>
        <v>0.56071015239343891</v>
      </c>
    </row>
    <row r="259" spans="1:6">
      <c r="A259" s="62">
        <v>43899</v>
      </c>
      <c r="B259" s="61">
        <v>11.3</v>
      </c>
      <c r="C259" s="61">
        <v>4707.91</v>
      </c>
      <c r="D259" s="119">
        <f t="shared" si="9"/>
        <v>-6.8402726884400397E-2</v>
      </c>
      <c r="E259" s="119">
        <f t="shared" si="10"/>
        <v>-8.7635839905917251E-2</v>
      </c>
      <c r="F259" s="273">
        <f t="shared" si="11"/>
        <v>0.677262296867296</v>
      </c>
    </row>
    <row r="260" spans="1:6">
      <c r="A260" s="62">
        <v>43900</v>
      </c>
      <c r="B260" s="61">
        <v>10.845000000000001</v>
      </c>
      <c r="C260" s="61">
        <v>4636.6099999999997</v>
      </c>
      <c r="D260" s="119">
        <f t="shared" ref="D260:D323" si="12">LN(B260/B259)</f>
        <v>-4.1098581439457237E-2</v>
      </c>
      <c r="E260" s="119">
        <f t="shared" ref="E260:E323" si="13">LN(C260/C259)</f>
        <v>-1.5260577048565278E-2</v>
      </c>
      <c r="F260" s="273">
        <f t="shared" si="11"/>
        <v>0.68740056596445764</v>
      </c>
    </row>
    <row r="261" spans="1:6">
      <c r="A261" s="62">
        <v>43901</v>
      </c>
      <c r="B261" s="61">
        <v>10.72</v>
      </c>
      <c r="C261" s="61">
        <v>4610.25</v>
      </c>
      <c r="D261" s="119">
        <f t="shared" si="12"/>
        <v>-1.1592988636181731E-2</v>
      </c>
      <c r="E261" s="119">
        <f t="shared" si="13"/>
        <v>-5.7014102960317552E-3</v>
      </c>
      <c r="F261" s="273">
        <f t="shared" si="11"/>
        <v>0.69949712841480027</v>
      </c>
    </row>
    <row r="262" spans="1:6">
      <c r="A262" s="62">
        <v>43902</v>
      </c>
      <c r="B262" s="61">
        <v>9.61</v>
      </c>
      <c r="C262" s="61">
        <v>4044.26</v>
      </c>
      <c r="D262" s="119">
        <f t="shared" si="12"/>
        <v>-0.10930693266045488</v>
      </c>
      <c r="E262" s="119">
        <f t="shared" si="13"/>
        <v>-0.13098349360213232</v>
      </c>
      <c r="F262" s="273">
        <f t="shared" si="11"/>
        <v>0.77260425896926366</v>
      </c>
    </row>
    <row r="263" spans="1:6">
      <c r="A263" s="62">
        <v>43903</v>
      </c>
      <c r="B263" s="61">
        <v>9.6080000000000005</v>
      </c>
      <c r="C263" s="61">
        <v>4118.3599999999997</v>
      </c>
      <c r="D263" s="119">
        <f t="shared" si="12"/>
        <v>-2.0813820451856031E-4</v>
      </c>
      <c r="E263" s="119">
        <f t="shared" si="13"/>
        <v>1.8156433991831943E-2</v>
      </c>
      <c r="F263" s="273">
        <f t="shared" si="11"/>
        <v>0.75824839580599157</v>
      </c>
    </row>
    <row r="264" spans="1:6">
      <c r="A264" s="62">
        <v>43906</v>
      </c>
      <c r="B264" s="61">
        <v>9.4019999999999992</v>
      </c>
      <c r="C264" s="61">
        <v>3881.46</v>
      </c>
      <c r="D264" s="119">
        <f t="shared" si="12"/>
        <v>-2.1673652175743761E-2</v>
      </c>
      <c r="E264" s="119">
        <f t="shared" si="13"/>
        <v>-5.92436543466381E-2</v>
      </c>
      <c r="F264" s="273">
        <f t="shared" si="11"/>
        <v>0.72438726917626983</v>
      </c>
    </row>
    <row r="265" spans="1:6">
      <c r="A265" s="62">
        <v>43907</v>
      </c>
      <c r="B265" s="61">
        <v>10.46</v>
      </c>
      <c r="C265" s="61">
        <v>3991.78</v>
      </c>
      <c r="D265" s="119">
        <f t="shared" si="12"/>
        <v>0.10663602603483831</v>
      </c>
      <c r="E265" s="119">
        <f t="shared" si="13"/>
        <v>2.8025875193999693E-2</v>
      </c>
      <c r="F265" s="273">
        <f t="shared" si="11"/>
        <v>0.86169200158384607</v>
      </c>
    </row>
    <row r="266" spans="1:6">
      <c r="A266" s="62">
        <v>43908</v>
      </c>
      <c r="B266" s="61">
        <v>10.484999999999999</v>
      </c>
      <c r="C266" s="61">
        <v>3754.84</v>
      </c>
      <c r="D266" s="119">
        <f t="shared" si="12"/>
        <v>2.3872057171061859E-3</v>
      </c>
      <c r="E266" s="119">
        <f t="shared" si="13"/>
        <v>-6.119157225540884E-2</v>
      </c>
      <c r="F266" s="273">
        <f t="shared" si="11"/>
        <v>0.80374135119463908</v>
      </c>
    </row>
    <row r="267" spans="1:6">
      <c r="A267" s="62">
        <v>43909</v>
      </c>
      <c r="B267" s="61">
        <v>10.935</v>
      </c>
      <c r="C267" s="61">
        <v>3855.5</v>
      </c>
      <c r="D267" s="119">
        <f t="shared" si="12"/>
        <v>4.2022989774848085E-2</v>
      </c>
      <c r="E267" s="119">
        <f t="shared" si="13"/>
        <v>2.645502583613429E-2</v>
      </c>
      <c r="F267" s="273">
        <f t="shared" si="11"/>
        <v>0.82179509767262049</v>
      </c>
    </row>
    <row r="268" spans="1:6">
      <c r="A268" s="62">
        <v>43910</v>
      </c>
      <c r="B268" s="61">
        <v>11.135</v>
      </c>
      <c r="C268" s="61">
        <v>4048.8</v>
      </c>
      <c r="D268" s="119">
        <f t="shared" si="12"/>
        <v>1.8124646580599799E-2</v>
      </c>
      <c r="E268" s="119">
        <f t="shared" si="13"/>
        <v>4.8919840626852874E-2</v>
      </c>
      <c r="F268" s="273">
        <f t="shared" si="11"/>
        <v>0.77561364472741723</v>
      </c>
    </row>
    <row r="269" spans="1:6">
      <c r="A269" s="62">
        <v>43913</v>
      </c>
      <c r="B269" s="61">
        <v>11.19</v>
      </c>
      <c r="C269" s="61">
        <v>3914.31</v>
      </c>
      <c r="D269" s="119">
        <f t="shared" si="12"/>
        <v>4.9272216145028027E-3</v>
      </c>
      <c r="E269" s="119">
        <f t="shared" si="13"/>
        <v>-3.3781472218705096E-2</v>
      </c>
      <c r="F269" s="273">
        <f t="shared" si="11"/>
        <v>0.76437383925184887</v>
      </c>
    </row>
    <row r="270" spans="1:6">
      <c r="A270" s="62">
        <v>43914</v>
      </c>
      <c r="B270" s="61">
        <v>11.65</v>
      </c>
      <c r="C270" s="61">
        <v>4242.7</v>
      </c>
      <c r="D270" s="119">
        <f t="shared" si="12"/>
        <v>4.0285657687875877E-2</v>
      </c>
      <c r="E270" s="119">
        <f t="shared" si="13"/>
        <v>8.0560790331389284E-2</v>
      </c>
      <c r="F270" s="273">
        <f t="shared" si="11"/>
        <v>0.71666132963706775</v>
      </c>
    </row>
    <row r="271" spans="1:6">
      <c r="A271" s="62">
        <v>43915</v>
      </c>
      <c r="B271" s="61">
        <v>11.43</v>
      </c>
      <c r="C271" s="61">
        <v>4432.3</v>
      </c>
      <c r="D271" s="119">
        <f t="shared" si="12"/>
        <v>-1.9064702204990312E-2</v>
      </c>
      <c r="E271" s="119">
        <f t="shared" si="13"/>
        <v>4.3718777654420081E-2</v>
      </c>
      <c r="F271" s="273">
        <f t="shared" si="11"/>
        <v>0.65527860341204147</v>
      </c>
    </row>
    <row r="272" spans="1:6">
      <c r="A272" s="62">
        <v>43916</v>
      </c>
      <c r="B272" s="61">
        <v>11.465</v>
      </c>
      <c r="C272" s="61">
        <v>4543.58</v>
      </c>
      <c r="D272" s="119">
        <f t="shared" si="12"/>
        <v>3.0574385031484452E-3</v>
      </c>
      <c r="E272" s="119">
        <f t="shared" si="13"/>
        <v>2.4796610884673134E-2</v>
      </c>
      <c r="F272" s="273">
        <f t="shared" si="11"/>
        <v>0.63944851805699277</v>
      </c>
    </row>
    <row r="273" spans="1:6">
      <c r="A273" s="62">
        <v>43917</v>
      </c>
      <c r="B273" s="61">
        <v>10.935</v>
      </c>
      <c r="C273" s="61">
        <v>4351.49</v>
      </c>
      <c r="D273" s="119">
        <f t="shared" si="12"/>
        <v>-4.733026218113652E-2</v>
      </c>
      <c r="E273" s="119">
        <f t="shared" si="13"/>
        <v>-4.3196932382858932E-2</v>
      </c>
      <c r="F273" s="273">
        <f t="shared" si="11"/>
        <v>0.65140393025812704</v>
      </c>
    </row>
    <row r="274" spans="1:6">
      <c r="A274" s="62">
        <v>43920</v>
      </c>
      <c r="B274" s="61">
        <v>11.21</v>
      </c>
      <c r="C274" s="61">
        <v>4378.51</v>
      </c>
      <c r="D274" s="119">
        <f t="shared" si="12"/>
        <v>2.48375829553374E-2</v>
      </c>
      <c r="E274" s="119">
        <f t="shared" si="13"/>
        <v>6.1901686780602488E-3</v>
      </c>
      <c r="F274" s="273">
        <f t="shared" si="11"/>
        <v>0.65821045830453218</v>
      </c>
    </row>
    <row r="275" spans="1:6">
      <c r="A275" s="62">
        <v>43921</v>
      </c>
      <c r="B275" s="61">
        <v>11.135</v>
      </c>
      <c r="C275" s="61">
        <v>4396.12</v>
      </c>
      <c r="D275" s="119">
        <f t="shared" si="12"/>
        <v>-6.7129363747377192E-3</v>
      </c>
      <c r="E275" s="119">
        <f t="shared" si="13"/>
        <v>4.0138498473148874E-3</v>
      </c>
      <c r="F275" s="273">
        <f t="shared" si="11"/>
        <v>0.65462031558939815</v>
      </c>
    </row>
    <row r="276" spans="1:6">
      <c r="A276" s="62">
        <v>43922</v>
      </c>
      <c r="B276" s="61">
        <v>10.875</v>
      </c>
      <c r="C276" s="61">
        <v>4207.24</v>
      </c>
      <c r="D276" s="119">
        <f t="shared" si="12"/>
        <v>-2.3626723734583122E-2</v>
      </c>
      <c r="E276" s="119">
        <f t="shared" si="13"/>
        <v>-4.3915482953290015E-2</v>
      </c>
      <c r="F276" s="273">
        <f t="shared" si="11"/>
        <v>0.65393365290878402</v>
      </c>
    </row>
    <row r="277" spans="1:6">
      <c r="A277" s="62">
        <v>43923</v>
      </c>
      <c r="B277" s="61">
        <v>11.05</v>
      </c>
      <c r="C277" s="61">
        <v>4220.96</v>
      </c>
      <c r="D277" s="119">
        <f t="shared" si="12"/>
        <v>1.596385098901399E-2</v>
      </c>
      <c r="E277" s="119">
        <f t="shared" si="13"/>
        <v>3.2557395693383032E-3</v>
      </c>
      <c r="F277" s="273">
        <f t="shared" si="11"/>
        <v>0.65739401227330185</v>
      </c>
    </row>
    <row r="278" spans="1:6">
      <c r="A278" s="62">
        <v>43924</v>
      </c>
      <c r="B278" s="61">
        <v>10.984999999999999</v>
      </c>
      <c r="C278" s="61">
        <v>4154.58</v>
      </c>
      <c r="D278" s="119">
        <f t="shared" si="12"/>
        <v>-5.8997221271883827E-3</v>
      </c>
      <c r="E278" s="119">
        <f t="shared" si="13"/>
        <v>-1.5851250162386744E-2</v>
      </c>
      <c r="F278" s="273">
        <f t="shared" si="11"/>
        <v>0.65695832433862644</v>
      </c>
    </row>
    <row r="279" spans="1:6">
      <c r="A279" s="62">
        <v>43927</v>
      </c>
      <c r="B279" s="61">
        <v>11.38</v>
      </c>
      <c r="C279" s="61">
        <v>4346.1400000000003</v>
      </c>
      <c r="D279" s="119">
        <f t="shared" si="12"/>
        <v>3.5326722861611558E-2</v>
      </c>
      <c r="E279" s="119">
        <f t="shared" si="13"/>
        <v>4.5076754679389423E-2</v>
      </c>
      <c r="F279" s="273">
        <f t="shared" si="11"/>
        <v>0.66651022322650744</v>
      </c>
    </row>
    <row r="280" spans="1:6">
      <c r="A280" s="62">
        <v>43928</v>
      </c>
      <c r="B280" s="61">
        <v>11.33</v>
      </c>
      <c r="C280" s="61">
        <v>4438.2700000000004</v>
      </c>
      <c r="D280" s="119">
        <f t="shared" si="12"/>
        <v>-4.4033536582699399E-3</v>
      </c>
      <c r="E280" s="119">
        <f t="shared" si="13"/>
        <v>2.0976566030169695E-2</v>
      </c>
      <c r="F280" s="273">
        <f t="shared" si="11"/>
        <v>0.6543442135742179</v>
      </c>
    </row>
    <row r="281" spans="1:6">
      <c r="A281" s="62">
        <v>43929</v>
      </c>
      <c r="B281" s="61">
        <v>11.465</v>
      </c>
      <c r="C281" s="61">
        <v>4442.75</v>
      </c>
      <c r="D281" s="119">
        <f t="shared" si="12"/>
        <v>1.1844841269952732E-2</v>
      </c>
      <c r="E281" s="119">
        <f t="shared" si="13"/>
        <v>1.0088932082131673E-3</v>
      </c>
      <c r="F281" s="273">
        <f t="shared" si="11"/>
        <v>0.65683529808870822</v>
      </c>
    </row>
    <row r="282" spans="1:6">
      <c r="A282" s="62">
        <v>43930</v>
      </c>
      <c r="B282" s="61">
        <v>11.365</v>
      </c>
      <c r="C282" s="61">
        <v>4506.8500000000004</v>
      </c>
      <c r="D282" s="119">
        <f t="shared" si="12"/>
        <v>-8.7604590053611715E-3</v>
      </c>
      <c r="E282" s="119">
        <f t="shared" si="13"/>
        <v>1.4324907509194549E-2</v>
      </c>
      <c r="F282" s="273">
        <f t="shared" si="11"/>
        <v>0.65275815494572142</v>
      </c>
    </row>
    <row r="283" spans="1:6">
      <c r="A283" s="62">
        <v>43935</v>
      </c>
      <c r="B283" s="61">
        <v>11.65</v>
      </c>
      <c r="C283" s="61">
        <v>4523.91</v>
      </c>
      <c r="D283" s="119">
        <f t="shared" si="12"/>
        <v>2.4767722707202965E-2</v>
      </c>
      <c r="E283" s="119">
        <f t="shared" si="13"/>
        <v>3.7782025641302764E-3</v>
      </c>
      <c r="F283" s="273">
        <f t="shared" si="11"/>
        <v>0.64506732220695595</v>
      </c>
    </row>
    <row r="284" spans="1:6">
      <c r="A284" s="62">
        <v>43936</v>
      </c>
      <c r="B284" s="61">
        <v>11.315</v>
      </c>
      <c r="C284" s="61">
        <v>4353.72</v>
      </c>
      <c r="D284" s="119">
        <f t="shared" si="12"/>
        <v>-2.9176900926208945E-2</v>
      </c>
      <c r="E284" s="119">
        <f t="shared" si="13"/>
        <v>-3.8346012093991723E-2</v>
      </c>
      <c r="F284" s="273">
        <f t="shared" si="11"/>
        <v>0.6497802057697446</v>
      </c>
    </row>
    <row r="285" spans="1:6">
      <c r="A285" s="62">
        <v>43937</v>
      </c>
      <c r="B285" s="61">
        <v>11.16</v>
      </c>
      <c r="C285" s="61">
        <v>4350.16</v>
      </c>
      <c r="D285" s="119">
        <f t="shared" si="12"/>
        <v>-1.3793322132335761E-2</v>
      </c>
      <c r="E285" s="119">
        <f t="shared" si="13"/>
        <v>-8.1802602943045896E-4</v>
      </c>
      <c r="F285" s="273">
        <f t="shared" si="11"/>
        <v>0.65280975651548123</v>
      </c>
    </row>
    <row r="286" spans="1:6">
      <c r="A286" s="62">
        <v>43938</v>
      </c>
      <c r="B286" s="61">
        <v>11.365</v>
      </c>
      <c r="C286" s="61">
        <v>4499.01</v>
      </c>
      <c r="D286" s="119">
        <f t="shared" si="12"/>
        <v>1.8202500351341667E-2</v>
      </c>
      <c r="E286" s="119">
        <f t="shared" si="13"/>
        <v>3.3644746539362808E-2</v>
      </c>
      <c r="F286" s="273">
        <f t="shared" si="11"/>
        <v>0.64053862276950013</v>
      </c>
    </row>
    <row r="287" spans="1:6">
      <c r="A287" s="62">
        <v>43941</v>
      </c>
      <c r="B287" s="61">
        <v>11.51</v>
      </c>
      <c r="C287" s="61">
        <v>4528.3</v>
      </c>
      <c r="D287" s="119">
        <f t="shared" si="12"/>
        <v>1.26777654292847E-2</v>
      </c>
      <c r="E287" s="119">
        <f t="shared" si="13"/>
        <v>6.4892205503919399E-3</v>
      </c>
      <c r="F287" s="273">
        <f t="shared" si="11"/>
        <v>0.64105478572447616</v>
      </c>
    </row>
    <row r="288" spans="1:6">
      <c r="A288" s="62">
        <v>43942</v>
      </c>
      <c r="B288" s="61">
        <v>11.01</v>
      </c>
      <c r="C288" s="61">
        <v>4357.46</v>
      </c>
      <c r="D288" s="119">
        <f t="shared" si="12"/>
        <v>-4.4412271999202738E-2</v>
      </c>
      <c r="E288" s="119">
        <f t="shared" si="13"/>
        <v>-3.8457274328654263E-2</v>
      </c>
      <c r="F288" s="273">
        <f t="shared" si="11"/>
        <v>0.6572873915209122</v>
      </c>
    </row>
    <row r="289" spans="1:6">
      <c r="A289" s="62">
        <v>43943</v>
      </c>
      <c r="B289" s="61">
        <v>11.305</v>
      </c>
      <c r="C289" s="61">
        <v>4411.8</v>
      </c>
      <c r="D289" s="119">
        <f t="shared" si="12"/>
        <v>2.6441154995344579E-2</v>
      </c>
      <c r="E289" s="119">
        <f t="shared" si="13"/>
        <v>1.2393450653632843E-2</v>
      </c>
      <c r="F289" s="273">
        <f t="shared" si="11"/>
        <v>0.64320990487583374</v>
      </c>
    </row>
    <row r="290" spans="1:6">
      <c r="A290" s="62">
        <v>43944</v>
      </c>
      <c r="B290" s="61">
        <v>11.31</v>
      </c>
      <c r="C290" s="61">
        <v>4451</v>
      </c>
      <c r="D290" s="119">
        <f t="shared" si="12"/>
        <v>4.421843980959872E-4</v>
      </c>
      <c r="E290" s="119">
        <f t="shared" si="13"/>
        <v>8.8460205856226212E-3</v>
      </c>
      <c r="F290" s="273">
        <f t="shared" ref="F290:F353" si="14">SLOPE(D261:D290,E261:E290)</f>
        <v>0.63274579336554559</v>
      </c>
    </row>
    <row r="291" spans="1:6">
      <c r="A291" s="62">
        <v>43945</v>
      </c>
      <c r="B291" s="61">
        <v>11.185</v>
      </c>
      <c r="C291" s="61">
        <v>4393.32</v>
      </c>
      <c r="D291" s="119">
        <f t="shared" si="12"/>
        <v>-1.111369518593619E-2</v>
      </c>
      <c r="E291" s="119">
        <f t="shared" si="13"/>
        <v>-1.3043584533436896E-2</v>
      </c>
      <c r="F291" s="273">
        <f t="shared" si="14"/>
        <v>0.63307794694446695</v>
      </c>
    </row>
    <row r="292" spans="1:6">
      <c r="A292" s="62">
        <v>43948</v>
      </c>
      <c r="B292" s="61">
        <v>11.32</v>
      </c>
      <c r="C292" s="61">
        <v>4505.26</v>
      </c>
      <c r="D292" s="119">
        <f t="shared" si="12"/>
        <v>1.1997477832943956E-2</v>
      </c>
      <c r="E292" s="119">
        <f t="shared" si="13"/>
        <v>2.5160397546150452E-2</v>
      </c>
      <c r="F292" s="273">
        <f t="shared" si="14"/>
        <v>0.51210925713455169</v>
      </c>
    </row>
    <row r="293" spans="1:6">
      <c r="A293" s="62">
        <v>43949</v>
      </c>
      <c r="B293" s="61">
        <v>11.25</v>
      </c>
      <c r="C293" s="61">
        <v>4569.79</v>
      </c>
      <c r="D293" s="119">
        <f t="shared" si="12"/>
        <v>-6.2029441246077809E-3</v>
      </c>
      <c r="E293" s="119">
        <f t="shared" si="13"/>
        <v>1.4221648943907116E-2</v>
      </c>
      <c r="F293" s="273">
        <f t="shared" si="14"/>
        <v>0.51237616873536818</v>
      </c>
    </row>
    <row r="294" spans="1:6">
      <c r="A294" s="62">
        <v>43950</v>
      </c>
      <c r="B294" s="61">
        <v>11.2</v>
      </c>
      <c r="C294" s="61">
        <v>4671.1099999999997</v>
      </c>
      <c r="D294" s="119">
        <f t="shared" si="12"/>
        <v>-4.4543503493803087E-3</v>
      </c>
      <c r="E294" s="119">
        <f t="shared" si="13"/>
        <v>2.1929478813468149E-2</v>
      </c>
      <c r="F294" s="273">
        <f t="shared" si="14"/>
        <v>0.51367321520400622</v>
      </c>
    </row>
    <row r="295" spans="1:6">
      <c r="A295" s="62">
        <v>43951</v>
      </c>
      <c r="B295" s="61">
        <v>11.135</v>
      </c>
      <c r="C295" s="61">
        <v>4572.18</v>
      </c>
      <c r="D295" s="119">
        <f t="shared" si="12"/>
        <v>-5.8204775917178354E-3</v>
      </c>
      <c r="E295" s="119">
        <f t="shared" si="13"/>
        <v>-2.1406615567482884E-2</v>
      </c>
      <c r="F295" s="273">
        <f t="shared" si="14"/>
        <v>0.44006410388595529</v>
      </c>
    </row>
    <row r="296" spans="1:6">
      <c r="A296" s="62">
        <v>43955</v>
      </c>
      <c r="B296" s="61">
        <v>10.775</v>
      </c>
      <c r="C296" s="61">
        <v>4378.2299999999996</v>
      </c>
      <c r="D296" s="119">
        <f t="shared" si="12"/>
        <v>-3.2864664719519453E-2</v>
      </c>
      <c r="E296" s="119">
        <f t="shared" si="13"/>
        <v>-4.3345582111293982E-2</v>
      </c>
      <c r="F296" s="273">
        <f t="shared" si="14"/>
        <v>0.53518011010689426</v>
      </c>
    </row>
    <row r="297" spans="1:6">
      <c r="A297" s="62">
        <v>43956</v>
      </c>
      <c r="B297" s="61">
        <v>10.89</v>
      </c>
      <c r="C297" s="61">
        <v>4483.13</v>
      </c>
      <c r="D297" s="119">
        <f t="shared" si="12"/>
        <v>1.0616300955057648E-2</v>
      </c>
      <c r="E297" s="119">
        <f t="shared" si="13"/>
        <v>2.367693006637232E-2</v>
      </c>
      <c r="F297" s="273">
        <f t="shared" si="14"/>
        <v>0.51174948997581304</v>
      </c>
    </row>
    <row r="298" spans="1:6">
      <c r="A298" s="62">
        <v>43957</v>
      </c>
      <c r="B298" s="61">
        <v>10.725</v>
      </c>
      <c r="C298" s="61">
        <v>4433.38</v>
      </c>
      <c r="D298" s="119">
        <f t="shared" si="12"/>
        <v>-1.5267472130788533E-2</v>
      </c>
      <c r="E298" s="119">
        <f t="shared" si="13"/>
        <v>-1.1159190371414902E-2</v>
      </c>
      <c r="F298" s="273">
        <f t="shared" si="14"/>
        <v>0.52309411509522574</v>
      </c>
    </row>
    <row r="299" spans="1:6">
      <c r="A299" s="62">
        <v>43958</v>
      </c>
      <c r="B299" s="61">
        <v>10.69</v>
      </c>
      <c r="C299" s="61">
        <v>4501.4399999999996</v>
      </c>
      <c r="D299" s="119">
        <f t="shared" si="12"/>
        <v>-3.2687397771267897E-3</v>
      </c>
      <c r="E299" s="119">
        <f t="shared" si="13"/>
        <v>1.5235072767207427E-2</v>
      </c>
      <c r="F299" s="273">
        <f t="shared" si="14"/>
        <v>0.55971735607263573</v>
      </c>
    </row>
    <row r="300" spans="1:6">
      <c r="A300" s="62">
        <v>43959</v>
      </c>
      <c r="B300" s="61">
        <v>10.725</v>
      </c>
      <c r="C300" s="61">
        <v>4549.6400000000003</v>
      </c>
      <c r="D300" s="119">
        <f t="shared" si="12"/>
        <v>3.2687397771268621E-3</v>
      </c>
      <c r="E300" s="119">
        <f t="shared" si="13"/>
        <v>1.0650763366322369E-2</v>
      </c>
      <c r="F300" s="273">
        <f t="shared" si="14"/>
        <v>0.56323977104659662</v>
      </c>
    </row>
    <row r="301" spans="1:6">
      <c r="A301" s="62">
        <v>43962</v>
      </c>
      <c r="B301" s="61">
        <v>10.635</v>
      </c>
      <c r="C301" s="61">
        <v>4490.22</v>
      </c>
      <c r="D301" s="119">
        <f t="shared" si="12"/>
        <v>-8.4270161618801159E-3</v>
      </c>
      <c r="E301" s="119">
        <f t="shared" si="13"/>
        <v>-1.3146410626876581E-2</v>
      </c>
      <c r="F301" s="273">
        <f t="shared" si="14"/>
        <v>0.66288696498796518</v>
      </c>
    </row>
    <row r="302" spans="1:6">
      <c r="A302" s="62">
        <v>43963</v>
      </c>
      <c r="B302" s="61">
        <v>10.67</v>
      </c>
      <c r="C302" s="61">
        <v>4472.5</v>
      </c>
      <c r="D302" s="119">
        <f t="shared" si="12"/>
        <v>3.2856166614614801E-3</v>
      </c>
      <c r="E302" s="119">
        <f t="shared" si="13"/>
        <v>-3.954161925902611E-3</v>
      </c>
      <c r="F302" s="273">
        <f t="shared" si="14"/>
        <v>0.67778305883713474</v>
      </c>
    </row>
    <row r="303" spans="1:6">
      <c r="A303" s="62">
        <v>43964</v>
      </c>
      <c r="B303" s="61">
        <v>10.4</v>
      </c>
      <c r="C303" s="61">
        <v>4344.95</v>
      </c>
      <c r="D303" s="119">
        <f t="shared" si="12"/>
        <v>-2.5630259166334986E-2</v>
      </c>
      <c r="E303" s="119">
        <f t="shared" si="13"/>
        <v>-2.8933285229455308E-2</v>
      </c>
      <c r="F303" s="273">
        <f t="shared" si="14"/>
        <v>0.63982488869240817</v>
      </c>
    </row>
    <row r="304" spans="1:6">
      <c r="A304" s="62">
        <v>43965</v>
      </c>
      <c r="B304" s="61">
        <v>10.23</v>
      </c>
      <c r="C304" s="61">
        <v>4273.13</v>
      </c>
      <c r="D304" s="119">
        <f t="shared" si="12"/>
        <v>-1.6481226183791806E-2</v>
      </c>
      <c r="E304" s="119">
        <f t="shared" si="13"/>
        <v>-1.6667671382198317E-2</v>
      </c>
      <c r="F304" s="273">
        <f t="shared" si="14"/>
        <v>0.63388419449316802</v>
      </c>
    </row>
    <row r="305" spans="1:6">
      <c r="A305" s="62">
        <v>43966</v>
      </c>
      <c r="B305" s="61">
        <v>10.115</v>
      </c>
      <c r="C305" s="61">
        <v>4277.63</v>
      </c>
      <c r="D305" s="119">
        <f t="shared" si="12"/>
        <v>-1.1305109343826315E-2</v>
      </c>
      <c r="E305" s="119">
        <f t="shared" si="13"/>
        <v>1.0525381171823005E-3</v>
      </c>
      <c r="F305" s="273">
        <f t="shared" si="14"/>
        <v>0.63483246145722128</v>
      </c>
    </row>
    <row r="306" spans="1:6">
      <c r="A306" s="62">
        <v>43969</v>
      </c>
      <c r="B306" s="61">
        <v>10.535</v>
      </c>
      <c r="C306" s="61">
        <v>4498.34</v>
      </c>
      <c r="D306" s="119">
        <f t="shared" si="12"/>
        <v>4.0683576636443543E-2</v>
      </c>
      <c r="E306" s="119">
        <f t="shared" si="13"/>
        <v>5.0309321924875861E-2</v>
      </c>
      <c r="F306" s="273">
        <f t="shared" si="14"/>
        <v>0.6893395119455531</v>
      </c>
    </row>
    <row r="307" spans="1:6">
      <c r="A307" s="62">
        <v>43970</v>
      </c>
      <c r="B307" s="61">
        <v>10.16</v>
      </c>
      <c r="C307" s="61">
        <v>4458.16</v>
      </c>
      <c r="D307" s="119">
        <f t="shared" si="12"/>
        <v>-3.6244605105816535E-2</v>
      </c>
      <c r="E307" s="119">
        <f t="shared" si="13"/>
        <v>-8.9723149776427188E-3</v>
      </c>
      <c r="F307" s="273">
        <f t="shared" si="14"/>
        <v>0.70643877557997381</v>
      </c>
    </row>
    <row r="308" spans="1:6">
      <c r="A308" s="62">
        <v>43971</v>
      </c>
      <c r="B308" s="61">
        <v>10.34</v>
      </c>
      <c r="C308" s="61">
        <v>4496.9799999999996</v>
      </c>
      <c r="D308" s="119">
        <f t="shared" si="12"/>
        <v>1.7561426929947208E-2</v>
      </c>
      <c r="E308" s="119">
        <f t="shared" si="13"/>
        <v>8.6699355157974431E-3</v>
      </c>
      <c r="F308" s="273">
        <f t="shared" si="14"/>
        <v>0.72347072731592732</v>
      </c>
    </row>
    <row r="309" spans="1:6">
      <c r="A309" s="62">
        <v>43972</v>
      </c>
      <c r="B309" s="61">
        <v>10.3</v>
      </c>
      <c r="C309" s="61">
        <v>4445.45</v>
      </c>
      <c r="D309" s="119">
        <f t="shared" si="12"/>
        <v>-3.8759738446928491E-3</v>
      </c>
      <c r="E309" s="119">
        <f t="shared" si="13"/>
        <v>-1.1524959182251032E-2</v>
      </c>
      <c r="F309" s="273">
        <f t="shared" si="14"/>
        <v>0.69504017557935394</v>
      </c>
    </row>
    <row r="310" spans="1:6">
      <c r="A310" s="62">
        <v>43973</v>
      </c>
      <c r="B310" s="61">
        <v>10.28</v>
      </c>
      <c r="C310" s="61">
        <v>4444.5600000000004</v>
      </c>
      <c r="D310" s="119">
        <f t="shared" si="12"/>
        <v>-1.9436352085711256E-3</v>
      </c>
      <c r="E310" s="119">
        <f t="shared" si="13"/>
        <v>-2.0022474732260073E-4</v>
      </c>
      <c r="F310" s="273">
        <f t="shared" si="14"/>
        <v>0.71837361135219724</v>
      </c>
    </row>
    <row r="311" spans="1:6">
      <c r="A311" s="62">
        <v>43976</v>
      </c>
      <c r="B311" s="61">
        <v>10.395</v>
      </c>
      <c r="C311" s="61">
        <v>4539.91</v>
      </c>
      <c r="D311" s="119">
        <f t="shared" si="12"/>
        <v>1.1124661282957157E-2</v>
      </c>
      <c r="E311" s="119">
        <f t="shared" si="13"/>
        <v>2.1226311628493592E-2</v>
      </c>
      <c r="F311" s="273">
        <f t="shared" si="14"/>
        <v>0.71683433977272348</v>
      </c>
    </row>
    <row r="312" spans="1:6">
      <c r="A312" s="62">
        <v>43977</v>
      </c>
      <c r="B312" s="61">
        <v>10.199999999999999</v>
      </c>
      <c r="C312" s="61">
        <v>4606.24</v>
      </c>
      <c r="D312" s="119">
        <f t="shared" si="12"/>
        <v>-1.8937201019750844E-2</v>
      </c>
      <c r="E312" s="119">
        <f t="shared" si="13"/>
        <v>1.4504717921571675E-2</v>
      </c>
      <c r="F312" s="273">
        <f t="shared" si="14"/>
        <v>0.70649179805463747</v>
      </c>
    </row>
    <row r="313" spans="1:6">
      <c r="A313" s="62">
        <v>43978</v>
      </c>
      <c r="B313" s="61">
        <v>10.45</v>
      </c>
      <c r="C313" s="61">
        <v>4688.74</v>
      </c>
      <c r="D313" s="119">
        <f t="shared" si="12"/>
        <v>2.421425812059453E-2</v>
      </c>
      <c r="E313" s="119">
        <f t="shared" si="13"/>
        <v>1.7751983657301417E-2</v>
      </c>
      <c r="F313" s="273">
        <f t="shared" si="14"/>
        <v>0.72006885148426636</v>
      </c>
    </row>
    <row r="314" spans="1:6">
      <c r="A314" s="62">
        <v>43979</v>
      </c>
      <c r="B314" s="61">
        <v>10.78</v>
      </c>
      <c r="C314" s="61">
        <v>4771.3900000000003</v>
      </c>
      <c r="D314" s="119">
        <f t="shared" si="12"/>
        <v>3.1090587070031182E-2</v>
      </c>
      <c r="E314" s="119">
        <f t="shared" si="13"/>
        <v>1.7473777415242277E-2</v>
      </c>
      <c r="F314" s="273">
        <f t="shared" si="14"/>
        <v>0.75522564178294682</v>
      </c>
    </row>
    <row r="315" spans="1:6">
      <c r="A315" s="62">
        <v>43980</v>
      </c>
      <c r="B315" s="61">
        <v>10.845000000000001</v>
      </c>
      <c r="C315" s="61">
        <v>4695.4399999999996</v>
      </c>
      <c r="D315" s="119">
        <f t="shared" si="12"/>
        <v>6.0115787979866265E-3</v>
      </c>
      <c r="E315" s="119">
        <f t="shared" si="13"/>
        <v>-1.6045842073328289E-2</v>
      </c>
      <c r="F315" s="273">
        <f t="shared" si="14"/>
        <v>0.72182850259603437</v>
      </c>
    </row>
    <row r="316" spans="1:6">
      <c r="A316" s="62">
        <v>43983</v>
      </c>
      <c r="B316" s="61">
        <v>11.04</v>
      </c>
      <c r="C316" s="61">
        <v>4762.78</v>
      </c>
      <c r="D316" s="119">
        <f t="shared" si="12"/>
        <v>1.7820896570111489E-2</v>
      </c>
      <c r="E316" s="119">
        <f t="shared" si="13"/>
        <v>1.4239706386514355E-2</v>
      </c>
      <c r="F316" s="273">
        <f t="shared" si="14"/>
        <v>0.74059266094783294</v>
      </c>
    </row>
    <row r="317" spans="1:6">
      <c r="A317" s="62">
        <v>43984</v>
      </c>
      <c r="B317" s="61">
        <v>10.98</v>
      </c>
      <c r="C317" s="61">
        <v>4858.97</v>
      </c>
      <c r="D317" s="119">
        <f t="shared" si="12"/>
        <v>-5.4496047675645911E-3</v>
      </c>
      <c r="E317" s="119">
        <f t="shared" si="13"/>
        <v>1.999494991928925E-2</v>
      </c>
      <c r="F317" s="273">
        <f t="shared" si="14"/>
        <v>0.71232611134412882</v>
      </c>
    </row>
    <row r="318" spans="1:6">
      <c r="A318" s="62">
        <v>43985</v>
      </c>
      <c r="B318" s="61">
        <v>11.265000000000001</v>
      </c>
      <c r="C318" s="61">
        <v>5022.38</v>
      </c>
      <c r="D318" s="119">
        <f t="shared" si="12"/>
        <v>2.5625137802823158E-2</v>
      </c>
      <c r="E318" s="119">
        <f t="shared" si="13"/>
        <v>3.3077443642892716E-2</v>
      </c>
      <c r="F318" s="273">
        <f t="shared" si="14"/>
        <v>0.67457680415353349</v>
      </c>
    </row>
    <row r="319" spans="1:6">
      <c r="A319" s="62">
        <v>43986</v>
      </c>
      <c r="B319" s="61">
        <v>11.315</v>
      </c>
      <c r="C319" s="61">
        <v>5011.9799999999996</v>
      </c>
      <c r="D319" s="119">
        <f t="shared" si="12"/>
        <v>4.4287052012929509E-3</v>
      </c>
      <c r="E319" s="119">
        <f t="shared" si="13"/>
        <v>-2.0728783348245086E-3</v>
      </c>
      <c r="F319" s="273">
        <f t="shared" si="14"/>
        <v>0.6559262320139525</v>
      </c>
    </row>
    <row r="320" spans="1:6">
      <c r="A320" s="62">
        <v>43987</v>
      </c>
      <c r="B320" s="61">
        <v>11.535</v>
      </c>
      <c r="C320" s="61">
        <v>5197.79</v>
      </c>
      <c r="D320" s="119">
        <f t="shared" si="12"/>
        <v>1.9256612540216402E-2</v>
      </c>
      <c r="E320" s="119">
        <f t="shared" si="13"/>
        <v>3.6402488646409749E-2</v>
      </c>
      <c r="F320" s="273">
        <f t="shared" si="14"/>
        <v>0.6521136248994146</v>
      </c>
    </row>
    <row r="321" spans="1:6">
      <c r="A321" s="62">
        <v>43990</v>
      </c>
      <c r="B321" s="61">
        <v>11.484999999999999</v>
      </c>
      <c r="C321" s="61">
        <v>5175.5200000000004</v>
      </c>
      <c r="D321" s="119">
        <f t="shared" si="12"/>
        <v>-4.3440554846554897E-3</v>
      </c>
      <c r="E321" s="119">
        <f t="shared" si="13"/>
        <v>-4.2937180541523217E-3</v>
      </c>
      <c r="F321" s="273">
        <f t="shared" si="14"/>
        <v>0.6513582114643881</v>
      </c>
    </row>
    <row r="322" spans="1:6">
      <c r="A322" s="62">
        <v>43991</v>
      </c>
      <c r="B322" s="61">
        <v>11.035</v>
      </c>
      <c r="C322" s="61">
        <v>5095.1099999999997</v>
      </c>
      <c r="D322" s="119">
        <f t="shared" si="12"/>
        <v>-3.9969796432361766E-2</v>
      </c>
      <c r="E322" s="119">
        <f t="shared" si="13"/>
        <v>-1.5658560959585201E-2</v>
      </c>
      <c r="F322" s="273">
        <f t="shared" si="14"/>
        <v>0.69708360402734215</v>
      </c>
    </row>
    <row r="323" spans="1:6">
      <c r="A323" s="62">
        <v>43992</v>
      </c>
      <c r="B323" s="61">
        <v>10.865</v>
      </c>
      <c r="C323" s="61">
        <v>5053.42</v>
      </c>
      <c r="D323" s="119">
        <f t="shared" si="12"/>
        <v>-1.5525426000306704E-2</v>
      </c>
      <c r="E323" s="119">
        <f t="shared" si="13"/>
        <v>-8.2160144407194807E-3</v>
      </c>
      <c r="F323" s="273">
        <f t="shared" si="14"/>
        <v>0.71346641861676241</v>
      </c>
    </row>
    <row r="324" spans="1:6">
      <c r="A324" s="62">
        <v>43993</v>
      </c>
      <c r="B324" s="61">
        <v>10.38</v>
      </c>
      <c r="C324" s="61">
        <v>4815.6000000000004</v>
      </c>
      <c r="D324" s="119">
        <f t="shared" ref="D324:D387" si="15">LN(B324/B323)</f>
        <v>-4.5665735970650351E-2</v>
      </c>
      <c r="E324" s="119">
        <f t="shared" ref="E324:E387" si="16">LN(C324/C323)</f>
        <v>-4.8204593716093543E-2</v>
      </c>
      <c r="F324" s="273">
        <f t="shared" si="14"/>
        <v>0.76292291704848458</v>
      </c>
    </row>
    <row r="325" spans="1:6">
      <c r="A325" s="62">
        <v>43994</v>
      </c>
      <c r="B325" s="61">
        <v>10.41</v>
      </c>
      <c r="C325" s="61">
        <v>4839.26</v>
      </c>
      <c r="D325" s="119">
        <f t="shared" si="15"/>
        <v>2.8860048891348514E-3</v>
      </c>
      <c r="E325" s="119">
        <f t="shared" si="16"/>
        <v>4.901168398563192E-3</v>
      </c>
      <c r="F325" s="273">
        <f t="shared" si="14"/>
        <v>0.78616837668885531</v>
      </c>
    </row>
    <row r="326" spans="1:6">
      <c r="A326" s="62">
        <v>43997</v>
      </c>
      <c r="B326" s="61">
        <v>10.285</v>
      </c>
      <c r="C326" s="61">
        <v>4815.72</v>
      </c>
      <c r="D326" s="119">
        <f t="shared" si="15"/>
        <v>-1.2080359521956976E-2</v>
      </c>
      <c r="E326" s="119">
        <f t="shared" si="16"/>
        <v>-4.8762496958297029E-3</v>
      </c>
      <c r="F326" s="273">
        <f t="shared" si="14"/>
        <v>0.80814486195980462</v>
      </c>
    </row>
    <row r="327" spans="1:6">
      <c r="A327" s="62">
        <v>43998</v>
      </c>
      <c r="B327" s="61">
        <v>10.685</v>
      </c>
      <c r="C327" s="61">
        <v>4952.46</v>
      </c>
      <c r="D327" s="119">
        <f t="shared" si="15"/>
        <v>3.8154365666190466E-2</v>
      </c>
      <c r="E327" s="119">
        <f t="shared" si="16"/>
        <v>2.799885604755914E-2</v>
      </c>
      <c r="F327" s="273">
        <f t="shared" si="14"/>
        <v>0.85478771827796318</v>
      </c>
    </row>
    <row r="328" spans="1:6">
      <c r="A328" s="62">
        <v>43999</v>
      </c>
      <c r="B328" s="61">
        <v>10.615</v>
      </c>
      <c r="C328" s="61">
        <v>4995.97</v>
      </c>
      <c r="D328" s="119">
        <f t="shared" si="15"/>
        <v>-6.5727936158915222E-3</v>
      </c>
      <c r="E328" s="119">
        <f t="shared" si="16"/>
        <v>8.7471646124320877E-3</v>
      </c>
      <c r="F328" s="273">
        <f t="shared" si="14"/>
        <v>0.84780817401131492</v>
      </c>
    </row>
    <row r="329" spans="1:6">
      <c r="A329" s="62">
        <v>44000</v>
      </c>
      <c r="B329" s="61">
        <v>10.385</v>
      </c>
      <c r="C329" s="61">
        <v>4958.75</v>
      </c>
      <c r="D329" s="119">
        <f t="shared" si="15"/>
        <v>-2.1905637827143807E-2</v>
      </c>
      <c r="E329" s="119">
        <f t="shared" si="16"/>
        <v>-7.4778945950564769E-3</v>
      </c>
      <c r="F329" s="273">
        <f t="shared" si="14"/>
        <v>0.87064115301593914</v>
      </c>
    </row>
    <row r="330" spans="1:6">
      <c r="A330" s="62">
        <v>44001</v>
      </c>
      <c r="B330" s="61">
        <v>10.565</v>
      </c>
      <c r="C330" s="61">
        <v>4979.45</v>
      </c>
      <c r="D330" s="119">
        <f t="shared" si="15"/>
        <v>1.7184193739944325E-2</v>
      </c>
      <c r="E330" s="119">
        <f t="shared" si="16"/>
        <v>4.1657503239493398E-3</v>
      </c>
      <c r="F330" s="273">
        <f t="shared" si="14"/>
        <v>0.8737188162693591</v>
      </c>
    </row>
    <row r="331" spans="1:6">
      <c r="A331" s="62">
        <v>44004</v>
      </c>
      <c r="B331" s="61">
        <v>10.484999999999999</v>
      </c>
      <c r="C331" s="61">
        <v>4948.7</v>
      </c>
      <c r="D331" s="119">
        <f t="shared" si="15"/>
        <v>-7.600986714136765E-3</v>
      </c>
      <c r="E331" s="119">
        <f t="shared" si="16"/>
        <v>-6.1945273446956522E-3</v>
      </c>
      <c r="F331" s="273">
        <f t="shared" si="14"/>
        <v>0.88151138803192919</v>
      </c>
    </row>
    <row r="332" spans="1:6">
      <c r="A332" s="62">
        <v>44005</v>
      </c>
      <c r="B332" s="61">
        <v>10.515000000000001</v>
      </c>
      <c r="C332" s="61">
        <v>5017.68</v>
      </c>
      <c r="D332" s="119">
        <f t="shared" si="15"/>
        <v>2.8571448007799652E-3</v>
      </c>
      <c r="E332" s="119">
        <f t="shared" si="16"/>
        <v>1.3842759658689347E-2</v>
      </c>
      <c r="F332" s="273">
        <f t="shared" si="14"/>
        <v>0.88305997485029297</v>
      </c>
    </row>
    <row r="333" spans="1:6">
      <c r="A333" s="62">
        <v>44006</v>
      </c>
      <c r="B333" s="61">
        <v>10.345000000000001</v>
      </c>
      <c r="C333" s="61">
        <v>4871.3599999999997</v>
      </c>
      <c r="D333" s="119">
        <f t="shared" si="15"/>
        <v>-1.6299497957156742E-2</v>
      </c>
      <c r="E333" s="119">
        <f t="shared" si="16"/>
        <v>-2.9594516595593642E-2</v>
      </c>
      <c r="F333" s="273">
        <f t="shared" si="14"/>
        <v>0.85517942180842776</v>
      </c>
    </row>
    <row r="334" spans="1:6">
      <c r="A334" s="62">
        <v>44007</v>
      </c>
      <c r="B334" s="61">
        <v>10.39</v>
      </c>
      <c r="C334" s="61">
        <v>4918.58</v>
      </c>
      <c r="D334" s="119">
        <f t="shared" si="15"/>
        <v>4.3404939136295756E-3</v>
      </c>
      <c r="E334" s="119">
        <f t="shared" si="16"/>
        <v>9.646712071127805E-3</v>
      </c>
      <c r="F334" s="273">
        <f t="shared" si="14"/>
        <v>0.85721068180578919</v>
      </c>
    </row>
    <row r="335" spans="1:6">
      <c r="A335" s="62">
        <v>44008</v>
      </c>
      <c r="B335" s="61">
        <v>10.39</v>
      </c>
      <c r="C335" s="61">
        <v>4909.6400000000003</v>
      </c>
      <c r="D335" s="119">
        <f t="shared" si="15"/>
        <v>0</v>
      </c>
      <c r="E335" s="119">
        <f t="shared" si="16"/>
        <v>-1.8192515970762014E-3</v>
      </c>
      <c r="F335" s="273">
        <f t="shared" si="14"/>
        <v>0.85175064607221829</v>
      </c>
    </row>
    <row r="336" spans="1:6">
      <c r="A336" s="62">
        <v>44011</v>
      </c>
      <c r="B336" s="61">
        <v>10.685</v>
      </c>
      <c r="C336" s="61">
        <v>4945.46</v>
      </c>
      <c r="D336" s="119">
        <f t="shared" si="15"/>
        <v>2.7997083659974869E-2</v>
      </c>
      <c r="E336" s="119">
        <f t="shared" si="16"/>
        <v>7.2693646412909539E-3</v>
      </c>
      <c r="F336" s="273">
        <f t="shared" si="14"/>
        <v>0.85830642300803683</v>
      </c>
    </row>
    <row r="337" spans="1:6">
      <c r="A337" s="62">
        <v>44012</v>
      </c>
      <c r="B337" s="61">
        <v>10.645</v>
      </c>
      <c r="C337" s="61">
        <v>4935.99</v>
      </c>
      <c r="D337" s="119">
        <f t="shared" si="15"/>
        <v>-3.7505904256681958E-3</v>
      </c>
      <c r="E337" s="119">
        <f t="shared" si="16"/>
        <v>-1.9167233349888905E-3</v>
      </c>
      <c r="F337" s="273">
        <f t="shared" si="14"/>
        <v>0.82333826111880082</v>
      </c>
    </row>
    <row r="338" spans="1:6">
      <c r="A338" s="62">
        <v>44013</v>
      </c>
      <c r="B338" s="61">
        <v>10.6</v>
      </c>
      <c r="C338" s="61">
        <v>4926.9399999999996</v>
      </c>
      <c r="D338" s="119">
        <f t="shared" si="15"/>
        <v>-4.236297227421304E-3</v>
      </c>
      <c r="E338" s="119">
        <f t="shared" si="16"/>
        <v>-1.8351549772487438E-3</v>
      </c>
      <c r="F338" s="273">
        <f t="shared" si="14"/>
        <v>0.81707410072032116</v>
      </c>
    </row>
    <row r="339" spans="1:6">
      <c r="A339" s="62">
        <v>44014</v>
      </c>
      <c r="B339" s="61">
        <v>10.824999999999999</v>
      </c>
      <c r="C339" s="61">
        <v>5049.38</v>
      </c>
      <c r="D339" s="119">
        <f t="shared" si="15"/>
        <v>2.1004272770531997E-2</v>
      </c>
      <c r="E339" s="119">
        <f t="shared" si="16"/>
        <v>2.4547357781050789E-2</v>
      </c>
      <c r="F339" s="273">
        <f t="shared" si="14"/>
        <v>0.83455039942568343</v>
      </c>
    </row>
    <row r="340" spans="1:6">
      <c r="A340" s="62">
        <v>44015</v>
      </c>
      <c r="B340" s="61">
        <v>10.74</v>
      </c>
      <c r="C340" s="61">
        <v>5007.1400000000003</v>
      </c>
      <c r="D340" s="119">
        <f t="shared" si="15"/>
        <v>-7.8831848078348039E-3</v>
      </c>
      <c r="E340" s="119">
        <f t="shared" si="16"/>
        <v>-8.4005696611941568E-3</v>
      </c>
      <c r="F340" s="273">
        <f t="shared" si="14"/>
        <v>0.83329948156384792</v>
      </c>
    </row>
    <row r="341" spans="1:6">
      <c r="A341" s="62">
        <v>44018</v>
      </c>
      <c r="B341" s="61">
        <v>10.95</v>
      </c>
      <c r="C341" s="61">
        <v>5081.51</v>
      </c>
      <c r="D341" s="119">
        <f t="shared" si="15"/>
        <v>1.9364367181791152E-2</v>
      </c>
      <c r="E341" s="119">
        <f t="shared" si="16"/>
        <v>1.4743567704891583E-2</v>
      </c>
      <c r="F341" s="273">
        <f t="shared" si="14"/>
        <v>0.85233176917012876</v>
      </c>
    </row>
    <row r="342" spans="1:6">
      <c r="A342" s="62">
        <v>44019</v>
      </c>
      <c r="B342" s="61">
        <v>10.725</v>
      </c>
      <c r="C342" s="61">
        <v>5043.7299999999996</v>
      </c>
      <c r="D342" s="119">
        <f t="shared" si="15"/>
        <v>-2.0761991448429128E-2</v>
      </c>
      <c r="E342" s="119">
        <f t="shared" si="16"/>
        <v>-7.462573791938789E-3</v>
      </c>
      <c r="F342" s="273">
        <f t="shared" si="14"/>
        <v>0.90279579810134936</v>
      </c>
    </row>
    <row r="343" spans="1:6">
      <c r="A343" s="62">
        <v>44020</v>
      </c>
      <c r="B343" s="61">
        <v>10.565</v>
      </c>
      <c r="C343" s="61">
        <v>4981.13</v>
      </c>
      <c r="D343" s="119">
        <f t="shared" si="15"/>
        <v>-1.5030813746060676E-2</v>
      </c>
      <c r="E343" s="119">
        <f t="shared" si="16"/>
        <v>-1.2489114797225542E-2</v>
      </c>
      <c r="F343" s="273">
        <f t="shared" si="14"/>
        <v>0.89156360105133603</v>
      </c>
    </row>
    <row r="344" spans="1:6">
      <c r="A344" s="62">
        <v>44021</v>
      </c>
      <c r="B344" s="61">
        <v>10.404999999999999</v>
      </c>
      <c r="C344" s="61">
        <v>4921.01</v>
      </c>
      <c r="D344" s="119">
        <f t="shared" si="15"/>
        <v>-1.5260191222422302E-2</v>
      </c>
      <c r="E344" s="119">
        <f t="shared" si="16"/>
        <v>-1.2142978938369098E-2</v>
      </c>
      <c r="F344" s="273">
        <f t="shared" si="14"/>
        <v>0.86612533621116738</v>
      </c>
    </row>
    <row r="345" spans="1:6">
      <c r="A345" s="62">
        <v>44022</v>
      </c>
      <c r="B345" s="61">
        <v>10.494999999999999</v>
      </c>
      <c r="C345" s="61">
        <v>4970.4799999999996</v>
      </c>
      <c r="D345" s="119">
        <f t="shared" si="15"/>
        <v>8.6124934269986436E-3</v>
      </c>
      <c r="E345" s="119">
        <f t="shared" si="16"/>
        <v>1.0002620932829177E-2</v>
      </c>
      <c r="F345" s="273">
        <f t="shared" si="14"/>
        <v>0.91094078227515596</v>
      </c>
    </row>
    <row r="346" spans="1:6">
      <c r="A346" s="62">
        <v>44025</v>
      </c>
      <c r="B346" s="61">
        <v>10.664999999999999</v>
      </c>
      <c r="C346" s="61">
        <v>5056.2299999999996</v>
      </c>
      <c r="D346" s="119">
        <f t="shared" si="15"/>
        <v>1.6068398650717537E-2</v>
      </c>
      <c r="E346" s="119">
        <f t="shared" si="16"/>
        <v>1.7104731394322649E-2</v>
      </c>
      <c r="F346" s="273">
        <f t="shared" si="14"/>
        <v>0.90618741164035432</v>
      </c>
    </row>
    <row r="347" spans="1:6">
      <c r="A347" s="62">
        <v>44026</v>
      </c>
      <c r="B347" s="61">
        <v>10.875</v>
      </c>
      <c r="C347" s="61">
        <v>5007.46</v>
      </c>
      <c r="D347" s="119">
        <f t="shared" si="15"/>
        <v>1.9499225051434026E-2</v>
      </c>
      <c r="E347" s="119">
        <f t="shared" si="16"/>
        <v>-9.692345808264816E-3</v>
      </c>
      <c r="F347" s="273">
        <f t="shared" si="14"/>
        <v>0.91253361950239043</v>
      </c>
    </row>
    <row r="348" spans="1:6">
      <c r="A348" s="62">
        <v>44027</v>
      </c>
      <c r="B348" s="61">
        <v>10.925000000000001</v>
      </c>
      <c r="C348" s="61">
        <v>5108.9799999999996</v>
      </c>
      <c r="D348" s="119">
        <f t="shared" si="15"/>
        <v>4.5871640069061401E-3</v>
      </c>
      <c r="E348" s="119">
        <f t="shared" si="16"/>
        <v>2.0070975172636379E-2</v>
      </c>
      <c r="F348" s="273">
        <f t="shared" si="14"/>
        <v>0.89630977414551516</v>
      </c>
    </row>
    <row r="349" spans="1:6">
      <c r="A349" s="62">
        <v>44028</v>
      </c>
      <c r="B349" s="61">
        <v>10.984999999999999</v>
      </c>
      <c r="C349" s="61">
        <v>5085.28</v>
      </c>
      <c r="D349" s="119">
        <f t="shared" si="15"/>
        <v>5.4769648549194885E-3</v>
      </c>
      <c r="E349" s="119">
        <f t="shared" si="16"/>
        <v>-4.6496837825627029E-3</v>
      </c>
      <c r="F349" s="273">
        <f t="shared" si="14"/>
        <v>0.89184692548441735</v>
      </c>
    </row>
    <row r="350" spans="1:6">
      <c r="A350" s="62">
        <v>44029</v>
      </c>
      <c r="B350" s="61">
        <v>11.005000000000001</v>
      </c>
      <c r="C350" s="61">
        <v>5069.42</v>
      </c>
      <c r="D350" s="119">
        <f t="shared" si="15"/>
        <v>1.8190091418516729E-3</v>
      </c>
      <c r="E350" s="119">
        <f t="shared" si="16"/>
        <v>-3.1236792610300893E-3</v>
      </c>
      <c r="F350" s="273">
        <f t="shared" si="14"/>
        <v>0.95218205579184412</v>
      </c>
    </row>
    <row r="351" spans="1:6">
      <c r="A351" s="62">
        <v>44032</v>
      </c>
      <c r="B351" s="61">
        <v>11.11</v>
      </c>
      <c r="C351" s="61">
        <v>5093.18</v>
      </c>
      <c r="D351" s="119">
        <f t="shared" si="15"/>
        <v>9.4958886731135103E-3</v>
      </c>
      <c r="E351" s="119">
        <f t="shared" si="16"/>
        <v>4.6759772680644079E-3</v>
      </c>
      <c r="F351" s="273">
        <f t="shared" si="14"/>
        <v>0.95674941690583659</v>
      </c>
    </row>
    <row r="352" spans="1:6">
      <c r="A352" s="62">
        <v>44033</v>
      </c>
      <c r="B352" s="61">
        <v>10.935</v>
      </c>
      <c r="C352" s="61">
        <v>5104.28</v>
      </c>
      <c r="D352" s="119">
        <f t="shared" si="15"/>
        <v>-1.5876949522807396E-2</v>
      </c>
      <c r="E352" s="119">
        <f t="shared" si="16"/>
        <v>2.1770135668946187E-3</v>
      </c>
      <c r="F352" s="273">
        <f t="shared" si="14"/>
        <v>0.89524356706016917</v>
      </c>
    </row>
    <row r="353" spans="1:6">
      <c r="A353" s="62">
        <v>44034</v>
      </c>
      <c r="B353" s="61">
        <v>10.87</v>
      </c>
      <c r="C353" s="61">
        <v>5037.12</v>
      </c>
      <c r="D353" s="119">
        <f t="shared" si="15"/>
        <v>-5.9619529956131592E-3</v>
      </c>
      <c r="E353" s="119">
        <f t="shared" si="16"/>
        <v>-1.3244913287642126E-2</v>
      </c>
      <c r="F353" s="273">
        <f t="shared" si="14"/>
        <v>0.87427751196701819</v>
      </c>
    </row>
    <row r="354" spans="1:6">
      <c r="A354" s="62">
        <v>44035</v>
      </c>
      <c r="B354" s="61">
        <v>10.824999999999999</v>
      </c>
      <c r="C354" s="61">
        <v>5033.76</v>
      </c>
      <c r="D354" s="119">
        <f t="shared" si="15"/>
        <v>-4.1484272445644838E-3</v>
      </c>
      <c r="E354" s="119">
        <f t="shared" si="16"/>
        <v>-6.6727041225190305E-4</v>
      </c>
      <c r="F354" s="273">
        <f t="shared" ref="F354:F417" si="17">SLOPE(D325:D354,E325:E354)</f>
        <v>0.83637073761397807</v>
      </c>
    </row>
    <row r="355" spans="1:6">
      <c r="A355" s="62">
        <v>44036</v>
      </c>
      <c r="B355" s="61">
        <v>10.64</v>
      </c>
      <c r="C355" s="61">
        <v>4956.43</v>
      </c>
      <c r="D355" s="119">
        <f t="shared" si="15"/>
        <v>-1.7237789975055085E-2</v>
      </c>
      <c r="E355" s="119">
        <f t="shared" si="16"/>
        <v>-1.5481496249941122E-2</v>
      </c>
      <c r="F355" s="273">
        <f t="shared" si="17"/>
        <v>0.8526078879482013</v>
      </c>
    </row>
    <row r="356" spans="1:6">
      <c r="A356" s="62">
        <v>44039</v>
      </c>
      <c r="B356" s="61">
        <v>10.385</v>
      </c>
      <c r="C356" s="61">
        <v>4939.62</v>
      </c>
      <c r="D356" s="119">
        <f t="shared" si="15"/>
        <v>-2.4258026585422778E-2</v>
      </c>
      <c r="E356" s="119">
        <f t="shared" si="16"/>
        <v>-3.3973183579501499E-3</v>
      </c>
      <c r="F356" s="273">
        <f t="shared" si="17"/>
        <v>0.86203714471352633</v>
      </c>
    </row>
    <row r="357" spans="1:6">
      <c r="A357" s="62">
        <v>44040</v>
      </c>
      <c r="B357" s="61">
        <v>10.43</v>
      </c>
      <c r="C357" s="61">
        <v>4928.9399999999996</v>
      </c>
      <c r="D357" s="119">
        <f t="shared" si="15"/>
        <v>4.323811684605377E-3</v>
      </c>
      <c r="E357" s="119">
        <f t="shared" si="16"/>
        <v>-2.1644503695599834E-3</v>
      </c>
      <c r="F357" s="273">
        <f t="shared" si="17"/>
        <v>0.75821692721126621</v>
      </c>
    </row>
    <row r="358" spans="1:6">
      <c r="A358" s="62">
        <v>44041</v>
      </c>
      <c r="B358" s="61">
        <v>10.47</v>
      </c>
      <c r="C358" s="61">
        <v>4958.74</v>
      </c>
      <c r="D358" s="119">
        <f t="shared" si="15"/>
        <v>3.8277558697644661E-3</v>
      </c>
      <c r="E358" s="119">
        <f t="shared" si="16"/>
        <v>6.0277214124954794E-3</v>
      </c>
      <c r="F358" s="273">
        <f t="shared" si="17"/>
        <v>0.78629546623573654</v>
      </c>
    </row>
    <row r="359" spans="1:6">
      <c r="A359" s="62">
        <v>44042</v>
      </c>
      <c r="B359" s="61">
        <v>9.9559999999999995</v>
      </c>
      <c r="C359" s="61">
        <v>4852.9399999999996</v>
      </c>
      <c r="D359" s="119">
        <f t="shared" si="15"/>
        <v>-5.0338640377099994E-2</v>
      </c>
      <c r="E359" s="119">
        <f t="shared" si="16"/>
        <v>-2.1566969346964667E-2</v>
      </c>
      <c r="F359" s="273">
        <f t="shared" si="17"/>
        <v>0.91917630842143905</v>
      </c>
    </row>
    <row r="360" spans="1:6">
      <c r="A360" s="62">
        <v>44043</v>
      </c>
      <c r="B360" s="61">
        <v>9.9120000000000008</v>
      </c>
      <c r="C360" s="61">
        <v>4783.6899999999996</v>
      </c>
      <c r="D360" s="119">
        <f t="shared" si="15"/>
        <v>-4.4292401785041144E-3</v>
      </c>
      <c r="E360" s="119">
        <f t="shared" si="16"/>
        <v>-1.4372491642487866E-2</v>
      </c>
      <c r="F360" s="273">
        <f t="shared" si="17"/>
        <v>0.87478317441006836</v>
      </c>
    </row>
    <row r="361" spans="1:6">
      <c r="A361" s="62">
        <v>44046</v>
      </c>
      <c r="B361" s="61">
        <v>10</v>
      </c>
      <c r="C361" s="61">
        <v>4875.93</v>
      </c>
      <c r="D361" s="119">
        <f t="shared" si="15"/>
        <v>8.8389486672042321E-3</v>
      </c>
      <c r="E361" s="119">
        <f t="shared" si="16"/>
        <v>1.9098640268784509E-2</v>
      </c>
      <c r="F361" s="273">
        <f t="shared" si="17"/>
        <v>0.84583087098392973</v>
      </c>
    </row>
    <row r="362" spans="1:6">
      <c r="A362" s="62">
        <v>44047</v>
      </c>
      <c r="B362" s="61">
        <v>10.11</v>
      </c>
      <c r="C362" s="61">
        <v>4889.5200000000004</v>
      </c>
      <c r="D362" s="119">
        <f t="shared" si="15"/>
        <v>1.0939940038334263E-2</v>
      </c>
      <c r="E362" s="119">
        <f t="shared" si="16"/>
        <v>2.7832836731743172E-3</v>
      </c>
      <c r="F362" s="273">
        <f t="shared" si="17"/>
        <v>0.87732493301417858</v>
      </c>
    </row>
    <row r="363" spans="1:6">
      <c r="A363" s="62">
        <v>44048</v>
      </c>
      <c r="B363" s="61">
        <v>9.98</v>
      </c>
      <c r="C363" s="61">
        <v>4933.34</v>
      </c>
      <c r="D363" s="119">
        <f t="shared" si="15"/>
        <v>-1.2941942709007292E-2</v>
      </c>
      <c r="E363" s="119">
        <f t="shared" si="16"/>
        <v>8.9221042927795213E-3</v>
      </c>
      <c r="F363" s="273">
        <f t="shared" si="17"/>
        <v>0.91154411767966337</v>
      </c>
    </row>
    <row r="364" spans="1:6">
      <c r="A364" s="62">
        <v>44049</v>
      </c>
      <c r="B364" s="61">
        <v>9.7379999999999995</v>
      </c>
      <c r="C364" s="61">
        <v>4885.13</v>
      </c>
      <c r="D364" s="119">
        <f t="shared" si="15"/>
        <v>-2.454733256286348E-2</v>
      </c>
      <c r="E364" s="119">
        <f t="shared" si="16"/>
        <v>-9.8203462339578156E-3</v>
      </c>
      <c r="F364" s="273">
        <f t="shared" si="17"/>
        <v>0.95278752913929021</v>
      </c>
    </row>
    <row r="365" spans="1:6">
      <c r="A365" s="62">
        <v>44050</v>
      </c>
      <c r="B365" s="61">
        <v>9.7040000000000006</v>
      </c>
      <c r="C365" s="61">
        <v>4889.5200000000004</v>
      </c>
      <c r="D365" s="119">
        <f t="shared" si="15"/>
        <v>-3.497586118760001E-3</v>
      </c>
      <c r="E365" s="119">
        <f t="shared" si="16"/>
        <v>8.9824194117820117E-4</v>
      </c>
      <c r="F365" s="273">
        <f t="shared" si="17"/>
        <v>0.95372311804144771</v>
      </c>
    </row>
    <row r="366" spans="1:6">
      <c r="A366" s="62">
        <v>44053</v>
      </c>
      <c r="B366" s="61">
        <v>9.8040000000000003</v>
      </c>
      <c r="C366" s="61">
        <v>4909.51</v>
      </c>
      <c r="D366" s="119">
        <f t="shared" si="15"/>
        <v>1.0252294024117033E-2</v>
      </c>
      <c r="E366" s="119">
        <f t="shared" si="16"/>
        <v>4.0800013328131613E-3</v>
      </c>
      <c r="F366" s="273">
        <f t="shared" si="17"/>
        <v>0.91851667831387496</v>
      </c>
    </row>
    <row r="367" spans="1:6">
      <c r="A367" s="62">
        <v>44054</v>
      </c>
      <c r="B367" s="61">
        <v>9.9160000000000004</v>
      </c>
      <c r="C367" s="61">
        <v>5027.99</v>
      </c>
      <c r="D367" s="119">
        <f t="shared" si="15"/>
        <v>1.1359148507077903E-2</v>
      </c>
      <c r="E367" s="119">
        <f t="shared" si="16"/>
        <v>2.3846161371220868E-2</v>
      </c>
      <c r="F367" s="273">
        <f t="shared" si="17"/>
        <v>0.87777726262192302</v>
      </c>
    </row>
    <row r="368" spans="1:6">
      <c r="A368" s="62">
        <v>44055</v>
      </c>
      <c r="B368" s="61">
        <v>10.029999999999999</v>
      </c>
      <c r="C368" s="61">
        <v>5073.3100000000004</v>
      </c>
      <c r="D368" s="119">
        <f t="shared" si="15"/>
        <v>1.1430987800900044E-2</v>
      </c>
      <c r="E368" s="119">
        <f t="shared" si="16"/>
        <v>8.9731626796376186E-3</v>
      </c>
      <c r="F368" s="273">
        <f t="shared" si="17"/>
        <v>0.8893713755964936</v>
      </c>
    </row>
    <row r="369" spans="1:6">
      <c r="A369" s="62">
        <v>44056</v>
      </c>
      <c r="B369" s="61">
        <v>10.015000000000001</v>
      </c>
      <c r="C369" s="61">
        <v>5042.38</v>
      </c>
      <c r="D369" s="119">
        <f t="shared" si="15"/>
        <v>-1.4966328560625177E-3</v>
      </c>
      <c r="E369" s="119">
        <f t="shared" si="16"/>
        <v>-6.1152716996156521E-3</v>
      </c>
      <c r="F369" s="273">
        <f t="shared" si="17"/>
        <v>0.86762914289289428</v>
      </c>
    </row>
    <row r="370" spans="1:6">
      <c r="A370" s="62">
        <v>44057</v>
      </c>
      <c r="B370" s="61">
        <v>9.9060000000000006</v>
      </c>
      <c r="C370" s="61">
        <v>4962.93</v>
      </c>
      <c r="D370" s="119">
        <f t="shared" si="15"/>
        <v>-1.0943334951735566E-2</v>
      </c>
      <c r="E370" s="119">
        <f t="shared" si="16"/>
        <v>-1.5881900710193589E-2</v>
      </c>
      <c r="F370" s="273">
        <f t="shared" si="17"/>
        <v>0.85127693107589764</v>
      </c>
    </row>
    <row r="371" spans="1:6">
      <c r="A371" s="62">
        <v>44060</v>
      </c>
      <c r="B371" s="61">
        <v>9.8439999999999994</v>
      </c>
      <c r="C371" s="61">
        <v>4971.9399999999996</v>
      </c>
      <c r="D371" s="119">
        <f t="shared" si="15"/>
        <v>-6.2785016372366416E-3</v>
      </c>
      <c r="E371" s="119">
        <f t="shared" si="16"/>
        <v>1.8138138637307807E-3</v>
      </c>
      <c r="F371" s="273">
        <f t="shared" si="17"/>
        <v>0.81144922001878461</v>
      </c>
    </row>
    <row r="372" spans="1:6">
      <c r="A372" s="62">
        <v>44061</v>
      </c>
      <c r="B372" s="61">
        <v>9.8059999999999992</v>
      </c>
      <c r="C372" s="61">
        <v>4938.0600000000004</v>
      </c>
      <c r="D372" s="119">
        <f t="shared" si="15"/>
        <v>-3.8676892997679979E-3</v>
      </c>
      <c r="E372" s="119">
        <f t="shared" si="16"/>
        <v>-6.8375644797557316E-3</v>
      </c>
      <c r="F372" s="273">
        <f t="shared" si="17"/>
        <v>0.784016643453608</v>
      </c>
    </row>
    <row r="373" spans="1:6">
      <c r="A373" s="62">
        <v>44062</v>
      </c>
      <c r="B373" s="61">
        <v>10.005000000000001</v>
      </c>
      <c r="C373" s="61">
        <v>4977.2299999999996</v>
      </c>
      <c r="D373" s="119">
        <f t="shared" si="15"/>
        <v>2.0090524806655408E-2</v>
      </c>
      <c r="E373" s="119">
        <f t="shared" si="16"/>
        <v>7.9009698690510072E-3</v>
      </c>
      <c r="F373" s="273">
        <f t="shared" si="17"/>
        <v>0.80854061095315122</v>
      </c>
    </row>
    <row r="374" spans="1:6">
      <c r="A374" s="62">
        <v>44063</v>
      </c>
      <c r="B374" s="61">
        <v>9.8659999999999997</v>
      </c>
      <c r="C374" s="61">
        <v>4911.24</v>
      </c>
      <c r="D374" s="119">
        <f t="shared" si="15"/>
        <v>-1.3990465224150386E-2</v>
      </c>
      <c r="E374" s="119">
        <f t="shared" si="16"/>
        <v>-1.3347055639559279E-2</v>
      </c>
      <c r="F374" s="273">
        <f t="shared" si="17"/>
        <v>0.80199833647934538</v>
      </c>
    </row>
    <row r="375" spans="1:6">
      <c r="A375" s="62">
        <v>44064</v>
      </c>
      <c r="B375" s="61">
        <v>9.83</v>
      </c>
      <c r="C375" s="61">
        <v>4896.33</v>
      </c>
      <c r="D375" s="119">
        <f t="shared" si="15"/>
        <v>-3.6555686524712794E-3</v>
      </c>
      <c r="E375" s="119">
        <f t="shared" si="16"/>
        <v>-3.0405108475485281E-3</v>
      </c>
      <c r="F375" s="273">
        <f t="shared" si="17"/>
        <v>0.79524827730489234</v>
      </c>
    </row>
    <row r="376" spans="1:6">
      <c r="A376" s="62">
        <v>44067</v>
      </c>
      <c r="B376" s="61">
        <v>10.050000000000001</v>
      </c>
      <c r="C376" s="61">
        <v>5007.8900000000003</v>
      </c>
      <c r="D376" s="119">
        <f t="shared" si="15"/>
        <v>2.2133700346009578E-2</v>
      </c>
      <c r="E376" s="119">
        <f t="shared" si="16"/>
        <v>2.2528723800937352E-2</v>
      </c>
      <c r="F376" s="273">
        <f t="shared" si="17"/>
        <v>0.81100315050720373</v>
      </c>
    </row>
    <row r="377" spans="1:6">
      <c r="A377" s="62">
        <v>44068</v>
      </c>
      <c r="B377" s="61">
        <v>9.9700000000000006</v>
      </c>
      <c r="C377" s="61">
        <v>5008.2700000000004</v>
      </c>
      <c r="D377" s="119">
        <f t="shared" si="15"/>
        <v>-7.9920505313378042E-3</v>
      </c>
      <c r="E377" s="119">
        <f t="shared" si="16"/>
        <v>7.5877382186805863E-5</v>
      </c>
      <c r="F377" s="273">
        <f t="shared" si="17"/>
        <v>0.88296193018994973</v>
      </c>
    </row>
    <row r="378" spans="1:6">
      <c r="A378" s="62">
        <v>44069</v>
      </c>
      <c r="B378" s="61">
        <v>9.8339999999999996</v>
      </c>
      <c r="C378" s="61">
        <v>5048.43</v>
      </c>
      <c r="D378" s="119">
        <f t="shared" si="15"/>
        <v>-1.3734814983999389E-2</v>
      </c>
      <c r="E378" s="119">
        <f t="shared" si="16"/>
        <v>7.9867577789830176E-3</v>
      </c>
      <c r="F378" s="273">
        <f t="shared" si="17"/>
        <v>0.89963614960576666</v>
      </c>
    </row>
    <row r="379" spans="1:6">
      <c r="A379" s="62">
        <v>44070</v>
      </c>
      <c r="B379" s="61">
        <v>9.6579999999999995</v>
      </c>
      <c r="C379" s="61">
        <v>5015.97</v>
      </c>
      <c r="D379" s="119">
        <f t="shared" si="15"/>
        <v>-1.8059181538397532E-2</v>
      </c>
      <c r="E379" s="119">
        <f t="shared" si="16"/>
        <v>-6.450481410016284E-3</v>
      </c>
      <c r="F379" s="273">
        <f t="shared" si="17"/>
        <v>0.92981794275904739</v>
      </c>
    </row>
    <row r="380" spans="1:6">
      <c r="A380" s="62">
        <v>44071</v>
      </c>
      <c r="B380" s="61">
        <v>9.5719999999999992</v>
      </c>
      <c r="C380" s="61">
        <v>5002.9399999999996</v>
      </c>
      <c r="D380" s="119">
        <f t="shared" si="15"/>
        <v>-8.9444174052232626E-3</v>
      </c>
      <c r="E380" s="119">
        <f t="shared" si="16"/>
        <v>-2.60108282165394E-3</v>
      </c>
      <c r="F380" s="273">
        <f t="shared" si="17"/>
        <v>0.93785132787426717</v>
      </c>
    </row>
    <row r="381" spans="1:6">
      <c r="A381" s="62">
        <v>44074</v>
      </c>
      <c r="B381" s="61">
        <v>9.33</v>
      </c>
      <c r="C381" s="61">
        <v>4947.22</v>
      </c>
      <c r="D381" s="119">
        <f t="shared" si="15"/>
        <v>-2.560715518687437E-2</v>
      </c>
      <c r="E381" s="119">
        <f t="shared" si="16"/>
        <v>-1.1199936976281763E-2</v>
      </c>
      <c r="F381" s="273">
        <f t="shared" si="17"/>
        <v>0.95377862443635575</v>
      </c>
    </row>
    <row r="382" spans="1:6">
      <c r="A382" s="62">
        <v>44075</v>
      </c>
      <c r="B382" s="61">
        <v>9.1720000000000006</v>
      </c>
      <c r="C382" s="61">
        <v>4938.1000000000004</v>
      </c>
      <c r="D382" s="119">
        <f t="shared" si="15"/>
        <v>-1.7079649863594407E-2</v>
      </c>
      <c r="E382" s="119">
        <f t="shared" si="16"/>
        <v>-1.8451608218064506E-3</v>
      </c>
      <c r="F382" s="273">
        <f t="shared" si="17"/>
        <v>0.96760755101368212</v>
      </c>
    </row>
    <row r="383" spans="1:6">
      <c r="A383" s="62">
        <v>44076</v>
      </c>
      <c r="B383" s="61">
        <v>9.2140000000000004</v>
      </c>
      <c r="C383" s="61">
        <v>5031.74</v>
      </c>
      <c r="D383" s="119">
        <f t="shared" si="15"/>
        <v>4.5687015180671722E-3</v>
      </c>
      <c r="E383" s="119">
        <f t="shared" si="16"/>
        <v>1.878520691511102E-2</v>
      </c>
      <c r="F383" s="273">
        <f t="shared" si="17"/>
        <v>0.96449119590080123</v>
      </c>
    </row>
    <row r="384" spans="1:6">
      <c r="A384" s="62">
        <v>44077</v>
      </c>
      <c r="B384" s="61">
        <v>9.3219999999999992</v>
      </c>
      <c r="C384" s="61">
        <v>5009.5200000000004</v>
      </c>
      <c r="D384" s="119">
        <f t="shared" si="15"/>
        <v>1.1653131436823821E-2</v>
      </c>
      <c r="E384" s="119">
        <f t="shared" si="16"/>
        <v>-4.4257466232353621E-3</v>
      </c>
      <c r="F384" s="273">
        <f t="shared" si="17"/>
        <v>0.94128211114796634</v>
      </c>
    </row>
    <row r="385" spans="1:6">
      <c r="A385" s="62">
        <v>44078</v>
      </c>
      <c r="B385" s="61">
        <v>9.218</v>
      </c>
      <c r="C385" s="61">
        <v>4965.07</v>
      </c>
      <c r="D385" s="119">
        <f t="shared" si="15"/>
        <v>-1.1219103652232576E-2</v>
      </c>
      <c r="E385" s="119">
        <f t="shared" si="16"/>
        <v>-8.9127060350375643E-3</v>
      </c>
      <c r="F385" s="273">
        <f t="shared" si="17"/>
        <v>0.94549264069651173</v>
      </c>
    </row>
    <row r="386" spans="1:6">
      <c r="A386" s="62">
        <v>44081</v>
      </c>
      <c r="B386" s="61">
        <v>9.26</v>
      </c>
      <c r="C386" s="61">
        <v>5053.72</v>
      </c>
      <c r="D386" s="119">
        <f t="shared" si="15"/>
        <v>4.5459543597715472E-3</v>
      </c>
      <c r="E386" s="119">
        <f t="shared" si="16"/>
        <v>1.7697209680637881E-2</v>
      </c>
      <c r="F386" s="273">
        <f t="shared" si="17"/>
        <v>0.89768588379967762</v>
      </c>
    </row>
    <row r="387" spans="1:6">
      <c r="A387" s="62">
        <v>44082</v>
      </c>
      <c r="B387" s="61">
        <v>9.1660000000000004</v>
      </c>
      <c r="C387" s="61">
        <v>4973.5200000000004</v>
      </c>
      <c r="D387" s="119">
        <f t="shared" si="15"/>
        <v>-1.0203062571155592E-2</v>
      </c>
      <c r="E387" s="119">
        <f t="shared" si="16"/>
        <v>-1.5996766854018959E-2</v>
      </c>
      <c r="F387" s="273">
        <f t="shared" si="17"/>
        <v>0.87090265148773061</v>
      </c>
    </row>
    <row r="388" spans="1:6">
      <c r="A388" s="62">
        <v>44083</v>
      </c>
      <c r="B388" s="61">
        <v>9.6039999999999992</v>
      </c>
      <c r="C388" s="61">
        <v>5042.9799999999996</v>
      </c>
      <c r="D388" s="119">
        <f t="shared" ref="D388:D451" si="18">LN(B388/B387)</f>
        <v>4.6678692272074433E-2</v>
      </c>
      <c r="E388" s="119">
        <f t="shared" ref="E388:E451" si="19">LN(C388/C387)</f>
        <v>1.386933827820159E-2</v>
      </c>
      <c r="F388" s="273">
        <f t="shared" si="17"/>
        <v>0.98471175086019247</v>
      </c>
    </row>
    <row r="389" spans="1:6">
      <c r="A389" s="62">
        <v>44084</v>
      </c>
      <c r="B389" s="61">
        <v>9.5079999999999991</v>
      </c>
      <c r="C389" s="61">
        <v>5023.93</v>
      </c>
      <c r="D389" s="119">
        <f t="shared" si="18"/>
        <v>-1.0046128861059302E-2</v>
      </c>
      <c r="E389" s="119">
        <f t="shared" si="19"/>
        <v>-3.7846812455948342E-3</v>
      </c>
      <c r="F389" s="273">
        <f t="shared" si="17"/>
        <v>0.8405684978906941</v>
      </c>
    </row>
    <row r="390" spans="1:6">
      <c r="A390" s="62">
        <v>44085</v>
      </c>
      <c r="B390" s="61">
        <v>9.4960000000000004</v>
      </c>
      <c r="C390" s="61">
        <v>5034.1400000000003</v>
      </c>
      <c r="D390" s="119">
        <f t="shared" si="18"/>
        <v>-1.26289219058042E-3</v>
      </c>
      <c r="E390" s="119">
        <f t="shared" si="19"/>
        <v>2.0302112645724309E-3</v>
      </c>
      <c r="F390" s="273">
        <f t="shared" si="17"/>
        <v>0.88467169315698713</v>
      </c>
    </row>
    <row r="391" spans="1:6">
      <c r="A391" s="62">
        <v>44088</v>
      </c>
      <c r="B391" s="61">
        <v>9.5120000000000005</v>
      </c>
      <c r="C391" s="61">
        <v>5051.88</v>
      </c>
      <c r="D391" s="119">
        <f t="shared" si="18"/>
        <v>1.6835020811137944E-3</v>
      </c>
      <c r="E391" s="119">
        <f t="shared" si="19"/>
        <v>3.5177440246332327E-3</v>
      </c>
      <c r="F391" s="273">
        <f t="shared" si="17"/>
        <v>0.91277970916094509</v>
      </c>
    </row>
    <row r="392" spans="1:6">
      <c r="A392" s="62">
        <v>44089</v>
      </c>
      <c r="B392" s="61">
        <v>9.5079999999999991</v>
      </c>
      <c r="C392" s="61">
        <v>5067.93</v>
      </c>
      <c r="D392" s="119">
        <f t="shared" si="18"/>
        <v>-4.2060989053332071E-4</v>
      </c>
      <c r="E392" s="119">
        <f t="shared" si="19"/>
        <v>3.1719989717905878E-3</v>
      </c>
      <c r="F392" s="273">
        <f t="shared" si="17"/>
        <v>0.90722762825858205</v>
      </c>
    </row>
    <row r="393" spans="1:6">
      <c r="A393" s="62">
        <v>44090</v>
      </c>
      <c r="B393" s="61">
        <v>9.6359999999999992</v>
      </c>
      <c r="C393" s="61">
        <v>5074.42</v>
      </c>
      <c r="D393" s="119">
        <f t="shared" si="18"/>
        <v>1.3372535254677397E-2</v>
      </c>
      <c r="E393" s="119">
        <f t="shared" si="19"/>
        <v>1.279782473647569E-3</v>
      </c>
      <c r="F393" s="273">
        <f t="shared" si="17"/>
        <v>0.95170972796009867</v>
      </c>
    </row>
    <row r="394" spans="1:6">
      <c r="A394" s="62">
        <v>44091</v>
      </c>
      <c r="B394" s="61">
        <v>9.66</v>
      </c>
      <c r="C394" s="61">
        <v>5039.5</v>
      </c>
      <c r="D394" s="119">
        <f t="shared" si="18"/>
        <v>2.4875634718017074E-3</v>
      </c>
      <c r="E394" s="119">
        <f t="shared" si="19"/>
        <v>-6.9053618696599366E-3</v>
      </c>
      <c r="F394" s="273">
        <f t="shared" si="17"/>
        <v>0.88120081427434027</v>
      </c>
    </row>
    <row r="395" spans="1:6">
      <c r="A395" s="62">
        <v>44092</v>
      </c>
      <c r="B395" s="61">
        <v>9.516</v>
      </c>
      <c r="C395" s="61">
        <v>4978.18</v>
      </c>
      <c r="D395" s="119">
        <f t="shared" si="18"/>
        <v>-1.5019055783715346E-2</v>
      </c>
      <c r="E395" s="119">
        <f t="shared" si="19"/>
        <v>-1.2242508421079512E-2</v>
      </c>
      <c r="F395" s="273">
        <f t="shared" si="17"/>
        <v>0.89283113850445683</v>
      </c>
    </row>
    <row r="396" spans="1:6">
      <c r="A396" s="62">
        <v>44095</v>
      </c>
      <c r="B396" s="61">
        <v>9.1440000000000001</v>
      </c>
      <c r="C396" s="61">
        <v>4792.04</v>
      </c>
      <c r="D396" s="119">
        <f t="shared" si="18"/>
        <v>-3.9876665948201703E-2</v>
      </c>
      <c r="E396" s="119">
        <f t="shared" si="19"/>
        <v>-3.8108154367996784E-2</v>
      </c>
      <c r="F396" s="273">
        <f t="shared" si="17"/>
        <v>0.92072325326706361</v>
      </c>
    </row>
    <row r="397" spans="1:6">
      <c r="A397" s="62">
        <v>44096</v>
      </c>
      <c r="B397" s="61">
        <v>9.25</v>
      </c>
      <c r="C397" s="61">
        <v>4772.84</v>
      </c>
      <c r="D397" s="119">
        <f t="shared" si="18"/>
        <v>1.1525625031824322E-2</v>
      </c>
      <c r="E397" s="119">
        <f t="shared" si="19"/>
        <v>-4.0146924558178585E-3</v>
      </c>
      <c r="F397" s="273">
        <f t="shared" si="17"/>
        <v>0.96598992844097775</v>
      </c>
    </row>
    <row r="398" spans="1:6">
      <c r="A398" s="62">
        <v>44097</v>
      </c>
      <c r="B398" s="61">
        <v>9.2200000000000006</v>
      </c>
      <c r="C398" s="61">
        <v>4802.26</v>
      </c>
      <c r="D398" s="119">
        <f t="shared" si="18"/>
        <v>-3.2485139558313327E-3</v>
      </c>
      <c r="E398" s="119">
        <f t="shared" si="19"/>
        <v>6.1451248720432831E-3</v>
      </c>
      <c r="F398" s="273">
        <f t="shared" si="17"/>
        <v>0.94099355448771271</v>
      </c>
    </row>
    <row r="399" spans="1:6">
      <c r="A399" s="62">
        <v>44098</v>
      </c>
      <c r="B399" s="61">
        <v>9.02</v>
      </c>
      <c r="C399" s="61">
        <v>4762.62</v>
      </c>
      <c r="D399" s="119">
        <f t="shared" si="18"/>
        <v>-2.1930703493970232E-2</v>
      </c>
      <c r="E399" s="119">
        <f t="shared" si="19"/>
        <v>-8.2887034541667907E-3</v>
      </c>
      <c r="F399" s="273">
        <f t="shared" si="17"/>
        <v>0.96606778453974418</v>
      </c>
    </row>
    <row r="400" spans="1:6">
      <c r="A400" s="62">
        <v>44099</v>
      </c>
      <c r="B400" s="61">
        <v>8.89</v>
      </c>
      <c r="C400" s="61">
        <v>4729.66</v>
      </c>
      <c r="D400" s="119">
        <f t="shared" si="18"/>
        <v>-1.4517284548718959E-2</v>
      </c>
      <c r="E400" s="119">
        <f t="shared" si="19"/>
        <v>-6.9446186723079789E-3</v>
      </c>
      <c r="F400" s="273">
        <f t="shared" si="17"/>
        <v>0.99553072869223791</v>
      </c>
    </row>
    <row r="401" spans="1:6">
      <c r="A401" s="62">
        <v>44102</v>
      </c>
      <c r="B401" s="61">
        <v>8.9960000000000004</v>
      </c>
      <c r="C401" s="61">
        <v>4843.2700000000004</v>
      </c>
      <c r="D401" s="119">
        <f t="shared" si="18"/>
        <v>1.1852984571256038E-2</v>
      </c>
      <c r="E401" s="119">
        <f t="shared" si="19"/>
        <v>2.3736794121447094E-2</v>
      </c>
      <c r="F401" s="273">
        <f t="shared" si="17"/>
        <v>0.94746771545667807</v>
      </c>
    </row>
    <row r="402" spans="1:6">
      <c r="A402" s="62">
        <v>44103</v>
      </c>
      <c r="B402" s="61">
        <v>8.8040000000000003</v>
      </c>
      <c r="C402" s="61">
        <v>4832.07</v>
      </c>
      <c r="D402" s="119">
        <f t="shared" si="18"/>
        <v>-2.1573870432854074E-2</v>
      </c>
      <c r="E402" s="119">
        <f t="shared" si="19"/>
        <v>-2.3151651523682388E-3</v>
      </c>
      <c r="F402" s="273">
        <f t="shared" si="17"/>
        <v>0.95970832622953839</v>
      </c>
    </row>
    <row r="403" spans="1:6">
      <c r="A403" s="62">
        <v>44104</v>
      </c>
      <c r="B403" s="61">
        <v>8.8840000000000003</v>
      </c>
      <c r="C403" s="61">
        <v>4803.4399999999996</v>
      </c>
      <c r="D403" s="119">
        <f t="shared" si="18"/>
        <v>9.0457423679657714E-3</v>
      </c>
      <c r="E403" s="119">
        <f t="shared" si="19"/>
        <v>-5.9426193849623178E-3</v>
      </c>
      <c r="F403" s="273">
        <f t="shared" si="17"/>
        <v>0.91075201732543576</v>
      </c>
    </row>
    <row r="404" spans="1:6">
      <c r="A404" s="62">
        <v>44105</v>
      </c>
      <c r="B404" s="61">
        <v>8.6839999999999993</v>
      </c>
      <c r="C404" s="61">
        <v>4824.04</v>
      </c>
      <c r="D404" s="119">
        <f t="shared" si="18"/>
        <v>-2.2769654016135701E-2</v>
      </c>
      <c r="E404" s="119">
        <f t="shared" si="19"/>
        <v>4.2794233668841742E-3</v>
      </c>
      <c r="F404" s="273">
        <f t="shared" si="17"/>
        <v>0.88766752064802668</v>
      </c>
    </row>
    <row r="405" spans="1:6">
      <c r="A405" s="62">
        <v>44106</v>
      </c>
      <c r="B405" s="61">
        <v>8.84</v>
      </c>
      <c r="C405" s="61">
        <v>4824.88</v>
      </c>
      <c r="D405" s="119">
        <f t="shared" si="18"/>
        <v>1.7804624633506686E-2</v>
      </c>
      <c r="E405" s="119">
        <f t="shared" si="19"/>
        <v>1.7411275088244043E-4</v>
      </c>
      <c r="F405" s="273">
        <f t="shared" si="17"/>
        <v>0.8924537084125207</v>
      </c>
    </row>
    <row r="406" spans="1:6">
      <c r="A406" s="62">
        <v>44109</v>
      </c>
      <c r="B406" s="61">
        <v>9.1639999999999997</v>
      </c>
      <c r="C406" s="61">
        <v>4871.87</v>
      </c>
      <c r="D406" s="119">
        <f t="shared" si="18"/>
        <v>3.5995887941697106E-2</v>
      </c>
      <c r="E406" s="119">
        <f t="shared" si="19"/>
        <v>9.6919829492152186E-3</v>
      </c>
      <c r="F406" s="273">
        <f t="shared" si="17"/>
        <v>0.94304138316274955</v>
      </c>
    </row>
    <row r="407" spans="1:6">
      <c r="A407" s="62">
        <v>44110</v>
      </c>
      <c r="B407" s="61">
        <v>9.2200000000000006</v>
      </c>
      <c r="C407" s="61">
        <v>4895.46</v>
      </c>
      <c r="D407" s="119">
        <f t="shared" si="18"/>
        <v>6.0922729772535482E-3</v>
      </c>
      <c r="E407" s="119">
        <f t="shared" si="19"/>
        <v>4.8303980449664469E-3</v>
      </c>
      <c r="F407" s="273">
        <f t="shared" si="17"/>
        <v>0.94943705578878257</v>
      </c>
    </row>
    <row r="408" spans="1:6">
      <c r="A408" s="62">
        <v>44111</v>
      </c>
      <c r="B408" s="61">
        <v>9.0820000000000007</v>
      </c>
      <c r="C408" s="61">
        <v>4882</v>
      </c>
      <c r="D408" s="119">
        <f t="shared" si="18"/>
        <v>-1.5080604892743054E-2</v>
      </c>
      <c r="E408" s="119">
        <f t="shared" si="19"/>
        <v>-2.7532730387661384E-3</v>
      </c>
      <c r="F408" s="273">
        <f t="shared" si="17"/>
        <v>0.99843867805310715</v>
      </c>
    </row>
    <row r="409" spans="1:6">
      <c r="A409" s="62">
        <v>44112</v>
      </c>
      <c r="B409" s="61">
        <v>9.1720000000000006</v>
      </c>
      <c r="C409" s="61">
        <v>4911.9399999999996</v>
      </c>
      <c r="D409" s="119">
        <f t="shared" si="18"/>
        <v>9.8609323198987145E-3</v>
      </c>
      <c r="E409" s="119">
        <f t="shared" si="19"/>
        <v>6.1140038157561291E-3</v>
      </c>
      <c r="F409" s="273">
        <f t="shared" si="17"/>
        <v>0.99292934131055721</v>
      </c>
    </row>
    <row r="410" spans="1:6">
      <c r="A410" s="62">
        <v>44113</v>
      </c>
      <c r="B410" s="61">
        <v>9.4359999999999999</v>
      </c>
      <c r="C410" s="61">
        <v>4946.8100000000004</v>
      </c>
      <c r="D410" s="119">
        <f t="shared" si="18"/>
        <v>2.8376796549770419E-2</v>
      </c>
      <c r="E410" s="119">
        <f t="shared" si="19"/>
        <v>7.0739486060515241E-3</v>
      </c>
      <c r="F410" s="273">
        <f t="shared" si="17"/>
        <v>1.0313021300199616</v>
      </c>
    </row>
    <row r="411" spans="1:6">
      <c r="A411" s="62">
        <v>44116</v>
      </c>
      <c r="B411" s="61">
        <v>9.57</v>
      </c>
      <c r="C411" s="61">
        <v>4979.29</v>
      </c>
      <c r="D411" s="119">
        <f t="shared" si="18"/>
        <v>1.4101043919434399E-2</v>
      </c>
      <c r="E411" s="119">
        <f t="shared" si="19"/>
        <v>6.5443861987524703E-3</v>
      </c>
      <c r="F411" s="273">
        <f t="shared" si="17"/>
        <v>1.0029025969454144</v>
      </c>
    </row>
    <row r="412" spans="1:6">
      <c r="A412" s="62">
        <v>44117</v>
      </c>
      <c r="B412" s="61">
        <v>9.7240000000000002</v>
      </c>
      <c r="C412" s="61">
        <v>4947.6099999999997</v>
      </c>
      <c r="D412" s="119">
        <f t="shared" si="18"/>
        <v>1.596385098901399E-2</v>
      </c>
      <c r="E412" s="119">
        <f t="shared" si="19"/>
        <v>-6.382678892666336E-3</v>
      </c>
      <c r="F412" s="273">
        <f t="shared" si="17"/>
        <v>0.96024578954852868</v>
      </c>
    </row>
    <row r="413" spans="1:6">
      <c r="A413" s="62">
        <v>44118</v>
      </c>
      <c r="B413" s="61">
        <v>9.6180000000000003</v>
      </c>
      <c r="C413" s="61">
        <v>4941.66</v>
      </c>
      <c r="D413" s="119">
        <f t="shared" si="18"/>
        <v>-1.0960713598405966E-2</v>
      </c>
      <c r="E413" s="119">
        <f t="shared" si="19"/>
        <v>-1.2033245564053465E-3</v>
      </c>
      <c r="F413" s="273">
        <f t="shared" si="17"/>
        <v>1.0441407199723287</v>
      </c>
    </row>
    <row r="414" spans="1:6">
      <c r="A414" s="62">
        <v>44119</v>
      </c>
      <c r="B414" s="61">
        <v>9.6059999999999999</v>
      </c>
      <c r="C414" s="61">
        <v>4837.42</v>
      </c>
      <c r="D414" s="119">
        <f t="shared" si="18"/>
        <v>-1.248439612838334E-3</v>
      </c>
      <c r="E414" s="119">
        <f t="shared" si="19"/>
        <v>-2.1319786390802294E-2</v>
      </c>
      <c r="F414" s="273">
        <f t="shared" si="17"/>
        <v>0.96100944523883969</v>
      </c>
    </row>
    <row r="415" spans="1:6">
      <c r="A415" s="62">
        <v>44120</v>
      </c>
      <c r="B415" s="61">
        <v>9.5039999999999996</v>
      </c>
      <c r="C415" s="61">
        <v>4935.8599999999997</v>
      </c>
      <c r="D415" s="119">
        <f t="shared" si="18"/>
        <v>-1.0675140622343595E-2</v>
      </c>
      <c r="E415" s="119">
        <f t="shared" si="19"/>
        <v>2.0145402402391592E-2</v>
      </c>
      <c r="F415" s="273">
        <f t="shared" si="17"/>
        <v>0.80301844019798385</v>
      </c>
    </row>
    <row r="416" spans="1:6">
      <c r="A416" s="62">
        <v>44123</v>
      </c>
      <c r="B416" s="61">
        <v>9.3840000000000003</v>
      </c>
      <c r="C416" s="61">
        <v>4942.62</v>
      </c>
      <c r="D416" s="119">
        <f t="shared" si="18"/>
        <v>-1.2706651269114688E-2</v>
      </c>
      <c r="E416" s="119">
        <f t="shared" si="19"/>
        <v>1.3686318249791238E-3</v>
      </c>
      <c r="F416" s="273">
        <f t="shared" si="17"/>
        <v>0.84429846528638475</v>
      </c>
    </row>
    <row r="417" spans="1:6">
      <c r="A417" s="62">
        <v>44124</v>
      </c>
      <c r="B417" s="61">
        <v>9.4740000000000002</v>
      </c>
      <c r="C417" s="61">
        <v>4929.28</v>
      </c>
      <c r="D417" s="119">
        <f t="shared" si="18"/>
        <v>9.5450931503857812E-3</v>
      </c>
      <c r="E417" s="119">
        <f t="shared" si="19"/>
        <v>-2.7026222145276973E-3</v>
      </c>
      <c r="F417" s="273">
        <f t="shared" si="17"/>
        <v>0.84669314214251723</v>
      </c>
    </row>
    <row r="418" spans="1:6">
      <c r="A418" s="62">
        <v>44125</v>
      </c>
      <c r="B418" s="61">
        <v>9.3840000000000003</v>
      </c>
      <c r="C418" s="61">
        <v>4853.95</v>
      </c>
      <c r="D418" s="119">
        <f t="shared" si="18"/>
        <v>-9.5450931503856737E-3</v>
      </c>
      <c r="E418" s="119">
        <f t="shared" si="19"/>
        <v>-1.5400126295800854E-2</v>
      </c>
      <c r="F418" s="273">
        <f t="shared" ref="F418:F481" si="20">SLOPE(D389:D418,E389:E418)</f>
        <v>0.70642551919493146</v>
      </c>
    </row>
    <row r="419" spans="1:6">
      <c r="A419" s="62">
        <v>44126</v>
      </c>
      <c r="B419" s="61">
        <v>9.3439999999999994</v>
      </c>
      <c r="C419" s="61">
        <v>4851.38</v>
      </c>
      <c r="D419" s="119">
        <f t="shared" si="18"/>
        <v>-4.2716852653032064E-3</v>
      </c>
      <c r="E419" s="119">
        <f t="shared" si="19"/>
        <v>-5.2960590934461225E-4</v>
      </c>
      <c r="F419" s="273">
        <f t="shared" si="20"/>
        <v>0.70063536305210095</v>
      </c>
    </row>
    <row r="420" spans="1:6">
      <c r="A420" s="62">
        <v>44127</v>
      </c>
      <c r="B420" s="61">
        <v>9.5180000000000007</v>
      </c>
      <c r="C420" s="61">
        <v>4909.6400000000003</v>
      </c>
      <c r="D420" s="119">
        <f t="shared" si="18"/>
        <v>1.8450316613047607E-2</v>
      </c>
      <c r="E420" s="119">
        <f t="shared" si="19"/>
        <v>1.1937418803651744E-2</v>
      </c>
      <c r="F420" s="273">
        <f t="shared" si="20"/>
        <v>0.73423898606734639</v>
      </c>
    </row>
    <row r="421" spans="1:6">
      <c r="A421" s="62">
        <v>44130</v>
      </c>
      <c r="B421" s="61">
        <v>9.3580000000000005</v>
      </c>
      <c r="C421" s="61">
        <v>4816.12</v>
      </c>
      <c r="D421" s="119">
        <f t="shared" si="18"/>
        <v>-1.69531502548942E-2</v>
      </c>
      <c r="E421" s="119">
        <f t="shared" si="19"/>
        <v>-1.923199472318415E-2</v>
      </c>
      <c r="F421" s="273">
        <f t="shared" si="20"/>
        <v>0.75059481586451604</v>
      </c>
    </row>
    <row r="422" spans="1:6">
      <c r="A422" s="62">
        <v>44131</v>
      </c>
      <c r="B422" s="61">
        <v>9.1679999999999993</v>
      </c>
      <c r="C422" s="61">
        <v>4730.66</v>
      </c>
      <c r="D422" s="119">
        <f t="shared" si="18"/>
        <v>-2.0512432471640883E-2</v>
      </c>
      <c r="E422" s="119">
        <f t="shared" si="19"/>
        <v>-1.7903896986143461E-2</v>
      </c>
      <c r="F422" s="273">
        <f t="shared" si="20"/>
        <v>0.7814234502685945</v>
      </c>
    </row>
    <row r="423" spans="1:6">
      <c r="A423" s="62">
        <v>44132</v>
      </c>
      <c r="B423" s="61">
        <v>9.048</v>
      </c>
      <c r="C423" s="61">
        <v>4571.12</v>
      </c>
      <c r="D423" s="119">
        <f t="shared" si="18"/>
        <v>-1.3175421158564292E-2</v>
      </c>
      <c r="E423" s="119">
        <f t="shared" si="19"/>
        <v>-3.4306476187290449E-2</v>
      </c>
      <c r="F423" s="273">
        <f t="shared" si="20"/>
        <v>0.6979633666231122</v>
      </c>
    </row>
    <row r="424" spans="1:6">
      <c r="A424" s="62">
        <v>44133</v>
      </c>
      <c r="B424" s="61">
        <v>9.6</v>
      </c>
      <c r="C424" s="61">
        <v>4569.67</v>
      </c>
      <c r="D424" s="119">
        <f t="shared" si="18"/>
        <v>5.9219359659971112E-2</v>
      </c>
      <c r="E424" s="119">
        <f t="shared" si="19"/>
        <v>-3.1725923299015058E-4</v>
      </c>
      <c r="F424" s="273">
        <f t="shared" si="20"/>
        <v>0.7342975593839306</v>
      </c>
    </row>
    <row r="425" spans="1:6">
      <c r="A425" s="62">
        <v>44134</v>
      </c>
      <c r="B425" s="61">
        <v>9.6300000000000008</v>
      </c>
      <c r="C425" s="61">
        <v>4594.24</v>
      </c>
      <c r="D425" s="119">
        <f t="shared" si="18"/>
        <v>3.1201273362436777E-3</v>
      </c>
      <c r="E425" s="119">
        <f t="shared" si="19"/>
        <v>5.3623527239965128E-3</v>
      </c>
      <c r="F425" s="273">
        <f t="shared" si="20"/>
        <v>0.71552263527671367</v>
      </c>
    </row>
    <row r="426" spans="1:6">
      <c r="A426" s="62">
        <v>44137</v>
      </c>
      <c r="B426" s="61">
        <v>9.6859999999999999</v>
      </c>
      <c r="C426" s="61">
        <v>4691.1400000000003</v>
      </c>
      <c r="D426" s="119">
        <f t="shared" si="18"/>
        <v>5.7983181710031754E-3</v>
      </c>
      <c r="E426" s="119">
        <f t="shared" si="19"/>
        <v>2.0872278326655107E-2</v>
      </c>
      <c r="F426" s="273">
        <f t="shared" si="20"/>
        <v>0.54264231358984838</v>
      </c>
    </row>
    <row r="427" spans="1:6">
      <c r="A427" s="62">
        <v>44138</v>
      </c>
      <c r="B427" s="61">
        <v>9.5440000000000005</v>
      </c>
      <c r="C427" s="61">
        <v>4805.6099999999997</v>
      </c>
      <c r="D427" s="119">
        <f t="shared" si="18"/>
        <v>-1.4768859185422291E-2</v>
      </c>
      <c r="E427" s="119">
        <f t="shared" si="19"/>
        <v>2.4108362173412414E-2</v>
      </c>
      <c r="F427" s="273">
        <f t="shared" si="20"/>
        <v>0.41433331996343314</v>
      </c>
    </row>
    <row r="428" spans="1:6">
      <c r="A428" s="62">
        <v>44139</v>
      </c>
      <c r="B428" s="61">
        <v>9.5719999999999992</v>
      </c>
      <c r="C428" s="61">
        <v>4922.8500000000004</v>
      </c>
      <c r="D428" s="119">
        <f t="shared" si="18"/>
        <v>2.9294852505117879E-3</v>
      </c>
      <c r="E428" s="119">
        <f t="shared" si="19"/>
        <v>2.4103645628526137E-2</v>
      </c>
      <c r="F428" s="273">
        <f t="shared" si="20"/>
        <v>0.38820517759054662</v>
      </c>
    </row>
    <row r="429" spans="1:6">
      <c r="A429" s="62">
        <v>44140</v>
      </c>
      <c r="B429" s="61">
        <v>9.5660000000000007</v>
      </c>
      <c r="C429" s="61">
        <v>4983.99</v>
      </c>
      <c r="D429" s="119">
        <f t="shared" si="18"/>
        <v>-6.2702478802155784E-4</v>
      </c>
      <c r="E429" s="119">
        <f t="shared" si="19"/>
        <v>1.2343143976807709E-2</v>
      </c>
      <c r="F429" s="273">
        <f t="shared" si="20"/>
        <v>0.34312042906106016</v>
      </c>
    </row>
    <row r="430" spans="1:6">
      <c r="A430" s="62">
        <v>44141</v>
      </c>
      <c r="B430" s="61">
        <v>9.4260000000000002</v>
      </c>
      <c r="C430" s="61">
        <v>4960.88</v>
      </c>
      <c r="D430" s="119">
        <f t="shared" si="18"/>
        <v>-1.4743316756566061E-2</v>
      </c>
      <c r="E430" s="119">
        <f t="shared" si="19"/>
        <v>-4.6476307078708902E-3</v>
      </c>
      <c r="F430" s="273">
        <f t="shared" si="20"/>
        <v>0.33880684584940279</v>
      </c>
    </row>
    <row r="431" spans="1:6">
      <c r="A431" s="62">
        <v>44144</v>
      </c>
      <c r="B431" s="61">
        <v>9.7420000000000009</v>
      </c>
      <c r="C431" s="61">
        <v>5336.32</v>
      </c>
      <c r="D431" s="119">
        <f t="shared" si="18"/>
        <v>3.2974606882811917E-2</v>
      </c>
      <c r="E431" s="119">
        <f t="shared" si="19"/>
        <v>7.2953132475463048E-2</v>
      </c>
      <c r="F431" s="273">
        <f t="shared" si="20"/>
        <v>0.38043750312614255</v>
      </c>
    </row>
    <row r="432" spans="1:6">
      <c r="A432" s="62">
        <v>44145</v>
      </c>
      <c r="B432" s="61">
        <v>10.035</v>
      </c>
      <c r="C432" s="61">
        <v>5418.97</v>
      </c>
      <c r="D432" s="119">
        <f t="shared" si="18"/>
        <v>2.9632546863950508E-2</v>
      </c>
      <c r="E432" s="119">
        <f t="shared" si="19"/>
        <v>1.5369483661700505E-2</v>
      </c>
      <c r="F432" s="273">
        <f t="shared" si="20"/>
        <v>0.39222778218424165</v>
      </c>
    </row>
    <row r="433" spans="1:6">
      <c r="A433" s="62">
        <v>44146</v>
      </c>
      <c r="B433" s="61">
        <v>10.025</v>
      </c>
      <c r="C433" s="61">
        <v>5445.21</v>
      </c>
      <c r="D433" s="119">
        <f t="shared" si="18"/>
        <v>-9.9700905566852218E-4</v>
      </c>
      <c r="E433" s="119">
        <f t="shared" si="19"/>
        <v>4.8305626424440347E-3</v>
      </c>
      <c r="F433" s="273">
        <f t="shared" si="20"/>
        <v>0.40023800607931576</v>
      </c>
    </row>
    <row r="434" spans="1:6">
      <c r="A434" s="62">
        <v>44147</v>
      </c>
      <c r="B434" s="61">
        <v>10.265000000000001</v>
      </c>
      <c r="C434" s="61">
        <v>5362.57</v>
      </c>
      <c r="D434" s="119">
        <f t="shared" si="18"/>
        <v>2.3658077278264116E-2</v>
      </c>
      <c r="E434" s="119">
        <f t="shared" si="19"/>
        <v>-1.5292985352338882E-2</v>
      </c>
      <c r="F434" s="273">
        <f t="shared" si="20"/>
        <v>0.35369885507367427</v>
      </c>
    </row>
    <row r="435" spans="1:6">
      <c r="A435" s="62">
        <v>44148</v>
      </c>
      <c r="B435" s="61">
        <v>10.335000000000001</v>
      </c>
      <c r="C435" s="61">
        <v>5380.16</v>
      </c>
      <c r="D435" s="119">
        <f t="shared" si="18"/>
        <v>6.7961426628346715E-3</v>
      </c>
      <c r="E435" s="119">
        <f t="shared" si="19"/>
        <v>3.2747757264349866E-3</v>
      </c>
      <c r="F435" s="273">
        <f t="shared" si="20"/>
        <v>0.35801145895439956</v>
      </c>
    </row>
    <row r="436" spans="1:6">
      <c r="A436" s="62">
        <v>44151</v>
      </c>
      <c r="B436" s="61">
        <v>10.46</v>
      </c>
      <c r="C436" s="61">
        <v>5471.48</v>
      </c>
      <c r="D436" s="119">
        <f t="shared" si="18"/>
        <v>1.202226550304534E-2</v>
      </c>
      <c r="E436" s="119">
        <f t="shared" si="19"/>
        <v>1.6831033056492514E-2</v>
      </c>
      <c r="F436" s="273">
        <f t="shared" si="20"/>
        <v>0.34506582523332058</v>
      </c>
    </row>
    <row r="437" spans="1:6">
      <c r="A437" s="62">
        <v>44152</v>
      </c>
      <c r="B437" s="61">
        <v>10.455</v>
      </c>
      <c r="C437" s="61">
        <v>5483</v>
      </c>
      <c r="D437" s="119">
        <f t="shared" si="18"/>
        <v>-4.7812575618005096E-4</v>
      </c>
      <c r="E437" s="119">
        <f t="shared" si="19"/>
        <v>2.1032498569926242E-3</v>
      </c>
      <c r="F437" s="273">
        <f t="shared" si="20"/>
        <v>0.34559842573974725</v>
      </c>
    </row>
    <row r="438" spans="1:6">
      <c r="A438" s="62">
        <v>44153</v>
      </c>
      <c r="B438" s="61">
        <v>10.494999999999999</v>
      </c>
      <c r="C438" s="61">
        <v>5511.45</v>
      </c>
      <c r="D438" s="119">
        <f t="shared" si="18"/>
        <v>3.8186203919992642E-3</v>
      </c>
      <c r="E438" s="119">
        <f t="shared" si="19"/>
        <v>5.1753500176831852E-3</v>
      </c>
      <c r="F438" s="273">
        <f t="shared" si="20"/>
        <v>0.33474355774296805</v>
      </c>
    </row>
    <row r="439" spans="1:6">
      <c r="A439" s="62">
        <v>44154</v>
      </c>
      <c r="B439" s="61">
        <v>10.385</v>
      </c>
      <c r="C439" s="61">
        <v>5474.66</v>
      </c>
      <c r="D439" s="119">
        <f t="shared" si="18"/>
        <v>-1.0536495944520635E-2</v>
      </c>
      <c r="E439" s="119">
        <f t="shared" si="19"/>
        <v>-6.6975731219644265E-3</v>
      </c>
      <c r="F439" s="273">
        <f t="shared" si="20"/>
        <v>0.34492540658865822</v>
      </c>
    </row>
    <row r="440" spans="1:6">
      <c r="A440" s="62">
        <v>44155</v>
      </c>
      <c r="B440" s="61">
        <v>10.41</v>
      </c>
      <c r="C440" s="61">
        <v>5495.89</v>
      </c>
      <c r="D440" s="119">
        <f t="shared" si="18"/>
        <v>2.4044252988019944E-3</v>
      </c>
      <c r="E440" s="119">
        <f t="shared" si="19"/>
        <v>3.8703668460832231E-3</v>
      </c>
      <c r="F440" s="273">
        <f t="shared" si="20"/>
        <v>0.3372809852866816</v>
      </c>
    </row>
    <row r="441" spans="1:6">
      <c r="A441" s="62">
        <v>44158</v>
      </c>
      <c r="B441" s="61">
        <v>10.28</v>
      </c>
      <c r="C441" s="61">
        <v>5492.15</v>
      </c>
      <c r="D441" s="119">
        <f t="shared" si="18"/>
        <v>-1.2566622599858501E-2</v>
      </c>
      <c r="E441" s="119">
        <f t="shared" si="19"/>
        <v>-6.8074017648810537E-4</v>
      </c>
      <c r="F441" s="273">
        <f t="shared" si="20"/>
        <v>0.33957329311118445</v>
      </c>
    </row>
    <row r="442" spans="1:6">
      <c r="A442" s="62">
        <v>44159</v>
      </c>
      <c r="B442" s="61">
        <v>10.32</v>
      </c>
      <c r="C442" s="61">
        <v>5558.42</v>
      </c>
      <c r="D442" s="119">
        <f t="shared" si="18"/>
        <v>3.8835000263976122E-3</v>
      </c>
      <c r="E442" s="119">
        <f t="shared" si="19"/>
        <v>1.1994095228693175E-2</v>
      </c>
      <c r="F442" s="273">
        <f t="shared" si="20"/>
        <v>0.35447279938830023</v>
      </c>
    </row>
    <row r="443" spans="1:6">
      <c r="A443" s="62">
        <v>44160</v>
      </c>
      <c r="B443" s="61">
        <v>10.41</v>
      </c>
      <c r="C443" s="61">
        <v>5571.29</v>
      </c>
      <c r="D443" s="119">
        <f t="shared" si="18"/>
        <v>8.6831225734608566E-3</v>
      </c>
      <c r="E443" s="119">
        <f t="shared" si="19"/>
        <v>2.3127297542344539E-3</v>
      </c>
      <c r="F443" s="273">
        <f t="shared" si="20"/>
        <v>0.34796858487552157</v>
      </c>
    </row>
    <row r="444" spans="1:6">
      <c r="A444" s="62">
        <v>44161</v>
      </c>
      <c r="B444" s="61">
        <v>10.535</v>
      </c>
      <c r="C444" s="61">
        <v>5566.79</v>
      </c>
      <c r="D444" s="119">
        <f t="shared" si="18"/>
        <v>1.1936164629274793E-2</v>
      </c>
      <c r="E444" s="119">
        <f t="shared" si="19"/>
        <v>-8.0803877236422907E-4</v>
      </c>
      <c r="F444" s="273">
        <f t="shared" si="20"/>
        <v>0.35464361214806989</v>
      </c>
    </row>
    <row r="445" spans="1:6">
      <c r="A445" s="62">
        <v>44162</v>
      </c>
      <c r="B445" s="61">
        <v>10.69</v>
      </c>
      <c r="C445" s="61">
        <v>5598.18</v>
      </c>
      <c r="D445" s="119">
        <f t="shared" si="18"/>
        <v>1.4605677780801487E-2</v>
      </c>
      <c r="E445" s="119">
        <f t="shared" si="19"/>
        <v>5.6229587193691831E-3</v>
      </c>
      <c r="F445" s="273">
        <f t="shared" si="20"/>
        <v>0.38720775376922184</v>
      </c>
    </row>
    <row r="446" spans="1:6">
      <c r="A446" s="62">
        <v>44165</v>
      </c>
      <c r="B446" s="61">
        <v>10.59</v>
      </c>
      <c r="C446" s="61">
        <v>5518.55</v>
      </c>
      <c r="D446" s="119">
        <f t="shared" si="18"/>
        <v>-9.3985654236386895E-3</v>
      </c>
      <c r="E446" s="119">
        <f t="shared" si="19"/>
        <v>-1.4326400294313183E-2</v>
      </c>
      <c r="F446" s="273">
        <f t="shared" si="20"/>
        <v>0.39451616975411979</v>
      </c>
    </row>
    <row r="447" spans="1:6">
      <c r="A447" s="62">
        <v>44166</v>
      </c>
      <c r="B447" s="61">
        <v>10.625</v>
      </c>
      <c r="C447" s="61">
        <v>5581.64</v>
      </c>
      <c r="D447" s="119">
        <f t="shared" si="18"/>
        <v>3.2995551971654754E-3</v>
      </c>
      <c r="E447" s="119">
        <f t="shared" si="19"/>
        <v>1.1367495398264886E-2</v>
      </c>
      <c r="F447" s="273">
        <f t="shared" si="20"/>
        <v>0.39722528157203396</v>
      </c>
    </row>
    <row r="448" spans="1:6">
      <c r="A448" s="62">
        <v>44167</v>
      </c>
      <c r="B448" s="61">
        <v>10.734999999999999</v>
      </c>
      <c r="C448" s="61">
        <v>5583.01</v>
      </c>
      <c r="D448" s="119">
        <f t="shared" si="18"/>
        <v>1.0299716520263692E-2</v>
      </c>
      <c r="E448" s="119">
        <f t="shared" si="19"/>
        <v>2.4541745722004253E-4</v>
      </c>
      <c r="F448" s="273">
        <f t="shared" si="20"/>
        <v>0.38224729964647491</v>
      </c>
    </row>
    <row r="449" spans="1:6">
      <c r="A449" s="62">
        <v>44168</v>
      </c>
      <c r="B449" s="61">
        <v>10.47</v>
      </c>
      <c r="C449" s="61">
        <v>5574.36</v>
      </c>
      <c r="D449" s="119">
        <f t="shared" si="18"/>
        <v>-2.4995406448298785E-2</v>
      </c>
      <c r="E449" s="119">
        <f t="shared" si="19"/>
        <v>-1.5505449282438731E-3</v>
      </c>
      <c r="F449" s="273">
        <f t="shared" si="20"/>
        <v>0.39565843357224123</v>
      </c>
    </row>
    <row r="450" spans="1:6">
      <c r="A450" s="62">
        <v>44169</v>
      </c>
      <c r="B450" s="61">
        <v>10.545</v>
      </c>
      <c r="C450" s="61">
        <v>5609.15</v>
      </c>
      <c r="D450" s="119">
        <f t="shared" si="18"/>
        <v>7.1377890482923071E-3</v>
      </c>
      <c r="E450" s="119">
        <f t="shared" si="19"/>
        <v>6.2216803534235407E-3</v>
      </c>
      <c r="F450" s="273">
        <f t="shared" si="20"/>
        <v>0.38718027284067585</v>
      </c>
    </row>
    <row r="451" spans="1:6">
      <c r="A451" s="62">
        <v>44172</v>
      </c>
      <c r="B451" s="61">
        <v>10.199999999999999</v>
      </c>
      <c r="C451" s="61">
        <v>5573.38</v>
      </c>
      <c r="D451" s="119">
        <f t="shared" si="18"/>
        <v>-3.3264093640512603E-2</v>
      </c>
      <c r="E451" s="119">
        <f t="shared" si="19"/>
        <v>-6.3975007443771272E-3</v>
      </c>
      <c r="F451" s="273">
        <f t="shared" si="20"/>
        <v>0.39740110007004498</v>
      </c>
    </row>
    <row r="452" spans="1:6">
      <c r="A452" s="62">
        <v>44173</v>
      </c>
      <c r="B452" s="61">
        <v>10.244999999999999</v>
      </c>
      <c r="C452" s="61">
        <v>5560.67</v>
      </c>
      <c r="D452" s="119">
        <f t="shared" ref="D452:D515" si="21">LN(B452/B451)</f>
        <v>4.4020614006376651E-3</v>
      </c>
      <c r="E452" s="119">
        <f t="shared" ref="E452:E515" si="22">LN(C452/C451)</f>
        <v>-2.2830875594942834E-3</v>
      </c>
      <c r="F452" s="273">
        <f t="shared" si="20"/>
        <v>0.35616714307437619</v>
      </c>
    </row>
    <row r="453" spans="1:6">
      <c r="A453" s="62">
        <v>44174</v>
      </c>
      <c r="B453" s="61">
        <v>10.225</v>
      </c>
      <c r="C453" s="61">
        <v>5546.82</v>
      </c>
      <c r="D453" s="119">
        <f t="shared" si="21"/>
        <v>-1.9540797619976343E-3</v>
      </c>
      <c r="E453" s="119">
        <f t="shared" si="22"/>
        <v>-2.4938140260107634E-3</v>
      </c>
      <c r="F453" s="273">
        <f t="shared" si="20"/>
        <v>0.3444634647260425</v>
      </c>
    </row>
    <row r="454" spans="1:6">
      <c r="A454" s="62">
        <v>44175</v>
      </c>
      <c r="B454" s="61">
        <v>10.324999999999999</v>
      </c>
      <c r="C454" s="61">
        <v>5549.65</v>
      </c>
      <c r="D454" s="119">
        <f t="shared" si="21"/>
        <v>9.7324369182310543E-3</v>
      </c>
      <c r="E454" s="119">
        <f t="shared" si="22"/>
        <v>5.1007213309419276E-4</v>
      </c>
      <c r="F454" s="273">
        <f t="shared" si="20"/>
        <v>0.39131580936594085</v>
      </c>
    </row>
    <row r="455" spans="1:6">
      <c r="A455" s="62">
        <v>44176</v>
      </c>
      <c r="B455" s="61">
        <v>9.9079999999999995</v>
      </c>
      <c r="C455" s="61">
        <v>5507.55</v>
      </c>
      <c r="D455" s="119">
        <f t="shared" si="21"/>
        <v>-4.122562721998331E-2</v>
      </c>
      <c r="E455" s="119">
        <f t="shared" si="22"/>
        <v>-7.6149845242916032E-3</v>
      </c>
      <c r="F455" s="273">
        <f t="shared" si="20"/>
        <v>0.46046230238104691</v>
      </c>
    </row>
    <row r="456" spans="1:6">
      <c r="A456" s="62">
        <v>44179</v>
      </c>
      <c r="B456" s="61">
        <v>10</v>
      </c>
      <c r="C456" s="61">
        <v>5527.84</v>
      </c>
      <c r="D456" s="119">
        <f t="shared" si="21"/>
        <v>9.2425813669326506E-3</v>
      </c>
      <c r="E456" s="119">
        <f t="shared" si="22"/>
        <v>3.6772643040082725E-3</v>
      </c>
      <c r="F456" s="273">
        <f t="shared" si="20"/>
        <v>0.46232536465863788</v>
      </c>
    </row>
    <row r="457" spans="1:6">
      <c r="A457" s="62">
        <v>44180</v>
      </c>
      <c r="B457" s="61">
        <v>9.7840000000000007</v>
      </c>
      <c r="C457" s="61">
        <v>5530.31</v>
      </c>
      <c r="D457" s="119">
        <f t="shared" si="21"/>
        <v>-2.1836694609174406E-2</v>
      </c>
      <c r="E457" s="119">
        <f t="shared" si="22"/>
        <v>4.4672934280658226E-4</v>
      </c>
      <c r="F457" s="273">
        <f t="shared" si="20"/>
        <v>0.54285784992290331</v>
      </c>
    </row>
    <row r="458" spans="1:6">
      <c r="A458" s="62">
        <v>44181</v>
      </c>
      <c r="B458" s="61">
        <v>9.86</v>
      </c>
      <c r="C458" s="61">
        <v>5547.68</v>
      </c>
      <c r="D458" s="119">
        <f t="shared" si="21"/>
        <v>7.7377702296725845E-3</v>
      </c>
      <c r="E458" s="119">
        <f t="shared" si="22"/>
        <v>3.1359505171933387E-3</v>
      </c>
      <c r="F458" s="273">
        <f t="shared" si="20"/>
        <v>0.56763400299172362</v>
      </c>
    </row>
    <row r="459" spans="1:6">
      <c r="A459" s="62">
        <v>44182</v>
      </c>
      <c r="B459" s="61">
        <v>9.6259999999999994</v>
      </c>
      <c r="C459" s="61">
        <v>5549.46</v>
      </c>
      <c r="D459" s="119">
        <f t="shared" si="21"/>
        <v>-2.4018397733626459E-2</v>
      </c>
      <c r="E459" s="119">
        <f t="shared" si="22"/>
        <v>3.2080338091887461E-4</v>
      </c>
      <c r="F459" s="273">
        <f t="shared" si="20"/>
        <v>0.58762198109707475</v>
      </c>
    </row>
    <row r="460" spans="1:6">
      <c r="A460" s="62">
        <v>44183</v>
      </c>
      <c r="B460" s="61">
        <v>9.9499999999999993</v>
      </c>
      <c r="C460" s="61">
        <v>5527.84</v>
      </c>
      <c r="D460" s="119">
        <f t="shared" si="21"/>
        <v>3.3104780289583677E-2</v>
      </c>
      <c r="E460" s="119">
        <f t="shared" si="22"/>
        <v>-3.9034832409187347E-3</v>
      </c>
      <c r="F460" s="273">
        <f t="shared" si="20"/>
        <v>0.53183089464259059</v>
      </c>
    </row>
    <row r="461" spans="1:6">
      <c r="A461" s="62">
        <v>44186</v>
      </c>
      <c r="B461" s="61">
        <v>9.6059999999999999</v>
      </c>
      <c r="C461" s="61">
        <v>5393.34</v>
      </c>
      <c r="D461" s="119">
        <f t="shared" si="21"/>
        <v>-3.5184647927868726E-2</v>
      </c>
      <c r="E461" s="119">
        <f t="shared" si="22"/>
        <v>-2.4632283431022903E-2</v>
      </c>
      <c r="F461" s="273">
        <f t="shared" si="20"/>
        <v>0.9720370175957066</v>
      </c>
    </row>
    <row r="462" spans="1:6">
      <c r="A462" s="62">
        <v>44187</v>
      </c>
      <c r="B462" s="61">
        <v>9.6340000000000003</v>
      </c>
      <c r="C462" s="61">
        <v>5466.86</v>
      </c>
      <c r="D462" s="119">
        <f t="shared" si="21"/>
        <v>2.9106049653965069E-3</v>
      </c>
      <c r="E462" s="119">
        <f t="shared" si="22"/>
        <v>1.3539552334929365E-2</v>
      </c>
      <c r="F462" s="273">
        <f t="shared" si="20"/>
        <v>0.80413518559838837</v>
      </c>
    </row>
    <row r="463" spans="1:6">
      <c r="A463" s="62">
        <v>44188</v>
      </c>
      <c r="B463" s="61">
        <v>9.75</v>
      </c>
      <c r="C463" s="61">
        <v>5527.59</v>
      </c>
      <c r="D463" s="119">
        <f t="shared" si="21"/>
        <v>1.1968776801726679E-2</v>
      </c>
      <c r="E463" s="119">
        <f t="shared" si="22"/>
        <v>1.1047504451803407E-2</v>
      </c>
      <c r="F463" s="273">
        <f t="shared" si="20"/>
        <v>0.83264413133947612</v>
      </c>
    </row>
    <row r="464" spans="1:6">
      <c r="A464" s="62">
        <v>44189</v>
      </c>
      <c r="B464" s="61">
        <v>9.75</v>
      </c>
      <c r="C464" s="61">
        <v>5522.01</v>
      </c>
      <c r="D464" s="119">
        <f t="shared" si="21"/>
        <v>0</v>
      </c>
      <c r="E464" s="119">
        <f t="shared" si="22"/>
        <v>-1.0099913977588721E-3</v>
      </c>
      <c r="F464" s="273">
        <f t="shared" si="20"/>
        <v>1.1410445840946941</v>
      </c>
    </row>
    <row r="465" spans="1:6">
      <c r="A465" s="62">
        <v>44193</v>
      </c>
      <c r="B465" s="61">
        <v>9.8140000000000001</v>
      </c>
      <c r="C465" s="61">
        <v>5588.38</v>
      </c>
      <c r="D465" s="119">
        <f t="shared" si="21"/>
        <v>6.5426526579558386E-3</v>
      </c>
      <c r="E465" s="119">
        <f t="shared" si="22"/>
        <v>1.1947517501515029E-2</v>
      </c>
      <c r="F465" s="273">
        <f t="shared" si="20"/>
        <v>1.1136011376329213</v>
      </c>
    </row>
    <row r="466" spans="1:6">
      <c r="A466" s="62">
        <v>44194</v>
      </c>
      <c r="B466" s="61">
        <v>9.8260000000000005</v>
      </c>
      <c r="C466" s="61">
        <v>5611.79</v>
      </c>
      <c r="D466" s="119">
        <f t="shared" si="21"/>
        <v>1.2219960787448064E-3</v>
      </c>
      <c r="E466" s="119">
        <f t="shared" si="22"/>
        <v>4.1802997794889545E-3</v>
      </c>
      <c r="F466" s="273">
        <f t="shared" si="20"/>
        <v>1.144057460390089</v>
      </c>
    </row>
    <row r="467" spans="1:6">
      <c r="A467" s="62">
        <v>44195</v>
      </c>
      <c r="B467" s="61">
        <v>9.8040000000000003</v>
      </c>
      <c r="C467" s="61">
        <v>5599.41</v>
      </c>
      <c r="D467" s="119">
        <f t="shared" si="21"/>
        <v>-2.2414680805903516E-3</v>
      </c>
      <c r="E467" s="119">
        <f t="shared" si="22"/>
        <v>-2.2085066776001902E-3</v>
      </c>
      <c r="F467" s="273">
        <f t="shared" si="20"/>
        <v>1.1387091434650114</v>
      </c>
    </row>
    <row r="468" spans="1:6">
      <c r="A468" s="62">
        <v>44196</v>
      </c>
      <c r="B468" s="61">
        <v>9.734</v>
      </c>
      <c r="C468" s="61">
        <v>5551.41</v>
      </c>
      <c r="D468" s="119">
        <f t="shared" si="21"/>
        <v>-7.1655542546035641E-3</v>
      </c>
      <c r="E468" s="119">
        <f t="shared" si="22"/>
        <v>-8.6092855016619563E-3</v>
      </c>
      <c r="F468" s="273">
        <f t="shared" si="20"/>
        <v>1.1107350088518424</v>
      </c>
    </row>
    <row r="469" spans="1:6">
      <c r="A469" s="62">
        <v>44200</v>
      </c>
      <c r="B469" s="61">
        <v>9.9499999999999993</v>
      </c>
      <c r="C469" s="61">
        <v>5588.96</v>
      </c>
      <c r="D469" s="119">
        <f t="shared" si="21"/>
        <v>2.1947639759238788E-2</v>
      </c>
      <c r="E469" s="119">
        <f t="shared" si="22"/>
        <v>6.7412738004500707E-3</v>
      </c>
      <c r="F469" s="273">
        <f t="shared" si="20"/>
        <v>1.1642372397900367</v>
      </c>
    </row>
    <row r="470" spans="1:6">
      <c r="A470" s="62">
        <v>44201</v>
      </c>
      <c r="B470" s="61">
        <v>9.92</v>
      </c>
      <c r="C470" s="61">
        <v>5564.6</v>
      </c>
      <c r="D470" s="119">
        <f t="shared" si="21"/>
        <v>-3.0196298737199456E-3</v>
      </c>
      <c r="E470" s="119">
        <f t="shared" si="22"/>
        <v>-4.3681190101328548E-3</v>
      </c>
      <c r="F470" s="273">
        <f t="shared" si="20"/>
        <v>1.1533069256961985</v>
      </c>
    </row>
    <row r="471" spans="1:6">
      <c r="A471" s="62">
        <v>44202</v>
      </c>
      <c r="B471" s="61">
        <v>10.09</v>
      </c>
      <c r="C471" s="61">
        <v>5630.6</v>
      </c>
      <c r="D471" s="119">
        <f t="shared" si="21"/>
        <v>1.6991913068736122E-2</v>
      </c>
      <c r="E471" s="119">
        <f t="shared" si="22"/>
        <v>1.1790904072822617E-2</v>
      </c>
      <c r="F471" s="273">
        <f t="shared" si="20"/>
        <v>1.1755406577249043</v>
      </c>
    </row>
    <row r="472" spans="1:6">
      <c r="A472" s="62">
        <v>44203</v>
      </c>
      <c r="B472" s="61">
        <v>10.31</v>
      </c>
      <c r="C472" s="61">
        <v>5669.85</v>
      </c>
      <c r="D472" s="119">
        <f t="shared" si="21"/>
        <v>2.1569463663350982E-2</v>
      </c>
      <c r="E472" s="119">
        <f t="shared" si="22"/>
        <v>6.946653953994711E-3</v>
      </c>
      <c r="F472" s="273">
        <f t="shared" si="20"/>
        <v>1.273786168218042</v>
      </c>
    </row>
    <row r="473" spans="1:6">
      <c r="A473" s="62">
        <v>44204</v>
      </c>
      <c r="B473" s="61">
        <v>10.164999999999999</v>
      </c>
      <c r="C473" s="61">
        <v>5706.88</v>
      </c>
      <c r="D473" s="119">
        <f t="shared" si="21"/>
        <v>-1.4163850948558713E-2</v>
      </c>
      <c r="E473" s="119">
        <f t="shared" si="22"/>
        <v>6.5098021610574975E-3</v>
      </c>
      <c r="F473" s="273">
        <f t="shared" si="20"/>
        <v>1.2066810342678398</v>
      </c>
    </row>
    <row r="474" spans="1:6">
      <c r="A474" s="62">
        <v>44207</v>
      </c>
      <c r="B474" s="61">
        <v>10.065</v>
      </c>
      <c r="C474" s="61">
        <v>5662.43</v>
      </c>
      <c r="D474" s="119">
        <f t="shared" si="21"/>
        <v>-9.8863879885550798E-3</v>
      </c>
      <c r="E474" s="119">
        <f t="shared" si="22"/>
        <v>-7.8193358224860655E-3</v>
      </c>
      <c r="F474" s="273">
        <f t="shared" si="20"/>
        <v>1.211157809718449</v>
      </c>
    </row>
    <row r="475" spans="1:6">
      <c r="A475" s="62">
        <v>44208</v>
      </c>
      <c r="B475" s="61">
        <v>10.005000000000001</v>
      </c>
      <c r="C475" s="61">
        <v>5650.97</v>
      </c>
      <c r="D475" s="119">
        <f t="shared" si="21"/>
        <v>-5.9790910560579592E-3</v>
      </c>
      <c r="E475" s="119">
        <f t="shared" si="22"/>
        <v>-2.0259168631257644E-3</v>
      </c>
      <c r="F475" s="273">
        <f t="shared" si="20"/>
        <v>1.186553091169863</v>
      </c>
    </row>
    <row r="476" spans="1:6">
      <c r="A476" s="62">
        <v>44209</v>
      </c>
      <c r="B476" s="61">
        <v>10.175000000000001</v>
      </c>
      <c r="C476" s="61">
        <v>5662.67</v>
      </c>
      <c r="D476" s="119">
        <f t="shared" si="21"/>
        <v>1.6848763292961991E-2</v>
      </c>
      <c r="E476" s="119">
        <f t="shared" si="22"/>
        <v>2.0683005948430983E-3</v>
      </c>
      <c r="F476" s="273">
        <f t="shared" si="20"/>
        <v>1.2830894042833236</v>
      </c>
    </row>
    <row r="477" spans="1:6">
      <c r="A477" s="62">
        <v>44210</v>
      </c>
      <c r="B477" s="61">
        <v>9.9559999999999995</v>
      </c>
      <c r="C477" s="61">
        <v>5681.14</v>
      </c>
      <c r="D477" s="119">
        <f t="shared" si="21"/>
        <v>-2.1758346823313273E-2</v>
      </c>
      <c r="E477" s="119">
        <f t="shared" si="22"/>
        <v>3.2564043864595034E-3</v>
      </c>
      <c r="F477" s="273">
        <f t="shared" si="20"/>
        <v>1.3022524252293044</v>
      </c>
    </row>
    <row r="478" spans="1:6">
      <c r="A478" s="62">
        <v>44211</v>
      </c>
      <c r="B478" s="61">
        <v>9.75</v>
      </c>
      <c r="C478" s="61">
        <v>5611.69</v>
      </c>
      <c r="D478" s="119">
        <f t="shared" si="21"/>
        <v>-2.0908099495589701E-2</v>
      </c>
      <c r="E478" s="119">
        <f t="shared" si="22"/>
        <v>-1.2299994879572116E-2</v>
      </c>
      <c r="F478" s="273">
        <f t="shared" si="20"/>
        <v>1.3147941202030229</v>
      </c>
    </row>
    <row r="479" spans="1:6">
      <c r="A479" s="62">
        <v>44214</v>
      </c>
      <c r="B479" s="61">
        <v>9.67</v>
      </c>
      <c r="C479" s="61">
        <v>5617.27</v>
      </c>
      <c r="D479" s="119">
        <f t="shared" si="21"/>
        <v>-8.2389755445528446E-3</v>
      </c>
      <c r="E479" s="119">
        <f t="shared" si="22"/>
        <v>9.9385881850262313E-4</v>
      </c>
      <c r="F479" s="273">
        <f t="shared" si="20"/>
        <v>1.293468443980397</v>
      </c>
    </row>
    <row r="480" spans="1:6">
      <c r="A480" s="62">
        <v>44215</v>
      </c>
      <c r="B480" s="61">
        <v>9.6620000000000008</v>
      </c>
      <c r="C480" s="61">
        <v>5598.61</v>
      </c>
      <c r="D480" s="119">
        <f t="shared" si="21"/>
        <v>-8.276433329879666E-4</v>
      </c>
      <c r="E480" s="119">
        <f t="shared" si="22"/>
        <v>-3.3274281138193982E-3</v>
      </c>
      <c r="F480" s="273">
        <f t="shared" si="20"/>
        <v>1.2749354389173126</v>
      </c>
    </row>
    <row r="481" spans="1:6">
      <c r="A481" s="62">
        <v>44216</v>
      </c>
      <c r="B481" s="61">
        <v>9.6620000000000008</v>
      </c>
      <c r="C481" s="61">
        <v>5628.44</v>
      </c>
      <c r="D481" s="119">
        <f t="shared" si="21"/>
        <v>0</v>
      </c>
      <c r="E481" s="119">
        <f t="shared" si="22"/>
        <v>5.3139640770213407E-3</v>
      </c>
      <c r="F481" s="273">
        <f t="shared" si="20"/>
        <v>1.1820247408579023</v>
      </c>
    </row>
    <row r="482" spans="1:6">
      <c r="A482" s="62">
        <v>44217</v>
      </c>
      <c r="B482" s="61">
        <v>9.5619999999999994</v>
      </c>
      <c r="C482" s="61">
        <v>5590.79</v>
      </c>
      <c r="D482" s="119">
        <f t="shared" si="21"/>
        <v>-1.0403755928303431E-2</v>
      </c>
      <c r="E482" s="119">
        <f t="shared" si="22"/>
        <v>-6.7117157479182499E-3</v>
      </c>
      <c r="F482" s="273">
        <f t="shared" ref="F482:F545" si="23">SLOPE(D453:D482,E453:E482)</f>
        <v>1.1953178083783613</v>
      </c>
    </row>
    <row r="483" spans="1:6">
      <c r="A483" s="62">
        <v>44218</v>
      </c>
      <c r="B483" s="61">
        <v>9.5879999999999992</v>
      </c>
      <c r="C483" s="61">
        <v>5559.57</v>
      </c>
      <c r="D483" s="119">
        <f t="shared" si="21"/>
        <v>2.7154063682262404E-3</v>
      </c>
      <c r="E483" s="119">
        <f t="shared" si="22"/>
        <v>-5.5998338319807597E-3</v>
      </c>
      <c r="F483" s="273">
        <f t="shared" si="23"/>
        <v>1.1643490959033944</v>
      </c>
    </row>
    <row r="484" spans="1:6">
      <c r="A484" s="62">
        <v>44221</v>
      </c>
      <c r="B484" s="61">
        <v>9.5540000000000003</v>
      </c>
      <c r="C484" s="61">
        <v>5472.36</v>
      </c>
      <c r="D484" s="119">
        <f t="shared" si="21"/>
        <v>-3.5524016043676607E-3</v>
      </c>
      <c r="E484" s="119">
        <f t="shared" si="22"/>
        <v>-1.5810799512346218E-2</v>
      </c>
      <c r="F484" s="273">
        <f t="shared" si="23"/>
        <v>1.0363210920181996</v>
      </c>
    </row>
    <row r="485" spans="1:6">
      <c r="A485" s="62">
        <v>44222</v>
      </c>
      <c r="B485" s="61">
        <v>9.702</v>
      </c>
      <c r="C485" s="61">
        <v>5523.52</v>
      </c>
      <c r="D485" s="119">
        <f t="shared" si="21"/>
        <v>1.537213485525463E-2</v>
      </c>
      <c r="E485" s="119">
        <f t="shared" si="22"/>
        <v>9.3053705862865127E-3</v>
      </c>
      <c r="F485" s="273">
        <f t="shared" si="23"/>
        <v>0.95856180518499812</v>
      </c>
    </row>
    <row r="486" spans="1:6">
      <c r="A486" s="62">
        <v>44223</v>
      </c>
      <c r="B486" s="61">
        <v>9.8539999999999992</v>
      </c>
      <c r="C486" s="61">
        <v>5459.62</v>
      </c>
      <c r="D486" s="119">
        <f t="shared" si="21"/>
        <v>1.5545414298746379E-2</v>
      </c>
      <c r="E486" s="119">
        <f t="shared" si="22"/>
        <v>-1.1636147950959264E-2</v>
      </c>
      <c r="F486" s="273">
        <f t="shared" si="23"/>
        <v>0.81200293882900776</v>
      </c>
    </row>
    <row r="487" spans="1:6">
      <c r="A487" s="62">
        <v>44224</v>
      </c>
      <c r="B487" s="61">
        <v>9.8019999999999996</v>
      </c>
      <c r="C487" s="61">
        <v>5510.52</v>
      </c>
      <c r="D487" s="119">
        <f t="shared" si="21"/>
        <v>-5.2910176344155482E-3</v>
      </c>
      <c r="E487" s="119">
        <f t="shared" si="22"/>
        <v>9.2798023123607104E-3</v>
      </c>
      <c r="F487" s="273">
        <f t="shared" si="23"/>
        <v>0.76715466537395993</v>
      </c>
    </row>
    <row r="488" spans="1:6">
      <c r="A488" s="62">
        <v>44225</v>
      </c>
      <c r="B488" s="61">
        <v>9.7040000000000006</v>
      </c>
      <c r="C488" s="61">
        <v>5399.21</v>
      </c>
      <c r="D488" s="119">
        <f t="shared" si="21"/>
        <v>-1.0048274845606674E-2</v>
      </c>
      <c r="E488" s="119">
        <f t="shared" si="22"/>
        <v>-2.0406346006003374E-2</v>
      </c>
      <c r="F488" s="273">
        <f t="shared" si="23"/>
        <v>0.72103780161462849</v>
      </c>
    </row>
    <row r="489" spans="1:6">
      <c r="A489" s="62">
        <v>44228</v>
      </c>
      <c r="B489" s="61">
        <v>9.7260000000000009</v>
      </c>
      <c r="C489" s="61">
        <v>5461.68</v>
      </c>
      <c r="D489" s="119">
        <f t="shared" si="21"/>
        <v>2.2645403398451106E-3</v>
      </c>
      <c r="E489" s="119">
        <f t="shared" si="22"/>
        <v>1.1503788165350514E-2</v>
      </c>
      <c r="F489" s="273">
        <f t="shared" si="23"/>
        <v>0.70272686444408194</v>
      </c>
    </row>
    <row r="490" spans="1:6">
      <c r="A490" s="62">
        <v>44229</v>
      </c>
      <c r="B490" s="61">
        <v>9.7159999999999993</v>
      </c>
      <c r="C490" s="61">
        <v>5563.11</v>
      </c>
      <c r="D490" s="119">
        <f t="shared" si="21"/>
        <v>-1.0287008416681228E-3</v>
      </c>
      <c r="E490" s="119">
        <f t="shared" si="22"/>
        <v>1.8400869664232385E-2</v>
      </c>
      <c r="F490" s="273">
        <f t="shared" si="23"/>
        <v>0.66493758027863092</v>
      </c>
    </row>
    <row r="491" spans="1:6">
      <c r="A491" s="62">
        <v>44230</v>
      </c>
      <c r="B491" s="61">
        <v>9.7880000000000003</v>
      </c>
      <c r="C491" s="61">
        <v>5563.05</v>
      </c>
      <c r="D491" s="119">
        <f t="shared" si="21"/>
        <v>7.3831344404991679E-3</v>
      </c>
      <c r="E491" s="119">
        <f t="shared" si="22"/>
        <v>-1.0785392264726133E-5</v>
      </c>
      <c r="F491" s="273">
        <f t="shared" si="23"/>
        <v>0.4852775815991876</v>
      </c>
    </row>
    <row r="492" spans="1:6">
      <c r="A492" s="62">
        <v>44231</v>
      </c>
      <c r="B492" s="61">
        <v>9.8320000000000007</v>
      </c>
      <c r="C492" s="61">
        <v>5608.54</v>
      </c>
      <c r="D492" s="119">
        <f t="shared" si="21"/>
        <v>4.4852266833086034E-3</v>
      </c>
      <c r="E492" s="119">
        <f t="shared" si="22"/>
        <v>8.1439171005421654E-3</v>
      </c>
      <c r="F492" s="273">
        <f t="shared" si="23"/>
        <v>0.50571843397497207</v>
      </c>
    </row>
    <row r="493" spans="1:6">
      <c r="A493" s="62">
        <v>44232</v>
      </c>
      <c r="B493" s="61">
        <v>9.8439999999999994</v>
      </c>
      <c r="C493" s="61">
        <v>5659.26</v>
      </c>
      <c r="D493" s="119">
        <f t="shared" si="21"/>
        <v>1.2197602650756178E-3</v>
      </c>
      <c r="E493" s="119">
        <f t="shared" si="22"/>
        <v>9.0027055086891183E-3</v>
      </c>
      <c r="F493" s="273">
        <f t="shared" si="23"/>
        <v>0.4681169433489073</v>
      </c>
    </row>
    <row r="494" spans="1:6">
      <c r="A494" s="62">
        <v>44235</v>
      </c>
      <c r="B494" s="61">
        <v>9.8260000000000005</v>
      </c>
      <c r="C494" s="61">
        <v>5686.03</v>
      </c>
      <c r="D494" s="119">
        <f t="shared" si="21"/>
        <v>-1.8301987823528339E-3</v>
      </c>
      <c r="E494" s="119">
        <f t="shared" si="22"/>
        <v>4.7191477135325238E-3</v>
      </c>
      <c r="F494" s="273">
        <f t="shared" si="23"/>
        <v>0.46248086843638458</v>
      </c>
    </row>
    <row r="495" spans="1:6">
      <c r="A495" s="62">
        <v>44236</v>
      </c>
      <c r="B495" s="61">
        <v>9.7319999999999993</v>
      </c>
      <c r="C495" s="61">
        <v>5691.54</v>
      </c>
      <c r="D495" s="119">
        <f t="shared" si="21"/>
        <v>-9.6125088251804401E-3</v>
      </c>
      <c r="E495" s="119">
        <f t="shared" si="22"/>
        <v>9.6857245101707168E-4</v>
      </c>
      <c r="F495" s="273">
        <f t="shared" si="23"/>
        <v>0.45511836893628593</v>
      </c>
    </row>
    <row r="496" spans="1:6">
      <c r="A496" s="62">
        <v>44237</v>
      </c>
      <c r="B496" s="61">
        <v>9.8719999999999999</v>
      </c>
      <c r="C496" s="61">
        <v>5670.8</v>
      </c>
      <c r="D496" s="119">
        <f t="shared" si="21"/>
        <v>1.4283042241755773E-2</v>
      </c>
      <c r="E496" s="119">
        <f t="shared" si="22"/>
        <v>-3.6506605213450696E-3</v>
      </c>
      <c r="F496" s="273">
        <f t="shared" si="23"/>
        <v>0.42720044921212341</v>
      </c>
    </row>
    <row r="497" spans="1:6">
      <c r="A497" s="62">
        <v>44238</v>
      </c>
      <c r="B497" s="61">
        <v>9.7200000000000006</v>
      </c>
      <c r="C497" s="61">
        <v>5669.82</v>
      </c>
      <c r="D497" s="119">
        <f t="shared" si="21"/>
        <v>-1.5516848690684244E-2</v>
      </c>
      <c r="E497" s="119">
        <f t="shared" si="22"/>
        <v>-1.72830057340741E-4</v>
      </c>
      <c r="F497" s="273">
        <f t="shared" si="23"/>
        <v>0.42962745640853739</v>
      </c>
    </row>
    <row r="498" spans="1:6">
      <c r="A498" s="62">
        <v>44239</v>
      </c>
      <c r="B498" s="61">
        <v>9.7460000000000004</v>
      </c>
      <c r="C498" s="61">
        <v>5703.67</v>
      </c>
      <c r="D498" s="119">
        <f t="shared" si="21"/>
        <v>2.6713259489667142E-3</v>
      </c>
      <c r="E498" s="119">
        <f t="shared" si="22"/>
        <v>5.9524560969335871E-3</v>
      </c>
      <c r="F498" s="273">
        <f t="shared" si="23"/>
        <v>0.41840618308778837</v>
      </c>
    </row>
    <row r="499" spans="1:6">
      <c r="A499" s="62">
        <v>44242</v>
      </c>
      <c r="B499" s="61">
        <v>9.89</v>
      </c>
      <c r="C499" s="61">
        <v>5786.25</v>
      </c>
      <c r="D499" s="119">
        <f t="shared" si="21"/>
        <v>1.4667201213306408E-2</v>
      </c>
      <c r="E499" s="119">
        <f t="shared" si="22"/>
        <v>1.4374586062410903E-2</v>
      </c>
      <c r="F499" s="273">
        <f t="shared" si="23"/>
        <v>0.42257342923850966</v>
      </c>
    </row>
    <row r="500" spans="1:6">
      <c r="A500" s="62">
        <v>44243</v>
      </c>
      <c r="B500" s="61">
        <v>9.89</v>
      </c>
      <c r="C500" s="61">
        <v>5786.53</v>
      </c>
      <c r="D500" s="119">
        <f t="shared" si="21"/>
        <v>0</v>
      </c>
      <c r="E500" s="119">
        <f t="shared" si="22"/>
        <v>4.8389410332650386E-5</v>
      </c>
      <c r="F500" s="273">
        <f t="shared" si="23"/>
        <v>0.42107937195562606</v>
      </c>
    </row>
    <row r="501" spans="1:6">
      <c r="A501" s="62">
        <v>44244</v>
      </c>
      <c r="B501" s="61">
        <v>10.050000000000001</v>
      </c>
      <c r="C501" s="61">
        <v>5765.84</v>
      </c>
      <c r="D501" s="119">
        <f t="shared" si="21"/>
        <v>1.6048488870464086E-2</v>
      </c>
      <c r="E501" s="119">
        <f t="shared" si="22"/>
        <v>-3.5819528151744729E-3</v>
      </c>
      <c r="F501" s="273">
        <f t="shared" si="23"/>
        <v>0.32601028002964866</v>
      </c>
    </row>
    <row r="502" spans="1:6">
      <c r="A502" s="62">
        <v>44245</v>
      </c>
      <c r="B502" s="61">
        <v>9.7880000000000003</v>
      </c>
      <c r="C502" s="61">
        <v>5728.33</v>
      </c>
      <c r="D502" s="119">
        <f t="shared" si="21"/>
        <v>-2.6415488924659607E-2</v>
      </c>
      <c r="E502" s="119">
        <f t="shared" si="22"/>
        <v>-6.5268102278054144E-3</v>
      </c>
      <c r="F502" s="273">
        <f t="shared" si="23"/>
        <v>0.34073417038117232</v>
      </c>
    </row>
    <row r="503" spans="1:6">
      <c r="A503" s="62">
        <v>44246</v>
      </c>
      <c r="B503" s="61">
        <v>9.7639999999999993</v>
      </c>
      <c r="C503" s="61">
        <v>5773.55</v>
      </c>
      <c r="D503" s="119">
        <f t="shared" si="21"/>
        <v>-2.4549930497116579E-3</v>
      </c>
      <c r="E503" s="119">
        <f t="shared" si="22"/>
        <v>7.863102899653359E-3</v>
      </c>
      <c r="F503" s="273">
        <f t="shared" si="23"/>
        <v>0.36835447309093838</v>
      </c>
    </row>
    <row r="504" spans="1:6">
      <c r="A504" s="62">
        <v>44249</v>
      </c>
      <c r="B504" s="61">
        <v>9.7439999999999998</v>
      </c>
      <c r="C504" s="61">
        <v>5767.44</v>
      </c>
      <c r="D504" s="119">
        <f t="shared" si="21"/>
        <v>-2.0504415631723617E-3</v>
      </c>
      <c r="E504" s="119">
        <f t="shared" si="22"/>
        <v>-1.0588347396268368E-3</v>
      </c>
      <c r="F504" s="273">
        <f t="shared" si="23"/>
        <v>0.34793321618611334</v>
      </c>
    </row>
    <row r="505" spans="1:6">
      <c r="A505" s="62">
        <v>44250</v>
      </c>
      <c r="B505" s="61">
        <v>9.7899999999999991</v>
      </c>
      <c r="C505" s="61">
        <v>5779.84</v>
      </c>
      <c r="D505" s="119">
        <f t="shared" si="21"/>
        <v>4.7097455748777578E-3</v>
      </c>
      <c r="E505" s="119">
        <f t="shared" si="22"/>
        <v>2.1476927495196791E-3</v>
      </c>
      <c r="F505" s="273">
        <f t="shared" si="23"/>
        <v>0.34628799664988863</v>
      </c>
    </row>
    <row r="506" spans="1:6">
      <c r="A506" s="62">
        <v>44251</v>
      </c>
      <c r="B506" s="61">
        <v>9.7680000000000007</v>
      </c>
      <c r="C506" s="61">
        <v>5797.98</v>
      </c>
      <c r="D506" s="119">
        <f t="shared" si="21"/>
        <v>-2.2497197340153301E-3</v>
      </c>
      <c r="E506" s="119">
        <f t="shared" si="22"/>
        <v>3.1335803879391842E-3</v>
      </c>
      <c r="F506" s="273">
        <f t="shared" si="23"/>
        <v>0.33416710151593859</v>
      </c>
    </row>
    <row r="507" spans="1:6">
      <c r="A507" s="62">
        <v>44252</v>
      </c>
      <c r="B507" s="61">
        <v>9.7940000000000005</v>
      </c>
      <c r="C507" s="61">
        <v>5783.89</v>
      </c>
      <c r="D507" s="119">
        <f t="shared" si="21"/>
        <v>2.6582164717221389E-3</v>
      </c>
      <c r="E507" s="119">
        <f t="shared" si="22"/>
        <v>-2.4331143331981363E-3</v>
      </c>
      <c r="F507" s="273">
        <f t="shared" si="23"/>
        <v>0.35224404731432185</v>
      </c>
    </row>
    <row r="508" spans="1:6">
      <c r="A508" s="62">
        <v>44253</v>
      </c>
      <c r="B508" s="61">
        <v>9.548</v>
      </c>
      <c r="C508" s="61">
        <v>5703.22</v>
      </c>
      <c r="D508" s="119">
        <f t="shared" si="21"/>
        <v>-2.5438244803541968E-2</v>
      </c>
      <c r="E508" s="119">
        <f t="shared" si="22"/>
        <v>-1.4045539076652168E-2</v>
      </c>
      <c r="F508" s="273">
        <f t="shared" si="23"/>
        <v>0.38883143460981467</v>
      </c>
    </row>
    <row r="509" spans="1:6">
      <c r="A509" s="62">
        <v>44256</v>
      </c>
      <c r="B509" s="61">
        <v>9.6059999999999999</v>
      </c>
      <c r="C509" s="61">
        <v>5792.79</v>
      </c>
      <c r="D509" s="119">
        <f t="shared" si="21"/>
        <v>6.0561947660490618E-3</v>
      </c>
      <c r="E509" s="119">
        <f t="shared" si="22"/>
        <v>1.5583113191752302E-2</v>
      </c>
      <c r="F509" s="273">
        <f t="shared" si="23"/>
        <v>0.39393032259362842</v>
      </c>
    </row>
    <row r="510" spans="1:6">
      <c r="A510" s="62">
        <v>44257</v>
      </c>
      <c r="B510" s="61">
        <v>9.6479999999999997</v>
      </c>
      <c r="C510" s="61">
        <v>5809.73</v>
      </c>
      <c r="D510" s="119">
        <f t="shared" si="21"/>
        <v>4.3627367421970233E-3</v>
      </c>
      <c r="E510" s="119">
        <f t="shared" si="22"/>
        <v>2.9200573732095017E-3</v>
      </c>
      <c r="F510" s="273">
        <f t="shared" si="23"/>
        <v>0.39850875920428147</v>
      </c>
    </row>
    <row r="511" spans="1:6">
      <c r="A511" s="62">
        <v>44258</v>
      </c>
      <c r="B511" s="61">
        <v>9.6219999999999999</v>
      </c>
      <c r="C511" s="61">
        <v>5830.06</v>
      </c>
      <c r="D511" s="119">
        <f t="shared" si="21"/>
        <v>-2.6984967075676398E-3</v>
      </c>
      <c r="E511" s="119">
        <f t="shared" si="22"/>
        <v>3.4931937213472288E-3</v>
      </c>
      <c r="F511" s="273">
        <f t="shared" si="23"/>
        <v>0.39782854423579528</v>
      </c>
    </row>
    <row r="512" spans="1:6">
      <c r="A512" s="62">
        <v>44259</v>
      </c>
      <c r="B512" s="61">
        <v>9.7919999999999998</v>
      </c>
      <c r="C512" s="61">
        <v>5830.65</v>
      </c>
      <c r="D512" s="119">
        <f t="shared" si="21"/>
        <v>1.7513582492708211E-2</v>
      </c>
      <c r="E512" s="119">
        <f t="shared" si="22"/>
        <v>1.0119452426195029E-4</v>
      </c>
      <c r="F512" s="273">
        <f t="shared" si="23"/>
        <v>0.3645522447999151</v>
      </c>
    </row>
    <row r="513" spans="1:6">
      <c r="A513" s="62">
        <v>44260</v>
      </c>
      <c r="B513" s="61">
        <v>9.8719999999999999</v>
      </c>
      <c r="C513" s="61">
        <v>5782.65</v>
      </c>
      <c r="D513" s="119">
        <f t="shared" si="21"/>
        <v>8.1367413930617041E-3</v>
      </c>
      <c r="E513" s="119">
        <f t="shared" si="22"/>
        <v>-8.2664313046653462E-3</v>
      </c>
      <c r="F513" s="273">
        <f t="shared" si="23"/>
        <v>0.33514091521701422</v>
      </c>
    </row>
    <row r="514" spans="1:6">
      <c r="A514" s="62">
        <v>44263</v>
      </c>
      <c r="B514" s="61">
        <v>9.9440000000000008</v>
      </c>
      <c r="C514" s="61">
        <v>5902.99</v>
      </c>
      <c r="D514" s="119">
        <f t="shared" si="21"/>
        <v>7.2668870453781818E-3</v>
      </c>
      <c r="E514" s="119">
        <f t="shared" si="22"/>
        <v>2.0596947079009737E-2</v>
      </c>
      <c r="F514" s="273">
        <f t="shared" si="23"/>
        <v>0.34274372491459004</v>
      </c>
    </row>
    <row r="515" spans="1:6">
      <c r="A515" s="62">
        <v>44264</v>
      </c>
      <c r="B515" s="61">
        <v>9.9179999999999993</v>
      </c>
      <c r="C515" s="61">
        <v>5924.97</v>
      </c>
      <c r="D515" s="119">
        <f t="shared" si="21"/>
        <v>-2.6180661414680327E-3</v>
      </c>
      <c r="E515" s="119">
        <f t="shared" si="22"/>
        <v>3.7166215139906667E-3</v>
      </c>
      <c r="F515" s="273">
        <f t="shared" si="23"/>
        <v>0.30736674744362519</v>
      </c>
    </row>
    <row r="516" spans="1:6">
      <c r="A516" s="62">
        <v>44265</v>
      </c>
      <c r="B516" s="61">
        <v>10.199999999999999</v>
      </c>
      <c r="C516" s="61">
        <v>5990.55</v>
      </c>
      <c r="D516" s="119">
        <f t="shared" ref="D516:D579" si="24">LN(B516/B515)</f>
        <v>2.8036432223283378E-2</v>
      </c>
      <c r="E516" s="119">
        <f t="shared" ref="E516:E579" si="25">LN(C516/C515)</f>
        <v>1.1007603894449363E-2</v>
      </c>
      <c r="F516" s="273">
        <f t="shared" si="23"/>
        <v>0.51100972819783042</v>
      </c>
    </row>
    <row r="517" spans="1:6">
      <c r="A517" s="62">
        <v>44266</v>
      </c>
      <c r="B517" s="61">
        <v>10.185</v>
      </c>
      <c r="C517" s="61">
        <v>6033.76</v>
      </c>
      <c r="D517" s="119">
        <f t="shared" si="24"/>
        <v>-1.4716706114561394E-3</v>
      </c>
      <c r="E517" s="119">
        <f t="shared" si="25"/>
        <v>7.1871377236116304E-3</v>
      </c>
      <c r="F517" s="273">
        <f t="shared" si="23"/>
        <v>0.52846078885841319</v>
      </c>
    </row>
    <row r="518" spans="1:6">
      <c r="A518" s="62">
        <v>44267</v>
      </c>
      <c r="B518" s="61">
        <v>10.24</v>
      </c>
      <c r="C518" s="61">
        <v>6046.55</v>
      </c>
      <c r="D518" s="119">
        <f t="shared" si="24"/>
        <v>5.3855699325925663E-3</v>
      </c>
      <c r="E518" s="119">
        <f t="shared" si="25"/>
        <v>2.1174961203763169E-3</v>
      </c>
      <c r="F518" s="273">
        <f t="shared" si="23"/>
        <v>0.53869195453832819</v>
      </c>
    </row>
    <row r="519" spans="1:6">
      <c r="A519" s="62">
        <v>44270</v>
      </c>
      <c r="B519" s="61">
        <v>10.335000000000001</v>
      </c>
      <c r="C519" s="61">
        <v>6035.97</v>
      </c>
      <c r="D519" s="119">
        <f t="shared" si="24"/>
        <v>9.2345735223698586E-3</v>
      </c>
      <c r="E519" s="119">
        <f t="shared" si="25"/>
        <v>-1.7512907413500963E-3</v>
      </c>
      <c r="F519" s="273">
        <f t="shared" si="23"/>
        <v>0.5254134957373312</v>
      </c>
    </row>
    <row r="520" spans="1:6">
      <c r="A520" s="62">
        <v>44271</v>
      </c>
      <c r="B520" s="61">
        <v>10.395</v>
      </c>
      <c r="C520" s="61">
        <v>6055.43</v>
      </c>
      <c r="D520" s="119">
        <f t="shared" si="24"/>
        <v>5.788728176244525E-3</v>
      </c>
      <c r="E520" s="119">
        <f t="shared" si="25"/>
        <v>3.2188194587490556E-3</v>
      </c>
      <c r="F520" s="273">
        <f t="shared" si="23"/>
        <v>0.64163177170194641</v>
      </c>
    </row>
    <row r="521" spans="1:6">
      <c r="A521" s="62">
        <v>44272</v>
      </c>
      <c r="B521" s="61">
        <v>10.445</v>
      </c>
      <c r="C521" s="61">
        <v>6054.82</v>
      </c>
      <c r="D521" s="119">
        <f t="shared" si="24"/>
        <v>4.7984736985528728E-3</v>
      </c>
      <c r="E521" s="119">
        <f t="shared" si="25"/>
        <v>-1.0074110782461267E-4</v>
      </c>
      <c r="F521" s="273">
        <f t="shared" si="23"/>
        <v>0.64619137207579247</v>
      </c>
    </row>
    <row r="522" spans="1:6">
      <c r="A522" s="62">
        <v>44273</v>
      </c>
      <c r="B522" s="61">
        <v>10.48</v>
      </c>
      <c r="C522" s="61">
        <v>6062.79</v>
      </c>
      <c r="D522" s="119">
        <f t="shared" si="24"/>
        <v>3.3452838843669366E-3</v>
      </c>
      <c r="E522" s="119">
        <f t="shared" si="25"/>
        <v>1.3154411058392947E-3</v>
      </c>
      <c r="F522" s="273">
        <f t="shared" si="23"/>
        <v>0.64855775571633667</v>
      </c>
    </row>
    <row r="523" spans="1:6">
      <c r="A523" s="62">
        <v>44274</v>
      </c>
      <c r="B523" s="61">
        <v>10.46</v>
      </c>
      <c r="C523" s="61">
        <v>5997.96</v>
      </c>
      <c r="D523" s="119">
        <f t="shared" si="24"/>
        <v>-1.9102202561192376E-3</v>
      </c>
      <c r="E523" s="119">
        <f t="shared" si="25"/>
        <v>-1.0750678756138029E-2</v>
      </c>
      <c r="F523" s="273">
        <f t="shared" si="23"/>
        <v>0.63410984447332552</v>
      </c>
    </row>
    <row r="524" spans="1:6">
      <c r="A524" s="62">
        <v>44277</v>
      </c>
      <c r="B524" s="61">
        <v>10.484999999999999</v>
      </c>
      <c r="C524" s="61">
        <v>5968.48</v>
      </c>
      <c r="D524" s="119">
        <f t="shared" si="24"/>
        <v>2.3872057171061859E-3</v>
      </c>
      <c r="E524" s="119">
        <f t="shared" si="25"/>
        <v>-4.9271227933020403E-3</v>
      </c>
      <c r="F524" s="273">
        <f t="shared" si="23"/>
        <v>0.62579928751511193</v>
      </c>
    </row>
    <row r="525" spans="1:6">
      <c r="A525" s="62">
        <v>44278</v>
      </c>
      <c r="B525" s="61">
        <v>10.555</v>
      </c>
      <c r="C525" s="61">
        <v>5945.3</v>
      </c>
      <c r="D525" s="119">
        <f t="shared" si="24"/>
        <v>6.6540169464006727E-3</v>
      </c>
      <c r="E525" s="119">
        <f t="shared" si="25"/>
        <v>-3.8912971785046674E-3</v>
      </c>
      <c r="F525" s="273">
        <f t="shared" si="23"/>
        <v>0.59666165156153894</v>
      </c>
    </row>
    <row r="526" spans="1:6">
      <c r="A526" s="62">
        <v>44279</v>
      </c>
      <c r="B526" s="61">
        <v>10.425000000000001</v>
      </c>
      <c r="C526" s="61">
        <v>5947.29</v>
      </c>
      <c r="D526" s="119">
        <f t="shared" si="24"/>
        <v>-1.2392913615418699E-2</v>
      </c>
      <c r="E526" s="119">
        <f t="shared" si="25"/>
        <v>3.3466217511460956E-4</v>
      </c>
      <c r="F526" s="273">
        <f t="shared" si="23"/>
        <v>0.65508870785110496</v>
      </c>
    </row>
    <row r="527" spans="1:6">
      <c r="A527" s="62">
        <v>44280</v>
      </c>
      <c r="B527" s="61">
        <v>10.4</v>
      </c>
      <c r="C527" s="61">
        <v>5952.41</v>
      </c>
      <c r="D527" s="119">
        <f t="shared" si="24"/>
        <v>-2.4009615375381503E-3</v>
      </c>
      <c r="E527" s="119">
        <f t="shared" si="25"/>
        <v>8.6052594871271766E-4</v>
      </c>
      <c r="F527" s="273">
        <f t="shared" si="23"/>
        <v>0.63890079395261901</v>
      </c>
    </row>
    <row r="528" spans="1:6">
      <c r="A528" s="62">
        <v>44281</v>
      </c>
      <c r="B528" s="61">
        <v>10.455</v>
      </c>
      <c r="C528" s="61">
        <v>5988.81</v>
      </c>
      <c r="D528" s="119">
        <f t="shared" si="24"/>
        <v>5.2745267332697885E-3</v>
      </c>
      <c r="E528" s="119">
        <f t="shared" si="25"/>
        <v>6.0965483832586377E-3</v>
      </c>
      <c r="F528" s="273">
        <f t="shared" si="23"/>
        <v>0.64562652448111202</v>
      </c>
    </row>
    <row r="529" spans="1:6">
      <c r="A529" s="62">
        <v>44284</v>
      </c>
      <c r="B529" s="61">
        <v>10.59</v>
      </c>
      <c r="C529" s="61">
        <v>6015.51</v>
      </c>
      <c r="D529" s="119">
        <f t="shared" si="24"/>
        <v>1.2829826732718217E-2</v>
      </c>
      <c r="E529" s="119">
        <f t="shared" si="25"/>
        <v>4.4484059120361253E-3</v>
      </c>
      <c r="F529" s="273">
        <f t="shared" si="23"/>
        <v>0.62766496411732797</v>
      </c>
    </row>
    <row r="530" spans="1:6">
      <c r="A530" s="62">
        <v>44285</v>
      </c>
      <c r="B530" s="61">
        <v>10.56</v>
      </c>
      <c r="C530" s="61">
        <v>6088.04</v>
      </c>
      <c r="D530" s="119">
        <f t="shared" si="24"/>
        <v>-2.8368813351996149E-3</v>
      </c>
      <c r="E530" s="119">
        <f t="shared" si="25"/>
        <v>1.1985056977768775E-2</v>
      </c>
      <c r="F530" s="273">
        <f t="shared" si="23"/>
        <v>0.54851629794117007</v>
      </c>
    </row>
    <row r="531" spans="1:6">
      <c r="A531" s="62">
        <v>44286</v>
      </c>
      <c r="B531" s="61">
        <v>10.505000000000001</v>
      </c>
      <c r="C531" s="61">
        <v>6067.23</v>
      </c>
      <c r="D531" s="119">
        <f t="shared" si="24"/>
        <v>-5.2219439811516007E-3</v>
      </c>
      <c r="E531" s="119">
        <f t="shared" si="25"/>
        <v>-3.4240325934948514E-3</v>
      </c>
      <c r="F531" s="273">
        <f t="shared" si="23"/>
        <v>0.62000866303827373</v>
      </c>
    </row>
    <row r="532" spans="1:6">
      <c r="A532" s="62">
        <v>44287</v>
      </c>
      <c r="B532" s="61">
        <v>10.468</v>
      </c>
      <c r="C532" s="61">
        <v>6102.96</v>
      </c>
      <c r="D532" s="119">
        <f t="shared" si="24"/>
        <v>-3.5283496290644395E-3</v>
      </c>
      <c r="E532" s="119">
        <f t="shared" si="25"/>
        <v>5.8717411406449789E-3</v>
      </c>
      <c r="F532" s="273">
        <f t="shared" si="23"/>
        <v>0.47090181652281127</v>
      </c>
    </row>
    <row r="533" spans="1:6">
      <c r="A533" s="62">
        <v>44292</v>
      </c>
      <c r="B533" s="61">
        <v>10.454000000000001</v>
      </c>
      <c r="C533" s="61">
        <v>6131.34</v>
      </c>
      <c r="D533" s="119">
        <f t="shared" si="24"/>
        <v>-1.3383043771692546E-3</v>
      </c>
      <c r="E533" s="119">
        <f t="shared" si="25"/>
        <v>4.6394237357003845E-3</v>
      </c>
      <c r="F533" s="273">
        <f t="shared" si="23"/>
        <v>0.49164838854707305</v>
      </c>
    </row>
    <row r="534" spans="1:6">
      <c r="A534" s="62">
        <v>44293</v>
      </c>
      <c r="B534" s="61">
        <v>10.504</v>
      </c>
      <c r="C534" s="61">
        <v>6130.66</v>
      </c>
      <c r="D534" s="119">
        <f t="shared" si="24"/>
        <v>4.7714567097649034E-3</v>
      </c>
      <c r="E534" s="119">
        <f t="shared" si="25"/>
        <v>-1.1091176002239025E-4</v>
      </c>
      <c r="F534" s="273">
        <f t="shared" si="23"/>
        <v>0.48062208261353428</v>
      </c>
    </row>
    <row r="535" spans="1:6">
      <c r="A535" s="62">
        <v>44294</v>
      </c>
      <c r="B535" s="61">
        <v>10.56</v>
      </c>
      <c r="C535" s="61">
        <v>6165.72</v>
      </c>
      <c r="D535" s="119">
        <f t="shared" si="24"/>
        <v>5.3171412776203391E-3</v>
      </c>
      <c r="E535" s="119">
        <f t="shared" si="25"/>
        <v>5.7025067553880303E-3</v>
      </c>
      <c r="F535" s="273">
        <f t="shared" si="23"/>
        <v>0.48313037071370002</v>
      </c>
    </row>
    <row r="536" spans="1:6">
      <c r="A536" s="62">
        <v>44295</v>
      </c>
      <c r="B536" s="61">
        <v>10.474</v>
      </c>
      <c r="C536" s="61">
        <v>6169.41</v>
      </c>
      <c r="D536" s="119">
        <f t="shared" si="24"/>
        <v>-8.177282420819507E-3</v>
      </c>
      <c r="E536" s="119">
        <f t="shared" si="25"/>
        <v>5.9829123974685804E-4</v>
      </c>
      <c r="F536" s="273">
        <f t="shared" si="23"/>
        <v>0.49666404693435845</v>
      </c>
    </row>
    <row r="537" spans="1:6">
      <c r="A537" s="62">
        <v>44298</v>
      </c>
      <c r="B537" s="61">
        <v>10.343999999999999</v>
      </c>
      <c r="C537" s="61">
        <v>6161.68</v>
      </c>
      <c r="D537" s="119">
        <f t="shared" si="24"/>
        <v>-1.2489354387739694E-2</v>
      </c>
      <c r="E537" s="119">
        <f t="shared" si="25"/>
        <v>-1.2537417231639598E-3</v>
      </c>
      <c r="F537" s="273">
        <f t="shared" si="23"/>
        <v>0.53433547759844469</v>
      </c>
    </row>
    <row r="538" spans="1:6">
      <c r="A538" s="62">
        <v>44299</v>
      </c>
      <c r="B538" s="61">
        <v>10.234</v>
      </c>
      <c r="C538" s="61">
        <v>6184.1</v>
      </c>
      <c r="D538" s="119">
        <f t="shared" si="24"/>
        <v>-1.0691131086656227E-2</v>
      </c>
      <c r="E538" s="119">
        <f t="shared" si="25"/>
        <v>3.6320142828019817E-3</v>
      </c>
      <c r="F538" s="273">
        <f t="shared" si="23"/>
        <v>0.26757020673218529</v>
      </c>
    </row>
    <row r="539" spans="1:6">
      <c r="A539" s="62">
        <v>44300</v>
      </c>
      <c r="B539" s="61">
        <v>10.228</v>
      </c>
      <c r="C539" s="61">
        <v>6208.58</v>
      </c>
      <c r="D539" s="119">
        <f t="shared" si="24"/>
        <v>-5.8645295395992961E-4</v>
      </c>
      <c r="E539" s="119">
        <f t="shared" si="25"/>
        <v>3.9507244342253051E-3</v>
      </c>
      <c r="F539" s="273">
        <f t="shared" si="23"/>
        <v>0.25875239053843108</v>
      </c>
    </row>
    <row r="540" spans="1:6">
      <c r="A540" s="62">
        <v>44301</v>
      </c>
      <c r="B540" s="61">
        <v>10.228</v>
      </c>
      <c r="C540" s="61">
        <v>6234.14</v>
      </c>
      <c r="D540" s="119">
        <f t="shared" si="24"/>
        <v>0</v>
      </c>
      <c r="E540" s="119">
        <f t="shared" si="25"/>
        <v>4.108432232296436E-3</v>
      </c>
      <c r="F540" s="273">
        <f t="shared" si="23"/>
        <v>0.25332266935056053</v>
      </c>
    </row>
    <row r="541" spans="1:6">
      <c r="A541" s="62">
        <v>44302</v>
      </c>
      <c r="B541" s="61">
        <v>10.35</v>
      </c>
      <c r="C541" s="61">
        <v>6287.07</v>
      </c>
      <c r="D541" s="119">
        <f t="shared" si="24"/>
        <v>1.1857462282437795E-2</v>
      </c>
      <c r="E541" s="119">
        <f t="shared" si="25"/>
        <v>8.4545048409929643E-3</v>
      </c>
      <c r="F541" s="273">
        <f t="shared" si="23"/>
        <v>0.30356502954566189</v>
      </c>
    </row>
    <row r="542" spans="1:6">
      <c r="A542" s="62">
        <v>44305</v>
      </c>
      <c r="B542" s="61">
        <v>10.45</v>
      </c>
      <c r="C542" s="61">
        <v>6296.69</v>
      </c>
      <c r="D542" s="119">
        <f t="shared" si="24"/>
        <v>9.6154586994419734E-3</v>
      </c>
      <c r="E542" s="119">
        <f t="shared" si="25"/>
        <v>1.5289550776650632E-3</v>
      </c>
      <c r="F542" s="273">
        <f t="shared" si="23"/>
        <v>0.33245447493331792</v>
      </c>
    </row>
    <row r="543" spans="1:6">
      <c r="A543" s="62">
        <v>44306</v>
      </c>
      <c r="B543" s="61">
        <v>10.486000000000001</v>
      </c>
      <c r="C543" s="61">
        <v>6165.11</v>
      </c>
      <c r="D543" s="119">
        <f t="shared" si="24"/>
        <v>3.4390557395211456E-3</v>
      </c>
      <c r="E543" s="119">
        <f t="shared" si="25"/>
        <v>-2.1118119385507506E-2</v>
      </c>
      <c r="F543" s="273">
        <f t="shared" si="23"/>
        <v>0.25794633356428714</v>
      </c>
    </row>
    <row r="544" spans="1:6">
      <c r="A544" s="62">
        <v>44307</v>
      </c>
      <c r="B544" s="61">
        <v>10.481999999999999</v>
      </c>
      <c r="C544" s="61">
        <v>6210.55</v>
      </c>
      <c r="D544" s="119">
        <f t="shared" si="24"/>
        <v>-3.8153377036664296E-4</v>
      </c>
      <c r="E544" s="119">
        <f t="shared" si="25"/>
        <v>7.3434797339670572E-3</v>
      </c>
      <c r="F544" s="273">
        <f t="shared" si="23"/>
        <v>0.23254537607363879</v>
      </c>
    </row>
    <row r="545" spans="1:6">
      <c r="A545" s="62">
        <v>44308</v>
      </c>
      <c r="B545" s="61">
        <v>10.311999999999999</v>
      </c>
      <c r="C545" s="61">
        <v>6267.28</v>
      </c>
      <c r="D545" s="119">
        <f t="shared" si="24"/>
        <v>-1.6351234743088215E-2</v>
      </c>
      <c r="E545" s="119">
        <f t="shared" si="25"/>
        <v>9.0929898677596221E-3</v>
      </c>
      <c r="F545" s="273">
        <f t="shared" si="23"/>
        <v>0.12498369461504537</v>
      </c>
    </row>
    <row r="546" spans="1:6">
      <c r="A546" s="62">
        <v>44309</v>
      </c>
      <c r="B546" s="61">
        <v>10.305999999999999</v>
      </c>
      <c r="C546" s="61">
        <v>6257.94</v>
      </c>
      <c r="D546" s="119">
        <f t="shared" si="24"/>
        <v>-5.8201573085380084E-4</v>
      </c>
      <c r="E546" s="119">
        <f t="shared" si="25"/>
        <v>-1.4913912460150268E-3</v>
      </c>
      <c r="F546" s="273">
        <f t="shared" ref="F546:F609" si="26">SLOPE(D517:D546,E517:E546)</f>
        <v>-8.0188398912008199E-2</v>
      </c>
    </row>
    <row r="547" spans="1:6">
      <c r="A547" s="62">
        <v>44312</v>
      </c>
      <c r="B547" s="61">
        <v>10.31</v>
      </c>
      <c r="C547" s="61">
        <v>6275.52</v>
      </c>
      <c r="D547" s="119">
        <f t="shared" si="24"/>
        <v>3.8804812283622274E-4</v>
      </c>
      <c r="E547" s="119">
        <f t="shared" si="25"/>
        <v>2.8052926373181978E-3</v>
      </c>
      <c r="F547" s="273">
        <f t="shared" si="26"/>
        <v>-7.2988379433726366E-2</v>
      </c>
    </row>
    <row r="548" spans="1:6">
      <c r="A548" s="62">
        <v>44313</v>
      </c>
      <c r="B548" s="61">
        <v>10.334</v>
      </c>
      <c r="C548" s="61">
        <v>6273.76</v>
      </c>
      <c r="D548" s="119">
        <f t="shared" si="24"/>
        <v>2.3251318361242877E-3</v>
      </c>
      <c r="E548" s="119">
        <f t="shared" si="25"/>
        <v>-2.8049418158488754E-4</v>
      </c>
      <c r="F548" s="273">
        <f t="shared" si="26"/>
        <v>-7.9295989763437269E-2</v>
      </c>
    </row>
    <row r="549" spans="1:6">
      <c r="A549" s="62">
        <v>44314</v>
      </c>
      <c r="B549" s="61">
        <v>10.422000000000001</v>
      </c>
      <c r="C549" s="61">
        <v>6306.98</v>
      </c>
      <c r="D549" s="119">
        <f t="shared" si="24"/>
        <v>8.4795266220301525E-3</v>
      </c>
      <c r="E549" s="119">
        <f t="shared" si="25"/>
        <v>5.2811006679809123E-3</v>
      </c>
      <c r="F549" s="273">
        <f t="shared" si="26"/>
        <v>-2.6631936281306695E-2</v>
      </c>
    </row>
    <row r="550" spans="1:6">
      <c r="A550" s="62">
        <v>44315</v>
      </c>
      <c r="B550" s="61">
        <v>10.384</v>
      </c>
      <c r="C550" s="61">
        <v>6302.57</v>
      </c>
      <c r="D550" s="119">
        <f t="shared" si="24"/>
        <v>-3.6527965252887615E-3</v>
      </c>
      <c r="E550" s="119">
        <f t="shared" si="25"/>
        <v>-6.9946987478574176E-4</v>
      </c>
      <c r="F550" s="273">
        <f t="shared" si="26"/>
        <v>-2.8692296356002987E-2</v>
      </c>
    </row>
    <row r="551" spans="1:6">
      <c r="A551" s="62">
        <v>44316</v>
      </c>
      <c r="B551" s="61">
        <v>10.35</v>
      </c>
      <c r="C551" s="61">
        <v>6269.48</v>
      </c>
      <c r="D551" s="119">
        <f t="shared" si="24"/>
        <v>-3.2796402503561216E-3</v>
      </c>
      <c r="E551" s="119">
        <f t="shared" si="25"/>
        <v>-5.2640701256338124E-3</v>
      </c>
      <c r="F551" s="273">
        <f t="shared" si="26"/>
        <v>-5.0348711204518705E-3</v>
      </c>
    </row>
    <row r="552" spans="1:6">
      <c r="A552" s="62">
        <v>44319</v>
      </c>
      <c r="B552" s="61">
        <v>10.38</v>
      </c>
      <c r="C552" s="61">
        <v>6307.9</v>
      </c>
      <c r="D552" s="119">
        <f t="shared" si="24"/>
        <v>2.8943580263645565E-3</v>
      </c>
      <c r="E552" s="119">
        <f t="shared" si="25"/>
        <v>6.1093994935943795E-3</v>
      </c>
      <c r="F552" s="273">
        <f t="shared" si="26"/>
        <v>7.7193318611985329E-3</v>
      </c>
    </row>
    <row r="553" spans="1:6">
      <c r="A553" s="62">
        <v>44320</v>
      </c>
      <c r="B553" s="61">
        <v>10.442</v>
      </c>
      <c r="C553" s="61">
        <v>6251.75</v>
      </c>
      <c r="D553" s="119">
        <f t="shared" si="24"/>
        <v>5.9552572506180309E-3</v>
      </c>
      <c r="E553" s="119">
        <f t="shared" si="25"/>
        <v>-8.9413915342825435E-3</v>
      </c>
      <c r="F553" s="273">
        <f t="shared" si="26"/>
        <v>-6.3782476919123088E-2</v>
      </c>
    </row>
    <row r="554" spans="1:6">
      <c r="A554" s="62">
        <v>44321</v>
      </c>
      <c r="B554" s="61">
        <v>10.446</v>
      </c>
      <c r="C554" s="61">
        <v>6339.47</v>
      </c>
      <c r="D554" s="119">
        <f t="shared" si="24"/>
        <v>3.829950257462451E-4</v>
      </c>
      <c r="E554" s="119">
        <f t="shared" si="25"/>
        <v>1.3933744184639425E-2</v>
      </c>
      <c r="F554" s="273">
        <f t="shared" si="26"/>
        <v>-4.1106211966983858E-2</v>
      </c>
    </row>
    <row r="555" spans="1:6">
      <c r="A555" s="62">
        <v>44322</v>
      </c>
      <c r="B555" s="61">
        <v>10.494</v>
      </c>
      <c r="C555" s="61">
        <v>6357.09</v>
      </c>
      <c r="D555" s="119">
        <f t="shared" si="24"/>
        <v>4.5845352504130001E-3</v>
      </c>
      <c r="E555" s="119">
        <f t="shared" si="25"/>
        <v>2.7755567353077953E-3</v>
      </c>
      <c r="F555" s="273">
        <f t="shared" si="26"/>
        <v>-6.7983241163191589E-3</v>
      </c>
    </row>
    <row r="556" spans="1:6">
      <c r="A556" s="62">
        <v>44323</v>
      </c>
      <c r="B556" s="61">
        <v>10.481999999999999</v>
      </c>
      <c r="C556" s="61">
        <v>6385.51</v>
      </c>
      <c r="D556" s="119">
        <f t="shared" si="24"/>
        <v>-1.1441648845455247E-3</v>
      </c>
      <c r="E556" s="119">
        <f t="shared" si="25"/>
        <v>4.460635525458093E-3</v>
      </c>
      <c r="F556" s="273">
        <f t="shared" si="26"/>
        <v>-2.8378783267893708E-2</v>
      </c>
    </row>
    <row r="557" spans="1:6">
      <c r="A557" s="62">
        <v>44326</v>
      </c>
      <c r="B557" s="61">
        <v>10.6</v>
      </c>
      <c r="C557" s="61">
        <v>6385.99</v>
      </c>
      <c r="D557" s="119">
        <f t="shared" si="24"/>
        <v>1.1194500738047045E-2</v>
      </c>
      <c r="E557" s="119">
        <f t="shared" si="25"/>
        <v>7.5167364871199234E-5</v>
      </c>
      <c r="F557" s="273">
        <f t="shared" si="26"/>
        <v>-5.144734294307312E-2</v>
      </c>
    </row>
    <row r="558" spans="1:6">
      <c r="A558" s="62">
        <v>44327</v>
      </c>
      <c r="B558" s="61">
        <v>10.353999999999999</v>
      </c>
      <c r="C558" s="61">
        <v>6267.39</v>
      </c>
      <c r="D558" s="119">
        <f t="shared" si="24"/>
        <v>-2.3481082638311855E-2</v>
      </c>
      <c r="E558" s="119">
        <f t="shared" si="25"/>
        <v>-1.8746528327207582E-2</v>
      </c>
      <c r="F558" s="273">
        <f t="shared" si="26"/>
        <v>0.24362068412450197</v>
      </c>
    </row>
    <row r="559" spans="1:6">
      <c r="A559" s="62">
        <v>44328</v>
      </c>
      <c r="B559" s="61">
        <v>10.484</v>
      </c>
      <c r="C559" s="61">
        <v>6279.35</v>
      </c>
      <c r="D559" s="119">
        <f t="shared" si="24"/>
        <v>1.2477366981450463E-2</v>
      </c>
      <c r="E559" s="119">
        <f t="shared" si="25"/>
        <v>1.9064718998749999E-3</v>
      </c>
      <c r="F559" s="273">
        <f t="shared" si="26"/>
        <v>0.2244980820731298</v>
      </c>
    </row>
    <row r="560" spans="1:6">
      <c r="A560" s="62">
        <v>44329</v>
      </c>
      <c r="B560" s="61">
        <v>10.478</v>
      </c>
      <c r="C560" s="61">
        <v>6288.33</v>
      </c>
      <c r="D560" s="119">
        <f t="shared" si="24"/>
        <v>-5.7246447513200206E-4</v>
      </c>
      <c r="E560" s="119">
        <f t="shared" si="25"/>
        <v>1.4290627272910176E-3</v>
      </c>
      <c r="F560" s="273">
        <f t="shared" si="26"/>
        <v>0.25912543251046338</v>
      </c>
    </row>
    <row r="561" spans="1:6">
      <c r="A561" s="62">
        <v>44330</v>
      </c>
      <c r="B561" s="61">
        <v>10.558</v>
      </c>
      <c r="C561" s="61">
        <v>6385.14</v>
      </c>
      <c r="D561" s="119">
        <f t="shared" si="24"/>
        <v>7.606045415396603E-3</v>
      </c>
      <c r="E561" s="119">
        <f t="shared" si="25"/>
        <v>1.5277880968238507E-2</v>
      </c>
      <c r="F561" s="273">
        <f t="shared" si="26"/>
        <v>0.28109491205389642</v>
      </c>
    </row>
    <row r="562" spans="1:6">
      <c r="A562" s="62">
        <v>44333</v>
      </c>
      <c r="B562" s="61">
        <v>10.683999999999999</v>
      </c>
      <c r="C562" s="61">
        <v>6367.35</v>
      </c>
      <c r="D562" s="119">
        <f t="shared" si="24"/>
        <v>1.1863428846289912E-2</v>
      </c>
      <c r="E562" s="119">
        <f t="shared" si="25"/>
        <v>-2.790045166128349E-3</v>
      </c>
      <c r="F562" s="273">
        <f t="shared" si="26"/>
        <v>0.26183718872828099</v>
      </c>
    </row>
    <row r="563" spans="1:6">
      <c r="A563" s="62">
        <v>44334</v>
      </c>
      <c r="B563" s="61">
        <v>10.528</v>
      </c>
      <c r="C563" s="61">
        <v>6353.67</v>
      </c>
      <c r="D563" s="119">
        <f t="shared" si="24"/>
        <v>-1.4708920664752989E-2</v>
      </c>
      <c r="E563" s="119">
        <f t="shared" si="25"/>
        <v>-2.1507717578360063E-3</v>
      </c>
      <c r="F563" s="273">
        <f t="shared" si="26"/>
        <v>0.2959890929707939</v>
      </c>
    </row>
    <row r="564" spans="1:6">
      <c r="A564" s="62">
        <v>44335</v>
      </c>
      <c r="B564" s="61">
        <v>10.378</v>
      </c>
      <c r="C564" s="61">
        <v>6262.55</v>
      </c>
      <c r="D564" s="119">
        <f t="shared" si="24"/>
        <v>-1.4350193637413499E-2</v>
      </c>
      <c r="E564" s="119">
        <f t="shared" si="25"/>
        <v>-1.4445148299087831E-2</v>
      </c>
      <c r="F564" s="273">
        <f t="shared" si="26"/>
        <v>0.37593034897388661</v>
      </c>
    </row>
    <row r="565" spans="1:6">
      <c r="A565" s="62">
        <v>44336</v>
      </c>
      <c r="B565" s="61">
        <v>10.417999999999999</v>
      </c>
      <c r="C565" s="61">
        <v>6343.58</v>
      </c>
      <c r="D565" s="119">
        <f t="shared" si="24"/>
        <v>3.8468983774518355E-3</v>
      </c>
      <c r="E565" s="119">
        <f t="shared" si="25"/>
        <v>1.2855827442383368E-2</v>
      </c>
      <c r="F565" s="273">
        <f t="shared" si="26"/>
        <v>0.36522539170634866</v>
      </c>
    </row>
    <row r="566" spans="1:6">
      <c r="A566" s="62">
        <v>44337</v>
      </c>
      <c r="B566" s="61">
        <v>10.532</v>
      </c>
      <c r="C566" s="61">
        <v>6386.41</v>
      </c>
      <c r="D566" s="119">
        <f t="shared" si="24"/>
        <v>1.0883162311063212E-2</v>
      </c>
      <c r="E566" s="119">
        <f t="shared" si="25"/>
        <v>6.7290173221788057E-3</v>
      </c>
      <c r="F566" s="273">
        <f t="shared" si="26"/>
        <v>0.38780738014242422</v>
      </c>
    </row>
    <row r="567" spans="1:6">
      <c r="A567" s="62">
        <v>44340</v>
      </c>
      <c r="B567" s="61">
        <v>10.536</v>
      </c>
      <c r="C567" s="61">
        <v>6408.49</v>
      </c>
      <c r="D567" s="119">
        <f t="shared" si="24"/>
        <v>3.7972280691699604E-4</v>
      </c>
      <c r="E567" s="119">
        <f t="shared" si="25"/>
        <v>3.4513785833576532E-3</v>
      </c>
      <c r="F567" s="273">
        <f t="shared" si="26"/>
        <v>0.37269743091742724</v>
      </c>
    </row>
    <row r="568" spans="1:6">
      <c r="A568" s="62">
        <v>44341</v>
      </c>
      <c r="B568" s="61">
        <v>10.44</v>
      </c>
      <c r="C568" s="61">
        <v>6390.27</v>
      </c>
      <c r="D568" s="119">
        <f t="shared" si="24"/>
        <v>-9.1533819864872482E-3</v>
      </c>
      <c r="E568" s="119">
        <f t="shared" si="25"/>
        <v>-2.8471527410516119E-3</v>
      </c>
      <c r="F568" s="273">
        <f t="shared" si="26"/>
        <v>0.40282207870014247</v>
      </c>
    </row>
    <row r="569" spans="1:6">
      <c r="A569" s="62">
        <v>44342</v>
      </c>
      <c r="B569" s="61">
        <v>10.426</v>
      </c>
      <c r="C569" s="61">
        <v>6391.6</v>
      </c>
      <c r="D569" s="119">
        <f t="shared" si="24"/>
        <v>-1.3418961085784038E-3</v>
      </c>
      <c r="E569" s="119">
        <f t="shared" si="25"/>
        <v>2.081072651811767E-4</v>
      </c>
      <c r="F569" s="273">
        <f t="shared" si="26"/>
        <v>0.40684440368315083</v>
      </c>
    </row>
    <row r="570" spans="1:6">
      <c r="A570" s="62">
        <v>44343</v>
      </c>
      <c r="B570" s="61">
        <v>10.401999999999999</v>
      </c>
      <c r="C570" s="61">
        <v>6435.71</v>
      </c>
      <c r="D570" s="119">
        <f t="shared" si="24"/>
        <v>-2.3045909950335135E-3</v>
      </c>
      <c r="E570" s="119">
        <f t="shared" si="25"/>
        <v>6.8775407889673443E-3</v>
      </c>
      <c r="F570" s="273">
        <f t="shared" si="26"/>
        <v>0.39491214293899168</v>
      </c>
    </row>
    <row r="571" spans="1:6">
      <c r="A571" s="62">
        <v>44344</v>
      </c>
      <c r="B571" s="61">
        <v>10.476000000000001</v>
      </c>
      <c r="C571" s="61">
        <v>6484.11</v>
      </c>
      <c r="D571" s="119">
        <f t="shared" si="24"/>
        <v>7.0888312945849331E-3</v>
      </c>
      <c r="E571" s="119">
        <f t="shared" si="25"/>
        <v>7.4923994939851491E-3</v>
      </c>
      <c r="F571" s="273">
        <f t="shared" si="26"/>
        <v>0.37760070961535674</v>
      </c>
    </row>
    <row r="572" spans="1:6">
      <c r="A572" s="62">
        <v>44347</v>
      </c>
      <c r="B572" s="61">
        <v>10.41</v>
      </c>
      <c r="C572" s="61">
        <v>6447.17</v>
      </c>
      <c r="D572" s="119">
        <f t="shared" si="24"/>
        <v>-6.3200440185880368E-3</v>
      </c>
      <c r="E572" s="119">
        <f t="shared" si="25"/>
        <v>-5.7132937314876954E-3</v>
      </c>
      <c r="F572" s="273">
        <f t="shared" si="26"/>
        <v>0.38712969577549533</v>
      </c>
    </row>
    <row r="573" spans="1:6">
      <c r="A573" s="62">
        <v>44348</v>
      </c>
      <c r="B573" s="61">
        <v>10.448</v>
      </c>
      <c r="C573" s="61">
        <v>6489.4</v>
      </c>
      <c r="D573" s="119">
        <f t="shared" si="24"/>
        <v>3.6436899071976476E-3</v>
      </c>
      <c r="E573" s="119">
        <f t="shared" si="25"/>
        <v>6.5288016847212813E-3</v>
      </c>
      <c r="F573" s="273">
        <f t="shared" si="26"/>
        <v>0.55574324848043299</v>
      </c>
    </row>
    <row r="574" spans="1:6">
      <c r="A574" s="62">
        <v>44349</v>
      </c>
      <c r="B574" s="61">
        <v>10.56</v>
      </c>
      <c r="C574" s="61">
        <v>6521.52</v>
      </c>
      <c r="D574" s="119">
        <f t="shared" si="24"/>
        <v>1.0662705744040111E-2</v>
      </c>
      <c r="E574" s="119">
        <f t="shared" si="25"/>
        <v>4.9374010833308501E-3</v>
      </c>
      <c r="F574" s="273">
        <f t="shared" si="26"/>
        <v>0.58545182042155319</v>
      </c>
    </row>
    <row r="575" spans="1:6">
      <c r="A575" s="62">
        <v>44350</v>
      </c>
      <c r="B575" s="61">
        <v>10.55</v>
      </c>
      <c r="C575" s="61">
        <v>6507.92</v>
      </c>
      <c r="D575" s="119">
        <f t="shared" si="24"/>
        <v>-9.4741835603993918E-4</v>
      </c>
      <c r="E575" s="119">
        <f t="shared" si="25"/>
        <v>-2.0875808843757006E-3</v>
      </c>
      <c r="F575" s="273">
        <f t="shared" si="26"/>
        <v>0.6856313454706936</v>
      </c>
    </row>
    <row r="576" spans="1:6">
      <c r="A576" s="62">
        <v>44351</v>
      </c>
      <c r="B576" s="61">
        <v>10.513999999999999</v>
      </c>
      <c r="C576" s="61">
        <v>6515.66</v>
      </c>
      <c r="D576" s="119">
        <f t="shared" si="24"/>
        <v>-3.4181575248193202E-3</v>
      </c>
      <c r="E576" s="119">
        <f t="shared" si="25"/>
        <v>1.1886134091020895E-3</v>
      </c>
      <c r="F576" s="273">
        <f t="shared" si="26"/>
        <v>0.68699525701906217</v>
      </c>
    </row>
    <row r="577" spans="1:6">
      <c r="A577" s="62">
        <v>44354</v>
      </c>
      <c r="B577" s="61">
        <v>10.52</v>
      </c>
      <c r="C577" s="61">
        <v>6543.56</v>
      </c>
      <c r="D577" s="119">
        <f t="shared" si="24"/>
        <v>5.7050491230747132E-4</v>
      </c>
      <c r="E577" s="119">
        <f t="shared" si="25"/>
        <v>4.2728497487723753E-3</v>
      </c>
      <c r="F577" s="273">
        <f t="shared" si="26"/>
        <v>0.68434486580865139</v>
      </c>
    </row>
    <row r="578" spans="1:6">
      <c r="A578" s="62">
        <v>44355</v>
      </c>
      <c r="B578" s="61">
        <v>10.502000000000001</v>
      </c>
      <c r="C578" s="61">
        <v>6551.01</v>
      </c>
      <c r="D578" s="119">
        <f t="shared" si="24"/>
        <v>-1.7124920938961202E-3</v>
      </c>
      <c r="E578" s="119">
        <f t="shared" si="25"/>
        <v>1.1378763569679983E-3</v>
      </c>
      <c r="F578" s="273">
        <f t="shared" si="26"/>
        <v>0.68776912108713406</v>
      </c>
    </row>
    <row r="579" spans="1:6">
      <c r="A579" s="62">
        <v>44356</v>
      </c>
      <c r="B579" s="61">
        <v>10.587999999999999</v>
      </c>
      <c r="C579" s="61">
        <v>6563.45</v>
      </c>
      <c r="D579" s="119">
        <f t="shared" si="24"/>
        <v>8.1555691491871935E-3</v>
      </c>
      <c r="E579" s="119">
        <f t="shared" si="25"/>
        <v>1.8971431124300969E-3</v>
      </c>
      <c r="F579" s="273">
        <f t="shared" si="26"/>
        <v>0.67719295063999863</v>
      </c>
    </row>
    <row r="580" spans="1:6">
      <c r="A580" s="62">
        <v>44357</v>
      </c>
      <c r="B580" s="61">
        <v>10.45</v>
      </c>
      <c r="C580" s="61">
        <v>6546.49</v>
      </c>
      <c r="D580" s="119">
        <f t="shared" ref="D580:D643" si="27">LN(B580/B579)</f>
        <v>-1.3119305954034866E-2</v>
      </c>
      <c r="E580" s="119">
        <f t="shared" ref="E580:E643" si="28">LN(C580/C579)</f>
        <v>-2.5873511948029987E-3</v>
      </c>
      <c r="F580" s="273">
        <f t="shared" si="26"/>
        <v>0.70022813257018124</v>
      </c>
    </row>
    <row r="581" spans="1:6">
      <c r="A581" s="62">
        <v>44358</v>
      </c>
      <c r="B581" s="61">
        <v>10.412000000000001</v>
      </c>
      <c r="C581" s="61">
        <v>6600.66</v>
      </c>
      <c r="D581" s="119">
        <f t="shared" si="27"/>
        <v>-3.642991278500869E-3</v>
      </c>
      <c r="E581" s="119">
        <f t="shared" si="28"/>
        <v>8.240615882005517E-3</v>
      </c>
      <c r="F581" s="273">
        <f t="shared" si="26"/>
        <v>0.66930275106849824</v>
      </c>
    </row>
    <row r="582" spans="1:6">
      <c r="A582" s="62">
        <v>44361</v>
      </c>
      <c r="B582" s="61">
        <v>10.45</v>
      </c>
      <c r="C582" s="61">
        <v>6616.35</v>
      </c>
      <c r="D582" s="119">
        <f t="shared" si="27"/>
        <v>3.6429912785010087E-3</v>
      </c>
      <c r="E582" s="119">
        <f t="shared" si="28"/>
        <v>2.3742143450354103E-3</v>
      </c>
      <c r="F582" s="273">
        <f t="shared" si="26"/>
        <v>0.67149204460969714</v>
      </c>
    </row>
    <row r="583" spans="1:6">
      <c r="A583" s="62">
        <v>44362</v>
      </c>
      <c r="B583" s="61">
        <v>10.112</v>
      </c>
      <c r="C583" s="61">
        <v>6639.52</v>
      </c>
      <c r="D583" s="119">
        <f t="shared" si="27"/>
        <v>-3.2879141006318349E-2</v>
      </c>
      <c r="E583" s="119">
        <f t="shared" si="28"/>
        <v>3.4958133409803442E-3</v>
      </c>
      <c r="F583" s="273">
        <f t="shared" si="26"/>
        <v>0.73209215477418832</v>
      </c>
    </row>
    <row r="584" spans="1:6">
      <c r="A584" s="62">
        <v>44363</v>
      </c>
      <c r="B584" s="61">
        <v>10.045999999999999</v>
      </c>
      <c r="C584" s="61">
        <v>6652.65</v>
      </c>
      <c r="D584" s="119">
        <f t="shared" si="27"/>
        <v>-6.5482920766487566E-3</v>
      </c>
      <c r="E584" s="119">
        <f t="shared" si="28"/>
        <v>1.9755998110955338E-3</v>
      </c>
      <c r="F584" s="273">
        <f t="shared" si="26"/>
        <v>0.79850701556268311</v>
      </c>
    </row>
    <row r="585" spans="1:6">
      <c r="A585" s="62">
        <v>44364</v>
      </c>
      <c r="B585" s="61">
        <v>10.018000000000001</v>
      </c>
      <c r="C585" s="61">
        <v>6666.26</v>
      </c>
      <c r="D585" s="119">
        <f t="shared" si="27"/>
        <v>-2.7910703924277597E-3</v>
      </c>
      <c r="E585" s="119">
        <f t="shared" si="28"/>
        <v>2.04371149548103E-3</v>
      </c>
      <c r="F585" s="273">
        <f t="shared" si="26"/>
        <v>0.79338822770374862</v>
      </c>
    </row>
    <row r="586" spans="1:6">
      <c r="A586" s="62">
        <v>44365</v>
      </c>
      <c r="B586" s="61">
        <v>9.89</v>
      </c>
      <c r="C586" s="61">
        <v>6569.16</v>
      </c>
      <c r="D586" s="119">
        <f t="shared" si="27"/>
        <v>-1.2859329300804283E-2</v>
      </c>
      <c r="E586" s="119">
        <f t="shared" si="28"/>
        <v>-1.4673012584069278E-2</v>
      </c>
      <c r="F586" s="273">
        <f t="shared" si="26"/>
        <v>0.7817775638965645</v>
      </c>
    </row>
    <row r="587" spans="1:6">
      <c r="A587" s="62">
        <v>44368</v>
      </c>
      <c r="B587" s="61">
        <v>9.9039999999999999</v>
      </c>
      <c r="C587" s="61">
        <v>6602.54</v>
      </c>
      <c r="D587" s="119">
        <f t="shared" si="27"/>
        <v>1.4145703076194457E-3</v>
      </c>
      <c r="E587" s="119">
        <f t="shared" si="28"/>
        <v>5.0684530408080016E-3</v>
      </c>
      <c r="F587" s="273">
        <f t="shared" si="26"/>
        <v>0.79116885942263804</v>
      </c>
    </row>
    <row r="588" spans="1:6">
      <c r="A588" s="62">
        <v>44369</v>
      </c>
      <c r="B588" s="61">
        <v>9.9160000000000004</v>
      </c>
      <c r="C588" s="61">
        <v>6611.5</v>
      </c>
      <c r="D588" s="119">
        <f t="shared" si="27"/>
        <v>1.21089823070372E-3</v>
      </c>
      <c r="E588" s="119">
        <f t="shared" si="28"/>
        <v>1.3561335326959653E-3</v>
      </c>
      <c r="F588" s="273">
        <f t="shared" si="26"/>
        <v>0.69344431314836597</v>
      </c>
    </row>
    <row r="589" spans="1:6">
      <c r="A589" s="62">
        <v>44370</v>
      </c>
      <c r="B589" s="61">
        <v>9.657</v>
      </c>
      <c r="C589" s="61">
        <v>6551.07</v>
      </c>
      <c r="D589" s="119">
        <f t="shared" si="27"/>
        <v>-2.6466573188163287E-2</v>
      </c>
      <c r="E589" s="119">
        <f t="shared" si="28"/>
        <v>-9.1821619305462992E-3</v>
      </c>
      <c r="F589" s="273">
        <f t="shared" si="26"/>
        <v>0.83155142283429018</v>
      </c>
    </row>
    <row r="590" spans="1:6">
      <c r="A590" s="62">
        <v>44371</v>
      </c>
      <c r="B590" s="61">
        <v>9.6199999999999992</v>
      </c>
      <c r="C590" s="61">
        <v>6631.15</v>
      </c>
      <c r="D590" s="119">
        <f t="shared" si="27"/>
        <v>-3.8387763071657129E-3</v>
      </c>
      <c r="E590" s="119">
        <f t="shared" si="28"/>
        <v>1.2149848069155016E-2</v>
      </c>
      <c r="F590" s="273">
        <f t="shared" si="26"/>
        <v>0.75763399984079549</v>
      </c>
    </row>
    <row r="591" spans="1:6">
      <c r="A591" s="62">
        <v>44372</v>
      </c>
      <c r="B591" s="61">
        <v>9.6080000000000005</v>
      </c>
      <c r="C591" s="61">
        <v>6622.87</v>
      </c>
      <c r="D591" s="119">
        <f t="shared" si="27"/>
        <v>-1.2481798999325379E-3</v>
      </c>
      <c r="E591" s="119">
        <f t="shared" si="28"/>
        <v>-1.2494324102643103E-3</v>
      </c>
      <c r="F591" s="273">
        <f t="shared" si="26"/>
        <v>0.7472092640248672</v>
      </c>
    </row>
    <row r="592" spans="1:6">
      <c r="A592" s="62">
        <v>44375</v>
      </c>
      <c r="B592" s="61">
        <v>9.5690000000000008</v>
      </c>
      <c r="C592" s="61">
        <v>6558.02</v>
      </c>
      <c r="D592" s="119">
        <f t="shared" si="27"/>
        <v>-4.0673779805565436E-3</v>
      </c>
      <c r="E592" s="119">
        <f t="shared" si="28"/>
        <v>-9.8400826150011871E-3</v>
      </c>
      <c r="F592" s="273">
        <f t="shared" si="26"/>
        <v>0.73850062293700602</v>
      </c>
    </row>
    <row r="593" spans="1:6">
      <c r="A593" s="62">
        <v>44376</v>
      </c>
      <c r="B593" s="61">
        <v>9.5630000000000006</v>
      </c>
      <c r="C593" s="61">
        <v>6567.43</v>
      </c>
      <c r="D593" s="119">
        <f t="shared" si="27"/>
        <v>-6.2722142972021163E-4</v>
      </c>
      <c r="E593" s="119">
        <f t="shared" si="28"/>
        <v>1.4338558468017283E-3</v>
      </c>
      <c r="F593" s="273">
        <f t="shared" si="26"/>
        <v>0.7175350297806915</v>
      </c>
    </row>
    <row r="594" spans="1:6">
      <c r="A594" s="62">
        <v>44377</v>
      </c>
      <c r="B594" s="61">
        <v>9.6150000000000002</v>
      </c>
      <c r="C594" s="61">
        <v>6507.83</v>
      </c>
      <c r="D594" s="119">
        <f t="shared" si="27"/>
        <v>5.4228936733372876E-3</v>
      </c>
      <c r="E594" s="119">
        <f t="shared" si="28"/>
        <v>-9.116516655645163E-3</v>
      </c>
      <c r="F594" s="273">
        <f t="shared" si="26"/>
        <v>0.5761227299484788</v>
      </c>
    </row>
    <row r="595" spans="1:6">
      <c r="A595" s="62">
        <v>44378</v>
      </c>
      <c r="B595" s="61">
        <v>9.6639999999999997</v>
      </c>
      <c r="C595" s="61">
        <v>6553.82</v>
      </c>
      <c r="D595" s="119">
        <f t="shared" si="27"/>
        <v>5.0832621517160554E-3</v>
      </c>
      <c r="E595" s="119">
        <f t="shared" si="28"/>
        <v>7.0420184362018834E-3</v>
      </c>
      <c r="F595" s="273">
        <f t="shared" si="26"/>
        <v>0.60313849895214233</v>
      </c>
    </row>
    <row r="596" spans="1:6">
      <c r="A596" s="62">
        <v>44379</v>
      </c>
      <c r="B596" s="61">
        <v>9.6050000000000004</v>
      </c>
      <c r="C596" s="61">
        <v>6552.86</v>
      </c>
      <c r="D596" s="119">
        <f t="shared" si="27"/>
        <v>-6.1238449719390993E-3</v>
      </c>
      <c r="E596" s="119">
        <f t="shared" si="28"/>
        <v>-1.4649018694542416E-4</v>
      </c>
      <c r="F596" s="273">
        <f t="shared" si="26"/>
        <v>0.54946826424329298</v>
      </c>
    </row>
    <row r="597" spans="1:6">
      <c r="A597" s="62">
        <v>44382</v>
      </c>
      <c r="B597" s="61">
        <v>9.5969999999999995</v>
      </c>
      <c r="C597" s="61">
        <v>6567.54</v>
      </c>
      <c r="D597" s="119">
        <f t="shared" si="27"/>
        <v>-8.3324658502943879E-4</v>
      </c>
      <c r="E597" s="119">
        <f t="shared" si="28"/>
        <v>2.2377375881534036E-3</v>
      </c>
      <c r="F597" s="273">
        <f t="shared" si="26"/>
        <v>0.54633912317040234</v>
      </c>
    </row>
    <row r="598" spans="1:6">
      <c r="A598" s="62">
        <v>44383</v>
      </c>
      <c r="B598" s="61">
        <v>9.5340000000000007</v>
      </c>
      <c r="C598" s="61">
        <v>6507.48</v>
      </c>
      <c r="D598" s="119">
        <f t="shared" si="27"/>
        <v>-6.5861928528566146E-3</v>
      </c>
      <c r="E598" s="119">
        <f t="shared" si="28"/>
        <v>-9.187048651662524E-3</v>
      </c>
      <c r="F598" s="273">
        <f t="shared" si="26"/>
        <v>0.51644550528933075</v>
      </c>
    </row>
    <row r="599" spans="1:6">
      <c r="A599" s="62">
        <v>44384</v>
      </c>
      <c r="B599" s="61">
        <v>9.4329999999999998</v>
      </c>
      <c r="C599" s="61">
        <v>6527.72</v>
      </c>
      <c r="D599" s="119">
        <f t="shared" si="27"/>
        <v>-1.0650177114917819E-2</v>
      </c>
      <c r="E599" s="119">
        <f t="shared" si="28"/>
        <v>3.1054400800606266E-3</v>
      </c>
      <c r="F599" s="273">
        <f t="shared" si="26"/>
        <v>0.49822857204646864</v>
      </c>
    </row>
    <row r="600" spans="1:6">
      <c r="A600" s="62">
        <v>44385</v>
      </c>
      <c r="B600" s="61">
        <v>9.3680000000000003</v>
      </c>
      <c r="C600" s="61">
        <v>6396.73</v>
      </c>
      <c r="D600" s="119">
        <f t="shared" si="27"/>
        <v>-6.9145533722998545E-3</v>
      </c>
      <c r="E600" s="119">
        <f t="shared" si="28"/>
        <v>-2.0270802292465046E-2</v>
      </c>
      <c r="F600" s="273">
        <f t="shared" si="26"/>
        <v>0.41605560740842662</v>
      </c>
    </row>
    <row r="601" spans="1:6">
      <c r="A601" s="62">
        <v>44386</v>
      </c>
      <c r="B601" s="61">
        <v>9.4849999999999994</v>
      </c>
      <c r="C601" s="61">
        <v>6529.42</v>
      </c>
      <c r="D601" s="119">
        <f t="shared" si="27"/>
        <v>1.2411977091561105E-2</v>
      </c>
      <c r="E601" s="119">
        <f t="shared" si="28"/>
        <v>2.0531196224000531E-2</v>
      </c>
      <c r="F601" s="273">
        <f t="shared" si="26"/>
        <v>0.46647387030577325</v>
      </c>
    </row>
    <row r="602" spans="1:6">
      <c r="A602" s="62">
        <v>44389</v>
      </c>
      <c r="B602" s="61">
        <v>9.5920000000000005</v>
      </c>
      <c r="C602" s="61">
        <v>6559.25</v>
      </c>
      <c r="D602" s="119">
        <f t="shared" si="27"/>
        <v>1.1217814338235599E-2</v>
      </c>
      <c r="E602" s="119">
        <f t="shared" si="28"/>
        <v>4.5581486350320683E-3</v>
      </c>
      <c r="F602" s="273">
        <f t="shared" si="26"/>
        <v>0.49266714964239638</v>
      </c>
    </row>
    <row r="603" spans="1:6">
      <c r="A603" s="62">
        <v>44390</v>
      </c>
      <c r="B603" s="61">
        <v>9.6199999999999992</v>
      </c>
      <c r="C603" s="61">
        <v>6558.47</v>
      </c>
      <c r="D603" s="119">
        <f t="shared" si="27"/>
        <v>2.9148469524019134E-3</v>
      </c>
      <c r="E603" s="119">
        <f t="shared" si="28"/>
        <v>-1.1892310567978837E-4</v>
      </c>
      <c r="F603" s="273">
        <f t="shared" si="26"/>
        <v>0.47937819698943307</v>
      </c>
    </row>
    <row r="604" spans="1:6">
      <c r="A604" s="62">
        <v>44391</v>
      </c>
      <c r="B604" s="61">
        <v>9.5939999999999994</v>
      </c>
      <c r="C604" s="61">
        <v>6558.38</v>
      </c>
      <c r="D604" s="119">
        <f t="shared" si="27"/>
        <v>-2.7063615977429142E-3</v>
      </c>
      <c r="E604" s="119">
        <f t="shared" si="28"/>
        <v>-1.3722806924179088E-5</v>
      </c>
      <c r="F604" s="273">
        <f t="shared" si="26"/>
        <v>0.44956661830357086</v>
      </c>
    </row>
    <row r="605" spans="1:6">
      <c r="A605" s="62">
        <v>44392</v>
      </c>
      <c r="B605" s="61">
        <v>9.5310000000000006</v>
      </c>
      <c r="C605" s="61">
        <v>6493.36</v>
      </c>
      <c r="D605" s="119">
        <f t="shared" si="27"/>
        <v>-6.5882591243832415E-3</v>
      </c>
      <c r="E605" s="119">
        <f t="shared" si="28"/>
        <v>-9.9635049249847986E-3</v>
      </c>
      <c r="F605" s="273">
        <f t="shared" si="26"/>
        <v>0.44690607184894027</v>
      </c>
    </row>
    <row r="606" spans="1:6">
      <c r="A606" s="62">
        <v>44393</v>
      </c>
      <c r="B606" s="61">
        <v>9.593</v>
      </c>
      <c r="C606" s="61">
        <v>6460.08</v>
      </c>
      <c r="D606" s="119">
        <f t="shared" si="27"/>
        <v>6.4840218803216736E-3</v>
      </c>
      <c r="E606" s="119">
        <f t="shared" si="28"/>
        <v>-5.1384146952677904E-3</v>
      </c>
      <c r="F606" s="273">
        <f t="shared" si="26"/>
        <v>0.41649404884820385</v>
      </c>
    </row>
    <row r="607" spans="1:6">
      <c r="A607" s="62">
        <v>44396</v>
      </c>
      <c r="B607" s="61">
        <v>9.3640000000000008</v>
      </c>
      <c r="C607" s="61">
        <v>6295.97</v>
      </c>
      <c r="D607" s="119">
        <f t="shared" si="27"/>
        <v>-2.4161116207146154E-2</v>
      </c>
      <c r="E607" s="119">
        <f t="shared" si="28"/>
        <v>-2.5731955445123904E-2</v>
      </c>
      <c r="F607" s="273">
        <f t="shared" si="26"/>
        <v>0.51524340821354242</v>
      </c>
    </row>
    <row r="608" spans="1:6">
      <c r="A608" s="62">
        <v>44397</v>
      </c>
      <c r="B608" s="61">
        <v>9.3680000000000003</v>
      </c>
      <c r="C608" s="61">
        <v>6346.85</v>
      </c>
      <c r="D608" s="119">
        <f t="shared" si="27"/>
        <v>4.2707666675184338E-4</v>
      </c>
      <c r="E608" s="119">
        <f t="shared" si="28"/>
        <v>8.0488806588874268E-3</v>
      </c>
      <c r="F608" s="273">
        <f t="shared" si="26"/>
        <v>0.51269309969037991</v>
      </c>
    </row>
    <row r="609" spans="1:6">
      <c r="A609" s="62">
        <v>44398</v>
      </c>
      <c r="B609" s="61">
        <v>9.4849999999999994</v>
      </c>
      <c r="C609" s="61">
        <v>6464.48</v>
      </c>
      <c r="D609" s="119">
        <f t="shared" si="27"/>
        <v>1.2411977091561105E-2</v>
      </c>
      <c r="E609" s="119">
        <f t="shared" si="28"/>
        <v>1.8363949055067538E-2</v>
      </c>
      <c r="F609" s="273">
        <f t="shared" si="26"/>
        <v>0.544328210660594</v>
      </c>
    </row>
    <row r="610" spans="1:6">
      <c r="A610" s="62">
        <v>44399</v>
      </c>
      <c r="B610" s="61">
        <v>9.4619999999999997</v>
      </c>
      <c r="C610" s="61">
        <v>6481.59</v>
      </c>
      <c r="D610" s="119">
        <f t="shared" si="27"/>
        <v>-2.4278261780212103E-3</v>
      </c>
      <c r="E610" s="119">
        <f t="shared" si="28"/>
        <v>2.64327474857718E-3</v>
      </c>
      <c r="F610" s="273">
        <f t="shared" ref="F610:F673" si="29">SLOPE(D581:D610,E581:E610)</f>
        <v>0.53748284476507913</v>
      </c>
    </row>
    <row r="611" spans="1:6">
      <c r="A611" s="62">
        <v>44400</v>
      </c>
      <c r="B611" s="61">
        <v>9.5239999999999991</v>
      </c>
      <c r="C611" s="61">
        <v>6568.82</v>
      </c>
      <c r="D611" s="119">
        <f t="shared" si="27"/>
        <v>6.5311514156600383E-3</v>
      </c>
      <c r="E611" s="119">
        <f t="shared" si="28"/>
        <v>1.3368361467778431E-2</v>
      </c>
      <c r="F611" s="273">
        <f t="shared" si="29"/>
        <v>0.56199586422993753</v>
      </c>
    </row>
    <row r="612" spans="1:6">
      <c r="A612" s="62">
        <v>44403</v>
      </c>
      <c r="B612" s="61">
        <v>9.6229999999999993</v>
      </c>
      <c r="C612" s="61">
        <v>6578.6</v>
      </c>
      <c r="D612" s="119">
        <f t="shared" si="27"/>
        <v>1.0341137749647353E-2</v>
      </c>
      <c r="E612" s="119">
        <f t="shared" si="28"/>
        <v>1.4877446379454728E-3</v>
      </c>
      <c r="F612" s="273">
        <f t="shared" si="29"/>
        <v>0.56444208452502342</v>
      </c>
    </row>
    <row r="613" spans="1:6">
      <c r="A613" s="62">
        <v>44404</v>
      </c>
      <c r="B613" s="61">
        <v>9.66</v>
      </c>
      <c r="C613" s="61">
        <v>6531.92</v>
      </c>
      <c r="D613" s="119">
        <f t="shared" si="27"/>
        <v>3.8375818501628365E-3</v>
      </c>
      <c r="E613" s="119">
        <f t="shared" si="28"/>
        <v>-7.1210291061010291E-3</v>
      </c>
      <c r="F613" s="273">
        <f t="shared" si="29"/>
        <v>0.58423385941516759</v>
      </c>
    </row>
    <row r="614" spans="1:6">
      <c r="A614" s="62">
        <v>44405</v>
      </c>
      <c r="B614" s="61">
        <v>9.6270000000000007</v>
      </c>
      <c r="C614" s="61">
        <v>6609.31</v>
      </c>
      <c r="D614" s="119">
        <f t="shared" si="27"/>
        <v>-3.4219974285970198E-3</v>
      </c>
      <c r="E614" s="119">
        <f t="shared" si="28"/>
        <v>1.1778333487089883E-2</v>
      </c>
      <c r="F614" s="273">
        <f t="shared" si="29"/>
        <v>0.55485985138550842</v>
      </c>
    </row>
    <row r="615" spans="1:6">
      <c r="A615" s="62">
        <v>44406</v>
      </c>
      <c r="B615" s="61">
        <v>9.3130000000000006</v>
      </c>
      <c r="C615" s="61">
        <v>6633.77</v>
      </c>
      <c r="D615" s="119">
        <f t="shared" si="27"/>
        <v>-3.3160377256308701E-2</v>
      </c>
      <c r="E615" s="119">
        <f t="shared" si="28"/>
        <v>3.6940089185419963E-3</v>
      </c>
      <c r="F615" s="273">
        <f t="shared" si="29"/>
        <v>0.51628377564197903</v>
      </c>
    </row>
    <row r="616" spans="1:6">
      <c r="A616" s="62">
        <v>44407</v>
      </c>
      <c r="B616" s="61">
        <v>9.3949999999999996</v>
      </c>
      <c r="C616" s="61">
        <v>6612.76</v>
      </c>
      <c r="D616" s="119">
        <f t="shared" si="27"/>
        <v>8.766359325907783E-3</v>
      </c>
      <c r="E616" s="119">
        <f t="shared" si="28"/>
        <v>-3.1721541592955225E-3</v>
      </c>
      <c r="F616" s="273">
        <f t="shared" si="29"/>
        <v>0.48761669767107291</v>
      </c>
    </row>
    <row r="617" spans="1:6">
      <c r="A617" s="62">
        <v>44410</v>
      </c>
      <c r="B617" s="61">
        <v>9.4450000000000003</v>
      </c>
      <c r="C617" s="61">
        <v>6675.9</v>
      </c>
      <c r="D617" s="119">
        <f t="shared" si="27"/>
        <v>5.3078680880443577E-3</v>
      </c>
      <c r="E617" s="119">
        <f t="shared" si="28"/>
        <v>9.5029107759157811E-3</v>
      </c>
      <c r="F617" s="273">
        <f t="shared" si="29"/>
        <v>0.49381487877862412</v>
      </c>
    </row>
    <row r="618" spans="1:6">
      <c r="A618" s="62">
        <v>44411</v>
      </c>
      <c r="B618" s="61">
        <v>9.5079999999999991</v>
      </c>
      <c r="C618" s="61">
        <v>6723.81</v>
      </c>
      <c r="D618" s="119">
        <f t="shared" si="27"/>
        <v>6.6480485444745524E-3</v>
      </c>
      <c r="E618" s="119">
        <f t="shared" si="28"/>
        <v>7.1509314992032006E-3</v>
      </c>
      <c r="F618" s="273">
        <f t="shared" si="29"/>
        <v>0.50347272525691034</v>
      </c>
    </row>
    <row r="619" spans="1:6">
      <c r="A619" s="62">
        <v>44412</v>
      </c>
      <c r="B619" s="61">
        <v>9.4770000000000003</v>
      </c>
      <c r="C619" s="61">
        <v>6746.23</v>
      </c>
      <c r="D619" s="119">
        <f t="shared" si="27"/>
        <v>-3.2657390098895672E-3</v>
      </c>
      <c r="E619" s="119">
        <f t="shared" si="28"/>
        <v>3.3288721791064012E-3</v>
      </c>
      <c r="F619" s="273">
        <f t="shared" si="29"/>
        <v>0.43374858174201991</v>
      </c>
    </row>
    <row r="620" spans="1:6">
      <c r="A620" s="62">
        <v>44413</v>
      </c>
      <c r="B620" s="61">
        <v>9.4700000000000006</v>
      </c>
      <c r="C620" s="61">
        <v>6781.19</v>
      </c>
      <c r="D620" s="119">
        <f t="shared" si="27"/>
        <v>-7.389032900708989E-4</v>
      </c>
      <c r="E620" s="119">
        <f t="shared" si="28"/>
        <v>5.1687724389699839E-3</v>
      </c>
      <c r="F620" s="273">
        <f t="shared" si="29"/>
        <v>0.46211004057637389</v>
      </c>
    </row>
    <row r="621" spans="1:6">
      <c r="A621" s="62">
        <v>44414</v>
      </c>
      <c r="B621" s="61">
        <v>9.5239999999999991</v>
      </c>
      <c r="C621" s="61">
        <v>6816.96</v>
      </c>
      <c r="D621" s="119">
        <f t="shared" si="27"/>
        <v>5.68602142662928E-3</v>
      </c>
      <c r="E621" s="119">
        <f t="shared" si="28"/>
        <v>5.2610219043788672E-3</v>
      </c>
      <c r="F621" s="273">
        <f t="shared" si="29"/>
        <v>0.46825798082268377</v>
      </c>
    </row>
    <row r="622" spans="1:6">
      <c r="A622" s="62">
        <v>44417</v>
      </c>
      <c r="B622" s="61">
        <v>9.5359999999999996</v>
      </c>
      <c r="C622" s="61">
        <v>6813.18</v>
      </c>
      <c r="D622" s="119">
        <f t="shared" si="27"/>
        <v>1.2591816983776015E-3</v>
      </c>
      <c r="E622" s="119">
        <f t="shared" si="28"/>
        <v>-5.5465315791418347E-4</v>
      </c>
      <c r="F622" s="273">
        <f t="shared" si="29"/>
        <v>0.47183037663831356</v>
      </c>
    </row>
    <row r="623" spans="1:6">
      <c r="A623" s="62">
        <v>44418</v>
      </c>
      <c r="B623" s="61">
        <v>9.5250000000000004</v>
      </c>
      <c r="C623" s="61">
        <v>6820.21</v>
      </c>
      <c r="D623" s="119">
        <f t="shared" si="27"/>
        <v>-1.154189310229204E-3</v>
      </c>
      <c r="E623" s="119">
        <f t="shared" si="28"/>
        <v>1.0312916483823399E-3</v>
      </c>
      <c r="F623" s="273">
        <f t="shared" si="29"/>
        <v>0.47194090784564341</v>
      </c>
    </row>
    <row r="624" spans="1:6">
      <c r="A624" s="62">
        <v>44419</v>
      </c>
      <c r="B624" s="61">
        <v>9.5489999999999995</v>
      </c>
      <c r="C624" s="61">
        <v>6857.99</v>
      </c>
      <c r="D624" s="119">
        <f t="shared" si="27"/>
        <v>2.516515955300782E-3</v>
      </c>
      <c r="E624" s="119">
        <f t="shared" si="28"/>
        <v>5.5241327184313684E-3</v>
      </c>
      <c r="F624" s="273">
        <f t="shared" si="29"/>
        <v>0.51425820757773966</v>
      </c>
    </row>
    <row r="625" spans="1:6">
      <c r="A625" s="62">
        <v>44420</v>
      </c>
      <c r="B625" s="61">
        <v>9.5719999999999992</v>
      </c>
      <c r="C625" s="61">
        <v>6882.47</v>
      </c>
      <c r="D625" s="119">
        <f t="shared" si="27"/>
        <v>2.4057330780613406E-3</v>
      </c>
      <c r="E625" s="119">
        <f t="shared" si="28"/>
        <v>3.5632032553038172E-3</v>
      </c>
      <c r="F625" s="273">
        <f t="shared" si="29"/>
        <v>0.5103072724844131</v>
      </c>
    </row>
    <row r="626" spans="1:6">
      <c r="A626" s="62">
        <v>44421</v>
      </c>
      <c r="B626" s="61">
        <v>9.6259999999999994</v>
      </c>
      <c r="C626" s="61">
        <v>6896.04</v>
      </c>
      <c r="D626" s="119">
        <f t="shared" si="27"/>
        <v>5.6256008347908629E-3</v>
      </c>
      <c r="E626" s="119">
        <f t="shared" si="28"/>
        <v>1.9697346647015428E-3</v>
      </c>
      <c r="F626" s="273">
        <f t="shared" si="29"/>
        <v>0.5075401935055176</v>
      </c>
    </row>
    <row r="627" spans="1:6">
      <c r="A627" s="62">
        <v>44424</v>
      </c>
      <c r="B627" s="61">
        <v>9.6039999999999992</v>
      </c>
      <c r="C627" s="61">
        <v>6838.77</v>
      </c>
      <c r="D627" s="119">
        <f t="shared" si="27"/>
        <v>-2.2880925219108225E-3</v>
      </c>
      <c r="E627" s="119">
        <f t="shared" si="28"/>
        <v>-8.3394429059258039E-3</v>
      </c>
      <c r="F627" s="273">
        <f t="shared" si="29"/>
        <v>0.49847714671185056</v>
      </c>
    </row>
    <row r="628" spans="1:6">
      <c r="A628" s="62">
        <v>44425</v>
      </c>
      <c r="B628" s="61">
        <v>9.6170000000000009</v>
      </c>
      <c r="C628" s="61">
        <v>6819.84</v>
      </c>
      <c r="D628" s="119">
        <f t="shared" si="27"/>
        <v>1.3526873713382128E-3</v>
      </c>
      <c r="E628" s="119">
        <f t="shared" si="28"/>
        <v>-2.771879733066758E-3</v>
      </c>
      <c r="F628" s="273">
        <f t="shared" si="29"/>
        <v>0.48769013223245489</v>
      </c>
    </row>
    <row r="629" spans="1:6">
      <c r="A629" s="62">
        <v>44426</v>
      </c>
      <c r="B629" s="61">
        <v>9.6959999999999997</v>
      </c>
      <c r="C629" s="61">
        <v>6770.11</v>
      </c>
      <c r="D629" s="119">
        <f t="shared" si="27"/>
        <v>8.1810635966137833E-3</v>
      </c>
      <c r="E629" s="119">
        <f t="shared" si="28"/>
        <v>-7.3186762238111221E-3</v>
      </c>
      <c r="F629" s="273">
        <f t="shared" si="29"/>
        <v>0.45817898817757724</v>
      </c>
    </row>
    <row r="630" spans="1:6">
      <c r="A630" s="62">
        <v>44427</v>
      </c>
      <c r="B630" s="61">
        <v>9.6890000000000001</v>
      </c>
      <c r="C630" s="61">
        <v>6605.89</v>
      </c>
      <c r="D630" s="119">
        <f t="shared" si="27"/>
        <v>-7.2220792409150123E-4</v>
      </c>
      <c r="E630" s="119">
        <f t="shared" si="28"/>
        <v>-2.4555659644756037E-2</v>
      </c>
      <c r="F630" s="273">
        <f t="shared" si="29"/>
        <v>0.38533774897162976</v>
      </c>
    </row>
    <row r="631" spans="1:6">
      <c r="A631" s="62">
        <v>44428</v>
      </c>
      <c r="B631" s="61">
        <v>9.82</v>
      </c>
      <c r="C631" s="61">
        <v>6626.11</v>
      </c>
      <c r="D631" s="119">
        <f t="shared" si="27"/>
        <v>1.3429900963507414E-2</v>
      </c>
      <c r="E631" s="119">
        <f t="shared" si="28"/>
        <v>3.0562297065911577E-3</v>
      </c>
      <c r="F631" s="273">
        <f t="shared" si="29"/>
        <v>0.36753094474722786</v>
      </c>
    </row>
    <row r="632" spans="1:6">
      <c r="A632" s="62">
        <v>44431</v>
      </c>
      <c r="B632" s="61">
        <v>9.7940000000000005</v>
      </c>
      <c r="C632" s="61">
        <v>6683.1</v>
      </c>
      <c r="D632" s="119">
        <f t="shared" si="27"/>
        <v>-2.6511690862488753E-3</v>
      </c>
      <c r="E632" s="119">
        <f t="shared" si="28"/>
        <v>8.5640467491631574E-3</v>
      </c>
      <c r="F632" s="273">
        <f t="shared" si="29"/>
        <v>0.33452372944420611</v>
      </c>
    </row>
    <row r="633" spans="1:6">
      <c r="A633" s="62">
        <v>44432</v>
      </c>
      <c r="B633" s="61">
        <v>9.7629999999999999</v>
      </c>
      <c r="C633" s="61">
        <v>6664.31</v>
      </c>
      <c r="D633" s="119">
        <f t="shared" si="27"/>
        <v>-3.1702230365913183E-3</v>
      </c>
      <c r="E633" s="119">
        <f t="shared" si="28"/>
        <v>-2.815529366773168E-3</v>
      </c>
      <c r="F633" s="273">
        <f t="shared" si="29"/>
        <v>0.33854386798333003</v>
      </c>
    </row>
    <row r="634" spans="1:6">
      <c r="A634" s="62">
        <v>44433</v>
      </c>
      <c r="B634" s="61">
        <v>9.7609999999999992</v>
      </c>
      <c r="C634" s="61">
        <v>6676.48</v>
      </c>
      <c r="D634" s="119">
        <f t="shared" si="27"/>
        <v>-2.0487605070643018E-4</v>
      </c>
      <c r="E634" s="119">
        <f t="shared" si="28"/>
        <v>1.8244801658497797E-3</v>
      </c>
      <c r="F634" s="273">
        <f t="shared" si="29"/>
        <v>0.33733195819090434</v>
      </c>
    </row>
    <row r="635" spans="1:6">
      <c r="A635" s="62">
        <v>44434</v>
      </c>
      <c r="B635" s="61">
        <v>9.6940000000000008</v>
      </c>
      <c r="C635" s="61">
        <v>6666.03</v>
      </c>
      <c r="D635" s="119">
        <f t="shared" si="27"/>
        <v>-6.887716769643685E-3</v>
      </c>
      <c r="E635" s="119">
        <f t="shared" si="28"/>
        <v>-1.5664222304116293E-3</v>
      </c>
      <c r="F635" s="273">
        <f t="shared" si="29"/>
        <v>0.32848437955829807</v>
      </c>
    </row>
    <row r="636" spans="1:6">
      <c r="A636" s="62">
        <v>44435</v>
      </c>
      <c r="B636" s="61">
        <v>9.6790000000000003</v>
      </c>
      <c r="C636" s="61">
        <v>6681.92</v>
      </c>
      <c r="D636" s="119">
        <f t="shared" si="27"/>
        <v>-1.5485472562327162E-3</v>
      </c>
      <c r="E636" s="119">
        <f t="shared" si="28"/>
        <v>2.3808910740939567E-3</v>
      </c>
      <c r="F636" s="273">
        <f t="shared" si="29"/>
        <v>0.34681815882672529</v>
      </c>
    </row>
    <row r="637" spans="1:6">
      <c r="A637" s="62">
        <v>44438</v>
      </c>
      <c r="B637" s="61">
        <v>9.6780000000000008</v>
      </c>
      <c r="C637" s="61">
        <v>6687.3</v>
      </c>
      <c r="D637" s="119">
        <f t="shared" si="27"/>
        <v>-1.0332179582465934E-4</v>
      </c>
      <c r="E637" s="119">
        <f t="shared" si="28"/>
        <v>8.0483383329944607E-4</v>
      </c>
      <c r="F637" s="273">
        <f t="shared" si="29"/>
        <v>0.1101570092133434</v>
      </c>
    </row>
    <row r="638" spans="1:6">
      <c r="A638" s="62">
        <v>44439</v>
      </c>
      <c r="B638" s="61">
        <v>9.6199999999999992</v>
      </c>
      <c r="C638" s="61">
        <v>6680.18</v>
      </c>
      <c r="D638" s="119">
        <f t="shared" si="27"/>
        <v>-6.0110036935119102E-3</v>
      </c>
      <c r="E638" s="119">
        <f t="shared" si="28"/>
        <v>-1.0652719395603005E-3</v>
      </c>
      <c r="F638" s="273">
        <f t="shared" si="29"/>
        <v>0.12578314064141932</v>
      </c>
    </row>
    <row r="639" spans="1:6">
      <c r="A639" s="62">
        <v>44440</v>
      </c>
      <c r="B639" s="61">
        <v>9.6460000000000008</v>
      </c>
      <c r="C639" s="61">
        <v>6758.69</v>
      </c>
      <c r="D639" s="119">
        <f t="shared" si="27"/>
        <v>2.6990569691652047E-3</v>
      </c>
      <c r="E639" s="119">
        <f t="shared" si="28"/>
        <v>1.1684151000201788E-2</v>
      </c>
      <c r="F639" s="273">
        <f t="shared" si="29"/>
        <v>2.7665340055971273E-2</v>
      </c>
    </row>
    <row r="640" spans="1:6">
      <c r="A640" s="62">
        <v>44441</v>
      </c>
      <c r="B640" s="61">
        <v>9.5890000000000004</v>
      </c>
      <c r="C640" s="61">
        <v>6763.08</v>
      </c>
      <c r="D640" s="119">
        <f t="shared" si="27"/>
        <v>-5.926713475236085E-3</v>
      </c>
      <c r="E640" s="119">
        <f t="shared" si="28"/>
        <v>6.4932329927852692E-4</v>
      </c>
      <c r="F640" s="273">
        <f t="shared" si="29"/>
        <v>3.320812085952466E-2</v>
      </c>
    </row>
    <row r="641" spans="1:6">
      <c r="A641" s="62">
        <v>44442</v>
      </c>
      <c r="B641" s="61">
        <v>9.5489999999999995</v>
      </c>
      <c r="C641" s="61">
        <v>6689.99</v>
      </c>
      <c r="D641" s="119">
        <f t="shared" si="27"/>
        <v>-4.1801712034787693E-3</v>
      </c>
      <c r="E641" s="119">
        <f t="shared" si="28"/>
        <v>-1.0866028222070405E-2</v>
      </c>
      <c r="F641" s="273">
        <f t="shared" si="29"/>
        <v>1.7611664268699513E-2</v>
      </c>
    </row>
    <row r="642" spans="1:6">
      <c r="A642" s="62">
        <v>44445</v>
      </c>
      <c r="B642" s="61">
        <v>9.5350000000000001</v>
      </c>
      <c r="C642" s="61">
        <v>6743.5</v>
      </c>
      <c r="D642" s="119">
        <f t="shared" si="27"/>
        <v>-1.4671979156829535E-3</v>
      </c>
      <c r="E642" s="119">
        <f t="shared" si="28"/>
        <v>7.966698604066241E-3</v>
      </c>
      <c r="F642" s="273">
        <f t="shared" si="29"/>
        <v>5.8859695172894999E-3</v>
      </c>
    </row>
    <row r="643" spans="1:6">
      <c r="A643" s="62">
        <v>44446</v>
      </c>
      <c r="B643" s="61">
        <v>9.5139999999999993</v>
      </c>
      <c r="C643" s="61">
        <v>6726.07</v>
      </c>
      <c r="D643" s="119">
        <f t="shared" si="27"/>
        <v>-2.2048410422927352E-3</v>
      </c>
      <c r="E643" s="119">
        <f t="shared" si="28"/>
        <v>-2.5880573364856691E-3</v>
      </c>
      <c r="F643" s="273">
        <f t="shared" si="29"/>
        <v>3.2063827526310346E-2</v>
      </c>
    </row>
    <row r="644" spans="1:6">
      <c r="A644" s="62">
        <v>44447</v>
      </c>
      <c r="B644" s="61">
        <v>9.5459999999999994</v>
      </c>
      <c r="C644" s="61">
        <v>6668.89</v>
      </c>
      <c r="D644" s="119">
        <f t="shared" ref="D644:D707" si="30">LN(B644/B643)</f>
        <v>3.3578205736151034E-3</v>
      </c>
      <c r="E644" s="119">
        <f t="shared" ref="E644:E707" si="31">LN(C644/C643)</f>
        <v>-8.5375913511721181E-3</v>
      </c>
      <c r="F644" s="273">
        <f t="shared" si="29"/>
        <v>3.2445151736195887E-2</v>
      </c>
    </row>
    <row r="645" spans="1:6">
      <c r="A645" s="62">
        <v>44448</v>
      </c>
      <c r="B645" s="61">
        <v>9.4649999999999999</v>
      </c>
      <c r="C645" s="61">
        <v>6684.72</v>
      </c>
      <c r="D645" s="119">
        <f t="shared" si="30"/>
        <v>-8.5214339224185965E-3</v>
      </c>
      <c r="E645" s="119">
        <f t="shared" si="31"/>
        <v>2.3708955728416596E-3</v>
      </c>
      <c r="F645" s="273">
        <f t="shared" si="29"/>
        <v>9.6155612140629121E-2</v>
      </c>
    </row>
    <row r="646" spans="1:6">
      <c r="A646" s="62">
        <v>44449</v>
      </c>
      <c r="B646" s="61">
        <v>9.3550000000000004</v>
      </c>
      <c r="C646" s="61">
        <v>6663.77</v>
      </c>
      <c r="D646" s="119">
        <f t="shared" si="30"/>
        <v>-1.1689824935233198E-2</v>
      </c>
      <c r="E646" s="119">
        <f t="shared" si="31"/>
        <v>-3.1389343965548392E-3</v>
      </c>
      <c r="F646" s="273">
        <f t="shared" si="29"/>
        <v>0.14251125097449149</v>
      </c>
    </row>
    <row r="647" spans="1:6">
      <c r="A647" s="62">
        <v>44452</v>
      </c>
      <c r="B647" s="61">
        <v>9.4169999999999998</v>
      </c>
      <c r="C647" s="61">
        <v>6676.93</v>
      </c>
      <c r="D647" s="119">
        <f t="shared" si="30"/>
        <v>6.605606801873198E-3</v>
      </c>
      <c r="E647" s="119">
        <f t="shared" si="31"/>
        <v>1.9729106071852973E-3</v>
      </c>
      <c r="F647" s="273">
        <f t="shared" si="29"/>
        <v>0.12388537274218014</v>
      </c>
    </row>
    <row r="648" spans="1:6">
      <c r="A648" s="62">
        <v>44453</v>
      </c>
      <c r="B648" s="61">
        <v>9.3949999999999996</v>
      </c>
      <c r="C648" s="61">
        <v>6652.97</v>
      </c>
      <c r="D648" s="119">
        <f t="shared" si="30"/>
        <v>-2.3389336624975387E-3</v>
      </c>
      <c r="E648" s="119">
        <f t="shared" si="31"/>
        <v>-3.5949295649559407E-3</v>
      </c>
      <c r="F648" s="273">
        <f t="shared" si="29"/>
        <v>9.6188850954826294E-2</v>
      </c>
    </row>
    <row r="649" spans="1:6">
      <c r="A649" s="62">
        <v>44454</v>
      </c>
      <c r="B649" s="61">
        <v>9.3689999999999998</v>
      </c>
      <c r="C649" s="61">
        <v>6583.62</v>
      </c>
      <c r="D649" s="119">
        <f t="shared" si="30"/>
        <v>-2.7712658963774195E-3</v>
      </c>
      <c r="E649" s="119">
        <f t="shared" si="31"/>
        <v>-1.0478625470840797E-2</v>
      </c>
      <c r="F649" s="273">
        <f t="shared" si="29"/>
        <v>0.11457820946715339</v>
      </c>
    </row>
    <row r="650" spans="1:6">
      <c r="A650" s="62">
        <v>44455</v>
      </c>
      <c r="B650" s="61">
        <v>9.3070000000000004</v>
      </c>
      <c r="C650" s="61">
        <v>6622.59</v>
      </c>
      <c r="D650" s="119">
        <f t="shared" si="30"/>
        <v>-6.6395617654777641E-3</v>
      </c>
      <c r="E650" s="119">
        <f t="shared" si="31"/>
        <v>5.9017860709262354E-3</v>
      </c>
      <c r="F650" s="273">
        <f t="shared" si="29"/>
        <v>8.6821094765233656E-2</v>
      </c>
    </row>
    <row r="651" spans="1:6">
      <c r="A651" s="62">
        <v>44456</v>
      </c>
      <c r="B651" s="61">
        <v>9.3529999999999998</v>
      </c>
      <c r="C651" s="61">
        <v>6570.19</v>
      </c>
      <c r="D651" s="119">
        <f t="shared" si="30"/>
        <v>4.9303422488403527E-3</v>
      </c>
      <c r="E651" s="119">
        <f t="shared" si="31"/>
        <v>-7.943780697066697E-3</v>
      </c>
      <c r="F651" s="273">
        <f t="shared" si="29"/>
        <v>3.3798547243659778E-2</v>
      </c>
    </row>
    <row r="652" spans="1:6">
      <c r="A652" s="62">
        <v>44459</v>
      </c>
      <c r="B652" s="61">
        <v>9.2750000000000004</v>
      </c>
      <c r="C652" s="61">
        <v>6455.81</v>
      </c>
      <c r="D652" s="119">
        <f t="shared" si="30"/>
        <v>-8.3745389589150784E-3</v>
      </c>
      <c r="E652" s="119">
        <f t="shared" si="31"/>
        <v>-1.7562250861683771E-2</v>
      </c>
      <c r="F652" s="273">
        <f t="shared" si="29"/>
        <v>9.8058660927468663E-2</v>
      </c>
    </row>
    <row r="653" spans="1:6">
      <c r="A653" s="62">
        <v>44460</v>
      </c>
      <c r="B653" s="61">
        <v>9.2859999999999996</v>
      </c>
      <c r="C653" s="61">
        <v>6552.73</v>
      </c>
      <c r="D653" s="119">
        <f t="shared" si="30"/>
        <v>1.1852811042311095E-3</v>
      </c>
      <c r="E653" s="119">
        <f t="shared" si="31"/>
        <v>1.4901256158874079E-2</v>
      </c>
      <c r="F653" s="273">
        <f t="shared" si="29"/>
        <v>0.1024973399996295</v>
      </c>
    </row>
    <row r="654" spans="1:6">
      <c r="A654" s="62">
        <v>44461</v>
      </c>
      <c r="B654" s="61">
        <v>9.3529999999999998</v>
      </c>
      <c r="C654" s="61">
        <v>6637</v>
      </c>
      <c r="D654" s="119">
        <f t="shared" si="30"/>
        <v>7.1892578546838785E-3</v>
      </c>
      <c r="E654" s="119">
        <f t="shared" si="31"/>
        <v>1.2778297457945204E-2</v>
      </c>
      <c r="F654" s="273">
        <f t="shared" si="29"/>
        <v>0.13681807537007512</v>
      </c>
    </row>
    <row r="655" spans="1:6">
      <c r="A655" s="62">
        <v>44462</v>
      </c>
      <c r="B655" s="61">
        <v>9.3279999999999994</v>
      </c>
      <c r="C655" s="61">
        <v>6701.98</v>
      </c>
      <c r="D655" s="119">
        <f t="shared" si="30"/>
        <v>-2.67651784427739E-3</v>
      </c>
      <c r="E655" s="119">
        <f t="shared" si="31"/>
        <v>9.7429509630522337E-3</v>
      </c>
      <c r="F655" s="273">
        <f t="shared" si="29"/>
        <v>0.11552315377315869</v>
      </c>
    </row>
    <row r="656" spans="1:6">
      <c r="A656" s="62">
        <v>44463</v>
      </c>
      <c r="B656" s="61">
        <v>9.33</v>
      </c>
      <c r="C656" s="61">
        <v>6638.46</v>
      </c>
      <c r="D656" s="119">
        <f t="shared" si="30"/>
        <v>2.1438525111596685E-4</v>
      </c>
      <c r="E656" s="119">
        <f t="shared" si="31"/>
        <v>-9.5229962487318014E-3</v>
      </c>
      <c r="F656" s="273">
        <f t="shared" si="29"/>
        <v>9.9462542523406819E-2</v>
      </c>
    </row>
    <row r="657" spans="1:6">
      <c r="A657" s="62">
        <v>44466</v>
      </c>
      <c r="B657" s="61">
        <v>9.4320000000000004</v>
      </c>
      <c r="C657" s="61">
        <v>6650.91</v>
      </c>
      <c r="D657" s="119">
        <f t="shared" si="30"/>
        <v>1.0873148375817369E-2</v>
      </c>
      <c r="E657" s="119">
        <f t="shared" si="31"/>
        <v>1.873678532890671E-3</v>
      </c>
      <c r="F657" s="273">
        <f t="shared" si="29"/>
        <v>0.11204651569083786</v>
      </c>
    </row>
    <row r="658" spans="1:6">
      <c r="A658" s="62">
        <v>44467</v>
      </c>
      <c r="B658" s="61">
        <v>9.4030000000000005</v>
      </c>
      <c r="C658" s="61">
        <v>6506.5</v>
      </c>
      <c r="D658" s="119">
        <f t="shared" si="30"/>
        <v>-3.0793759401299301E-3</v>
      </c>
      <c r="E658" s="119">
        <f t="shared" si="31"/>
        <v>-2.1952010176324102E-2</v>
      </c>
      <c r="F658" s="273">
        <f t="shared" si="29"/>
        <v>0.11393418744064909</v>
      </c>
    </row>
    <row r="659" spans="1:6">
      <c r="A659" s="62">
        <v>44468</v>
      </c>
      <c r="B659" s="61">
        <v>9.4019999999999992</v>
      </c>
      <c r="C659" s="61">
        <v>6560.8</v>
      </c>
      <c r="D659" s="119">
        <f t="shared" si="30"/>
        <v>-1.063546930012295E-4</v>
      </c>
      <c r="E659" s="119">
        <f t="shared" si="31"/>
        <v>8.3108695053894285E-3</v>
      </c>
      <c r="F659" s="273">
        <f t="shared" si="29"/>
        <v>0.13418856609917618</v>
      </c>
    </row>
    <row r="660" spans="1:6">
      <c r="A660" s="62">
        <v>44469</v>
      </c>
      <c r="B660" s="61">
        <v>9.3520000000000003</v>
      </c>
      <c r="C660" s="61">
        <v>6520.01</v>
      </c>
      <c r="D660" s="119">
        <f t="shared" si="30"/>
        <v>-5.3322084321713974E-3</v>
      </c>
      <c r="E660" s="119">
        <f t="shared" si="31"/>
        <v>-6.2366370603476849E-3</v>
      </c>
      <c r="F660" s="273">
        <f t="shared" si="29"/>
        <v>0.18143222256759592</v>
      </c>
    </row>
    <row r="661" spans="1:6">
      <c r="A661" s="62">
        <v>44470</v>
      </c>
      <c r="B661" s="61">
        <v>9.2799999999999994</v>
      </c>
      <c r="C661" s="61">
        <v>6517.69</v>
      </c>
      <c r="D661" s="119">
        <f t="shared" si="30"/>
        <v>-7.7286773716581918E-3</v>
      </c>
      <c r="E661" s="119">
        <f t="shared" si="31"/>
        <v>-3.5589099679970369E-4</v>
      </c>
      <c r="F661" s="273">
        <f t="shared" si="29"/>
        <v>0.15790539411610152</v>
      </c>
    </row>
    <row r="662" spans="1:6">
      <c r="A662" s="62">
        <v>44473</v>
      </c>
      <c r="B662" s="61">
        <v>9.3610000000000007</v>
      </c>
      <c r="C662" s="61">
        <v>6477.66</v>
      </c>
      <c r="D662" s="119">
        <f t="shared" si="30"/>
        <v>8.6905755914986269E-3</v>
      </c>
      <c r="E662" s="119">
        <f t="shared" si="31"/>
        <v>-6.160684646162832E-3</v>
      </c>
      <c r="F662" s="273">
        <f t="shared" si="29"/>
        <v>0.14035971616320966</v>
      </c>
    </row>
    <row r="663" spans="1:6">
      <c r="A663" s="62">
        <v>44474</v>
      </c>
      <c r="B663" s="61">
        <v>9.4049999999999994</v>
      </c>
      <c r="C663" s="61">
        <v>6576.28</v>
      </c>
      <c r="D663" s="119">
        <f t="shared" si="30"/>
        <v>4.6893403633858997E-3</v>
      </c>
      <c r="E663" s="119">
        <f t="shared" si="31"/>
        <v>1.5109901886087339E-2</v>
      </c>
      <c r="F663" s="273">
        <f t="shared" si="29"/>
        <v>0.16458425971104818</v>
      </c>
    </row>
    <row r="664" spans="1:6">
      <c r="A664" s="62">
        <v>44475</v>
      </c>
      <c r="B664" s="61">
        <v>9.3260000000000005</v>
      </c>
      <c r="C664" s="61">
        <v>6493.12</v>
      </c>
      <c r="D664" s="119">
        <f t="shared" si="30"/>
        <v>-8.4352643668644534E-3</v>
      </c>
      <c r="E664" s="119">
        <f t="shared" si="31"/>
        <v>-1.272608112571901E-2</v>
      </c>
      <c r="F664" s="273">
        <f t="shared" si="29"/>
        <v>0.18802225676881046</v>
      </c>
    </row>
    <row r="665" spans="1:6">
      <c r="A665" s="62">
        <v>44476</v>
      </c>
      <c r="B665" s="61">
        <v>9.41</v>
      </c>
      <c r="C665" s="61">
        <v>6600.19</v>
      </c>
      <c r="D665" s="119">
        <f t="shared" si="30"/>
        <v>8.9667552111592046E-3</v>
      </c>
      <c r="E665" s="119">
        <f t="shared" si="31"/>
        <v>1.6355281699682346E-2</v>
      </c>
      <c r="F665" s="273">
        <f t="shared" si="29"/>
        <v>0.2286748446725744</v>
      </c>
    </row>
    <row r="666" spans="1:6">
      <c r="A666" s="62">
        <v>44477</v>
      </c>
      <c r="B666" s="61">
        <v>9.4480000000000004</v>
      </c>
      <c r="C666" s="61">
        <v>6559.99</v>
      </c>
      <c r="D666" s="119">
        <f t="shared" si="30"/>
        <v>4.0301252977729745E-3</v>
      </c>
      <c r="E666" s="119">
        <f t="shared" si="31"/>
        <v>-6.1093579322127733E-3</v>
      </c>
      <c r="F666" s="273">
        <f t="shared" si="29"/>
        <v>0.21762181865355937</v>
      </c>
    </row>
    <row r="667" spans="1:6">
      <c r="A667" s="62">
        <v>44480</v>
      </c>
      <c r="B667" s="61">
        <v>9.4480000000000004</v>
      </c>
      <c r="C667" s="61">
        <v>6570.54</v>
      </c>
      <c r="D667" s="119">
        <f t="shared" si="30"/>
        <v>0</v>
      </c>
      <c r="E667" s="119">
        <f t="shared" si="31"/>
        <v>1.6069423351899549E-3</v>
      </c>
      <c r="F667" s="273">
        <f t="shared" si="29"/>
        <v>0.21767786697058664</v>
      </c>
    </row>
    <row r="668" spans="1:6">
      <c r="A668" s="62">
        <v>44481</v>
      </c>
      <c r="B668" s="61">
        <v>9.4369999999999994</v>
      </c>
      <c r="C668" s="61">
        <v>6548.11</v>
      </c>
      <c r="D668" s="119">
        <f t="shared" si="30"/>
        <v>-1.1649458558653707E-3</v>
      </c>
      <c r="E668" s="119">
        <f t="shared" si="31"/>
        <v>-3.419562509392913E-3</v>
      </c>
      <c r="F668" s="273">
        <f t="shared" si="29"/>
        <v>0.21671546182350529</v>
      </c>
    </row>
    <row r="669" spans="1:6">
      <c r="A669" s="62">
        <v>44482</v>
      </c>
      <c r="B669" s="61">
        <v>9.4030000000000005</v>
      </c>
      <c r="C669" s="61">
        <v>6597.38</v>
      </c>
      <c r="D669" s="119">
        <f t="shared" si="30"/>
        <v>-3.6093457442560313E-3</v>
      </c>
      <c r="E669" s="119">
        <f t="shared" si="31"/>
        <v>7.4961421316928649E-3</v>
      </c>
      <c r="F669" s="273">
        <f t="shared" si="29"/>
        <v>0.19945605084129905</v>
      </c>
    </row>
    <row r="670" spans="1:6">
      <c r="A670" s="62">
        <v>44483</v>
      </c>
      <c r="B670" s="61">
        <v>9.4749999999999996</v>
      </c>
      <c r="C670" s="61">
        <v>6685.21</v>
      </c>
      <c r="D670" s="119">
        <f t="shared" si="30"/>
        <v>7.6279636735501954E-3</v>
      </c>
      <c r="E670" s="119">
        <f t="shared" si="31"/>
        <v>1.32250231509932E-2</v>
      </c>
      <c r="F670" s="273">
        <f t="shared" si="29"/>
        <v>0.22756608088329727</v>
      </c>
    </row>
    <row r="671" spans="1:6">
      <c r="A671" s="62">
        <v>44484</v>
      </c>
      <c r="B671" s="61">
        <v>9.5120000000000005</v>
      </c>
      <c r="C671" s="61">
        <v>6727.52</v>
      </c>
      <c r="D671" s="119">
        <f t="shared" si="30"/>
        <v>3.8974084199906861E-3</v>
      </c>
      <c r="E671" s="119">
        <f t="shared" si="31"/>
        <v>6.308952813968283E-3</v>
      </c>
      <c r="F671" s="273">
        <f t="shared" si="29"/>
        <v>0.22810159454828144</v>
      </c>
    </row>
    <row r="672" spans="1:6">
      <c r="A672" s="62">
        <v>44487</v>
      </c>
      <c r="B672" s="61">
        <v>9.4860000000000007</v>
      </c>
      <c r="C672" s="61">
        <v>6673.1</v>
      </c>
      <c r="D672" s="119">
        <f t="shared" si="30"/>
        <v>-2.7371319330906935E-3</v>
      </c>
      <c r="E672" s="119">
        <f t="shared" si="31"/>
        <v>-8.1220569143342081E-3</v>
      </c>
      <c r="F672" s="273">
        <f t="shared" si="29"/>
        <v>0.23903894056267685</v>
      </c>
    </row>
    <row r="673" spans="1:6">
      <c r="A673" s="62">
        <v>44488</v>
      </c>
      <c r="B673" s="61">
        <v>9.4350000000000005</v>
      </c>
      <c r="C673" s="61">
        <v>6669.85</v>
      </c>
      <c r="D673" s="119">
        <f t="shared" si="30"/>
        <v>-5.3908486348764233E-3</v>
      </c>
      <c r="E673" s="119">
        <f t="shared" si="31"/>
        <v>-4.8714865367444619E-4</v>
      </c>
      <c r="F673" s="273">
        <f t="shared" si="29"/>
        <v>0.23820816928445346</v>
      </c>
    </row>
    <row r="674" spans="1:6">
      <c r="A674" s="62">
        <v>44489</v>
      </c>
      <c r="B674" s="61">
        <v>9.5839999999999996</v>
      </c>
      <c r="C674" s="61">
        <v>6705.61</v>
      </c>
      <c r="D674" s="119">
        <f t="shared" si="30"/>
        <v>1.5668862552579876E-2</v>
      </c>
      <c r="E674" s="119">
        <f t="shared" si="31"/>
        <v>5.3471185593850492E-3</v>
      </c>
      <c r="F674" s="273">
        <f t="shared" ref="F674:F737" si="32">SLOPE(D645:D674,E645:E674)</f>
        <v>0.28220589311415389</v>
      </c>
    </row>
    <row r="675" spans="1:6">
      <c r="A675" s="62">
        <v>44490</v>
      </c>
      <c r="B675" s="61">
        <v>9.6129999999999995</v>
      </c>
      <c r="C675" s="61">
        <v>6686.17</v>
      </c>
      <c r="D675" s="119">
        <f t="shared" si="30"/>
        <v>3.0213077105856476E-3</v>
      </c>
      <c r="E675" s="119">
        <f t="shared" si="31"/>
        <v>-2.9032755399195495E-3</v>
      </c>
      <c r="F675" s="273">
        <f t="shared" si="32"/>
        <v>0.28608439397984198</v>
      </c>
    </row>
    <row r="676" spans="1:6">
      <c r="A676" s="62">
        <v>44491</v>
      </c>
      <c r="B676" s="61">
        <v>9.6660000000000004</v>
      </c>
      <c r="C676" s="61">
        <v>6733.69</v>
      </c>
      <c r="D676" s="119">
        <f t="shared" si="30"/>
        <v>5.4982243392132923E-3</v>
      </c>
      <c r="E676" s="119">
        <f t="shared" si="31"/>
        <v>7.0820706947026116E-3</v>
      </c>
      <c r="F676" s="273">
        <f t="shared" si="32"/>
        <v>0.27927459749512196</v>
      </c>
    </row>
    <row r="677" spans="1:6">
      <c r="A677" s="62">
        <v>44494</v>
      </c>
      <c r="B677" s="61">
        <v>9.6050000000000004</v>
      </c>
      <c r="C677" s="61">
        <v>6712.87</v>
      </c>
      <c r="D677" s="119">
        <f t="shared" si="30"/>
        <v>-6.3307772023723586E-3</v>
      </c>
      <c r="E677" s="119">
        <f t="shared" si="31"/>
        <v>-3.0967052744976845E-3</v>
      </c>
      <c r="F677" s="273">
        <f t="shared" si="32"/>
        <v>0.28347698220718737</v>
      </c>
    </row>
    <row r="678" spans="1:6">
      <c r="A678" s="62">
        <v>44495</v>
      </c>
      <c r="B678" s="61">
        <v>9.4440000000000008</v>
      </c>
      <c r="C678" s="61">
        <v>6766.51</v>
      </c>
      <c r="D678" s="119">
        <f t="shared" si="30"/>
        <v>-1.6904176997253443E-2</v>
      </c>
      <c r="E678" s="119">
        <f t="shared" si="31"/>
        <v>7.9588650435395165E-3</v>
      </c>
      <c r="F678" s="273">
        <f t="shared" si="32"/>
        <v>0.23058783476250039</v>
      </c>
    </row>
    <row r="679" spans="1:6">
      <c r="A679" s="62">
        <v>44496</v>
      </c>
      <c r="B679" s="61">
        <v>9.5150000000000006</v>
      </c>
      <c r="C679" s="61">
        <v>6753.52</v>
      </c>
      <c r="D679" s="119">
        <f t="shared" si="30"/>
        <v>7.4898815248463898E-3</v>
      </c>
      <c r="E679" s="119">
        <f t="shared" si="31"/>
        <v>-1.9215939605394775E-3</v>
      </c>
      <c r="F679" s="273">
        <f t="shared" si="32"/>
        <v>0.22115975887936892</v>
      </c>
    </row>
    <row r="680" spans="1:6">
      <c r="A680" s="62">
        <v>44497</v>
      </c>
      <c r="B680" s="61">
        <v>9.4339999999999993</v>
      </c>
      <c r="C680" s="61">
        <v>6804.22</v>
      </c>
      <c r="D680" s="119">
        <f t="shared" si="30"/>
        <v>-8.5493158860430272E-3</v>
      </c>
      <c r="E680" s="119">
        <f t="shared" si="31"/>
        <v>7.4791574904034619E-3</v>
      </c>
      <c r="F680" s="273">
        <f t="shared" si="32"/>
        <v>0.21124966135649095</v>
      </c>
    </row>
    <row r="681" spans="1:6">
      <c r="A681" s="62">
        <v>44498</v>
      </c>
      <c r="B681" s="61">
        <v>9.4350000000000005</v>
      </c>
      <c r="C681" s="61">
        <v>6830.34</v>
      </c>
      <c r="D681" s="119">
        <f t="shared" si="30"/>
        <v>1.059939584436823E-4</v>
      </c>
      <c r="E681" s="119">
        <f t="shared" si="31"/>
        <v>3.8314447922620271E-3</v>
      </c>
      <c r="F681" s="273">
        <f t="shared" si="32"/>
        <v>0.23174588649594535</v>
      </c>
    </row>
    <row r="682" spans="1:6">
      <c r="A682" s="62">
        <v>44501</v>
      </c>
      <c r="B682" s="61">
        <v>9.56</v>
      </c>
      <c r="C682" s="61">
        <v>6893.29</v>
      </c>
      <c r="D682" s="119">
        <f t="shared" si="30"/>
        <v>1.3161548242796297E-2</v>
      </c>
      <c r="E682" s="119">
        <f t="shared" si="31"/>
        <v>9.1740219610653654E-3</v>
      </c>
      <c r="F682" s="273">
        <f t="shared" si="32"/>
        <v>0.22859245070669776</v>
      </c>
    </row>
    <row r="683" spans="1:6">
      <c r="A683" s="62">
        <v>44502</v>
      </c>
      <c r="B683" s="61">
        <v>9.5429999999999993</v>
      </c>
      <c r="C683" s="61">
        <v>6927.03</v>
      </c>
      <c r="D683" s="119">
        <f t="shared" si="30"/>
        <v>-1.7798256281933507E-3</v>
      </c>
      <c r="E683" s="119">
        <f t="shared" si="31"/>
        <v>4.8826752248227953E-3</v>
      </c>
      <c r="F683" s="273">
        <f t="shared" si="32"/>
        <v>0.23975902130761156</v>
      </c>
    </row>
    <row r="684" spans="1:6">
      <c r="A684" s="62">
        <v>44503</v>
      </c>
      <c r="B684" s="61">
        <v>9.5180000000000007</v>
      </c>
      <c r="C684" s="61">
        <v>6950.65</v>
      </c>
      <c r="D684" s="119">
        <f t="shared" si="30"/>
        <v>-2.6231587361979316E-3</v>
      </c>
      <c r="E684" s="119">
        <f t="shared" si="31"/>
        <v>3.4040304730916359E-3</v>
      </c>
      <c r="F684" s="273">
        <f t="shared" si="32"/>
        <v>0.21720444704842987</v>
      </c>
    </row>
    <row r="685" spans="1:6">
      <c r="A685" s="62">
        <v>44504</v>
      </c>
      <c r="B685" s="61">
        <v>9.4979999999999993</v>
      </c>
      <c r="C685" s="61">
        <v>6987.79</v>
      </c>
      <c r="D685" s="119">
        <f t="shared" si="30"/>
        <v>-2.1034925719887339E-3</v>
      </c>
      <c r="E685" s="119">
        <f t="shared" si="31"/>
        <v>5.329159920018374E-3</v>
      </c>
      <c r="F685" s="273">
        <f t="shared" si="32"/>
        <v>0.23071791976998898</v>
      </c>
    </row>
    <row r="686" spans="1:6">
      <c r="A686" s="62">
        <v>44505</v>
      </c>
      <c r="B686" s="61">
        <v>9.6229999999999993</v>
      </c>
      <c r="C686" s="61">
        <v>7040.79</v>
      </c>
      <c r="D686" s="119">
        <f t="shared" si="30"/>
        <v>1.3074816247333684E-2</v>
      </c>
      <c r="E686" s="119">
        <f t="shared" si="31"/>
        <v>7.556039479939684E-3</v>
      </c>
      <c r="F686" s="273">
        <f t="shared" si="32"/>
        <v>0.27382182910082431</v>
      </c>
    </row>
    <row r="687" spans="1:6">
      <c r="A687" s="62">
        <v>44508</v>
      </c>
      <c r="B687" s="61">
        <v>9.5980000000000008</v>
      </c>
      <c r="C687" s="61">
        <v>7047.48</v>
      </c>
      <c r="D687" s="119">
        <f t="shared" si="30"/>
        <v>-2.6013229382098979E-3</v>
      </c>
      <c r="E687" s="119">
        <f t="shared" si="31"/>
        <v>9.4972633302078762E-4</v>
      </c>
      <c r="F687" s="273">
        <f t="shared" si="32"/>
        <v>0.27574483608377781</v>
      </c>
    </row>
    <row r="688" spans="1:6">
      <c r="A688" s="62">
        <v>44509</v>
      </c>
      <c r="B688" s="61">
        <v>9.6530000000000005</v>
      </c>
      <c r="C688" s="61">
        <v>7043.27</v>
      </c>
      <c r="D688" s="119">
        <f t="shared" si="30"/>
        <v>5.7140044304242821E-3</v>
      </c>
      <c r="E688" s="119">
        <f t="shared" si="31"/>
        <v>-5.9755515146773098E-4</v>
      </c>
      <c r="F688" s="273">
        <f t="shared" si="32"/>
        <v>0.31299743691128817</v>
      </c>
    </row>
    <row r="689" spans="1:6">
      <c r="A689" s="62">
        <v>44510</v>
      </c>
      <c r="B689" s="61">
        <v>9.8279999999999994</v>
      </c>
      <c r="C689" s="61">
        <v>7045.16</v>
      </c>
      <c r="D689" s="119">
        <f t="shared" si="30"/>
        <v>1.7966706792454594E-2</v>
      </c>
      <c r="E689" s="119">
        <f t="shared" si="31"/>
        <v>2.6830527054299972E-4</v>
      </c>
      <c r="F689" s="273">
        <f t="shared" si="32"/>
        <v>0.29779950657877929</v>
      </c>
    </row>
    <row r="690" spans="1:6">
      <c r="A690" s="62">
        <v>44511</v>
      </c>
      <c r="B690" s="61">
        <v>9.8469999999999995</v>
      </c>
      <c r="C690" s="61">
        <v>7059.55</v>
      </c>
      <c r="D690" s="119">
        <f t="shared" si="30"/>
        <v>1.9313856067324049E-3</v>
      </c>
      <c r="E690" s="119">
        <f t="shared" si="31"/>
        <v>2.0404538615360164E-3</v>
      </c>
      <c r="F690" s="273">
        <f t="shared" si="32"/>
        <v>0.26893918127326955</v>
      </c>
    </row>
    <row r="691" spans="1:6">
      <c r="A691" s="62">
        <v>44512</v>
      </c>
      <c r="B691" s="61">
        <v>9.8620000000000001</v>
      </c>
      <c r="C691" s="61">
        <v>7091.4</v>
      </c>
      <c r="D691" s="119">
        <f t="shared" si="30"/>
        <v>1.5221475362694882E-3</v>
      </c>
      <c r="E691" s="119">
        <f t="shared" si="31"/>
        <v>4.5014721671729485E-3</v>
      </c>
      <c r="F691" s="273">
        <f t="shared" si="32"/>
        <v>0.24719060830353232</v>
      </c>
    </row>
    <row r="692" spans="1:6">
      <c r="A692" s="62">
        <v>44515</v>
      </c>
      <c r="B692" s="61">
        <v>9.8469999999999995</v>
      </c>
      <c r="C692" s="61">
        <v>7128.63</v>
      </c>
      <c r="D692" s="119">
        <f t="shared" si="30"/>
        <v>-1.5221475362694507E-3</v>
      </c>
      <c r="E692" s="119">
        <f t="shared" si="31"/>
        <v>5.2362878371579151E-3</v>
      </c>
      <c r="F692" s="273">
        <f t="shared" si="32"/>
        <v>0.30765328539742914</v>
      </c>
    </row>
    <row r="693" spans="1:6">
      <c r="A693" s="62">
        <v>44516</v>
      </c>
      <c r="B693" s="61">
        <v>9.81</v>
      </c>
      <c r="C693" s="61">
        <v>7152.6</v>
      </c>
      <c r="D693" s="119">
        <f t="shared" si="30"/>
        <v>-3.7645666883931918E-3</v>
      </c>
      <c r="E693" s="119">
        <f t="shared" si="31"/>
        <v>3.3568568686031027E-3</v>
      </c>
      <c r="F693" s="273">
        <f t="shared" si="32"/>
        <v>0.31236015933783839</v>
      </c>
    </row>
    <row r="694" spans="1:6">
      <c r="A694" s="62">
        <v>44517</v>
      </c>
      <c r="B694" s="61">
        <v>9.7840000000000007</v>
      </c>
      <c r="C694" s="61">
        <v>7156.85</v>
      </c>
      <c r="D694" s="119">
        <f t="shared" si="30"/>
        <v>-2.6538751924004406E-3</v>
      </c>
      <c r="E694" s="119">
        <f t="shared" si="31"/>
        <v>5.9401306478846063E-4</v>
      </c>
      <c r="F694" s="273">
        <f t="shared" si="32"/>
        <v>0.22857955203568311</v>
      </c>
    </row>
    <row r="695" spans="1:6">
      <c r="A695" s="62">
        <v>44518</v>
      </c>
      <c r="B695" s="61">
        <v>9.7799999999999994</v>
      </c>
      <c r="C695" s="61">
        <v>7141.98</v>
      </c>
      <c r="D695" s="119">
        <f t="shared" si="30"/>
        <v>-4.0891433814536335E-4</v>
      </c>
      <c r="E695" s="119">
        <f t="shared" si="31"/>
        <v>-2.0798912023669383E-3</v>
      </c>
      <c r="F695" s="273">
        <f t="shared" si="32"/>
        <v>0.14699231020275641</v>
      </c>
    </row>
    <row r="696" spans="1:6">
      <c r="A696" s="62">
        <v>44519</v>
      </c>
      <c r="B696" s="61">
        <v>9.66</v>
      </c>
      <c r="C696" s="61">
        <v>7112.29</v>
      </c>
      <c r="D696" s="119">
        <f t="shared" si="30"/>
        <v>-1.2345835822299266E-2</v>
      </c>
      <c r="E696" s="119">
        <f t="shared" si="31"/>
        <v>-4.1657752990357328E-3</v>
      </c>
      <c r="F696" s="273">
        <f t="shared" si="32"/>
        <v>0.33217168826900251</v>
      </c>
    </row>
    <row r="697" spans="1:6">
      <c r="A697" s="62">
        <v>44522</v>
      </c>
      <c r="B697" s="61">
        <v>9.8559999999999999</v>
      </c>
      <c r="C697" s="61">
        <v>7105</v>
      </c>
      <c r="D697" s="119">
        <f t="shared" si="30"/>
        <v>2.0086758566737292E-2</v>
      </c>
      <c r="E697" s="119">
        <f t="shared" si="31"/>
        <v>-1.0255119841955931E-3</v>
      </c>
      <c r="F697" s="273">
        <f t="shared" si="32"/>
        <v>0.22035088686170526</v>
      </c>
    </row>
    <row r="698" spans="1:6">
      <c r="A698" s="62">
        <v>44523</v>
      </c>
      <c r="B698" s="61">
        <v>9.9390000000000001</v>
      </c>
      <c r="C698" s="61">
        <v>7044.62</v>
      </c>
      <c r="D698" s="119">
        <f t="shared" si="30"/>
        <v>8.3860051947044611E-3</v>
      </c>
      <c r="E698" s="119">
        <f t="shared" si="31"/>
        <v>-8.5345566169827622E-3</v>
      </c>
      <c r="F698" s="273">
        <f t="shared" si="32"/>
        <v>7.4389279473717915E-2</v>
      </c>
    </row>
    <row r="699" spans="1:6">
      <c r="A699" s="62">
        <v>44524</v>
      </c>
      <c r="B699" s="61">
        <v>9.9269999999999996</v>
      </c>
      <c r="C699" s="61">
        <v>7042.23</v>
      </c>
      <c r="D699" s="119">
        <f t="shared" si="30"/>
        <v>-1.2080943782836944E-3</v>
      </c>
      <c r="E699" s="119">
        <f t="shared" si="31"/>
        <v>-3.3932355678278198E-4</v>
      </c>
      <c r="F699" s="273">
        <f t="shared" si="32"/>
        <v>0.1248157416498013</v>
      </c>
    </row>
    <row r="700" spans="1:6">
      <c r="A700" s="62">
        <v>44525</v>
      </c>
      <c r="B700" s="61">
        <v>9.9039999999999999</v>
      </c>
      <c r="C700" s="61">
        <v>7075.87</v>
      </c>
      <c r="D700" s="119">
        <f t="shared" si="30"/>
        <v>-2.3196016653445357E-3</v>
      </c>
      <c r="E700" s="119">
        <f t="shared" si="31"/>
        <v>4.7655227919135273E-3</v>
      </c>
      <c r="F700" s="273">
        <f t="shared" si="32"/>
        <v>2.3220166668740751E-2</v>
      </c>
    </row>
    <row r="701" spans="1:6">
      <c r="A701" s="62">
        <v>44526</v>
      </c>
      <c r="B701" s="61">
        <v>9.6660000000000004</v>
      </c>
      <c r="C701" s="61">
        <v>6739.73</v>
      </c>
      <c r="D701" s="119">
        <f t="shared" si="30"/>
        <v>-2.4324142519347967E-2</v>
      </c>
      <c r="E701" s="119">
        <f t="shared" si="31"/>
        <v>-4.8670539392574569E-2</v>
      </c>
      <c r="F701" s="273">
        <f t="shared" si="32"/>
        <v>0.41096220785459459</v>
      </c>
    </row>
    <row r="702" spans="1:6">
      <c r="A702" s="62">
        <v>44529</v>
      </c>
      <c r="B702" s="61">
        <v>9.6039999999999992</v>
      </c>
      <c r="C702" s="61">
        <v>6776.25</v>
      </c>
      <c r="D702" s="119">
        <f t="shared" si="30"/>
        <v>-6.4348950638856645E-3</v>
      </c>
      <c r="E702" s="119">
        <f t="shared" si="31"/>
        <v>5.4039868177734604E-3</v>
      </c>
      <c r="F702" s="273">
        <f t="shared" si="32"/>
        <v>0.39633664025249671</v>
      </c>
    </row>
    <row r="703" spans="1:6">
      <c r="A703" s="62">
        <v>44530</v>
      </c>
      <c r="B703" s="61">
        <v>9.51</v>
      </c>
      <c r="C703" s="61">
        <v>6721.16</v>
      </c>
      <c r="D703" s="119">
        <f t="shared" si="30"/>
        <v>-9.8358018017077348E-3</v>
      </c>
      <c r="E703" s="119">
        <f t="shared" si="31"/>
        <v>-8.1630929066871926E-3</v>
      </c>
      <c r="F703" s="273">
        <f t="shared" si="32"/>
        <v>0.41361611455160979</v>
      </c>
    </row>
    <row r="704" spans="1:6">
      <c r="A704" s="62">
        <v>44531</v>
      </c>
      <c r="B704" s="61">
        <v>9.6140000000000008</v>
      </c>
      <c r="C704" s="61">
        <v>6881.87</v>
      </c>
      <c r="D704" s="119">
        <f t="shared" si="30"/>
        <v>1.0876492914470123E-2</v>
      </c>
      <c r="E704" s="119">
        <f t="shared" si="31"/>
        <v>2.3629658653549834E-2</v>
      </c>
      <c r="F704" s="273">
        <f t="shared" si="32"/>
        <v>0.40301569655802261</v>
      </c>
    </row>
    <row r="705" spans="1:6">
      <c r="A705" s="62">
        <v>44532</v>
      </c>
      <c r="B705" s="61">
        <v>9.3019999999999996</v>
      </c>
      <c r="C705" s="61">
        <v>6795.75</v>
      </c>
      <c r="D705" s="119">
        <f t="shared" si="30"/>
        <v>-3.2990938669863773E-2</v>
      </c>
      <c r="E705" s="119">
        <f t="shared" si="31"/>
        <v>-1.2593000551130882E-2</v>
      </c>
      <c r="F705" s="273">
        <f t="shared" si="32"/>
        <v>0.50378587836095856</v>
      </c>
    </row>
    <row r="706" spans="1:6">
      <c r="A706" s="62">
        <v>44533</v>
      </c>
      <c r="B706" s="61">
        <v>9.2189999999999994</v>
      </c>
      <c r="C706" s="61">
        <v>6765.52</v>
      </c>
      <c r="D706" s="119">
        <f t="shared" si="30"/>
        <v>-8.9628589854480363E-3</v>
      </c>
      <c r="E706" s="119">
        <f t="shared" si="31"/>
        <v>-4.4582918962402926E-3</v>
      </c>
      <c r="F706" s="273">
        <f t="shared" si="32"/>
        <v>0.50427635689359784</v>
      </c>
    </row>
    <row r="707" spans="1:6">
      <c r="A707" s="62">
        <v>44536</v>
      </c>
      <c r="B707" s="61">
        <v>9.2690000000000001</v>
      </c>
      <c r="C707" s="61">
        <v>6865.78</v>
      </c>
      <c r="D707" s="119">
        <f t="shared" si="30"/>
        <v>5.4089270772383633E-3</v>
      </c>
      <c r="E707" s="119">
        <f t="shared" si="31"/>
        <v>1.4710527684423871E-2</v>
      </c>
      <c r="F707" s="273">
        <f t="shared" si="32"/>
        <v>0.49997736175502411</v>
      </c>
    </row>
    <row r="708" spans="1:6">
      <c r="A708" s="62">
        <v>44537</v>
      </c>
      <c r="B708" s="61">
        <v>9.2769999999999992</v>
      </c>
      <c r="C708" s="61">
        <v>7065.39</v>
      </c>
      <c r="D708" s="119">
        <f t="shared" ref="D708:D771" si="33">LN(B708/B707)</f>
        <v>8.6271977743869336E-4</v>
      </c>
      <c r="E708" s="119">
        <f t="shared" ref="E708:E771" si="34">LN(C708/C707)</f>
        <v>2.8658563735120712E-2</v>
      </c>
      <c r="F708" s="273">
        <f t="shared" si="32"/>
        <v>0.45728903907027874</v>
      </c>
    </row>
    <row r="709" spans="1:6">
      <c r="A709" s="62">
        <v>44538</v>
      </c>
      <c r="B709" s="61">
        <v>9.2210000000000001</v>
      </c>
      <c r="C709" s="61">
        <v>7014.57</v>
      </c>
      <c r="D709" s="119">
        <f t="shared" si="33"/>
        <v>-6.0547271141301829E-3</v>
      </c>
      <c r="E709" s="119">
        <f t="shared" si="34"/>
        <v>-7.2188018560163693E-3</v>
      </c>
      <c r="F709" s="273">
        <f t="shared" si="32"/>
        <v>0.46651425920189982</v>
      </c>
    </row>
    <row r="710" spans="1:6">
      <c r="A710" s="62">
        <v>44539</v>
      </c>
      <c r="B710" s="61">
        <v>9.17</v>
      </c>
      <c r="C710" s="61">
        <v>7008.23</v>
      </c>
      <c r="D710" s="119">
        <f t="shared" si="33"/>
        <v>-5.5462052886306942E-3</v>
      </c>
      <c r="E710" s="119">
        <f t="shared" si="34"/>
        <v>-9.0424172518945945E-4</v>
      </c>
      <c r="F710" s="273">
        <f t="shared" si="32"/>
        <v>0.48240534688520637</v>
      </c>
    </row>
    <row r="711" spans="1:6">
      <c r="A711" s="62">
        <v>44540</v>
      </c>
      <c r="B711" s="61">
        <v>9.2249999999999996</v>
      </c>
      <c r="C711" s="61">
        <v>6991.68</v>
      </c>
      <c r="D711" s="119">
        <f t="shared" si="33"/>
        <v>5.9799036582173261E-3</v>
      </c>
      <c r="E711" s="119">
        <f t="shared" si="34"/>
        <v>-2.3643020147180267E-3</v>
      </c>
      <c r="F711" s="273">
        <f t="shared" si="32"/>
        <v>0.47686497330100008</v>
      </c>
    </row>
    <row r="712" spans="1:6">
      <c r="A712" s="62">
        <v>44543</v>
      </c>
      <c r="B712" s="61">
        <v>8.9960000000000004</v>
      </c>
      <c r="C712" s="61">
        <v>6942.91</v>
      </c>
      <c r="D712" s="119">
        <f t="shared" si="33"/>
        <v>-2.5137155829521519E-2</v>
      </c>
      <c r="E712" s="119">
        <f t="shared" si="34"/>
        <v>-6.999875724643943E-3</v>
      </c>
      <c r="F712" s="273">
        <f t="shared" si="32"/>
        <v>0.49001941740307214</v>
      </c>
    </row>
    <row r="713" spans="1:6">
      <c r="A713" s="62">
        <v>44544</v>
      </c>
      <c r="B713" s="61">
        <v>9.19</v>
      </c>
      <c r="C713" s="61">
        <v>6895.31</v>
      </c>
      <c r="D713" s="119">
        <f t="shared" si="33"/>
        <v>2.1335902270526397E-2</v>
      </c>
      <c r="E713" s="119">
        <f t="shared" si="34"/>
        <v>-6.8795246402634323E-3</v>
      </c>
      <c r="F713" s="273">
        <f t="shared" si="32"/>
        <v>0.45355924885485188</v>
      </c>
    </row>
    <row r="714" spans="1:6">
      <c r="A714" s="62">
        <v>44545</v>
      </c>
      <c r="B714" s="61">
        <v>9.1739999999999995</v>
      </c>
      <c r="C714" s="61">
        <v>6927.63</v>
      </c>
      <c r="D714" s="119">
        <f t="shared" si="33"/>
        <v>-1.7425401926154356E-3</v>
      </c>
      <c r="E714" s="119">
        <f t="shared" si="34"/>
        <v>4.6762930168296407E-3</v>
      </c>
      <c r="F714" s="273">
        <f t="shared" si="32"/>
        <v>0.45306006682865957</v>
      </c>
    </row>
    <row r="715" spans="1:6">
      <c r="A715" s="62">
        <v>44546</v>
      </c>
      <c r="B715" s="61">
        <v>9.2210000000000001</v>
      </c>
      <c r="C715" s="61">
        <v>7005.07</v>
      </c>
      <c r="D715" s="119">
        <f t="shared" si="33"/>
        <v>5.1100953820240672E-3</v>
      </c>
      <c r="E715" s="119">
        <f t="shared" si="34"/>
        <v>1.1116409233837962E-2</v>
      </c>
      <c r="F715" s="273">
        <f t="shared" si="32"/>
        <v>0.45961489021352891</v>
      </c>
    </row>
    <row r="716" spans="1:6">
      <c r="A716" s="62">
        <v>44547</v>
      </c>
      <c r="B716" s="61">
        <v>9.3049999999999997</v>
      </c>
      <c r="C716" s="61">
        <v>6926.63</v>
      </c>
      <c r="D716" s="119">
        <f t="shared" si="33"/>
        <v>9.0683985372099103E-3</v>
      </c>
      <c r="E716" s="119">
        <f t="shared" si="34"/>
        <v>-1.1260769163814244E-2</v>
      </c>
      <c r="F716" s="273">
        <f t="shared" si="32"/>
        <v>0.40803042056371247</v>
      </c>
    </row>
    <row r="717" spans="1:6">
      <c r="A717" s="62">
        <v>44550</v>
      </c>
      <c r="B717" s="61">
        <v>9.26</v>
      </c>
      <c r="C717" s="61">
        <v>6870.1</v>
      </c>
      <c r="D717" s="119">
        <f t="shared" si="33"/>
        <v>-4.8478414361260635E-3</v>
      </c>
      <c r="E717" s="119">
        <f t="shared" si="34"/>
        <v>-8.1947412683921403E-3</v>
      </c>
      <c r="F717" s="273">
        <f t="shared" si="32"/>
        <v>0.40970923486515648</v>
      </c>
    </row>
    <row r="718" spans="1:6">
      <c r="A718" s="62">
        <v>44551</v>
      </c>
      <c r="B718" s="61">
        <v>9.3439999999999994</v>
      </c>
      <c r="C718" s="61">
        <v>6964.99</v>
      </c>
      <c r="D718" s="119">
        <f t="shared" si="33"/>
        <v>9.0303774277831709E-3</v>
      </c>
      <c r="E718" s="119">
        <f t="shared" si="34"/>
        <v>1.3717509311481951E-2</v>
      </c>
      <c r="F718" s="273">
        <f t="shared" si="32"/>
        <v>0.42177222213474508</v>
      </c>
    </row>
    <row r="719" spans="1:6">
      <c r="A719" s="62">
        <v>44552</v>
      </c>
      <c r="B719" s="61">
        <v>9.3729999999999993</v>
      </c>
      <c r="C719" s="61">
        <v>7051.67</v>
      </c>
      <c r="D719" s="119">
        <f t="shared" si="33"/>
        <v>3.098789678477429E-3</v>
      </c>
      <c r="E719" s="119">
        <f t="shared" si="34"/>
        <v>1.2368296724739557E-2</v>
      </c>
      <c r="F719" s="273">
        <f t="shared" si="32"/>
        <v>0.41812940048719138</v>
      </c>
    </row>
    <row r="720" spans="1:6">
      <c r="A720" s="62">
        <v>44553</v>
      </c>
      <c r="B720" s="61">
        <v>9.3490000000000002</v>
      </c>
      <c r="C720" s="61">
        <v>7106.15</v>
      </c>
      <c r="D720" s="119">
        <f t="shared" si="33"/>
        <v>-2.5638300551700686E-3</v>
      </c>
      <c r="E720" s="119">
        <f t="shared" si="34"/>
        <v>7.6961380927844034E-3</v>
      </c>
      <c r="F720" s="273">
        <f t="shared" si="32"/>
        <v>0.41131518233110109</v>
      </c>
    </row>
    <row r="721" spans="1:6">
      <c r="A721" s="62">
        <v>44554</v>
      </c>
      <c r="B721" s="61">
        <v>9.3840000000000003</v>
      </c>
      <c r="C721" s="61">
        <v>7086.58</v>
      </c>
      <c r="D721" s="119">
        <f t="shared" si="33"/>
        <v>3.7367256419958174E-3</v>
      </c>
      <c r="E721" s="119">
        <f t="shared" si="34"/>
        <v>-2.7577516662125787E-3</v>
      </c>
      <c r="F721" s="273">
        <f t="shared" si="32"/>
        <v>0.40658863612938356</v>
      </c>
    </row>
    <row r="722" spans="1:6">
      <c r="A722" s="62">
        <v>44557</v>
      </c>
      <c r="B722" s="61">
        <v>9.3719999999999999</v>
      </c>
      <c r="C722" s="61">
        <v>7140.39</v>
      </c>
      <c r="D722" s="119">
        <f t="shared" si="33"/>
        <v>-1.2795907056251928E-3</v>
      </c>
      <c r="E722" s="119">
        <f t="shared" si="34"/>
        <v>7.5645420766433493E-3</v>
      </c>
      <c r="F722" s="273">
        <f t="shared" si="32"/>
        <v>0.40472061640157792</v>
      </c>
    </row>
    <row r="723" spans="1:6">
      <c r="A723" s="62">
        <v>44558</v>
      </c>
      <c r="B723" s="61">
        <v>9.42</v>
      </c>
      <c r="C723" s="61">
        <v>7181.11</v>
      </c>
      <c r="D723" s="119">
        <f t="shared" si="33"/>
        <v>5.1085679427225802E-3</v>
      </c>
      <c r="E723" s="119">
        <f t="shared" si="34"/>
        <v>5.6865705031519734E-3</v>
      </c>
      <c r="F723" s="273">
        <f t="shared" si="32"/>
        <v>0.41145060979713372</v>
      </c>
    </row>
    <row r="724" spans="1:6">
      <c r="A724" s="62">
        <v>44559</v>
      </c>
      <c r="B724" s="61">
        <v>9.4269999999999996</v>
      </c>
      <c r="C724" s="61">
        <v>7161.52</v>
      </c>
      <c r="D724" s="119">
        <f t="shared" si="33"/>
        <v>7.4282382574164649E-4</v>
      </c>
      <c r="E724" s="119">
        <f t="shared" si="34"/>
        <v>-2.7317182667582736E-3</v>
      </c>
      <c r="F724" s="273">
        <f t="shared" si="32"/>
        <v>0.40992728666144851</v>
      </c>
    </row>
    <row r="725" spans="1:6">
      <c r="A725" s="62">
        <v>44560</v>
      </c>
      <c r="B725" s="61">
        <v>9.4260000000000002</v>
      </c>
      <c r="C725" s="61">
        <v>7173.23</v>
      </c>
      <c r="D725" s="119">
        <f t="shared" si="33"/>
        <v>-1.0608391247407588E-4</v>
      </c>
      <c r="E725" s="119">
        <f t="shared" si="34"/>
        <v>1.633792372349546E-3</v>
      </c>
      <c r="F725" s="273">
        <f t="shared" si="32"/>
        <v>0.41076156701269195</v>
      </c>
    </row>
    <row r="726" spans="1:6">
      <c r="A726" s="62">
        <v>44561</v>
      </c>
      <c r="B726" s="61">
        <v>9.4130000000000003</v>
      </c>
      <c r="C726" s="61">
        <v>7153.03</v>
      </c>
      <c r="D726" s="119">
        <f t="shared" si="33"/>
        <v>-1.3801159364559181E-3</v>
      </c>
      <c r="E726" s="119">
        <f t="shared" si="34"/>
        <v>-2.8199981553483594E-3</v>
      </c>
      <c r="F726" s="273">
        <f t="shared" si="32"/>
        <v>0.40254320782426484</v>
      </c>
    </row>
    <row r="727" spans="1:6">
      <c r="A727" s="62">
        <v>44564</v>
      </c>
      <c r="B727" s="61">
        <v>9.4239999999999995</v>
      </c>
      <c r="C727" s="61">
        <v>7217.22</v>
      </c>
      <c r="D727" s="119">
        <f t="shared" si="33"/>
        <v>1.1679143441475283E-3</v>
      </c>
      <c r="E727" s="119">
        <f t="shared" si="34"/>
        <v>8.9337940440476875E-3</v>
      </c>
      <c r="F727" s="273">
        <f t="shared" si="32"/>
        <v>0.40635894287168206</v>
      </c>
    </row>
    <row r="728" spans="1:6">
      <c r="A728" s="62">
        <v>44565</v>
      </c>
      <c r="B728" s="61">
        <v>9.49</v>
      </c>
      <c r="C728" s="61">
        <v>7317.41</v>
      </c>
      <c r="D728" s="119">
        <f t="shared" si="33"/>
        <v>6.9789857126057678E-3</v>
      </c>
      <c r="E728" s="119">
        <f t="shared" si="34"/>
        <v>1.3786603019768714E-2</v>
      </c>
      <c r="F728" s="273">
        <f t="shared" si="32"/>
        <v>0.43757754518501274</v>
      </c>
    </row>
    <row r="729" spans="1:6">
      <c r="A729" s="62">
        <v>44566</v>
      </c>
      <c r="B729" s="61">
        <v>9.4499999999999993</v>
      </c>
      <c r="C729" s="61">
        <v>7376.37</v>
      </c>
      <c r="D729" s="119">
        <f t="shared" si="33"/>
        <v>-4.2238711161851714E-3</v>
      </c>
      <c r="E729" s="119">
        <f t="shared" si="34"/>
        <v>8.0252074602666403E-3</v>
      </c>
      <c r="F729" s="273">
        <f t="shared" si="32"/>
        <v>0.43132602678088283</v>
      </c>
    </row>
    <row r="730" spans="1:6">
      <c r="A730" s="62">
        <v>44567</v>
      </c>
      <c r="B730" s="61">
        <v>9.4320000000000004</v>
      </c>
      <c r="C730" s="61">
        <v>7249.66</v>
      </c>
      <c r="D730" s="119">
        <f t="shared" si="33"/>
        <v>-1.9065782705814203E-3</v>
      </c>
      <c r="E730" s="119">
        <f t="shared" si="34"/>
        <v>-1.7327076470810263E-2</v>
      </c>
      <c r="F730" s="273">
        <f t="shared" si="32"/>
        <v>0.40836527873155037</v>
      </c>
    </row>
    <row r="731" spans="1:6">
      <c r="A731" s="62">
        <v>44568</v>
      </c>
      <c r="B731" s="61">
        <v>9.4290000000000003</v>
      </c>
      <c r="C731" s="61">
        <v>7219.48</v>
      </c>
      <c r="D731" s="119">
        <f t="shared" si="33"/>
        <v>-3.1811675152961687E-4</v>
      </c>
      <c r="E731" s="119">
        <f t="shared" si="34"/>
        <v>-4.1716430648319845E-3</v>
      </c>
      <c r="F731" s="273">
        <f t="shared" si="32"/>
        <v>0.36434478539662918</v>
      </c>
    </row>
    <row r="732" spans="1:6">
      <c r="A732" s="62">
        <v>44571</v>
      </c>
      <c r="B732" s="61">
        <v>9.6289999999999996</v>
      </c>
      <c r="C732" s="61">
        <v>7115.77</v>
      </c>
      <c r="D732" s="119">
        <f t="shared" si="33"/>
        <v>2.0989331774606546E-2</v>
      </c>
      <c r="E732" s="119">
        <f t="shared" si="34"/>
        <v>-1.4469480398061608E-2</v>
      </c>
      <c r="F732" s="273">
        <f t="shared" si="32"/>
        <v>0.24759650118245205</v>
      </c>
    </row>
    <row r="733" spans="1:6">
      <c r="A733" s="62">
        <v>44572</v>
      </c>
      <c r="B733" s="61">
        <v>9.69</v>
      </c>
      <c r="C733" s="61">
        <v>7183.38</v>
      </c>
      <c r="D733" s="119">
        <f t="shared" si="33"/>
        <v>6.3150476445279335E-3</v>
      </c>
      <c r="E733" s="119">
        <f t="shared" si="34"/>
        <v>9.4565766279784188E-3</v>
      </c>
      <c r="F733" s="273">
        <f t="shared" si="32"/>
        <v>0.23456114922524371</v>
      </c>
    </row>
    <row r="734" spans="1:6">
      <c r="A734" s="62">
        <v>44573</v>
      </c>
      <c r="B734" s="61">
        <v>9.7479999999999993</v>
      </c>
      <c r="C734" s="61">
        <v>7237.19</v>
      </c>
      <c r="D734" s="119">
        <f t="shared" si="33"/>
        <v>5.9677098602850115E-3</v>
      </c>
      <c r="E734" s="119">
        <f t="shared" si="34"/>
        <v>7.4629851317352712E-3</v>
      </c>
      <c r="F734" s="273">
        <f t="shared" si="32"/>
        <v>0.20565558746599769</v>
      </c>
    </row>
    <row r="735" spans="1:6">
      <c r="A735" s="62">
        <v>44574</v>
      </c>
      <c r="B735" s="61">
        <v>9.8819999999999997</v>
      </c>
      <c r="C735" s="61">
        <v>7201.14</v>
      </c>
      <c r="D735" s="119">
        <f t="shared" si="33"/>
        <v>1.3652784660598542E-2</v>
      </c>
      <c r="E735" s="119">
        <f t="shared" si="34"/>
        <v>-4.9936626900579104E-3</v>
      </c>
      <c r="F735" s="273">
        <f t="shared" si="32"/>
        <v>2.349309179887582E-2</v>
      </c>
    </row>
    <row r="736" spans="1:6">
      <c r="A736" s="62">
        <v>44575</v>
      </c>
      <c r="B736" s="61">
        <v>9.9670000000000005</v>
      </c>
      <c r="C736" s="61">
        <v>7143</v>
      </c>
      <c r="D736" s="119">
        <f t="shared" si="33"/>
        <v>8.5647155617609057E-3</v>
      </c>
      <c r="E736" s="119">
        <f t="shared" si="34"/>
        <v>-8.106490649108275E-3</v>
      </c>
      <c r="F736" s="273">
        <f t="shared" si="32"/>
        <v>-2.0871752264646961E-2</v>
      </c>
    </row>
    <row r="737" spans="1:6">
      <c r="A737" s="62">
        <v>44578</v>
      </c>
      <c r="B737" s="61">
        <v>9.9410000000000007</v>
      </c>
      <c r="C737" s="61">
        <v>7201.64</v>
      </c>
      <c r="D737" s="119">
        <f t="shared" si="33"/>
        <v>-2.6120167553111058E-3</v>
      </c>
      <c r="E737" s="119">
        <f t="shared" si="34"/>
        <v>8.175921689532616E-3</v>
      </c>
      <c r="F737" s="273">
        <f t="shared" si="32"/>
        <v>-4.616054104963712E-2</v>
      </c>
    </row>
    <row r="738" spans="1:6">
      <c r="A738" s="62">
        <v>44579</v>
      </c>
      <c r="B738" s="61">
        <v>9.9749999999999996</v>
      </c>
      <c r="C738" s="61">
        <v>7133.83</v>
      </c>
      <c r="D738" s="119">
        <f t="shared" si="33"/>
        <v>3.4143435459188924E-3</v>
      </c>
      <c r="E738" s="119">
        <f t="shared" si="34"/>
        <v>-9.4605207582367738E-3</v>
      </c>
      <c r="F738" s="273">
        <f t="shared" ref="F738:F801" si="35">SLOPE(D709:D738,E709:E738)</f>
        <v>-4.5862054068608493E-2</v>
      </c>
    </row>
    <row r="739" spans="1:6">
      <c r="A739" s="62">
        <v>44580</v>
      </c>
      <c r="B739" s="61">
        <v>9.9540000000000006</v>
      </c>
      <c r="C739" s="61">
        <v>7172.98</v>
      </c>
      <c r="D739" s="119">
        <f t="shared" si="33"/>
        <v>-2.1074823395645873E-3</v>
      </c>
      <c r="E739" s="119">
        <f t="shared" si="34"/>
        <v>5.4729318026250058E-3</v>
      </c>
      <c r="F739" s="273">
        <f t="shared" si="35"/>
        <v>-8.654863728668015E-2</v>
      </c>
    </row>
    <row r="740" spans="1:6">
      <c r="A740" s="62">
        <v>44581</v>
      </c>
      <c r="B740" s="61">
        <v>9.9160000000000004</v>
      </c>
      <c r="C740" s="61">
        <v>7194.16</v>
      </c>
      <c r="D740" s="119">
        <f t="shared" si="33"/>
        <v>-3.8248662634184439E-3</v>
      </c>
      <c r="E740" s="119">
        <f t="shared" si="34"/>
        <v>2.9483968755397469E-3</v>
      </c>
      <c r="F740" s="273">
        <f t="shared" si="35"/>
        <v>-9.8890842691106665E-2</v>
      </c>
    </row>
    <row r="741" spans="1:6">
      <c r="A741" s="62">
        <v>44582</v>
      </c>
      <c r="B741" s="61">
        <v>9.8970000000000002</v>
      </c>
      <c r="C741" s="61">
        <v>7068.59</v>
      </c>
      <c r="D741" s="119">
        <f t="shared" si="33"/>
        <v>-1.9179332583900003E-3</v>
      </c>
      <c r="E741" s="119">
        <f t="shared" si="34"/>
        <v>-1.7608559992602114E-2</v>
      </c>
      <c r="F741" s="273">
        <f t="shared" si="35"/>
        <v>-5.0838422041626322E-2</v>
      </c>
    </row>
    <row r="742" spans="1:6">
      <c r="A742" s="62">
        <v>44585</v>
      </c>
      <c r="B742" s="61">
        <v>9.9860000000000007</v>
      </c>
      <c r="C742" s="61">
        <v>6787.79</v>
      </c>
      <c r="D742" s="119">
        <f t="shared" si="33"/>
        <v>8.9524311638635324E-3</v>
      </c>
      <c r="E742" s="119">
        <f t="shared" si="34"/>
        <v>-4.0535615843825694E-2</v>
      </c>
      <c r="F742" s="273">
        <f t="shared" si="35"/>
        <v>-0.13658680313481078</v>
      </c>
    </row>
    <row r="743" spans="1:6">
      <c r="A743" s="62">
        <v>44586</v>
      </c>
      <c r="B743" s="61">
        <v>10.14</v>
      </c>
      <c r="C743" s="61">
        <v>6837.96</v>
      </c>
      <c r="D743" s="119">
        <f t="shared" si="33"/>
        <v>1.5303886084619561E-2</v>
      </c>
      <c r="E743" s="119">
        <f t="shared" si="34"/>
        <v>7.3640315904877195E-3</v>
      </c>
      <c r="F743" s="273">
        <f t="shared" si="35"/>
        <v>-8.572677133368449E-2</v>
      </c>
    </row>
    <row r="744" spans="1:6">
      <c r="A744" s="62">
        <v>44587</v>
      </c>
      <c r="B744" s="61">
        <v>10.154</v>
      </c>
      <c r="C744" s="61">
        <v>6981.96</v>
      </c>
      <c r="D744" s="119">
        <f t="shared" si="33"/>
        <v>1.3797183621655114E-3</v>
      </c>
      <c r="E744" s="119">
        <f t="shared" si="34"/>
        <v>2.0840238112604093E-2</v>
      </c>
      <c r="F744" s="273">
        <f t="shared" si="35"/>
        <v>-8.1680839386014906E-2</v>
      </c>
    </row>
    <row r="745" spans="1:6">
      <c r="A745" s="62">
        <v>44588</v>
      </c>
      <c r="B745" s="61">
        <v>10.326000000000001</v>
      </c>
      <c r="C745" s="61">
        <v>7023.8</v>
      </c>
      <c r="D745" s="119">
        <f t="shared" si="33"/>
        <v>1.6797269932254846E-2</v>
      </c>
      <c r="E745" s="119">
        <f t="shared" si="34"/>
        <v>5.9747024743689913E-3</v>
      </c>
      <c r="F745" s="273">
        <f t="shared" si="35"/>
        <v>-6.9874977605710764E-2</v>
      </c>
    </row>
    <row r="746" spans="1:6">
      <c r="A746" s="62">
        <v>44589</v>
      </c>
      <c r="B746" s="61">
        <v>10.472</v>
      </c>
      <c r="C746" s="61">
        <v>6965.88</v>
      </c>
      <c r="D746" s="119">
        <f t="shared" si="33"/>
        <v>1.4040042150141346E-2</v>
      </c>
      <c r="E746" s="119">
        <f t="shared" si="34"/>
        <v>-8.2804368567522598E-3</v>
      </c>
      <c r="F746" s="273">
        <f t="shared" si="35"/>
        <v>-7.6764055307756068E-2</v>
      </c>
    </row>
    <row r="747" spans="1:6">
      <c r="A747" s="62">
        <v>44592</v>
      </c>
      <c r="B747" s="61">
        <v>10.42</v>
      </c>
      <c r="C747" s="61">
        <v>6999.2</v>
      </c>
      <c r="D747" s="119">
        <f t="shared" si="33"/>
        <v>-4.9779922823779185E-3</v>
      </c>
      <c r="E747" s="119">
        <f t="shared" si="34"/>
        <v>4.7719115433410321E-3</v>
      </c>
      <c r="F747" s="273">
        <f t="shared" si="35"/>
        <v>-0.10395395069855778</v>
      </c>
    </row>
    <row r="748" spans="1:6">
      <c r="A748" s="62">
        <v>44593</v>
      </c>
      <c r="B748" s="61">
        <v>10.276</v>
      </c>
      <c r="C748" s="61">
        <v>7099.49</v>
      </c>
      <c r="D748" s="119">
        <f t="shared" si="33"/>
        <v>-1.3915957077583722E-2</v>
      </c>
      <c r="E748" s="119">
        <f t="shared" si="34"/>
        <v>1.4227093671467643E-2</v>
      </c>
      <c r="F748" s="273">
        <f t="shared" si="35"/>
        <v>-0.17425647192158686</v>
      </c>
    </row>
    <row r="749" spans="1:6">
      <c r="A749" s="62">
        <v>44594</v>
      </c>
      <c r="B749" s="61">
        <v>10.382</v>
      </c>
      <c r="C749" s="61">
        <v>7115.27</v>
      </c>
      <c r="D749" s="119">
        <f t="shared" si="33"/>
        <v>1.0262458157400045E-2</v>
      </c>
      <c r="E749" s="119">
        <f t="shared" si="34"/>
        <v>2.2202283376123494E-3</v>
      </c>
      <c r="F749" s="273">
        <f t="shared" si="35"/>
        <v>-0.17653608251879141</v>
      </c>
    </row>
    <row r="750" spans="1:6">
      <c r="A750" s="62">
        <v>44595</v>
      </c>
      <c r="B750" s="61">
        <v>10.462</v>
      </c>
      <c r="C750" s="61">
        <v>7005.63</v>
      </c>
      <c r="D750" s="119">
        <f t="shared" si="33"/>
        <v>7.6761075433819928E-3</v>
      </c>
      <c r="E750" s="119">
        <f t="shared" si="34"/>
        <v>-1.5529067313834081E-2</v>
      </c>
      <c r="F750" s="273">
        <f t="shared" si="35"/>
        <v>-0.17292816449518505</v>
      </c>
    </row>
    <row r="751" spans="1:6">
      <c r="A751" s="62">
        <v>44596</v>
      </c>
      <c r="B751" s="61">
        <v>10.486000000000001</v>
      </c>
      <c r="C751" s="61">
        <v>6951.38</v>
      </c>
      <c r="D751" s="119">
        <f t="shared" si="33"/>
        <v>2.2913892019217979E-3</v>
      </c>
      <c r="E751" s="119">
        <f t="shared" si="34"/>
        <v>-7.7739104880399767E-3</v>
      </c>
      <c r="F751" s="273">
        <f t="shared" si="35"/>
        <v>-0.16877638662766925</v>
      </c>
    </row>
    <row r="752" spans="1:6">
      <c r="A752" s="62">
        <v>44599</v>
      </c>
      <c r="B752" s="61">
        <v>10.554</v>
      </c>
      <c r="C752" s="61">
        <v>7009.25</v>
      </c>
      <c r="D752" s="119">
        <f t="shared" si="33"/>
        <v>6.4639008331349342E-3</v>
      </c>
      <c r="E752" s="119">
        <f t="shared" si="34"/>
        <v>8.2905042912698006E-3</v>
      </c>
      <c r="F752" s="273">
        <f t="shared" si="35"/>
        <v>-0.15370905463380186</v>
      </c>
    </row>
    <row r="753" spans="1:6">
      <c r="A753" s="62">
        <v>44600</v>
      </c>
      <c r="B753" s="61">
        <v>10.757999999999999</v>
      </c>
      <c r="C753" s="61">
        <v>7028.41</v>
      </c>
      <c r="D753" s="119">
        <f t="shared" si="33"/>
        <v>1.9144728867574509E-2</v>
      </c>
      <c r="E753" s="119">
        <f t="shared" si="34"/>
        <v>2.7298013911241708E-3</v>
      </c>
      <c r="F753" s="273">
        <f t="shared" si="35"/>
        <v>-0.14459557554476929</v>
      </c>
    </row>
    <row r="754" spans="1:6">
      <c r="A754" s="62">
        <v>44601</v>
      </c>
      <c r="B754" s="61">
        <v>10.816000000000001</v>
      </c>
      <c r="C754" s="61">
        <v>7130.88</v>
      </c>
      <c r="D754" s="119">
        <f t="shared" si="33"/>
        <v>5.3768554495574926E-3</v>
      </c>
      <c r="E754" s="119">
        <f t="shared" si="34"/>
        <v>1.4474142270686446E-2</v>
      </c>
      <c r="F754" s="273">
        <f t="shared" si="35"/>
        <v>-0.13694448012926885</v>
      </c>
    </row>
    <row r="755" spans="1:6">
      <c r="A755" s="62">
        <v>44602</v>
      </c>
      <c r="B755" s="61">
        <v>10.852</v>
      </c>
      <c r="C755" s="61">
        <v>7101.55</v>
      </c>
      <c r="D755" s="119">
        <f t="shared" si="33"/>
        <v>3.3228754960769546E-3</v>
      </c>
      <c r="E755" s="119">
        <f t="shared" si="34"/>
        <v>-4.1215788899093006E-3</v>
      </c>
      <c r="F755" s="273">
        <f t="shared" si="35"/>
        <v>-0.13361352167911328</v>
      </c>
    </row>
    <row r="756" spans="1:6">
      <c r="A756" s="62">
        <v>44603</v>
      </c>
      <c r="B756" s="61">
        <v>10.92</v>
      </c>
      <c r="C756" s="61">
        <v>7011.6</v>
      </c>
      <c r="D756" s="119">
        <f t="shared" si="33"/>
        <v>6.2465755200737279E-3</v>
      </c>
      <c r="E756" s="119">
        <f t="shared" si="34"/>
        <v>-1.2747149714040302E-2</v>
      </c>
      <c r="F756" s="273">
        <f t="shared" si="35"/>
        <v>-0.13620656733554815</v>
      </c>
    </row>
    <row r="757" spans="1:6">
      <c r="A757" s="62">
        <v>44606</v>
      </c>
      <c r="B757" s="61">
        <v>10.882</v>
      </c>
      <c r="C757" s="61">
        <v>6852.2</v>
      </c>
      <c r="D757" s="119">
        <f t="shared" si="33"/>
        <v>-3.485922253025373E-3</v>
      </c>
      <c r="E757" s="119">
        <f t="shared" si="34"/>
        <v>-2.2996151772273623E-2</v>
      </c>
      <c r="F757" s="273">
        <f t="shared" si="35"/>
        <v>-8.4133492716920888E-2</v>
      </c>
    </row>
    <row r="758" spans="1:6">
      <c r="A758" s="62">
        <v>44607</v>
      </c>
      <c r="B758" s="61">
        <v>10.888</v>
      </c>
      <c r="C758" s="61">
        <v>6979.97</v>
      </c>
      <c r="D758" s="119">
        <f t="shared" si="33"/>
        <v>5.5121728543136171E-4</v>
      </c>
      <c r="E758" s="119">
        <f t="shared" si="34"/>
        <v>1.8474850176794309E-2</v>
      </c>
      <c r="F758" s="273">
        <f t="shared" si="35"/>
        <v>-0.1036452915594601</v>
      </c>
    </row>
    <row r="759" spans="1:6">
      <c r="A759" s="62">
        <v>44608</v>
      </c>
      <c r="B759" s="61">
        <v>10.874000000000001</v>
      </c>
      <c r="C759" s="61">
        <v>6964.98</v>
      </c>
      <c r="D759" s="119">
        <f t="shared" si="33"/>
        <v>-1.2866466254360073E-3</v>
      </c>
      <c r="E759" s="119">
        <f t="shared" si="34"/>
        <v>-2.1498830434881428E-3</v>
      </c>
      <c r="F759" s="273">
        <f t="shared" si="35"/>
        <v>-8.8638755823364432E-2</v>
      </c>
    </row>
    <row r="760" spans="1:6">
      <c r="A760" s="62">
        <v>44609</v>
      </c>
      <c r="B760" s="61">
        <v>10.933999999999999</v>
      </c>
      <c r="C760" s="61">
        <v>6946.82</v>
      </c>
      <c r="D760" s="119">
        <f t="shared" si="33"/>
        <v>5.5025817490783812E-3</v>
      </c>
      <c r="E760" s="119">
        <f t="shared" si="34"/>
        <v>-2.6107348171741838E-3</v>
      </c>
      <c r="F760" s="273">
        <f t="shared" si="35"/>
        <v>-0.1140052709492374</v>
      </c>
    </row>
    <row r="761" spans="1:6">
      <c r="A761" s="62">
        <v>44610</v>
      </c>
      <c r="B761" s="61">
        <v>11.012</v>
      </c>
      <c r="C761" s="61">
        <v>6929.63</v>
      </c>
      <c r="D761" s="119">
        <f t="shared" si="33"/>
        <v>7.1083868075533692E-3</v>
      </c>
      <c r="E761" s="119">
        <f t="shared" si="34"/>
        <v>-2.4775801870452032E-3</v>
      </c>
      <c r="F761" s="273">
        <f t="shared" si="35"/>
        <v>-0.11757174036753404</v>
      </c>
    </row>
    <row r="762" spans="1:6">
      <c r="A762" s="62">
        <v>44613</v>
      </c>
      <c r="B762" s="61">
        <v>10.946</v>
      </c>
      <c r="C762" s="61">
        <v>6788.34</v>
      </c>
      <c r="D762" s="119">
        <f t="shared" si="33"/>
        <v>-6.0114945586345883E-3</v>
      </c>
      <c r="E762" s="119">
        <f t="shared" si="34"/>
        <v>-2.059998621419078E-2</v>
      </c>
      <c r="F762" s="273">
        <f t="shared" si="35"/>
        <v>-3.3143345316094669E-2</v>
      </c>
    </row>
    <row r="763" spans="1:6">
      <c r="A763" s="62">
        <v>44614</v>
      </c>
      <c r="B763" s="61">
        <v>10.986000000000001</v>
      </c>
      <c r="C763" s="61">
        <v>6787.6</v>
      </c>
      <c r="D763" s="119">
        <f t="shared" si="33"/>
        <v>3.6476421987023636E-3</v>
      </c>
      <c r="E763" s="119">
        <f t="shared" si="34"/>
        <v>-1.090163923429769E-4</v>
      </c>
      <c r="F763" s="273">
        <f t="shared" si="35"/>
        <v>-3.8712020687079352E-2</v>
      </c>
    </row>
    <row r="764" spans="1:6">
      <c r="A764" s="62">
        <v>44615</v>
      </c>
      <c r="B764" s="61">
        <v>11</v>
      </c>
      <c r="C764" s="61">
        <v>6780.67</v>
      </c>
      <c r="D764" s="119">
        <f t="shared" si="33"/>
        <v>1.2735378779417518E-3</v>
      </c>
      <c r="E764" s="119">
        <f t="shared" si="34"/>
        <v>-1.0215009876131215E-3</v>
      </c>
      <c r="F764" s="273">
        <f t="shared" si="35"/>
        <v>-4.3508204978151589E-2</v>
      </c>
    </row>
    <row r="765" spans="1:6">
      <c r="A765" s="62">
        <v>44616</v>
      </c>
      <c r="B765" s="61">
        <v>10.715999999999999</v>
      </c>
      <c r="C765" s="61">
        <v>6521.05</v>
      </c>
      <c r="D765" s="119">
        <f t="shared" si="33"/>
        <v>-2.6157321116008273E-2</v>
      </c>
      <c r="E765" s="119">
        <f t="shared" si="34"/>
        <v>-3.9040511211597038E-2</v>
      </c>
      <c r="F765" s="273">
        <f t="shared" si="35"/>
        <v>0.13897353830767809</v>
      </c>
    </row>
    <row r="766" spans="1:6">
      <c r="A766" s="62">
        <v>44617</v>
      </c>
      <c r="B766" s="61">
        <v>10.891999999999999</v>
      </c>
      <c r="C766" s="61">
        <v>6752.43</v>
      </c>
      <c r="D766" s="119">
        <f t="shared" si="33"/>
        <v>1.6290623129150975E-2</v>
      </c>
      <c r="E766" s="119">
        <f t="shared" si="34"/>
        <v>3.486703418266239E-2</v>
      </c>
      <c r="F766" s="273">
        <f t="shared" si="35"/>
        <v>0.1838756137356119</v>
      </c>
    </row>
    <row r="767" spans="1:6">
      <c r="A767" s="62">
        <v>44620</v>
      </c>
      <c r="B767" s="61">
        <v>10.814</v>
      </c>
      <c r="C767" s="61">
        <v>6658.83</v>
      </c>
      <c r="D767" s="119">
        <f t="shared" si="33"/>
        <v>-7.1869838517000561E-3</v>
      </c>
      <c r="E767" s="119">
        <f t="shared" si="34"/>
        <v>-1.3958646656143169E-2</v>
      </c>
      <c r="F767" s="273">
        <f t="shared" si="35"/>
        <v>0.2059040312433657</v>
      </c>
    </row>
    <row r="768" spans="1:6">
      <c r="A768" s="62">
        <v>44621</v>
      </c>
      <c r="B768" s="61">
        <v>10.792</v>
      </c>
      <c r="C768" s="61">
        <v>6396.49</v>
      </c>
      <c r="D768" s="119">
        <f t="shared" si="33"/>
        <v>-2.0364720543583812E-3</v>
      </c>
      <c r="E768" s="119">
        <f t="shared" si="34"/>
        <v>-4.0194391025072281E-2</v>
      </c>
      <c r="F768" s="273">
        <f t="shared" si="35"/>
        <v>0.19550227818030669</v>
      </c>
    </row>
    <row r="769" spans="1:6">
      <c r="A769" s="62">
        <v>44622</v>
      </c>
      <c r="B769" s="61">
        <v>10.804</v>
      </c>
      <c r="C769" s="61">
        <v>6498.02</v>
      </c>
      <c r="D769" s="119">
        <f t="shared" si="33"/>
        <v>1.111317024914533E-3</v>
      </c>
      <c r="E769" s="119">
        <f t="shared" si="34"/>
        <v>1.5748112693515039E-2</v>
      </c>
      <c r="F769" s="273">
        <f t="shared" si="35"/>
        <v>0.19080328028683885</v>
      </c>
    </row>
    <row r="770" spans="1:6">
      <c r="A770" s="62">
        <v>44623</v>
      </c>
      <c r="B770" s="61">
        <v>10.722</v>
      </c>
      <c r="C770" s="61">
        <v>6378.37</v>
      </c>
      <c r="D770" s="119">
        <f t="shared" si="33"/>
        <v>-7.6187305250231723E-3</v>
      </c>
      <c r="E770" s="119">
        <f t="shared" si="34"/>
        <v>-1.8584936291085003E-2</v>
      </c>
      <c r="F770" s="273">
        <f t="shared" si="35"/>
        <v>0.20785087788235324</v>
      </c>
    </row>
    <row r="771" spans="1:6">
      <c r="A771" s="62">
        <v>44624</v>
      </c>
      <c r="B771" s="61">
        <v>10.43</v>
      </c>
      <c r="C771" s="61">
        <v>6061.66</v>
      </c>
      <c r="D771" s="119">
        <f t="shared" si="33"/>
        <v>-2.7611436392664911E-2</v>
      </c>
      <c r="E771" s="119">
        <f t="shared" si="34"/>
        <v>-5.0928888858496689E-2</v>
      </c>
      <c r="F771" s="273">
        <f t="shared" si="35"/>
        <v>0.28754900757105434</v>
      </c>
    </row>
    <row r="772" spans="1:6">
      <c r="A772" s="62">
        <v>44627</v>
      </c>
      <c r="B772" s="61">
        <v>10.272</v>
      </c>
      <c r="C772" s="61">
        <v>5982.27</v>
      </c>
      <c r="D772" s="119">
        <f t="shared" ref="D772:D835" si="36">LN(B772/B771)</f>
        <v>-1.5264522065075635E-2</v>
      </c>
      <c r="E772" s="119">
        <f t="shared" ref="E772:E835" si="37">LN(C772/C771)</f>
        <v>-1.3183595367300922E-2</v>
      </c>
      <c r="F772" s="273">
        <f t="shared" si="35"/>
        <v>0.36179738121251598</v>
      </c>
    </row>
    <row r="773" spans="1:6">
      <c r="A773" s="62">
        <v>44628</v>
      </c>
      <c r="B773" s="61">
        <v>10.268000000000001</v>
      </c>
      <c r="C773" s="61">
        <v>5962.96</v>
      </c>
      <c r="D773" s="119">
        <f t="shared" si="36"/>
        <v>-3.8948393871137007E-4</v>
      </c>
      <c r="E773" s="119">
        <f t="shared" si="37"/>
        <v>-3.2330925098026401E-3</v>
      </c>
      <c r="F773" s="273">
        <f t="shared" si="35"/>
        <v>0.34961358571778206</v>
      </c>
    </row>
    <row r="774" spans="1:6">
      <c r="A774" s="62">
        <v>44629</v>
      </c>
      <c r="B774" s="61">
        <v>10.476000000000001</v>
      </c>
      <c r="C774" s="61">
        <v>6387.83</v>
      </c>
      <c r="D774" s="119">
        <f t="shared" si="36"/>
        <v>2.0054663636571511E-2</v>
      </c>
      <c r="E774" s="119">
        <f t="shared" si="37"/>
        <v>6.8827615514802667E-2</v>
      </c>
      <c r="F774" s="273">
        <f t="shared" si="35"/>
        <v>0.33315050942384106</v>
      </c>
    </row>
    <row r="775" spans="1:6">
      <c r="A775" s="62">
        <v>44630</v>
      </c>
      <c r="B775" s="61">
        <v>10.536</v>
      </c>
      <c r="C775" s="61">
        <v>6207.2</v>
      </c>
      <c r="D775" s="119">
        <f t="shared" si="36"/>
        <v>5.7110377955144342E-3</v>
      </c>
      <c r="E775" s="119">
        <f t="shared" si="37"/>
        <v>-2.8684709002800714E-2</v>
      </c>
      <c r="F775" s="273">
        <f t="shared" si="35"/>
        <v>0.30356248009536735</v>
      </c>
    </row>
    <row r="776" spans="1:6">
      <c r="A776" s="62">
        <v>44631</v>
      </c>
      <c r="B776" s="61">
        <v>10.492000000000001</v>
      </c>
      <c r="C776" s="61">
        <v>6260.25</v>
      </c>
      <c r="D776" s="119">
        <f t="shared" si="36"/>
        <v>-4.1849024363525443E-3</v>
      </c>
      <c r="E776" s="119">
        <f t="shared" si="37"/>
        <v>8.510211819216176E-3</v>
      </c>
      <c r="F776" s="273">
        <f t="shared" si="35"/>
        <v>0.30124886154625574</v>
      </c>
    </row>
    <row r="777" spans="1:6">
      <c r="A777" s="62">
        <v>44634</v>
      </c>
      <c r="B777" s="61">
        <v>10.598000000000001</v>
      </c>
      <c r="C777" s="61">
        <v>6369.94</v>
      </c>
      <c r="D777" s="119">
        <f t="shared" si="36"/>
        <v>1.0052242065943042E-2</v>
      </c>
      <c r="E777" s="119">
        <f t="shared" si="37"/>
        <v>1.7369929970616458E-2</v>
      </c>
      <c r="F777" s="273">
        <f t="shared" si="35"/>
        <v>0.30978645484154016</v>
      </c>
    </row>
    <row r="778" spans="1:6">
      <c r="A778" s="62">
        <v>44635</v>
      </c>
      <c r="B778" s="61">
        <v>10.67</v>
      </c>
      <c r="C778" s="61">
        <v>6355</v>
      </c>
      <c r="D778" s="119">
        <f t="shared" si="36"/>
        <v>6.7707612430916121E-3</v>
      </c>
      <c r="E778" s="119">
        <f t="shared" si="37"/>
        <v>-2.348145746017757E-3</v>
      </c>
      <c r="F778" s="273">
        <f t="shared" si="35"/>
        <v>0.3332086701947608</v>
      </c>
    </row>
    <row r="779" spans="1:6">
      <c r="A779" s="62">
        <v>44636</v>
      </c>
      <c r="B779" s="61">
        <v>10.59</v>
      </c>
      <c r="C779" s="61">
        <v>6588.64</v>
      </c>
      <c r="D779" s="119">
        <f t="shared" si="36"/>
        <v>-7.5259057003469109E-3</v>
      </c>
      <c r="E779" s="119">
        <f t="shared" si="37"/>
        <v>3.6105049282232272E-2</v>
      </c>
      <c r="F779" s="273">
        <f t="shared" si="35"/>
        <v>0.28123978150437623</v>
      </c>
    </row>
    <row r="780" spans="1:6">
      <c r="A780" s="62">
        <v>44637</v>
      </c>
      <c r="B780" s="61">
        <v>10.682</v>
      </c>
      <c r="C780" s="61">
        <v>6612.52</v>
      </c>
      <c r="D780" s="119">
        <f t="shared" si="36"/>
        <v>8.6499223042634677E-3</v>
      </c>
      <c r="E780" s="119">
        <f t="shared" si="37"/>
        <v>3.6178678308633463E-3</v>
      </c>
      <c r="F780" s="273">
        <f t="shared" si="35"/>
        <v>0.29186837678010308</v>
      </c>
    </row>
    <row r="781" spans="1:6">
      <c r="A781" s="62">
        <v>44638</v>
      </c>
      <c r="B781" s="61">
        <v>10.542</v>
      </c>
      <c r="C781" s="61">
        <v>6620.24</v>
      </c>
      <c r="D781" s="119">
        <f t="shared" si="36"/>
        <v>-1.3192803484563444E-2</v>
      </c>
      <c r="E781" s="119">
        <f t="shared" si="37"/>
        <v>1.166801313686502E-3</v>
      </c>
      <c r="F781" s="273">
        <f t="shared" si="35"/>
        <v>0.29062406868720286</v>
      </c>
    </row>
    <row r="782" spans="1:6">
      <c r="A782" s="62">
        <v>44641</v>
      </c>
      <c r="B782" s="61">
        <v>10.64</v>
      </c>
      <c r="C782" s="61">
        <v>6582.33</v>
      </c>
      <c r="D782" s="119">
        <f t="shared" si="36"/>
        <v>9.2532054804831763E-3</v>
      </c>
      <c r="E782" s="119">
        <f t="shared" si="37"/>
        <v>-5.7428370673013552E-3</v>
      </c>
      <c r="F782" s="273">
        <f t="shared" si="35"/>
        <v>0.28628674448398261</v>
      </c>
    </row>
    <row r="783" spans="1:6">
      <c r="A783" s="62">
        <v>44642</v>
      </c>
      <c r="B783" s="61">
        <v>10.694000000000001</v>
      </c>
      <c r="C783" s="61">
        <v>6659.41</v>
      </c>
      <c r="D783" s="119">
        <f t="shared" si="36"/>
        <v>5.0623526130415836E-3</v>
      </c>
      <c r="E783" s="119">
        <f t="shared" si="37"/>
        <v>1.1642106038610062E-2</v>
      </c>
      <c r="F783" s="273">
        <f t="shared" si="35"/>
        <v>0.28229621856529497</v>
      </c>
    </row>
    <row r="784" spans="1:6">
      <c r="A784" s="62">
        <v>44643</v>
      </c>
      <c r="B784" s="61">
        <v>10.69</v>
      </c>
      <c r="C784" s="61">
        <v>6581.43</v>
      </c>
      <c r="D784" s="119">
        <f t="shared" si="36"/>
        <v>-3.7411148958604688E-4</v>
      </c>
      <c r="E784" s="119">
        <f t="shared" si="37"/>
        <v>-1.1778845086025403E-2</v>
      </c>
      <c r="F784" s="273">
        <f t="shared" si="35"/>
        <v>0.27985629400952106</v>
      </c>
    </row>
    <row r="785" spans="1:6">
      <c r="A785" s="62">
        <v>44644</v>
      </c>
      <c r="B785" s="61">
        <v>10.714</v>
      </c>
      <c r="C785" s="61">
        <v>6555.77</v>
      </c>
      <c r="D785" s="119">
        <f t="shared" si="36"/>
        <v>2.2425724218148582E-3</v>
      </c>
      <c r="E785" s="119">
        <f t="shared" si="37"/>
        <v>-3.9064690545974352E-3</v>
      </c>
      <c r="F785" s="273">
        <f t="shared" si="35"/>
        <v>0.27999356418479415</v>
      </c>
    </row>
    <row r="786" spans="1:6">
      <c r="A786" s="62">
        <v>44645</v>
      </c>
      <c r="B786" s="61">
        <v>10.8</v>
      </c>
      <c r="C786" s="61">
        <v>6553.68</v>
      </c>
      <c r="D786" s="119">
        <f t="shared" si="36"/>
        <v>7.9948366714054191E-3</v>
      </c>
      <c r="E786" s="119">
        <f t="shared" si="37"/>
        <v>-3.1885395919843841E-4</v>
      </c>
      <c r="F786" s="273">
        <f t="shared" si="35"/>
        <v>0.2868753529201275</v>
      </c>
    </row>
    <row r="787" spans="1:6">
      <c r="A787" s="62">
        <v>44648</v>
      </c>
      <c r="B787" s="61">
        <v>10.843999999999999</v>
      </c>
      <c r="C787" s="61">
        <v>6589.11</v>
      </c>
      <c r="D787" s="119">
        <f t="shared" si="36"/>
        <v>4.0657975062449066E-3</v>
      </c>
      <c r="E787" s="119">
        <f t="shared" si="37"/>
        <v>5.3915623434623184E-3</v>
      </c>
      <c r="F787" s="273">
        <f t="shared" si="35"/>
        <v>0.29157733130018454</v>
      </c>
    </row>
    <row r="788" spans="1:6">
      <c r="A788" s="62">
        <v>44649</v>
      </c>
      <c r="B788" s="61">
        <v>10.772</v>
      </c>
      <c r="C788" s="61">
        <v>6792.16</v>
      </c>
      <c r="D788" s="119">
        <f t="shared" si="36"/>
        <v>-6.6617566870665881E-3</v>
      </c>
      <c r="E788" s="119">
        <f t="shared" si="37"/>
        <v>3.0350719574462594E-2</v>
      </c>
      <c r="F788" s="273">
        <f t="shared" si="35"/>
        <v>0.2682061659035227</v>
      </c>
    </row>
    <row r="789" spans="1:6">
      <c r="A789" s="62">
        <v>44650</v>
      </c>
      <c r="B789" s="61">
        <v>10.76</v>
      </c>
      <c r="C789" s="61">
        <v>6741.59</v>
      </c>
      <c r="D789" s="119">
        <f t="shared" si="36"/>
        <v>-1.1146202157141987E-3</v>
      </c>
      <c r="E789" s="119">
        <f t="shared" si="37"/>
        <v>-7.4732037101056855E-3</v>
      </c>
      <c r="F789" s="273">
        <f t="shared" si="35"/>
        <v>0.26778987968029216</v>
      </c>
    </row>
    <row r="790" spans="1:6">
      <c r="A790" s="62">
        <v>44651</v>
      </c>
      <c r="B790" s="61">
        <v>10.704000000000001</v>
      </c>
      <c r="C790" s="61">
        <v>6659.87</v>
      </c>
      <c r="D790" s="119">
        <f t="shared" si="36"/>
        <v>-5.2180513477656709E-3</v>
      </c>
      <c r="E790" s="119">
        <f t="shared" si="37"/>
        <v>-1.2195837305236493E-2</v>
      </c>
      <c r="F790" s="273">
        <f t="shared" si="35"/>
        <v>0.26943150018731366</v>
      </c>
    </row>
    <row r="791" spans="1:6">
      <c r="A791" s="62">
        <v>44652</v>
      </c>
      <c r="B791" s="61">
        <v>10.778</v>
      </c>
      <c r="C791" s="61">
        <v>6684.31</v>
      </c>
      <c r="D791" s="119">
        <f t="shared" si="36"/>
        <v>6.8895161254323451E-3</v>
      </c>
      <c r="E791" s="119">
        <f t="shared" si="37"/>
        <v>3.6630242289105355E-3</v>
      </c>
      <c r="F791" s="273">
        <f t="shared" si="35"/>
        <v>0.27181598397964968</v>
      </c>
    </row>
    <row r="792" spans="1:6">
      <c r="A792" s="62">
        <v>44655</v>
      </c>
      <c r="B792" s="61">
        <v>10.708</v>
      </c>
      <c r="C792" s="61">
        <v>6731.37</v>
      </c>
      <c r="D792" s="119">
        <f t="shared" si="36"/>
        <v>-6.5158938531989221E-3</v>
      </c>
      <c r="E792" s="119">
        <f t="shared" si="37"/>
        <v>7.0156999905269073E-3</v>
      </c>
      <c r="F792" s="273">
        <f t="shared" si="35"/>
        <v>0.2682821851160509</v>
      </c>
    </row>
    <row r="793" spans="1:6">
      <c r="A793" s="62">
        <v>44656</v>
      </c>
      <c r="B793" s="61">
        <v>10.704000000000001</v>
      </c>
      <c r="C793" s="61">
        <v>6645.51</v>
      </c>
      <c r="D793" s="119">
        <f t="shared" si="36"/>
        <v>-3.7362227223338215E-4</v>
      </c>
      <c r="E793" s="119">
        <f t="shared" si="37"/>
        <v>-1.2837250405920072E-2</v>
      </c>
      <c r="F793" s="273">
        <f t="shared" si="35"/>
        <v>0.26544825569916347</v>
      </c>
    </row>
    <row r="794" spans="1:6">
      <c r="A794" s="62">
        <v>44657</v>
      </c>
      <c r="B794" s="61">
        <v>10.852</v>
      </c>
      <c r="C794" s="61">
        <v>6498.83</v>
      </c>
      <c r="D794" s="119">
        <f t="shared" si="36"/>
        <v>1.3731891410812732E-2</v>
      </c>
      <c r="E794" s="119">
        <f t="shared" si="37"/>
        <v>-2.2319277956140197E-2</v>
      </c>
      <c r="F794" s="273">
        <f t="shared" si="35"/>
        <v>0.24085669301187324</v>
      </c>
    </row>
    <row r="795" spans="1:6">
      <c r="A795" s="62">
        <v>44658</v>
      </c>
      <c r="B795" s="61">
        <v>10.86</v>
      </c>
      <c r="C795" s="61">
        <v>6461.68</v>
      </c>
      <c r="D795" s="119">
        <f t="shared" si="36"/>
        <v>7.3691970910389241E-4</v>
      </c>
      <c r="E795" s="119">
        <f t="shared" si="37"/>
        <v>-5.732814795871238E-3</v>
      </c>
      <c r="F795" s="273">
        <f t="shared" si="35"/>
        <v>0.19951890765822436</v>
      </c>
    </row>
    <row r="796" spans="1:6">
      <c r="A796" s="62">
        <v>44659</v>
      </c>
      <c r="B796" s="61">
        <v>11.036</v>
      </c>
      <c r="C796" s="61">
        <v>6548.22</v>
      </c>
      <c r="D796" s="119">
        <f t="shared" si="36"/>
        <v>1.6076341849250188E-2</v>
      </c>
      <c r="E796" s="119">
        <f t="shared" si="37"/>
        <v>1.3303911085915497E-2</v>
      </c>
      <c r="F796" s="273">
        <f t="shared" si="35"/>
        <v>0.19062658573783969</v>
      </c>
    </row>
    <row r="797" spans="1:6">
      <c r="A797" s="62">
        <v>44662</v>
      </c>
      <c r="B797" s="61">
        <v>11.098000000000001</v>
      </c>
      <c r="C797" s="61">
        <v>6555.81</v>
      </c>
      <c r="D797" s="119">
        <f t="shared" si="36"/>
        <v>5.6022555486699727E-3</v>
      </c>
      <c r="E797" s="119">
        <f t="shared" si="37"/>
        <v>1.1584223859039252E-3</v>
      </c>
      <c r="F797" s="273">
        <f t="shared" si="35"/>
        <v>0.1864382297859902</v>
      </c>
    </row>
    <row r="798" spans="1:6">
      <c r="A798" s="62">
        <v>44663</v>
      </c>
      <c r="B798" s="61">
        <v>11.106</v>
      </c>
      <c r="C798" s="61">
        <v>6537.41</v>
      </c>
      <c r="D798" s="119">
        <f t="shared" si="36"/>
        <v>7.2059091570598251E-4</v>
      </c>
      <c r="E798" s="119">
        <f t="shared" si="37"/>
        <v>-2.8106168097180705E-3</v>
      </c>
      <c r="F798" s="273">
        <f t="shared" si="35"/>
        <v>0.20047600422809292</v>
      </c>
    </row>
    <row r="799" spans="1:6">
      <c r="A799" s="62">
        <v>44664</v>
      </c>
      <c r="B799" s="61">
        <v>11.141999999999999</v>
      </c>
      <c r="C799" s="61">
        <v>6542.14</v>
      </c>
      <c r="D799" s="119">
        <f t="shared" si="36"/>
        <v>3.2362487792083248E-3</v>
      </c>
      <c r="E799" s="119">
        <f t="shared" si="37"/>
        <v>7.2326650476422258E-4</v>
      </c>
      <c r="F799" s="273">
        <f t="shared" si="35"/>
        <v>0.20402776371349648</v>
      </c>
    </row>
    <row r="800" spans="1:6">
      <c r="A800" s="62">
        <v>44665</v>
      </c>
      <c r="B800" s="61">
        <v>11.257999999999999</v>
      </c>
      <c r="C800" s="61">
        <v>6589.35</v>
      </c>
      <c r="D800" s="119">
        <f t="shared" si="36"/>
        <v>1.035723544321109E-2</v>
      </c>
      <c r="E800" s="119">
        <f t="shared" si="37"/>
        <v>7.1903802847067735E-3</v>
      </c>
      <c r="F800" s="273">
        <f t="shared" si="35"/>
        <v>0.20031834110503913</v>
      </c>
    </row>
    <row r="801" spans="1:6">
      <c r="A801" s="62">
        <v>44670</v>
      </c>
      <c r="B801" s="61">
        <v>11.17</v>
      </c>
      <c r="C801" s="61">
        <v>6534.79</v>
      </c>
      <c r="D801" s="119">
        <f t="shared" si="36"/>
        <v>-7.847373960725431E-3</v>
      </c>
      <c r="E801" s="119">
        <f t="shared" si="37"/>
        <v>-8.3144974550181314E-3</v>
      </c>
      <c r="F801" s="273">
        <f t="shared" si="35"/>
        <v>0.10606626098442949</v>
      </c>
    </row>
    <row r="802" spans="1:6">
      <c r="A802" s="62">
        <v>44671</v>
      </c>
      <c r="B802" s="61">
        <v>11.138</v>
      </c>
      <c r="C802" s="61">
        <v>6624.91</v>
      </c>
      <c r="D802" s="119">
        <f t="shared" si="36"/>
        <v>-2.8689279136325241E-3</v>
      </c>
      <c r="E802" s="119">
        <f t="shared" si="37"/>
        <v>1.3696574974019351E-2</v>
      </c>
      <c r="F802" s="273">
        <f t="shared" ref="F802:F865" si="38">SLOPE(D773:D802,E773:E802)</f>
        <v>7.2008188469299586E-2</v>
      </c>
    </row>
    <row r="803" spans="1:6">
      <c r="A803" s="62">
        <v>44672</v>
      </c>
      <c r="B803" s="61">
        <v>11.084</v>
      </c>
      <c r="C803" s="61">
        <v>6715.1</v>
      </c>
      <c r="D803" s="119">
        <f t="shared" si="36"/>
        <v>-4.8600581667449325E-3</v>
      </c>
      <c r="E803" s="119">
        <f t="shared" si="37"/>
        <v>1.3521935022728301E-2</v>
      </c>
      <c r="F803" s="273">
        <f t="shared" si="38"/>
        <v>6.1905132214867965E-2</v>
      </c>
    </row>
    <row r="804" spans="1:6">
      <c r="A804" s="62">
        <v>44673</v>
      </c>
      <c r="B804" s="61">
        <v>11.106</v>
      </c>
      <c r="C804" s="61">
        <v>6581.42</v>
      </c>
      <c r="D804" s="119">
        <f t="shared" si="36"/>
        <v>1.9828758186834225E-3</v>
      </c>
      <c r="E804" s="119">
        <f t="shared" si="37"/>
        <v>-2.0108194371378781E-2</v>
      </c>
      <c r="F804" s="273">
        <f t="shared" si="38"/>
        <v>-9.8974176572174805E-2</v>
      </c>
    </row>
    <row r="805" spans="1:6">
      <c r="A805" s="62">
        <v>44676</v>
      </c>
      <c r="B805" s="61">
        <v>11.135999999999999</v>
      </c>
      <c r="C805" s="61">
        <v>6449.38</v>
      </c>
      <c r="D805" s="119">
        <f t="shared" si="36"/>
        <v>2.6976007726483352E-3</v>
      </c>
      <c r="E805" s="119">
        <f t="shared" si="37"/>
        <v>-2.0266525369236749E-2</v>
      </c>
      <c r="F805" s="273">
        <f t="shared" si="38"/>
        <v>-8.8946261329620538E-2</v>
      </c>
    </row>
    <row r="806" spans="1:6">
      <c r="A806" s="62">
        <v>44677</v>
      </c>
      <c r="B806" s="61">
        <v>11.25</v>
      </c>
      <c r="C806" s="61">
        <v>6414.57</v>
      </c>
      <c r="D806" s="119">
        <f t="shared" si="36"/>
        <v>1.0185025058365412E-2</v>
      </c>
      <c r="E806" s="119">
        <f t="shared" si="37"/>
        <v>-5.4120367330062931E-3</v>
      </c>
      <c r="F806" s="273">
        <f t="shared" si="38"/>
        <v>-9.0199196227885581E-2</v>
      </c>
    </row>
    <row r="807" spans="1:6">
      <c r="A807" s="62">
        <v>44678</v>
      </c>
      <c r="B807" s="61">
        <v>11.31</v>
      </c>
      <c r="C807" s="61">
        <v>6445.26</v>
      </c>
      <c r="D807" s="119">
        <f t="shared" si="36"/>
        <v>5.3191614776000266E-3</v>
      </c>
      <c r="E807" s="119">
        <f t="shared" si="37"/>
        <v>4.7730115038876709E-3</v>
      </c>
      <c r="F807" s="273">
        <f t="shared" si="38"/>
        <v>-0.11801602377446044</v>
      </c>
    </row>
    <row r="808" spans="1:6">
      <c r="A808" s="62">
        <v>44679</v>
      </c>
      <c r="B808" s="61">
        <v>11.32</v>
      </c>
      <c r="C808" s="61">
        <v>6508.14</v>
      </c>
      <c r="D808" s="119">
        <f t="shared" si="36"/>
        <v>8.837826470076939E-4</v>
      </c>
      <c r="E808" s="119">
        <f t="shared" si="37"/>
        <v>9.7087241833169538E-3</v>
      </c>
      <c r="F808" s="273">
        <f t="shared" si="38"/>
        <v>-0.11573439117960084</v>
      </c>
    </row>
    <row r="809" spans="1:6">
      <c r="A809" s="62">
        <v>44680</v>
      </c>
      <c r="B809" s="61">
        <v>11.318</v>
      </c>
      <c r="C809" s="61">
        <v>6533.77</v>
      </c>
      <c r="D809" s="119">
        <f t="shared" si="36"/>
        <v>-1.7669405470483097E-4</v>
      </c>
      <c r="E809" s="119">
        <f t="shared" si="37"/>
        <v>3.9304109589197835E-3</v>
      </c>
      <c r="F809" s="273">
        <f t="shared" si="38"/>
        <v>-6.7222672499179834E-2</v>
      </c>
    </row>
    <row r="810" spans="1:6">
      <c r="A810" s="62">
        <v>44683</v>
      </c>
      <c r="B810" s="61">
        <v>11.262</v>
      </c>
      <c r="C810" s="61">
        <v>6425.61</v>
      </c>
      <c r="D810" s="119">
        <f t="shared" si="36"/>
        <v>-4.9601518879052696E-3</v>
      </c>
      <c r="E810" s="119">
        <f t="shared" si="37"/>
        <v>-1.6692544160727841E-2</v>
      </c>
      <c r="F810" s="273">
        <f t="shared" si="38"/>
        <v>-4.3167035892522104E-2</v>
      </c>
    </row>
    <row r="811" spans="1:6">
      <c r="A811" s="62">
        <v>44684</v>
      </c>
      <c r="B811" s="61">
        <v>11.456</v>
      </c>
      <c r="C811" s="61">
        <v>6476.18</v>
      </c>
      <c r="D811" s="119">
        <f t="shared" si="36"/>
        <v>1.7079383385862963E-2</v>
      </c>
      <c r="E811" s="119">
        <f t="shared" si="37"/>
        <v>7.8392624554088196E-3</v>
      </c>
      <c r="F811" s="273">
        <f t="shared" si="38"/>
        <v>-4.5396698094995365E-3</v>
      </c>
    </row>
    <row r="812" spans="1:6">
      <c r="A812" s="62">
        <v>44685</v>
      </c>
      <c r="B812" s="61">
        <v>11.504</v>
      </c>
      <c r="C812" s="61">
        <v>6395.68</v>
      </c>
      <c r="D812" s="119">
        <f t="shared" si="36"/>
        <v>4.1811907604011106E-3</v>
      </c>
      <c r="E812" s="119">
        <f t="shared" si="37"/>
        <v>-1.2508067913703135E-2</v>
      </c>
      <c r="F812" s="273">
        <f t="shared" si="38"/>
        <v>-1.0182497242284979E-3</v>
      </c>
    </row>
    <row r="813" spans="1:6">
      <c r="A813" s="62">
        <v>44686</v>
      </c>
      <c r="B813" s="61">
        <v>11.603999999999999</v>
      </c>
      <c r="C813" s="61">
        <v>6368.4</v>
      </c>
      <c r="D813" s="119">
        <f t="shared" si="36"/>
        <v>8.6550652804665996E-3</v>
      </c>
      <c r="E813" s="119">
        <f t="shared" si="37"/>
        <v>-4.2745018108462296E-3</v>
      </c>
      <c r="F813" s="273">
        <f t="shared" si="38"/>
        <v>-1.284361812159631E-2</v>
      </c>
    </row>
    <row r="814" spans="1:6">
      <c r="A814" s="62">
        <v>44687</v>
      </c>
      <c r="B814" s="61">
        <v>11.574</v>
      </c>
      <c r="C814" s="61">
        <v>6258.36</v>
      </c>
      <c r="D814" s="119">
        <f t="shared" si="36"/>
        <v>-2.5886631075104486E-3</v>
      </c>
      <c r="E814" s="119">
        <f t="shared" si="37"/>
        <v>-1.7430090681348858E-2</v>
      </c>
      <c r="F814" s="273">
        <f t="shared" si="38"/>
        <v>-2.7378195659644459E-4</v>
      </c>
    </row>
    <row r="815" spans="1:6">
      <c r="A815" s="62">
        <v>44690</v>
      </c>
      <c r="B815" s="61">
        <v>11.641999999999999</v>
      </c>
      <c r="C815" s="61">
        <v>6086.02</v>
      </c>
      <c r="D815" s="119">
        <f t="shared" si="36"/>
        <v>5.8580456978966251E-3</v>
      </c>
      <c r="E815" s="119">
        <f t="shared" si="37"/>
        <v>-2.7923832258290402E-2</v>
      </c>
      <c r="F815" s="273">
        <f t="shared" si="38"/>
        <v>-1.6745551265125128E-2</v>
      </c>
    </row>
    <row r="816" spans="1:6">
      <c r="A816" s="62">
        <v>44691</v>
      </c>
      <c r="B816" s="61">
        <v>11.722</v>
      </c>
      <c r="C816" s="61">
        <v>6116.91</v>
      </c>
      <c r="D816" s="119">
        <f t="shared" si="36"/>
        <v>6.8481692046936677E-3</v>
      </c>
      <c r="E816" s="119">
        <f t="shared" si="37"/>
        <v>5.0627293574618511E-3</v>
      </c>
      <c r="F816" s="273">
        <f t="shared" si="38"/>
        <v>-1.2664917589525993E-2</v>
      </c>
    </row>
    <row r="817" spans="1:6">
      <c r="A817" s="62">
        <v>44692</v>
      </c>
      <c r="B817" s="61">
        <v>11.666</v>
      </c>
      <c r="C817" s="61">
        <v>6269.73</v>
      </c>
      <c r="D817" s="119">
        <f t="shared" si="36"/>
        <v>-4.7887897227915435E-3</v>
      </c>
      <c r="E817" s="119">
        <f t="shared" si="37"/>
        <v>2.4676224459134193E-2</v>
      </c>
      <c r="F817" s="273">
        <f t="shared" si="38"/>
        <v>-4.765897292682033E-2</v>
      </c>
    </row>
    <row r="818" spans="1:6">
      <c r="A818" s="62">
        <v>44693</v>
      </c>
      <c r="B818" s="61">
        <v>11.68</v>
      </c>
      <c r="C818" s="61">
        <v>6206.26</v>
      </c>
      <c r="D818" s="119">
        <f t="shared" si="36"/>
        <v>1.1993490686350115E-3</v>
      </c>
      <c r="E818" s="119">
        <f t="shared" si="37"/>
        <v>-1.0174831427668889E-2</v>
      </c>
      <c r="F818" s="273">
        <f t="shared" si="38"/>
        <v>8.7892727401533716E-3</v>
      </c>
    </row>
    <row r="819" spans="1:6">
      <c r="A819" s="62">
        <v>44694</v>
      </c>
      <c r="B819" s="61">
        <v>11.666</v>
      </c>
      <c r="C819" s="61">
        <v>6362.68</v>
      </c>
      <c r="D819" s="119">
        <f t="shared" si="36"/>
        <v>-1.199349068635116E-3</v>
      </c>
      <c r="E819" s="119">
        <f t="shared" si="37"/>
        <v>2.4891212153673088E-2</v>
      </c>
      <c r="F819" s="273">
        <f t="shared" si="38"/>
        <v>-1.5627636301747429E-2</v>
      </c>
    </row>
    <row r="820" spans="1:6">
      <c r="A820" s="62">
        <v>44697</v>
      </c>
      <c r="B820" s="61">
        <v>11.722</v>
      </c>
      <c r="C820" s="61">
        <v>6347.77</v>
      </c>
      <c r="D820" s="119">
        <f t="shared" si="36"/>
        <v>4.788789722791593E-3</v>
      </c>
      <c r="E820" s="119">
        <f t="shared" si="37"/>
        <v>-2.3461021189590953E-3</v>
      </c>
      <c r="F820" s="273">
        <f t="shared" si="38"/>
        <v>-3.2067972028271996E-2</v>
      </c>
    </row>
    <row r="821" spans="1:6">
      <c r="A821" s="62">
        <v>44698</v>
      </c>
      <c r="B821" s="61">
        <v>11.726000000000001</v>
      </c>
      <c r="C821" s="61">
        <v>6430.19</v>
      </c>
      <c r="D821" s="119">
        <f t="shared" si="36"/>
        <v>3.4118048778596983E-4</v>
      </c>
      <c r="E821" s="119">
        <f t="shared" si="37"/>
        <v>1.2900516678364529E-2</v>
      </c>
      <c r="F821" s="273">
        <f t="shared" si="38"/>
        <v>-4.1470732605160751E-2</v>
      </c>
    </row>
    <row r="822" spans="1:6">
      <c r="A822" s="62">
        <v>44699</v>
      </c>
      <c r="B822" s="61">
        <v>11.688000000000001</v>
      </c>
      <c r="C822" s="61">
        <v>6352.94</v>
      </c>
      <c r="D822" s="119">
        <f t="shared" si="36"/>
        <v>-3.2459240936249735E-3</v>
      </c>
      <c r="E822" s="119">
        <f t="shared" si="37"/>
        <v>-1.2086388919277503E-2</v>
      </c>
      <c r="F822" s="273">
        <f t="shared" si="38"/>
        <v>-1.4916737126562314E-2</v>
      </c>
    </row>
    <row r="823" spans="1:6">
      <c r="A823" s="62">
        <v>44700</v>
      </c>
      <c r="B823" s="61">
        <v>11.548</v>
      </c>
      <c r="C823" s="61">
        <v>6272.71</v>
      </c>
      <c r="D823" s="119">
        <f t="shared" si="36"/>
        <v>-1.2050412647709775E-2</v>
      </c>
      <c r="E823" s="119">
        <f t="shared" si="37"/>
        <v>-1.2709219710892056E-2</v>
      </c>
      <c r="F823" s="273">
        <f t="shared" si="38"/>
        <v>7.8529525744156E-3</v>
      </c>
    </row>
    <row r="824" spans="1:6">
      <c r="A824" s="62">
        <v>44701</v>
      </c>
      <c r="B824" s="61">
        <v>11.582000000000001</v>
      </c>
      <c r="C824" s="61">
        <v>6285.24</v>
      </c>
      <c r="D824" s="119">
        <f t="shared" si="36"/>
        <v>2.9399070029094195E-3</v>
      </c>
      <c r="E824" s="119">
        <f t="shared" si="37"/>
        <v>1.9955492987466139E-3</v>
      </c>
      <c r="F824" s="273">
        <f t="shared" si="38"/>
        <v>5.5420138501790395E-2</v>
      </c>
    </row>
    <row r="825" spans="1:6">
      <c r="A825" s="62">
        <v>44704</v>
      </c>
      <c r="B825" s="61">
        <v>11.696</v>
      </c>
      <c r="C825" s="61">
        <v>6358.74</v>
      </c>
      <c r="D825" s="119">
        <f t="shared" si="36"/>
        <v>9.7947342038244584E-3</v>
      </c>
      <c r="E825" s="119">
        <f t="shared" si="37"/>
        <v>1.1626217046813981E-2</v>
      </c>
      <c r="F825" s="273">
        <f t="shared" si="38"/>
        <v>7.0364067879711348E-2</v>
      </c>
    </row>
    <row r="826" spans="1:6">
      <c r="A826" s="62">
        <v>44705</v>
      </c>
      <c r="B826" s="61">
        <v>11.814</v>
      </c>
      <c r="C826" s="61">
        <v>6253.14</v>
      </c>
      <c r="D826" s="119">
        <f t="shared" si="36"/>
        <v>1.0038365877620857E-2</v>
      </c>
      <c r="E826" s="119">
        <f t="shared" si="37"/>
        <v>-1.6746506929785975E-2</v>
      </c>
      <c r="F826" s="273">
        <f t="shared" si="38"/>
        <v>9.5756624486201987E-3</v>
      </c>
    </row>
    <row r="827" spans="1:6">
      <c r="A827" s="62">
        <v>44706</v>
      </c>
      <c r="B827" s="61">
        <v>11.76</v>
      </c>
      <c r="C827" s="61">
        <v>6298.64</v>
      </c>
      <c r="D827" s="119">
        <f t="shared" si="36"/>
        <v>-4.5813264145626682E-3</v>
      </c>
      <c r="E827" s="119">
        <f t="shared" si="37"/>
        <v>7.2499994899967784E-3</v>
      </c>
      <c r="F827" s="273">
        <f t="shared" si="38"/>
        <v>-3.1387747273767417E-3</v>
      </c>
    </row>
    <row r="828" spans="1:6">
      <c r="A828" s="62">
        <v>44707</v>
      </c>
      <c r="B828" s="61">
        <v>11.78</v>
      </c>
      <c r="C828" s="61">
        <v>6410.58</v>
      </c>
      <c r="D828" s="119">
        <f t="shared" si="36"/>
        <v>1.6992357529598428E-3</v>
      </c>
      <c r="E828" s="119">
        <f t="shared" si="37"/>
        <v>1.7616013380846885E-2</v>
      </c>
      <c r="F828" s="273">
        <f t="shared" si="38"/>
        <v>-4.1566271698407565E-3</v>
      </c>
    </row>
    <row r="829" spans="1:6">
      <c r="A829" s="62">
        <v>44708</v>
      </c>
      <c r="B829" s="61">
        <v>11.704000000000001</v>
      </c>
      <c r="C829" s="61">
        <v>6515.75</v>
      </c>
      <c r="D829" s="119">
        <f t="shared" si="36"/>
        <v>-6.4725145056173669E-3</v>
      </c>
      <c r="E829" s="119">
        <f t="shared" si="37"/>
        <v>1.6272572448856978E-2</v>
      </c>
      <c r="F829" s="273">
        <f t="shared" si="38"/>
        <v>-2.7409077310473474E-2</v>
      </c>
    </row>
    <row r="830" spans="1:6">
      <c r="A830" s="62">
        <v>44711</v>
      </c>
      <c r="B830" s="61">
        <v>11.593999999999999</v>
      </c>
      <c r="C830" s="61">
        <v>6562.39</v>
      </c>
      <c r="D830" s="119">
        <f t="shared" si="36"/>
        <v>-9.4429408002821829E-3</v>
      </c>
      <c r="E830" s="119">
        <f t="shared" si="37"/>
        <v>7.1325429651133577E-3</v>
      </c>
      <c r="F830" s="273">
        <f t="shared" si="38"/>
        <v>-5.1689670680995135E-2</v>
      </c>
    </row>
    <row r="831" spans="1:6">
      <c r="A831" s="62">
        <v>44712</v>
      </c>
      <c r="B831" s="61">
        <v>11.648</v>
      </c>
      <c r="C831" s="61">
        <v>6468.8</v>
      </c>
      <c r="D831" s="119">
        <f t="shared" si="36"/>
        <v>4.6467685367890107E-3</v>
      </c>
      <c r="E831" s="119">
        <f t="shared" si="37"/>
        <v>-1.4364245968128637E-2</v>
      </c>
      <c r="F831" s="273">
        <f t="shared" si="38"/>
        <v>-7.0574546448443992E-2</v>
      </c>
    </row>
    <row r="832" spans="1:6">
      <c r="A832" s="62">
        <v>44713</v>
      </c>
      <c r="B832" s="61">
        <v>11.63</v>
      </c>
      <c r="C832" s="61">
        <v>6418.89</v>
      </c>
      <c r="D832" s="119">
        <f t="shared" si="36"/>
        <v>-1.5465249237570371E-3</v>
      </c>
      <c r="E832" s="119">
        <f t="shared" si="37"/>
        <v>-7.7454143472045212E-3</v>
      </c>
      <c r="F832" s="273">
        <f t="shared" si="38"/>
        <v>-5.8509353109703337E-2</v>
      </c>
    </row>
    <row r="833" spans="1:6">
      <c r="A833" s="62">
        <v>44714</v>
      </c>
      <c r="B833" s="61">
        <v>11.548</v>
      </c>
      <c r="C833" s="61">
        <v>6500.44</v>
      </c>
      <c r="D833" s="119">
        <f t="shared" si="36"/>
        <v>-7.0757047298844831E-3</v>
      </c>
      <c r="E833" s="119">
        <f t="shared" si="37"/>
        <v>1.2624661361097982E-2</v>
      </c>
      <c r="F833" s="273">
        <f t="shared" si="38"/>
        <v>-6.2949635780268742E-2</v>
      </c>
    </row>
    <row r="834" spans="1:6">
      <c r="A834" s="62">
        <v>44715</v>
      </c>
      <c r="B834" s="61">
        <v>11.555999999999999</v>
      </c>
      <c r="C834" s="61">
        <v>6485.3</v>
      </c>
      <c r="D834" s="119">
        <f t="shared" si="36"/>
        <v>6.925208032999762E-4</v>
      </c>
      <c r="E834" s="119">
        <f t="shared" si="37"/>
        <v>-2.3317896184564019E-3</v>
      </c>
      <c r="F834" s="273">
        <f t="shared" si="38"/>
        <v>-6.4762576640446365E-2</v>
      </c>
    </row>
    <row r="835" spans="1:6">
      <c r="A835" s="62">
        <v>44718</v>
      </c>
      <c r="B835" s="61">
        <v>11.486000000000001</v>
      </c>
      <c r="C835" s="61">
        <v>6548.78</v>
      </c>
      <c r="D835" s="119">
        <f t="shared" si="36"/>
        <v>-6.0758801618838957E-3</v>
      </c>
      <c r="E835" s="119">
        <f t="shared" si="37"/>
        <v>9.7406954569066659E-3</v>
      </c>
      <c r="F835" s="273">
        <f t="shared" si="38"/>
        <v>-7.6320815695899741E-2</v>
      </c>
    </row>
    <row r="836" spans="1:6">
      <c r="A836" s="62">
        <v>44719</v>
      </c>
      <c r="B836" s="61">
        <v>11.096</v>
      </c>
      <c r="C836" s="61">
        <v>6500.35</v>
      </c>
      <c r="D836" s="119">
        <f t="shared" ref="D836:D899" si="39">LN(B836/B835)</f>
        <v>-3.4544219429574356E-2</v>
      </c>
      <c r="E836" s="119">
        <f t="shared" ref="E836:E899" si="40">LN(C836/C835)</f>
        <v>-7.4227511509274606E-3</v>
      </c>
      <c r="F836" s="273">
        <f t="shared" si="38"/>
        <v>-1.2305614053185433E-2</v>
      </c>
    </row>
    <row r="837" spans="1:6">
      <c r="A837" s="62">
        <v>44720</v>
      </c>
      <c r="B837" s="61">
        <v>10.848000000000001</v>
      </c>
      <c r="C837" s="61">
        <v>6448.63</v>
      </c>
      <c r="D837" s="119">
        <f t="shared" si="39"/>
        <v>-2.2603951814490653E-2</v>
      </c>
      <c r="E837" s="119">
        <f t="shared" si="40"/>
        <v>-7.9883164596129385E-3</v>
      </c>
      <c r="F837" s="273">
        <f t="shared" si="38"/>
        <v>1.6130513628075115E-2</v>
      </c>
    </row>
    <row r="838" spans="1:6">
      <c r="A838" s="62">
        <v>44721</v>
      </c>
      <c r="B838" s="61">
        <v>10.852</v>
      </c>
      <c r="C838" s="61">
        <v>6358.46</v>
      </c>
      <c r="D838" s="119">
        <f t="shared" si="39"/>
        <v>3.6866359864549188E-4</v>
      </c>
      <c r="E838" s="119">
        <f t="shared" si="40"/>
        <v>-1.4081495479148755E-2</v>
      </c>
      <c r="F838" s="273">
        <f t="shared" si="38"/>
        <v>7.081567976920237E-3</v>
      </c>
    </row>
    <row r="839" spans="1:6">
      <c r="A839" s="62">
        <v>44722</v>
      </c>
      <c r="B839" s="61">
        <v>10.802</v>
      </c>
      <c r="C839" s="61">
        <v>6187.23</v>
      </c>
      <c r="D839" s="119">
        <f t="shared" si="39"/>
        <v>-4.618092625986051E-3</v>
      </c>
      <c r="E839" s="119">
        <f t="shared" si="40"/>
        <v>-2.7298719087945515E-2</v>
      </c>
      <c r="F839" s="273">
        <f t="shared" si="38"/>
        <v>1.8728013516692871E-2</v>
      </c>
    </row>
    <row r="840" spans="1:6">
      <c r="A840" s="62">
        <v>44725</v>
      </c>
      <c r="B840" s="61">
        <v>10.9</v>
      </c>
      <c r="C840" s="61">
        <v>6022.32</v>
      </c>
      <c r="D840" s="119">
        <f t="shared" si="39"/>
        <v>9.0314870643987688E-3</v>
      </c>
      <c r="E840" s="119">
        <f t="shared" si="40"/>
        <v>-2.7014923439140835E-2</v>
      </c>
      <c r="F840" s="273">
        <f t="shared" si="38"/>
        <v>-3.1058288371333679E-2</v>
      </c>
    </row>
    <row r="841" spans="1:6">
      <c r="A841" s="62">
        <v>44726</v>
      </c>
      <c r="B841" s="61">
        <v>10.862</v>
      </c>
      <c r="C841" s="61">
        <v>5949.84</v>
      </c>
      <c r="D841" s="119">
        <f t="shared" si="39"/>
        <v>-3.4923296224445561E-3</v>
      </c>
      <c r="E841" s="119">
        <f t="shared" si="40"/>
        <v>-1.2108238700264643E-2</v>
      </c>
      <c r="F841" s="273">
        <f t="shared" si="38"/>
        <v>-5.7838109675588334E-2</v>
      </c>
    </row>
    <row r="842" spans="1:6">
      <c r="A842" s="62">
        <v>44727</v>
      </c>
      <c r="B842" s="61">
        <v>10.88</v>
      </c>
      <c r="C842" s="61">
        <v>6030.13</v>
      </c>
      <c r="D842" s="119">
        <f t="shared" si="39"/>
        <v>1.6557818151431434E-3</v>
      </c>
      <c r="E842" s="119">
        <f t="shared" si="40"/>
        <v>1.340424093933699E-2</v>
      </c>
      <c r="F842" s="273">
        <f t="shared" si="38"/>
        <v>-3.8946702538153508E-2</v>
      </c>
    </row>
    <row r="843" spans="1:6">
      <c r="A843" s="62">
        <v>44728</v>
      </c>
      <c r="B843" s="61">
        <v>10.914</v>
      </c>
      <c r="C843" s="61">
        <v>5886.24</v>
      </c>
      <c r="D843" s="119">
        <f t="shared" si="39"/>
        <v>3.1201273362434566E-3</v>
      </c>
      <c r="E843" s="119">
        <f t="shared" si="40"/>
        <v>-2.4151145679321629E-2</v>
      </c>
      <c r="F843" s="273">
        <f t="shared" si="38"/>
        <v>-4.9085676773483258E-2</v>
      </c>
    </row>
    <row r="844" spans="1:6">
      <c r="A844" s="62">
        <v>44729</v>
      </c>
      <c r="B844" s="61">
        <v>10.938000000000001</v>
      </c>
      <c r="C844" s="61">
        <v>5882.65</v>
      </c>
      <c r="D844" s="119">
        <f t="shared" si="39"/>
        <v>2.1965961605409671E-3</v>
      </c>
      <c r="E844" s="119">
        <f t="shared" si="40"/>
        <v>-6.1008304289539728E-4</v>
      </c>
      <c r="F844" s="273">
        <f t="shared" si="38"/>
        <v>-5.1028072637416974E-2</v>
      </c>
    </row>
    <row r="845" spans="1:6">
      <c r="A845" s="62">
        <v>44732</v>
      </c>
      <c r="B845" s="61">
        <v>11.03</v>
      </c>
      <c r="C845" s="61">
        <v>5920.09</v>
      </c>
      <c r="D845" s="119">
        <f t="shared" si="39"/>
        <v>8.3758683408299544E-3</v>
      </c>
      <c r="E845" s="119">
        <f t="shared" si="40"/>
        <v>6.3443108262639224E-3</v>
      </c>
      <c r="F845" s="273">
        <f t="shared" si="38"/>
        <v>-1.0388619827544293E-2</v>
      </c>
    </row>
    <row r="846" spans="1:6">
      <c r="A846" s="62">
        <v>44733</v>
      </c>
      <c r="B846" s="61">
        <v>10.936</v>
      </c>
      <c r="C846" s="61">
        <v>5964.66</v>
      </c>
      <c r="D846" s="119">
        <f t="shared" si="39"/>
        <v>-8.5587338437625778E-3</v>
      </c>
      <c r="E846" s="119">
        <f t="shared" si="40"/>
        <v>7.5004032805312737E-3</v>
      </c>
      <c r="F846" s="273">
        <f t="shared" si="38"/>
        <v>-2.7619342886186497E-2</v>
      </c>
    </row>
    <row r="847" spans="1:6">
      <c r="A847" s="62">
        <v>44734</v>
      </c>
      <c r="B847" s="61">
        <v>11.116</v>
      </c>
      <c r="C847" s="61">
        <v>5916.63</v>
      </c>
      <c r="D847" s="119">
        <f t="shared" si="39"/>
        <v>1.6325412458608718E-2</v>
      </c>
      <c r="E847" s="119">
        <f t="shared" si="40"/>
        <v>-8.0850247125745477E-3</v>
      </c>
      <c r="F847" s="273">
        <f t="shared" si="38"/>
        <v>-3.9511025369408655E-2</v>
      </c>
    </row>
    <row r="848" spans="1:6">
      <c r="A848" s="62">
        <v>44735</v>
      </c>
      <c r="B848" s="61">
        <v>11.042</v>
      </c>
      <c r="C848" s="61">
        <v>5883.33</v>
      </c>
      <c r="D848" s="119">
        <f t="shared" si="39"/>
        <v>-6.6793280184044533E-3</v>
      </c>
      <c r="E848" s="119">
        <f t="shared" si="40"/>
        <v>-5.6441019122163288E-3</v>
      </c>
      <c r="F848" s="273">
        <f t="shared" si="38"/>
        <v>-3.2089763604168042E-2</v>
      </c>
    </row>
    <row r="849" spans="1:6">
      <c r="A849" s="62">
        <v>44736</v>
      </c>
      <c r="B849" s="61">
        <v>11.106</v>
      </c>
      <c r="C849" s="61">
        <v>6073.35</v>
      </c>
      <c r="D849" s="119">
        <f t="shared" si="39"/>
        <v>5.7793189575624888E-3</v>
      </c>
      <c r="E849" s="119">
        <f t="shared" si="40"/>
        <v>3.1787419258241689E-2</v>
      </c>
      <c r="F849" s="273">
        <f t="shared" si="38"/>
        <v>1.0111053507044217E-2</v>
      </c>
    </row>
    <row r="850" spans="1:6">
      <c r="A850" s="62">
        <v>44739</v>
      </c>
      <c r="B850" s="61">
        <v>11.134</v>
      </c>
      <c r="C850" s="61">
        <v>6047.31</v>
      </c>
      <c r="D850" s="119">
        <f t="shared" si="39"/>
        <v>2.5179869419007209E-3</v>
      </c>
      <c r="E850" s="119">
        <f t="shared" si="40"/>
        <v>-4.2968023298458847E-3</v>
      </c>
      <c r="F850" s="273">
        <f t="shared" si="38"/>
        <v>9.0139395655684084E-3</v>
      </c>
    </row>
    <row r="851" spans="1:6">
      <c r="A851" s="62">
        <v>44740</v>
      </c>
      <c r="B851" s="61">
        <v>11.29</v>
      </c>
      <c r="C851" s="61">
        <v>6086.02</v>
      </c>
      <c r="D851" s="119">
        <f t="shared" si="39"/>
        <v>1.3913888400254624E-2</v>
      </c>
      <c r="E851" s="119">
        <f t="shared" si="40"/>
        <v>6.3807926328797717E-3</v>
      </c>
      <c r="F851" s="273">
        <f t="shared" si="38"/>
        <v>2.6165821773903454E-2</v>
      </c>
    </row>
    <row r="852" spans="1:6">
      <c r="A852" s="62">
        <v>44741</v>
      </c>
      <c r="B852" s="61">
        <v>11.256</v>
      </c>
      <c r="C852" s="61">
        <v>6031.48</v>
      </c>
      <c r="D852" s="119">
        <f t="shared" si="39"/>
        <v>-3.0160583494826094E-3</v>
      </c>
      <c r="E852" s="119">
        <f t="shared" si="40"/>
        <v>-9.0019176069981253E-3</v>
      </c>
      <c r="F852" s="273">
        <f t="shared" si="38"/>
        <v>2.5055963602690173E-2</v>
      </c>
    </row>
    <row r="853" spans="1:6">
      <c r="A853" s="62">
        <v>44742</v>
      </c>
      <c r="B853" s="61">
        <v>11.22</v>
      </c>
      <c r="C853" s="61">
        <v>5922.86</v>
      </c>
      <c r="D853" s="119">
        <f t="shared" si="39"/>
        <v>-3.2034197175375891E-3</v>
      </c>
      <c r="E853" s="119">
        <f t="shared" si="40"/>
        <v>-1.8172979748203668E-2</v>
      </c>
      <c r="F853" s="273">
        <f t="shared" si="38"/>
        <v>1.0016614012097498E-2</v>
      </c>
    </row>
    <row r="854" spans="1:6">
      <c r="A854" s="62">
        <v>44743</v>
      </c>
      <c r="B854" s="61">
        <v>11.28</v>
      </c>
      <c r="C854" s="61">
        <v>5931.06</v>
      </c>
      <c r="D854" s="119">
        <f t="shared" si="39"/>
        <v>5.3333459753623818E-3</v>
      </c>
      <c r="E854" s="119">
        <f t="shared" si="40"/>
        <v>1.3835087984341151E-3</v>
      </c>
      <c r="F854" s="273">
        <f t="shared" si="38"/>
        <v>1.0967194614178302E-2</v>
      </c>
    </row>
    <row r="855" spans="1:6">
      <c r="A855" s="62">
        <v>44746</v>
      </c>
      <c r="B855" s="61">
        <v>11.3</v>
      </c>
      <c r="C855" s="61">
        <v>5954.65</v>
      </c>
      <c r="D855" s="119">
        <f t="shared" si="39"/>
        <v>1.7714796483822427E-3</v>
      </c>
      <c r="E855" s="119">
        <f t="shared" si="40"/>
        <v>3.969477797311727E-3</v>
      </c>
      <c r="F855" s="273">
        <f t="shared" si="38"/>
        <v>-1.1608757432080417E-2</v>
      </c>
    </row>
    <row r="856" spans="1:6">
      <c r="A856" s="62">
        <v>44747</v>
      </c>
      <c r="B856" s="61">
        <v>11.141999999999999</v>
      </c>
      <c r="C856" s="61">
        <v>5794.96</v>
      </c>
      <c r="D856" s="119">
        <f t="shared" si="39"/>
        <v>-1.4080974119671281E-2</v>
      </c>
      <c r="E856" s="119">
        <f t="shared" si="40"/>
        <v>-2.7183852674881624E-2</v>
      </c>
      <c r="F856" s="273">
        <f t="shared" si="38"/>
        <v>6.6905665972607054E-2</v>
      </c>
    </row>
    <row r="857" spans="1:6">
      <c r="A857" s="62">
        <v>44748</v>
      </c>
      <c r="B857" s="61">
        <v>11.013999999999999</v>
      </c>
      <c r="C857" s="61">
        <v>5912.38</v>
      </c>
      <c r="D857" s="119">
        <f t="shared" si="39"/>
        <v>-1.1554560758333951E-2</v>
      </c>
      <c r="E857" s="119">
        <f t="shared" si="40"/>
        <v>2.0059883363262816E-2</v>
      </c>
      <c r="F857" s="273">
        <f t="shared" si="38"/>
        <v>3.4002276565504946E-2</v>
      </c>
    </row>
    <row r="858" spans="1:6">
      <c r="A858" s="62">
        <v>44749</v>
      </c>
      <c r="B858" s="61">
        <v>10.742000000000001</v>
      </c>
      <c r="C858" s="61">
        <v>6006.7</v>
      </c>
      <c r="D858" s="119">
        <f t="shared" si="39"/>
        <v>-2.5005899357022025E-2</v>
      </c>
      <c r="E858" s="119">
        <f t="shared" si="40"/>
        <v>1.5827055257253069E-2</v>
      </c>
      <c r="F858" s="273">
        <f t="shared" si="38"/>
        <v>-4.0801878089821594E-2</v>
      </c>
    </row>
    <row r="859" spans="1:6">
      <c r="A859" s="62">
        <v>44750</v>
      </c>
      <c r="B859" s="61">
        <v>10.596</v>
      </c>
      <c r="C859" s="61">
        <v>6033.13</v>
      </c>
      <c r="D859" s="119">
        <f t="shared" si="39"/>
        <v>-1.3684720073444392E-2</v>
      </c>
      <c r="E859" s="119">
        <f t="shared" si="40"/>
        <v>4.3904344920467544E-3</v>
      </c>
      <c r="F859" s="273">
        <f t="shared" si="38"/>
        <v>-4.4375892513408427E-2</v>
      </c>
    </row>
    <row r="860" spans="1:6">
      <c r="A860" s="62">
        <v>44753</v>
      </c>
      <c r="B860" s="61">
        <v>10.603999999999999</v>
      </c>
      <c r="C860" s="61">
        <v>5996.3</v>
      </c>
      <c r="D860" s="119">
        <f t="shared" si="39"/>
        <v>7.5471701695577415E-4</v>
      </c>
      <c r="E860" s="119">
        <f t="shared" si="40"/>
        <v>-6.1233350340031316E-3</v>
      </c>
      <c r="F860" s="273">
        <f t="shared" si="38"/>
        <v>-3.6901222995787707E-2</v>
      </c>
    </row>
    <row r="861" spans="1:6">
      <c r="A861" s="62">
        <v>44754</v>
      </c>
      <c r="B861" s="61">
        <v>10.773999999999999</v>
      </c>
      <c r="C861" s="61">
        <v>6044.2</v>
      </c>
      <c r="D861" s="119">
        <f t="shared" si="39"/>
        <v>1.590453583156299E-2</v>
      </c>
      <c r="E861" s="119">
        <f t="shared" si="40"/>
        <v>7.9565221871453241E-3</v>
      </c>
      <c r="F861" s="273">
        <f t="shared" si="38"/>
        <v>9.9070667210270063E-3</v>
      </c>
    </row>
    <row r="862" spans="1:6">
      <c r="A862" s="62">
        <v>44755</v>
      </c>
      <c r="B862" s="61">
        <v>10.72</v>
      </c>
      <c r="C862" s="61">
        <v>6000.24</v>
      </c>
      <c r="D862" s="119">
        <f t="shared" si="39"/>
        <v>-5.0246686156859531E-3</v>
      </c>
      <c r="E862" s="119">
        <f t="shared" si="40"/>
        <v>-7.2996661033642336E-3</v>
      </c>
      <c r="F862" s="273">
        <f t="shared" si="38"/>
        <v>1.2887713548819372E-2</v>
      </c>
    </row>
    <row r="863" spans="1:6">
      <c r="A863" s="62">
        <v>44756</v>
      </c>
      <c r="B863" s="61">
        <v>10.532</v>
      </c>
      <c r="C863" s="61">
        <v>5915.41</v>
      </c>
      <c r="D863" s="119">
        <f t="shared" si="39"/>
        <v>-1.769291400859296E-2</v>
      </c>
      <c r="E863" s="119">
        <f t="shared" si="40"/>
        <v>-1.4238658099836122E-2</v>
      </c>
      <c r="F863" s="273">
        <f t="shared" si="38"/>
        <v>5.2481134565332876E-2</v>
      </c>
    </row>
    <row r="864" spans="1:6">
      <c r="A864" s="62">
        <v>44757</v>
      </c>
      <c r="B864" s="61">
        <v>10.552</v>
      </c>
      <c r="C864" s="61">
        <v>6036</v>
      </c>
      <c r="D864" s="119">
        <f t="shared" si="39"/>
        <v>1.8971737809505211E-3</v>
      </c>
      <c r="E864" s="119">
        <f t="shared" si="40"/>
        <v>2.0180730577362197E-2</v>
      </c>
      <c r="F864" s="273">
        <f t="shared" si="38"/>
        <v>6.5459191179329579E-2</v>
      </c>
    </row>
    <row r="865" spans="1:6">
      <c r="A865" s="62">
        <v>44760</v>
      </c>
      <c r="B865" s="61">
        <v>10.5</v>
      </c>
      <c r="C865" s="61">
        <v>6091.91</v>
      </c>
      <c r="D865" s="119">
        <f t="shared" si="39"/>
        <v>-4.9401582515357706E-3</v>
      </c>
      <c r="E865" s="119">
        <f t="shared" si="40"/>
        <v>9.2201205447762866E-3</v>
      </c>
      <c r="F865" s="273">
        <f t="shared" si="38"/>
        <v>6.786720628568424E-2</v>
      </c>
    </row>
    <row r="866" spans="1:6">
      <c r="A866" s="62">
        <v>44761</v>
      </c>
      <c r="B866" s="61">
        <v>10.545999999999999</v>
      </c>
      <c r="C866" s="61">
        <v>6201.22</v>
      </c>
      <c r="D866" s="119">
        <f t="shared" si="39"/>
        <v>4.371383944800346E-3</v>
      </c>
      <c r="E866" s="119">
        <f t="shared" si="40"/>
        <v>1.7784385436713339E-2</v>
      </c>
      <c r="F866" s="273">
        <f t="shared" ref="F866:F929" si="41">SLOPE(D837:D866,E837:E866)</f>
        <v>5.812105849648503E-2</v>
      </c>
    </row>
    <row r="867" spans="1:6">
      <c r="A867" s="62">
        <v>44762</v>
      </c>
      <c r="B867" s="61">
        <v>10.432</v>
      </c>
      <c r="C867" s="61">
        <v>6184.66</v>
      </c>
      <c r="D867" s="119">
        <f t="shared" si="39"/>
        <v>-1.0868635923980822E-2</v>
      </c>
      <c r="E867" s="119">
        <f t="shared" si="40"/>
        <v>-2.6740142593800879E-3</v>
      </c>
      <c r="F867" s="273">
        <f t="shared" si="41"/>
        <v>3.9922020328327049E-2</v>
      </c>
    </row>
    <row r="868" spans="1:6">
      <c r="A868" s="62">
        <v>44763</v>
      </c>
      <c r="B868" s="61">
        <v>10.304</v>
      </c>
      <c r="C868" s="61">
        <v>6201.11</v>
      </c>
      <c r="D868" s="119">
        <f t="shared" si="39"/>
        <v>-1.2345835822299379E-2</v>
      </c>
      <c r="E868" s="119">
        <f t="shared" si="40"/>
        <v>2.6562756570362753E-3</v>
      </c>
      <c r="F868" s="273">
        <f t="shared" si="41"/>
        <v>3.837835801026783E-2</v>
      </c>
    </row>
    <row r="869" spans="1:6">
      <c r="A869" s="62">
        <v>44764</v>
      </c>
      <c r="B869" s="61">
        <v>10.118</v>
      </c>
      <c r="C869" s="61">
        <v>6216.82</v>
      </c>
      <c r="D869" s="119">
        <f t="shared" si="39"/>
        <v>-1.8216153492253438E-2</v>
      </c>
      <c r="E869" s="119">
        <f t="shared" si="40"/>
        <v>2.5302137121500979E-3</v>
      </c>
      <c r="F869" s="273">
        <f t="shared" si="41"/>
        <v>2.3046434947171141E-2</v>
      </c>
    </row>
    <row r="870" spans="1:6">
      <c r="A870" s="62">
        <v>44767</v>
      </c>
      <c r="B870" s="61">
        <v>10.27</v>
      </c>
      <c r="C870" s="61">
        <v>6237.55</v>
      </c>
      <c r="D870" s="119">
        <f t="shared" si="39"/>
        <v>1.4911008070722521E-2</v>
      </c>
      <c r="E870" s="119">
        <f t="shared" si="40"/>
        <v>3.328955080674652E-3</v>
      </c>
      <c r="F870" s="273">
        <f t="shared" si="41"/>
        <v>9.4699591192088262E-2</v>
      </c>
    </row>
    <row r="871" spans="1:6">
      <c r="A871" s="62">
        <v>44768</v>
      </c>
      <c r="B871" s="61">
        <v>10.236000000000001</v>
      </c>
      <c r="C871" s="61">
        <v>6211.45</v>
      </c>
      <c r="D871" s="119">
        <f t="shared" si="39"/>
        <v>-3.316105642924401E-3</v>
      </c>
      <c r="E871" s="119">
        <f t="shared" si="40"/>
        <v>-4.1931140238228972E-3</v>
      </c>
      <c r="F871" s="273">
        <f t="shared" si="41"/>
        <v>9.4947644395302663E-2</v>
      </c>
    </row>
    <row r="872" spans="1:6">
      <c r="A872" s="62">
        <v>44769</v>
      </c>
      <c r="B872" s="61">
        <v>10.164</v>
      </c>
      <c r="C872" s="61">
        <v>6257.94</v>
      </c>
      <c r="D872" s="119">
        <f t="shared" si="39"/>
        <v>-7.0588528396248003E-3</v>
      </c>
      <c r="E872" s="119">
        <f t="shared" si="40"/>
        <v>7.4566944192691505E-3</v>
      </c>
      <c r="F872" s="273">
        <f t="shared" si="41"/>
        <v>8.1600628776859876E-2</v>
      </c>
    </row>
    <row r="873" spans="1:6">
      <c r="A873" s="62">
        <v>44770</v>
      </c>
      <c r="B873" s="61">
        <v>9.9309999999999992</v>
      </c>
      <c r="C873" s="61">
        <v>6339.21</v>
      </c>
      <c r="D873" s="119">
        <f t="shared" si="39"/>
        <v>-2.3190887536696219E-2</v>
      </c>
      <c r="E873" s="119">
        <f t="shared" si="40"/>
        <v>1.290309753394942E-2</v>
      </c>
      <c r="F873" s="273">
        <f t="shared" si="41"/>
        <v>7.481710126424064E-2</v>
      </c>
    </row>
    <row r="874" spans="1:6">
      <c r="A874" s="62">
        <v>44771</v>
      </c>
      <c r="B874" s="61">
        <v>9.9969999999999999</v>
      </c>
      <c r="C874" s="61">
        <v>6448.5</v>
      </c>
      <c r="D874" s="119">
        <f t="shared" si="39"/>
        <v>6.623870063822283E-3</v>
      </c>
      <c r="E874" s="119">
        <f t="shared" si="40"/>
        <v>1.7093390615340265E-2</v>
      </c>
      <c r="F874" s="273">
        <f t="shared" si="41"/>
        <v>0.10606253151652131</v>
      </c>
    </row>
    <row r="875" spans="1:6">
      <c r="A875" s="62">
        <v>44774</v>
      </c>
      <c r="B875" s="61">
        <v>9.9619999999999997</v>
      </c>
      <c r="C875" s="61">
        <v>6436.86</v>
      </c>
      <c r="D875" s="119">
        <f t="shared" si="39"/>
        <v>-3.507193333951998E-3</v>
      </c>
      <c r="E875" s="119">
        <f t="shared" si="40"/>
        <v>-1.8067020504273815E-3</v>
      </c>
      <c r="F875" s="273">
        <f t="shared" si="41"/>
        <v>9.7463039074984575E-2</v>
      </c>
    </row>
    <row r="876" spans="1:6">
      <c r="A876" s="62">
        <v>44775</v>
      </c>
      <c r="B876" s="61">
        <v>10.076000000000001</v>
      </c>
      <c r="C876" s="61">
        <v>6409.8</v>
      </c>
      <c r="D876" s="119">
        <f t="shared" si="39"/>
        <v>1.1378503839272103E-2</v>
      </c>
      <c r="E876" s="119">
        <f t="shared" si="40"/>
        <v>-4.2127743741217647E-3</v>
      </c>
      <c r="F876" s="273">
        <f t="shared" si="41"/>
        <v>8.1428008066468396E-2</v>
      </c>
    </row>
    <row r="877" spans="1:6">
      <c r="A877" s="62">
        <v>44776</v>
      </c>
      <c r="B877" s="61">
        <v>9.9440000000000008</v>
      </c>
      <c r="C877" s="61">
        <v>6472.06</v>
      </c>
      <c r="D877" s="119">
        <f t="shared" si="39"/>
        <v>-1.3187004281953688E-2</v>
      </c>
      <c r="E877" s="119">
        <f t="shared" si="40"/>
        <v>9.6663812200317376E-3</v>
      </c>
      <c r="F877" s="273">
        <f t="shared" si="41"/>
        <v>0.11392133886854065</v>
      </c>
    </row>
    <row r="878" spans="1:6">
      <c r="A878" s="62">
        <v>44777</v>
      </c>
      <c r="B878" s="61">
        <v>9.9309999999999992</v>
      </c>
      <c r="C878" s="61">
        <v>6513.39</v>
      </c>
      <c r="D878" s="119">
        <f t="shared" si="39"/>
        <v>-1.3081762871886824E-3</v>
      </c>
      <c r="E878" s="119">
        <f t="shared" si="40"/>
        <v>6.3656075932440699E-3</v>
      </c>
      <c r="F878" s="273">
        <f t="shared" si="41"/>
        <v>0.11124773547379456</v>
      </c>
    </row>
    <row r="879" spans="1:6">
      <c r="A879" s="62">
        <v>44778</v>
      </c>
      <c r="B879" s="61">
        <v>10.119999999999999</v>
      </c>
      <c r="C879" s="61">
        <v>6472.35</v>
      </c>
      <c r="D879" s="119">
        <f t="shared" si="39"/>
        <v>1.8852485938097907E-2</v>
      </c>
      <c r="E879" s="119">
        <f t="shared" si="40"/>
        <v>-6.3208006070548826E-3</v>
      </c>
      <c r="F879" s="273">
        <f t="shared" si="41"/>
        <v>8.0230296941867438E-3</v>
      </c>
    </row>
    <row r="880" spans="1:6">
      <c r="A880" s="62">
        <v>44781</v>
      </c>
      <c r="B880" s="61">
        <v>10.064</v>
      </c>
      <c r="C880" s="61">
        <v>6524.44</v>
      </c>
      <c r="D880" s="119">
        <f t="shared" si="39"/>
        <v>-5.5489639012347436E-3</v>
      </c>
      <c r="E880" s="119">
        <f t="shared" si="40"/>
        <v>8.0158683669178787E-3</v>
      </c>
      <c r="F880" s="273">
        <f t="shared" si="41"/>
        <v>1.48253621515542E-2</v>
      </c>
    </row>
    <row r="881" spans="1:6">
      <c r="A881" s="62">
        <v>44782</v>
      </c>
      <c r="B881" s="61">
        <v>10.183999999999999</v>
      </c>
      <c r="C881" s="61">
        <v>6490</v>
      </c>
      <c r="D881" s="119">
        <f t="shared" si="39"/>
        <v>1.1853161297020656E-2</v>
      </c>
      <c r="E881" s="119">
        <f t="shared" si="40"/>
        <v>-5.2925950548999229E-3</v>
      </c>
      <c r="F881" s="273">
        <f t="shared" si="41"/>
        <v>-3.5473192136122093E-2</v>
      </c>
    </row>
    <row r="882" spans="1:6">
      <c r="A882" s="62">
        <v>44783</v>
      </c>
      <c r="B882" s="61">
        <v>10.108000000000001</v>
      </c>
      <c r="C882" s="61">
        <v>6523.44</v>
      </c>
      <c r="D882" s="119">
        <f t="shared" si="39"/>
        <v>-7.4906717291575138E-3</v>
      </c>
      <c r="E882" s="119">
        <f t="shared" si="40"/>
        <v>5.1393134486991529E-3</v>
      </c>
      <c r="F882" s="273">
        <f t="shared" si="41"/>
        <v>-3.8163754709948206E-2</v>
      </c>
    </row>
    <row r="883" spans="1:6">
      <c r="A883" s="62">
        <v>44784</v>
      </c>
      <c r="B883" s="61">
        <v>10.106</v>
      </c>
      <c r="C883" s="61">
        <v>6544.67</v>
      </c>
      <c r="D883" s="119">
        <f t="shared" si="39"/>
        <v>-1.9788265623103197E-4</v>
      </c>
      <c r="E883" s="119">
        <f t="shared" si="40"/>
        <v>3.2491337579589074E-3</v>
      </c>
      <c r="F883" s="273">
        <f t="shared" si="41"/>
        <v>-4.1053893133722409E-2</v>
      </c>
    </row>
    <row r="884" spans="1:6">
      <c r="A884" s="62">
        <v>44785</v>
      </c>
      <c r="B884" s="61">
        <v>10.119999999999999</v>
      </c>
      <c r="C884" s="61">
        <v>6553.86</v>
      </c>
      <c r="D884" s="119">
        <f t="shared" si="39"/>
        <v>1.3843569896026117E-3</v>
      </c>
      <c r="E884" s="119">
        <f t="shared" si="40"/>
        <v>1.4032111249011609E-3</v>
      </c>
      <c r="F884" s="273">
        <f t="shared" si="41"/>
        <v>-3.8585942152280867E-2</v>
      </c>
    </row>
    <row r="885" spans="1:6">
      <c r="A885" s="62">
        <v>44788</v>
      </c>
      <c r="B885" s="61">
        <v>10.166</v>
      </c>
      <c r="C885" s="61">
        <v>6569.95</v>
      </c>
      <c r="D885" s="119">
        <f t="shared" si="39"/>
        <v>4.5351551653913628E-3</v>
      </c>
      <c r="E885" s="119">
        <f t="shared" si="40"/>
        <v>2.4520330699262681E-3</v>
      </c>
      <c r="F885" s="273">
        <f t="shared" si="41"/>
        <v>-4.1903021810563434E-2</v>
      </c>
    </row>
    <row r="886" spans="1:6">
      <c r="A886" s="62">
        <v>44789</v>
      </c>
      <c r="B886" s="61">
        <v>10.295999999999999</v>
      </c>
      <c r="C886" s="61">
        <v>6592.58</v>
      </c>
      <c r="D886" s="119">
        <f t="shared" si="39"/>
        <v>1.2706651269114662E-2</v>
      </c>
      <c r="E886" s="119">
        <f t="shared" si="40"/>
        <v>3.4385520560881711E-3</v>
      </c>
      <c r="F886" s="273">
        <f t="shared" si="41"/>
        <v>-0.21831505230428744</v>
      </c>
    </row>
    <row r="887" spans="1:6">
      <c r="A887" s="62">
        <v>44790</v>
      </c>
      <c r="B887" s="61">
        <v>10.33</v>
      </c>
      <c r="C887" s="61">
        <v>6528.32</v>
      </c>
      <c r="D887" s="119">
        <f t="shared" si="39"/>
        <v>3.2968128377216478E-3</v>
      </c>
      <c r="E887" s="119">
        <f t="shared" si="40"/>
        <v>-9.7951381053449828E-3</v>
      </c>
      <c r="F887" s="273">
        <f t="shared" si="41"/>
        <v>-0.1925054785730495</v>
      </c>
    </row>
    <row r="888" spans="1:6">
      <c r="A888" s="62">
        <v>44791</v>
      </c>
      <c r="B888" s="61">
        <v>10.326000000000001</v>
      </c>
      <c r="C888" s="61">
        <v>6557.4</v>
      </c>
      <c r="D888" s="119">
        <f t="shared" si="39"/>
        <v>-3.8729667408978022E-4</v>
      </c>
      <c r="E888" s="119">
        <f t="shared" si="40"/>
        <v>4.444546860318325E-3</v>
      </c>
      <c r="F888" s="273">
        <f t="shared" si="41"/>
        <v>-5.5697677033982783E-2</v>
      </c>
    </row>
    <row r="889" spans="1:6">
      <c r="A889" s="62">
        <v>44792</v>
      </c>
      <c r="B889" s="61">
        <v>10.378</v>
      </c>
      <c r="C889" s="61">
        <v>6495.83</v>
      </c>
      <c r="D889" s="119">
        <f t="shared" si="39"/>
        <v>5.0231944880905696E-3</v>
      </c>
      <c r="E889" s="119">
        <f t="shared" si="40"/>
        <v>-9.4337503623469852E-3</v>
      </c>
      <c r="F889" s="273">
        <f t="shared" si="41"/>
        <v>-7.6481960763140969E-2</v>
      </c>
    </row>
    <row r="890" spans="1:6">
      <c r="A890" s="62">
        <v>44795</v>
      </c>
      <c r="B890" s="61">
        <v>10.353999999999999</v>
      </c>
      <c r="C890" s="61">
        <v>6378.74</v>
      </c>
      <c r="D890" s="119">
        <f t="shared" si="39"/>
        <v>-2.3152624658384154E-3</v>
      </c>
      <c r="E890" s="119">
        <f t="shared" si="40"/>
        <v>-1.8189846876654894E-2</v>
      </c>
      <c r="F890" s="273">
        <f t="shared" si="41"/>
        <v>-4.7297159106697045E-2</v>
      </c>
    </row>
    <row r="891" spans="1:6">
      <c r="A891" s="62">
        <v>44796</v>
      </c>
      <c r="B891" s="61">
        <v>10.298</v>
      </c>
      <c r="C891" s="61">
        <v>6362.02</v>
      </c>
      <c r="D891" s="119">
        <f t="shared" si="39"/>
        <v>-5.4232168557599679E-3</v>
      </c>
      <c r="E891" s="119">
        <f t="shared" si="40"/>
        <v>-2.6246487020187498E-3</v>
      </c>
      <c r="F891" s="273">
        <f t="shared" si="41"/>
        <v>-8.2350698068911307E-2</v>
      </c>
    </row>
    <row r="892" spans="1:6">
      <c r="A892" s="62">
        <v>44797</v>
      </c>
      <c r="B892" s="61">
        <v>10.166</v>
      </c>
      <c r="C892" s="61">
        <v>6386.76</v>
      </c>
      <c r="D892" s="119">
        <f t="shared" si="39"/>
        <v>-1.2900882599238814E-2</v>
      </c>
      <c r="E892" s="119">
        <f t="shared" si="40"/>
        <v>3.8811605590051146E-3</v>
      </c>
      <c r="F892" s="273">
        <f t="shared" si="41"/>
        <v>-0.10798757225239752</v>
      </c>
    </row>
    <row r="893" spans="1:6">
      <c r="A893" s="62">
        <v>44798</v>
      </c>
      <c r="B893" s="61">
        <v>10.15</v>
      </c>
      <c r="C893" s="61">
        <v>6381.56</v>
      </c>
      <c r="D893" s="119">
        <f t="shared" si="39"/>
        <v>-1.5751135369144443E-3</v>
      </c>
      <c r="E893" s="119">
        <f t="shared" si="40"/>
        <v>-8.1451597195075786E-4</v>
      </c>
      <c r="F893" s="273">
        <f t="shared" si="41"/>
        <v>-0.25019974775431264</v>
      </c>
    </row>
    <row r="894" spans="1:6">
      <c r="A894" s="62">
        <v>44799</v>
      </c>
      <c r="B894" s="61">
        <v>10.026</v>
      </c>
      <c r="C894" s="61">
        <v>6274.26</v>
      </c>
      <c r="D894" s="119">
        <f t="shared" si="39"/>
        <v>-1.2291986646484778E-2</v>
      </c>
      <c r="E894" s="119">
        <f t="shared" si="40"/>
        <v>-1.6957031797671673E-2</v>
      </c>
      <c r="F894" s="273">
        <f t="shared" si="41"/>
        <v>-0.17975520990843788</v>
      </c>
    </row>
    <row r="895" spans="1:6">
      <c r="A895" s="62">
        <v>44802</v>
      </c>
      <c r="B895" s="61">
        <v>10.199999999999999</v>
      </c>
      <c r="C895" s="61">
        <v>6222.28</v>
      </c>
      <c r="D895" s="119">
        <f t="shared" si="39"/>
        <v>1.7206001448913731E-2</v>
      </c>
      <c r="E895" s="119">
        <f t="shared" si="40"/>
        <v>-8.3191507068043607E-3</v>
      </c>
      <c r="F895" s="273">
        <f t="shared" si="41"/>
        <v>-0.24551687597479838</v>
      </c>
    </row>
    <row r="896" spans="1:6">
      <c r="A896" s="62">
        <v>44803</v>
      </c>
      <c r="B896" s="61">
        <v>10.164</v>
      </c>
      <c r="C896" s="61">
        <v>6210.22</v>
      </c>
      <c r="D896" s="119">
        <f t="shared" si="39"/>
        <v>-3.5356548323077553E-3</v>
      </c>
      <c r="E896" s="119">
        <f t="shared" si="40"/>
        <v>-1.9400770211490408E-3</v>
      </c>
      <c r="F896" s="273">
        <f t="shared" si="41"/>
        <v>-0.33457722031773629</v>
      </c>
    </row>
    <row r="897" spans="1:6">
      <c r="A897" s="62">
        <v>44804</v>
      </c>
      <c r="B897" s="61">
        <v>10.098000000000001</v>
      </c>
      <c r="C897" s="61">
        <v>6125.1</v>
      </c>
      <c r="D897" s="119">
        <f t="shared" si="39"/>
        <v>-6.5146810211936419E-3</v>
      </c>
      <c r="E897" s="119">
        <f t="shared" si="40"/>
        <v>-1.3801239220827898E-2</v>
      </c>
      <c r="F897" s="273">
        <f t="shared" si="41"/>
        <v>-0.28030970533089905</v>
      </c>
    </row>
    <row r="898" spans="1:6">
      <c r="A898" s="62">
        <v>44805</v>
      </c>
      <c r="B898" s="61">
        <v>10.138</v>
      </c>
      <c r="C898" s="61">
        <v>6034.31</v>
      </c>
      <c r="D898" s="119">
        <f t="shared" si="39"/>
        <v>3.9533556134335127E-3</v>
      </c>
      <c r="E898" s="119">
        <f t="shared" si="40"/>
        <v>-1.4933567872320471E-2</v>
      </c>
      <c r="F898" s="273">
        <f t="shared" si="41"/>
        <v>-0.26942517902330732</v>
      </c>
    </row>
    <row r="899" spans="1:6">
      <c r="A899" s="62">
        <v>44806</v>
      </c>
      <c r="B899" s="61">
        <v>10.182</v>
      </c>
      <c r="C899" s="61">
        <v>6167.51</v>
      </c>
      <c r="D899" s="119">
        <f t="shared" si="39"/>
        <v>4.330715429986684E-3</v>
      </c>
      <c r="E899" s="119">
        <f t="shared" si="40"/>
        <v>2.1833675866767255E-2</v>
      </c>
      <c r="F899" s="273">
        <f t="shared" si="41"/>
        <v>-0.1618021800733081</v>
      </c>
    </row>
    <row r="900" spans="1:6">
      <c r="A900" s="62">
        <v>44809</v>
      </c>
      <c r="B900" s="61">
        <v>10.132</v>
      </c>
      <c r="C900" s="61">
        <v>6093.22</v>
      </c>
      <c r="D900" s="119">
        <f t="shared" ref="D900:D963" si="42">LN(B900/B899)</f>
        <v>-4.9227233407155924E-3</v>
      </c>
      <c r="E900" s="119">
        <f t="shared" ref="E900:E963" si="43">LN(C900/C899)</f>
        <v>-1.2118513200016405E-2</v>
      </c>
      <c r="F900" s="273">
        <f t="shared" si="41"/>
        <v>-0.15570886365494441</v>
      </c>
    </row>
    <row r="901" spans="1:6">
      <c r="A901" s="62">
        <v>44810</v>
      </c>
      <c r="B901" s="61">
        <v>10.194000000000001</v>
      </c>
      <c r="C901" s="61">
        <v>6104.61</v>
      </c>
      <c r="D901" s="119">
        <f t="shared" si="42"/>
        <v>6.1005797784211982E-3</v>
      </c>
      <c r="E901" s="119">
        <f t="shared" si="43"/>
        <v>1.8675458356829917E-3</v>
      </c>
      <c r="F901" s="273">
        <f t="shared" si="41"/>
        <v>-0.15401518293040983</v>
      </c>
    </row>
    <row r="902" spans="1:6">
      <c r="A902" s="62">
        <v>44811</v>
      </c>
      <c r="B902" s="61">
        <v>10.096</v>
      </c>
      <c r="C902" s="61">
        <v>6105.92</v>
      </c>
      <c r="D902" s="119">
        <f t="shared" si="42"/>
        <v>-9.6600061189927432E-3</v>
      </c>
      <c r="E902" s="119">
        <f t="shared" si="43"/>
        <v>2.1456890160001049E-4</v>
      </c>
      <c r="F902" s="273">
        <f t="shared" si="41"/>
        <v>-0.14040267829060557</v>
      </c>
    </row>
    <row r="903" spans="1:6">
      <c r="A903" s="62">
        <v>44812</v>
      </c>
      <c r="B903" s="61">
        <v>10.061999999999999</v>
      </c>
      <c r="C903" s="61">
        <v>6125.9</v>
      </c>
      <c r="D903" s="119">
        <f t="shared" si="42"/>
        <v>-3.3733537297305585E-3</v>
      </c>
      <c r="E903" s="119">
        <f t="shared" si="43"/>
        <v>3.2668920520165109E-3</v>
      </c>
      <c r="F903" s="273">
        <f t="shared" si="41"/>
        <v>-2.9715794130562433E-2</v>
      </c>
    </row>
    <row r="904" spans="1:6">
      <c r="A904" s="62">
        <v>44813</v>
      </c>
      <c r="B904" s="61">
        <v>10.102</v>
      </c>
      <c r="C904" s="61">
        <v>6212.33</v>
      </c>
      <c r="D904" s="119">
        <f t="shared" si="42"/>
        <v>3.9674719767340341E-3</v>
      </c>
      <c r="E904" s="119">
        <f t="shared" si="43"/>
        <v>1.4010342451373999E-2</v>
      </c>
      <c r="F904" s="273">
        <f t="shared" si="41"/>
        <v>-5.5149594464469043E-2</v>
      </c>
    </row>
    <row r="905" spans="1:6">
      <c r="A905" s="62">
        <v>44816</v>
      </c>
      <c r="B905" s="61">
        <v>10.202</v>
      </c>
      <c r="C905" s="61">
        <v>6333.59</v>
      </c>
      <c r="D905" s="119">
        <f t="shared" si="42"/>
        <v>9.8503554548739942E-3</v>
      </c>
      <c r="E905" s="119">
        <f t="shared" si="43"/>
        <v>1.9331189129720976E-2</v>
      </c>
      <c r="F905" s="273">
        <f t="shared" si="41"/>
        <v>1.6729017404542416E-2</v>
      </c>
    </row>
    <row r="906" spans="1:6">
      <c r="A906" s="62">
        <v>44817</v>
      </c>
      <c r="B906" s="61">
        <v>10.23</v>
      </c>
      <c r="C906" s="61">
        <v>6245.69</v>
      </c>
      <c r="D906" s="119">
        <f t="shared" si="42"/>
        <v>2.7408004628002992E-3</v>
      </c>
      <c r="E906" s="119">
        <f t="shared" si="43"/>
        <v>-1.3975590128090434E-2</v>
      </c>
      <c r="F906" s="273">
        <f t="shared" si="41"/>
        <v>1.9090461548233871E-2</v>
      </c>
    </row>
    <row r="907" spans="1:6">
      <c r="A907" s="62">
        <v>44818</v>
      </c>
      <c r="B907" s="61">
        <v>10.138</v>
      </c>
      <c r="C907" s="61">
        <v>6222.41</v>
      </c>
      <c r="D907" s="119">
        <f t="shared" si="42"/>
        <v>-9.0338399133775334E-3</v>
      </c>
      <c r="E907" s="119">
        <f t="shared" si="43"/>
        <v>-3.7343343498663813E-3</v>
      </c>
      <c r="F907" s="273">
        <f t="shared" si="41"/>
        <v>7.9047229704194033E-2</v>
      </c>
    </row>
    <row r="908" spans="1:6">
      <c r="A908" s="62">
        <v>44819</v>
      </c>
      <c r="B908" s="61">
        <v>10.148</v>
      </c>
      <c r="C908" s="61">
        <v>6157.84</v>
      </c>
      <c r="D908" s="119">
        <f t="shared" si="42"/>
        <v>9.8590168687777164E-4</v>
      </c>
      <c r="E908" s="119">
        <f t="shared" si="43"/>
        <v>-1.0431224812074057E-2</v>
      </c>
      <c r="F908" s="273">
        <f t="shared" si="41"/>
        <v>8.3119642168304558E-2</v>
      </c>
    </row>
    <row r="909" spans="1:6">
      <c r="A909" s="62">
        <v>44820</v>
      </c>
      <c r="B909" s="61">
        <v>10.068</v>
      </c>
      <c r="C909" s="61">
        <v>6077.3</v>
      </c>
      <c r="D909" s="119">
        <f t="shared" si="42"/>
        <v>-7.9145644639660017E-3</v>
      </c>
      <c r="E909" s="119">
        <f t="shared" si="43"/>
        <v>-1.3165548304470254E-2</v>
      </c>
      <c r="F909" s="273">
        <f t="shared" si="41"/>
        <v>0.13668445972581195</v>
      </c>
    </row>
    <row r="910" spans="1:6">
      <c r="A910" s="62">
        <v>44823</v>
      </c>
      <c r="B910" s="61">
        <v>10.044</v>
      </c>
      <c r="C910" s="61">
        <v>6061.59</v>
      </c>
      <c r="D910" s="119">
        <f t="shared" si="42"/>
        <v>-2.3866359777307438E-3</v>
      </c>
      <c r="E910" s="119">
        <f t="shared" si="43"/>
        <v>-2.5883764942286579E-3</v>
      </c>
      <c r="F910" s="273">
        <f t="shared" si="41"/>
        <v>0.16083439830998383</v>
      </c>
    </row>
    <row r="911" spans="1:6">
      <c r="A911" s="62">
        <v>44824</v>
      </c>
      <c r="B911" s="61">
        <v>9.7989999999999995</v>
      </c>
      <c r="C911" s="61">
        <v>5979.47</v>
      </c>
      <c r="D911" s="119">
        <f t="shared" si="42"/>
        <v>-2.4695101641657259E-2</v>
      </c>
      <c r="E911" s="119">
        <f t="shared" si="43"/>
        <v>-1.3640206631983677E-2</v>
      </c>
      <c r="F911" s="273">
        <f t="shared" si="41"/>
        <v>0.25267041615088454</v>
      </c>
    </row>
    <row r="912" spans="1:6">
      <c r="A912" s="62">
        <v>44825</v>
      </c>
      <c r="B912" s="61">
        <v>9.7490000000000006</v>
      </c>
      <c r="C912" s="61">
        <v>6031.33</v>
      </c>
      <c r="D912" s="119">
        <f t="shared" si="42"/>
        <v>-5.1156240065467814E-3</v>
      </c>
      <c r="E912" s="119">
        <f t="shared" si="43"/>
        <v>8.6356149936566394E-3</v>
      </c>
      <c r="F912" s="273">
        <f t="shared" si="41"/>
        <v>0.24887074225944733</v>
      </c>
    </row>
    <row r="913" spans="1:6">
      <c r="A913" s="62">
        <v>44826</v>
      </c>
      <c r="B913" s="61">
        <v>9.8409999999999993</v>
      </c>
      <c r="C913" s="61">
        <v>5918.5</v>
      </c>
      <c r="D913" s="119">
        <f t="shared" si="42"/>
        <v>9.3926162697138531E-3</v>
      </c>
      <c r="E913" s="119">
        <f t="shared" si="43"/>
        <v>-1.8884511854083054E-2</v>
      </c>
      <c r="F913" s="273">
        <f t="shared" si="41"/>
        <v>0.18160794108600403</v>
      </c>
    </row>
    <row r="914" spans="1:6">
      <c r="A914" s="62">
        <v>44827</v>
      </c>
      <c r="B914" s="61">
        <v>9.7089999999999996</v>
      </c>
      <c r="C914" s="61">
        <v>5783.41</v>
      </c>
      <c r="D914" s="119">
        <f t="shared" si="42"/>
        <v>-1.3504041528840591E-2</v>
      </c>
      <c r="E914" s="119">
        <f t="shared" si="43"/>
        <v>-2.3089564290769284E-2</v>
      </c>
      <c r="F914" s="273">
        <f t="shared" si="41"/>
        <v>0.22586719990286433</v>
      </c>
    </row>
    <row r="915" spans="1:6">
      <c r="A915" s="62">
        <v>44830</v>
      </c>
      <c r="B915" s="61">
        <v>9.5739999999999998</v>
      </c>
      <c r="C915" s="61">
        <v>5769.39</v>
      </c>
      <c r="D915" s="119">
        <f t="shared" si="42"/>
        <v>-1.40021994176905E-2</v>
      </c>
      <c r="E915" s="119">
        <f t="shared" si="43"/>
        <v>-2.4271184271411452E-3</v>
      </c>
      <c r="F915" s="273">
        <f t="shared" si="41"/>
        <v>0.2108328721130211</v>
      </c>
    </row>
    <row r="916" spans="1:6">
      <c r="A916" s="62">
        <v>44831</v>
      </c>
      <c r="B916" s="61">
        <v>9.5069999999999997</v>
      </c>
      <c r="C916" s="61">
        <v>5753.82</v>
      </c>
      <c r="D916" s="119">
        <f t="shared" si="42"/>
        <v>-7.0227215934239159E-3</v>
      </c>
      <c r="E916" s="119">
        <f t="shared" si="43"/>
        <v>-2.702373639882088E-3</v>
      </c>
      <c r="F916" s="273">
        <f t="shared" si="41"/>
        <v>0.17901260548090744</v>
      </c>
    </row>
    <row r="917" spans="1:6">
      <c r="A917" s="62">
        <v>44832</v>
      </c>
      <c r="B917" s="61">
        <v>9.4969999999999999</v>
      </c>
      <c r="C917" s="61">
        <v>5765.01</v>
      </c>
      <c r="D917" s="119">
        <f t="shared" si="42"/>
        <v>-1.0524101160779417E-3</v>
      </c>
      <c r="E917" s="119">
        <f t="shared" si="43"/>
        <v>1.9429062708764466E-3</v>
      </c>
      <c r="F917" s="273">
        <f t="shared" si="41"/>
        <v>0.19060812613565334</v>
      </c>
    </row>
    <row r="918" spans="1:6">
      <c r="A918" s="62">
        <v>44833</v>
      </c>
      <c r="B918" s="61">
        <v>9.298</v>
      </c>
      <c r="C918" s="61">
        <v>5676.87</v>
      </c>
      <c r="D918" s="119">
        <f t="shared" si="42"/>
        <v>-2.1176635992422387E-2</v>
      </c>
      <c r="E918" s="119">
        <f t="shared" si="43"/>
        <v>-1.5406863817208892E-2</v>
      </c>
      <c r="F918" s="273">
        <f t="shared" si="41"/>
        <v>0.23596295189195576</v>
      </c>
    </row>
    <row r="919" spans="1:6">
      <c r="A919" s="62">
        <v>44834</v>
      </c>
      <c r="B919" s="61">
        <v>9.2479999999999993</v>
      </c>
      <c r="C919" s="61">
        <v>5762.34</v>
      </c>
      <c r="D919" s="119">
        <f t="shared" si="42"/>
        <v>-5.3920113383713886E-3</v>
      </c>
      <c r="E919" s="119">
        <f t="shared" si="43"/>
        <v>1.4943617702924577E-2</v>
      </c>
      <c r="F919" s="273">
        <f t="shared" si="41"/>
        <v>0.21791332915759115</v>
      </c>
    </row>
    <row r="920" spans="1:6">
      <c r="A920" s="62">
        <v>44837</v>
      </c>
      <c r="B920" s="61">
        <v>9.42</v>
      </c>
      <c r="C920" s="61">
        <v>5794.15</v>
      </c>
      <c r="D920" s="119">
        <f t="shared" si="42"/>
        <v>1.8427776658250124E-2</v>
      </c>
      <c r="E920" s="119">
        <f t="shared" si="43"/>
        <v>5.5051456519721554E-3</v>
      </c>
      <c r="F920" s="273">
        <f t="shared" si="41"/>
        <v>0.28154915252225926</v>
      </c>
    </row>
    <row r="921" spans="1:6">
      <c r="A921" s="62">
        <v>44838</v>
      </c>
      <c r="B921" s="61">
        <v>9.4939999999999998</v>
      </c>
      <c r="C921" s="61">
        <v>6039.69</v>
      </c>
      <c r="D921" s="119">
        <f t="shared" si="42"/>
        <v>7.8249315408544934E-3</v>
      </c>
      <c r="E921" s="119">
        <f t="shared" si="43"/>
        <v>4.1503898263681768E-2</v>
      </c>
      <c r="F921" s="273">
        <f t="shared" si="41"/>
        <v>0.26913406608650692</v>
      </c>
    </row>
    <row r="922" spans="1:6">
      <c r="A922" s="62">
        <v>44839</v>
      </c>
      <c r="B922" s="61">
        <v>9.3230000000000004</v>
      </c>
      <c r="C922" s="61">
        <v>5985.46</v>
      </c>
      <c r="D922" s="119">
        <f t="shared" si="42"/>
        <v>-1.817555481456962E-2</v>
      </c>
      <c r="E922" s="119">
        <f t="shared" si="43"/>
        <v>-9.0194912561147554E-3</v>
      </c>
      <c r="F922" s="273">
        <f t="shared" si="41"/>
        <v>0.2972819908018825</v>
      </c>
    </row>
    <row r="923" spans="1:6">
      <c r="A923" s="62">
        <v>44840</v>
      </c>
      <c r="B923" s="61">
        <v>9.1189999999999998</v>
      </c>
      <c r="C923" s="61">
        <v>5936.42</v>
      </c>
      <c r="D923" s="119">
        <f t="shared" si="42"/>
        <v>-2.212431636302814E-2</v>
      </c>
      <c r="E923" s="119">
        <f t="shared" si="43"/>
        <v>-8.2269367910865459E-3</v>
      </c>
      <c r="F923" s="273">
        <f t="shared" si="41"/>
        <v>0.31441328320078238</v>
      </c>
    </row>
    <row r="924" spans="1:6">
      <c r="A924" s="62">
        <v>44841</v>
      </c>
      <c r="B924" s="61">
        <v>9.2059999999999995</v>
      </c>
      <c r="C924" s="61">
        <v>5866.94</v>
      </c>
      <c r="D924" s="119">
        <f t="shared" si="42"/>
        <v>9.4952964435211507E-3</v>
      </c>
      <c r="E924" s="119">
        <f t="shared" si="43"/>
        <v>-1.1773054879298962E-2</v>
      </c>
      <c r="F924" s="273">
        <f t="shared" si="41"/>
        <v>0.27698950165609709</v>
      </c>
    </row>
    <row r="925" spans="1:6">
      <c r="A925" s="62">
        <v>44844</v>
      </c>
      <c r="B925" s="61">
        <v>9.2829999999999995</v>
      </c>
      <c r="C925" s="61">
        <v>5840.55</v>
      </c>
      <c r="D925" s="119">
        <f t="shared" si="42"/>
        <v>8.3293250227458766E-3</v>
      </c>
      <c r="E925" s="119">
        <f t="shared" si="43"/>
        <v>-4.5082327119142455E-3</v>
      </c>
      <c r="F925" s="273">
        <f t="shared" si="41"/>
        <v>0.29577049701616553</v>
      </c>
    </row>
    <row r="926" spans="1:6">
      <c r="A926" s="62">
        <v>44845</v>
      </c>
      <c r="B926" s="61">
        <v>9.2949999999999999</v>
      </c>
      <c r="C926" s="61">
        <v>5833.2</v>
      </c>
      <c r="D926" s="119">
        <f t="shared" si="42"/>
        <v>1.2918507556119064E-3</v>
      </c>
      <c r="E926" s="119">
        <f t="shared" si="43"/>
        <v>-1.2592356305772662E-3</v>
      </c>
      <c r="F926" s="273">
        <f t="shared" si="41"/>
        <v>0.29639188825747803</v>
      </c>
    </row>
    <row r="927" spans="1:6">
      <c r="A927" s="62">
        <v>44846</v>
      </c>
      <c r="B927" s="61">
        <v>9.2560000000000002</v>
      </c>
      <c r="C927" s="61">
        <v>5818.47</v>
      </c>
      <c r="D927" s="119">
        <f t="shared" si="42"/>
        <v>-4.2046312820318123E-3</v>
      </c>
      <c r="E927" s="119">
        <f t="shared" si="43"/>
        <v>-2.5283942726035775E-3</v>
      </c>
      <c r="F927" s="273">
        <f t="shared" si="41"/>
        <v>0.29641424993663151</v>
      </c>
    </row>
    <row r="928" spans="1:6">
      <c r="A928" s="62">
        <v>44847</v>
      </c>
      <c r="B928" s="61">
        <v>9.2690000000000001</v>
      </c>
      <c r="C928" s="61">
        <v>5879.19</v>
      </c>
      <c r="D928" s="119">
        <f t="shared" si="42"/>
        <v>1.4035090023200904E-3</v>
      </c>
      <c r="E928" s="119">
        <f t="shared" si="43"/>
        <v>1.0381656734719719E-2</v>
      </c>
      <c r="F928" s="273">
        <f t="shared" si="41"/>
        <v>0.32550759330996404</v>
      </c>
    </row>
    <row r="929" spans="1:6">
      <c r="A929" s="62">
        <v>44848</v>
      </c>
      <c r="B929" s="61">
        <v>9.32</v>
      </c>
      <c r="C929" s="61">
        <v>5931.92</v>
      </c>
      <c r="D929" s="119">
        <f t="shared" si="42"/>
        <v>5.487129803804185E-3</v>
      </c>
      <c r="E929" s="119">
        <f t="shared" si="43"/>
        <v>8.928940688688292E-3</v>
      </c>
      <c r="F929" s="273">
        <f t="shared" si="41"/>
        <v>0.33651153088819769</v>
      </c>
    </row>
    <row r="930" spans="1:6">
      <c r="A930" s="62">
        <v>44851</v>
      </c>
      <c r="B930" s="61">
        <v>9.4120000000000008</v>
      </c>
      <c r="C930" s="61">
        <v>6040.66</v>
      </c>
      <c r="D930" s="119">
        <f t="shared" si="42"/>
        <v>9.8228421676162768E-3</v>
      </c>
      <c r="E930" s="119">
        <f t="shared" si="43"/>
        <v>1.8165339492126911E-2</v>
      </c>
      <c r="F930" s="273">
        <f t="shared" ref="F930:F993" si="44">SLOPE(D901:D930,E901:E930)</f>
        <v>0.36192413248080141</v>
      </c>
    </row>
    <row r="931" spans="1:6">
      <c r="A931" s="62">
        <v>44852</v>
      </c>
      <c r="B931" s="61">
        <v>9.407</v>
      </c>
      <c r="C931" s="61">
        <v>6067</v>
      </c>
      <c r="D931" s="119">
        <f t="shared" si="42"/>
        <v>-5.3137787530170447E-4</v>
      </c>
      <c r="E931" s="119">
        <f t="shared" si="43"/>
        <v>4.3509714599565203E-3</v>
      </c>
      <c r="F931" s="273">
        <f t="shared" si="44"/>
        <v>0.35909909114871685</v>
      </c>
    </row>
    <row r="932" spans="1:6">
      <c r="A932" s="62">
        <v>44853</v>
      </c>
      <c r="B932" s="61">
        <v>9.5259999999999998</v>
      </c>
      <c r="C932" s="61">
        <v>6040.72</v>
      </c>
      <c r="D932" s="119">
        <f t="shared" si="42"/>
        <v>1.2570809388854338E-2</v>
      </c>
      <c r="E932" s="119">
        <f t="shared" si="43"/>
        <v>-4.3410388198108323E-3</v>
      </c>
      <c r="F932" s="273">
        <f t="shared" si="44"/>
        <v>0.34735313272557572</v>
      </c>
    </row>
    <row r="933" spans="1:6">
      <c r="A933" s="62">
        <v>44854</v>
      </c>
      <c r="B933" s="61">
        <v>9.4830000000000005</v>
      </c>
      <c r="C933" s="61">
        <v>6086.9</v>
      </c>
      <c r="D933" s="119">
        <f t="shared" si="42"/>
        <v>-4.5241804770781921E-3</v>
      </c>
      <c r="E933" s="119">
        <f t="shared" si="43"/>
        <v>7.6157107824065149E-3</v>
      </c>
      <c r="F933" s="273">
        <f t="shared" si="44"/>
        <v>0.34129821921259718</v>
      </c>
    </row>
    <row r="934" spans="1:6">
      <c r="A934" s="62">
        <v>44855</v>
      </c>
      <c r="B934" s="61">
        <v>9.4499999999999993</v>
      </c>
      <c r="C934" s="61">
        <v>6035.39</v>
      </c>
      <c r="D934" s="119">
        <f t="shared" si="42"/>
        <v>-3.4859803959390984E-3</v>
      </c>
      <c r="E934" s="119">
        <f t="shared" si="43"/>
        <v>-8.4984454289281051E-3</v>
      </c>
      <c r="F934" s="273">
        <f t="shared" si="44"/>
        <v>0.33627992272878438</v>
      </c>
    </row>
    <row r="935" spans="1:6">
      <c r="A935" s="62">
        <v>44858</v>
      </c>
      <c r="B935" s="61">
        <v>9.4920000000000009</v>
      </c>
      <c r="C935" s="61">
        <v>6131.36</v>
      </c>
      <c r="D935" s="119">
        <f t="shared" si="42"/>
        <v>4.4345970678659951E-3</v>
      </c>
      <c r="E935" s="119">
        <f t="shared" si="43"/>
        <v>1.5776109553428772E-2</v>
      </c>
      <c r="F935" s="273">
        <f t="shared" si="44"/>
        <v>0.31865066824491128</v>
      </c>
    </row>
    <row r="936" spans="1:6">
      <c r="A936" s="62">
        <v>44859</v>
      </c>
      <c r="B936" s="61">
        <v>9.4049999999999994</v>
      </c>
      <c r="C936" s="61">
        <v>6250.55</v>
      </c>
      <c r="D936" s="119">
        <f t="shared" si="42"/>
        <v>-9.2078758205235891E-3</v>
      </c>
      <c r="E936" s="119">
        <f t="shared" si="43"/>
        <v>1.92528748292803E-2</v>
      </c>
      <c r="F936" s="273">
        <f t="shared" si="44"/>
        <v>0.29493139592377932</v>
      </c>
    </row>
    <row r="937" spans="1:6">
      <c r="A937" s="62">
        <v>44860</v>
      </c>
      <c r="B937" s="61">
        <v>9.423</v>
      </c>
      <c r="C937" s="61">
        <v>6276.31</v>
      </c>
      <c r="D937" s="119">
        <f t="shared" si="42"/>
        <v>1.9120464716254415E-3</v>
      </c>
      <c r="E937" s="119">
        <f t="shared" si="43"/>
        <v>4.1127682931815374E-3</v>
      </c>
      <c r="F937" s="273">
        <f t="shared" si="44"/>
        <v>0.29357888257859638</v>
      </c>
    </row>
    <row r="938" spans="1:6">
      <c r="A938" s="62">
        <v>44861</v>
      </c>
      <c r="B938" s="61">
        <v>9.4280000000000008</v>
      </c>
      <c r="C938" s="61">
        <v>6244.03</v>
      </c>
      <c r="D938" s="119">
        <f t="shared" si="42"/>
        <v>5.3047584926567523E-4</v>
      </c>
      <c r="E938" s="119">
        <f t="shared" si="43"/>
        <v>-5.1564209156475544E-3</v>
      </c>
      <c r="F938" s="273">
        <f t="shared" si="44"/>
        <v>0.30237762893139025</v>
      </c>
    </row>
    <row r="939" spans="1:6">
      <c r="A939" s="62">
        <v>44862</v>
      </c>
      <c r="B939" s="61">
        <v>9.5459999999999994</v>
      </c>
      <c r="C939" s="61">
        <v>6273.05</v>
      </c>
      <c r="D939" s="119">
        <f t="shared" si="42"/>
        <v>1.2438233509819903E-2</v>
      </c>
      <c r="E939" s="119">
        <f t="shared" si="43"/>
        <v>4.636872496711299E-3</v>
      </c>
      <c r="F939" s="273">
        <f t="shared" si="44"/>
        <v>0.30827655066930632</v>
      </c>
    </row>
    <row r="940" spans="1:6">
      <c r="A940" s="62">
        <v>44865</v>
      </c>
      <c r="B940" s="61">
        <v>9.6310000000000002</v>
      </c>
      <c r="C940" s="61">
        <v>6266.77</v>
      </c>
      <c r="D940" s="119">
        <f t="shared" si="42"/>
        <v>8.8648439950224575E-3</v>
      </c>
      <c r="E940" s="119">
        <f t="shared" si="43"/>
        <v>-1.0016093572346246E-3</v>
      </c>
      <c r="F940" s="273">
        <f t="shared" si="44"/>
        <v>0.30392155306819668</v>
      </c>
    </row>
    <row r="941" spans="1:6">
      <c r="A941" s="62">
        <v>44866</v>
      </c>
      <c r="B941" s="61">
        <v>9.6989999999999998</v>
      </c>
      <c r="C941" s="61">
        <v>6328.25</v>
      </c>
      <c r="D941" s="119">
        <f t="shared" si="42"/>
        <v>7.0357248326784437E-3</v>
      </c>
      <c r="E941" s="119">
        <f t="shared" si="43"/>
        <v>9.7626662446493682E-3</v>
      </c>
      <c r="F941" s="273">
        <f t="shared" si="44"/>
        <v>0.25331533387552657</v>
      </c>
    </row>
    <row r="942" spans="1:6">
      <c r="A942" s="62">
        <v>44867</v>
      </c>
      <c r="B942" s="61">
        <v>9.766</v>
      </c>
      <c r="C942" s="61">
        <v>6276.88</v>
      </c>
      <c r="D942" s="119">
        <f t="shared" si="42"/>
        <v>6.884178228062897E-3</v>
      </c>
      <c r="E942" s="119">
        <f t="shared" si="43"/>
        <v>-8.1506948983195663E-3</v>
      </c>
      <c r="F942" s="273">
        <f t="shared" si="44"/>
        <v>0.24410741113463311</v>
      </c>
    </row>
    <row r="943" spans="1:6">
      <c r="A943" s="62">
        <v>44868</v>
      </c>
      <c r="B943" s="61">
        <v>9.6940000000000008</v>
      </c>
      <c r="C943" s="61">
        <v>6243.28</v>
      </c>
      <c r="D943" s="119">
        <f t="shared" si="42"/>
        <v>-7.3998282162841727E-3</v>
      </c>
      <c r="E943" s="119">
        <f t="shared" si="43"/>
        <v>-5.3673564337522817E-3</v>
      </c>
      <c r="F943" s="273">
        <f t="shared" si="44"/>
        <v>0.31812697536325252</v>
      </c>
    </row>
    <row r="944" spans="1:6">
      <c r="A944" s="62">
        <v>44869</v>
      </c>
      <c r="B944" s="61">
        <v>9.76</v>
      </c>
      <c r="C944" s="61">
        <v>6416.44</v>
      </c>
      <c r="D944" s="119">
        <f t="shared" si="42"/>
        <v>6.7852630018168155E-3</v>
      </c>
      <c r="E944" s="119">
        <f t="shared" si="43"/>
        <v>2.7357761460302176E-2</v>
      </c>
      <c r="F944" s="273">
        <f t="shared" si="44"/>
        <v>0.2835547597693403</v>
      </c>
    </row>
    <row r="945" spans="1:6">
      <c r="A945" s="62">
        <v>44872</v>
      </c>
      <c r="B945" s="61">
        <v>9.7490000000000006</v>
      </c>
      <c r="C945" s="61">
        <v>6416.61</v>
      </c>
      <c r="D945" s="119">
        <f t="shared" si="42"/>
        <v>-1.1276847778665753E-3</v>
      </c>
      <c r="E945" s="119">
        <f t="shared" si="43"/>
        <v>2.6494091429563879E-5</v>
      </c>
      <c r="F945" s="273">
        <f t="shared" si="44"/>
        <v>0.26711968307948064</v>
      </c>
    </row>
    <row r="946" spans="1:6">
      <c r="A946" s="62">
        <v>44873</v>
      </c>
      <c r="B946" s="61">
        <v>9.7799999999999994</v>
      </c>
      <c r="C946" s="61">
        <v>6441.5</v>
      </c>
      <c r="D946" s="119">
        <f t="shared" si="42"/>
        <v>3.1747683995914651E-3</v>
      </c>
      <c r="E946" s="119">
        <f t="shared" si="43"/>
        <v>3.8714913915849462E-3</v>
      </c>
      <c r="F946" s="273">
        <f t="shared" si="44"/>
        <v>0.25849142108204759</v>
      </c>
    </row>
    <row r="947" spans="1:6">
      <c r="A947" s="62">
        <v>44874</v>
      </c>
      <c r="B947" s="61">
        <v>9.7509999999999994</v>
      </c>
      <c r="C947" s="61">
        <v>6430.57</v>
      </c>
      <c r="D947" s="119">
        <f t="shared" si="42"/>
        <v>-2.9696401937439592E-3</v>
      </c>
      <c r="E947" s="119">
        <f t="shared" si="43"/>
        <v>-1.6982509614839661E-3</v>
      </c>
      <c r="F947" s="273">
        <f t="shared" si="44"/>
        <v>0.2609057860188419</v>
      </c>
    </row>
    <row r="948" spans="1:6">
      <c r="A948" s="62">
        <v>44875</v>
      </c>
      <c r="B948" s="61">
        <v>9.7550000000000008</v>
      </c>
      <c r="C948" s="61">
        <v>6556.83</v>
      </c>
      <c r="D948" s="119">
        <f t="shared" si="42"/>
        <v>4.1013022209279015E-4</v>
      </c>
      <c r="E948" s="119">
        <f t="shared" si="43"/>
        <v>1.9444073166653603E-2</v>
      </c>
      <c r="F948" s="273">
        <f t="shared" si="44"/>
        <v>0.16509228524655262</v>
      </c>
    </row>
    <row r="949" spans="1:6">
      <c r="A949" s="62">
        <v>44876</v>
      </c>
      <c r="B949" s="61">
        <v>9.6780000000000008</v>
      </c>
      <c r="C949" s="61">
        <v>6594.62</v>
      </c>
      <c r="D949" s="119">
        <f t="shared" si="42"/>
        <v>-7.9247057039477237E-3</v>
      </c>
      <c r="E949" s="119">
        <f t="shared" si="43"/>
        <v>5.7469106459613201E-3</v>
      </c>
      <c r="F949" s="273">
        <f t="shared" si="44"/>
        <v>0.18375989317945118</v>
      </c>
    </row>
    <row r="950" spans="1:6">
      <c r="A950" s="62">
        <v>44879</v>
      </c>
      <c r="B950" s="61">
        <v>9.75</v>
      </c>
      <c r="C950" s="61">
        <v>6609.17</v>
      </c>
      <c r="D950" s="119">
        <f t="shared" si="42"/>
        <v>7.4120166386289965E-3</v>
      </c>
      <c r="E950" s="119">
        <f t="shared" si="43"/>
        <v>2.2039135565464748E-3</v>
      </c>
      <c r="F950" s="273">
        <f t="shared" si="44"/>
        <v>0.17603154798494181</v>
      </c>
    </row>
    <row r="951" spans="1:6">
      <c r="A951" s="62">
        <v>44880</v>
      </c>
      <c r="B951" s="61">
        <v>9.7590000000000003</v>
      </c>
      <c r="C951" s="61">
        <v>6641.66</v>
      </c>
      <c r="D951" s="119">
        <f t="shared" si="42"/>
        <v>9.2265114956838949E-4</v>
      </c>
      <c r="E951" s="119">
        <f t="shared" si="43"/>
        <v>4.9038535864301507E-3</v>
      </c>
      <c r="F951" s="273">
        <f t="shared" si="44"/>
        <v>0.17385828800209893</v>
      </c>
    </row>
    <row r="952" spans="1:6">
      <c r="A952" s="62">
        <v>44881</v>
      </c>
      <c r="B952" s="61">
        <v>9.7569999999999997</v>
      </c>
      <c r="C952" s="61">
        <v>6607.22</v>
      </c>
      <c r="D952" s="119">
        <f t="shared" si="42"/>
        <v>-2.0496003351117877E-4</v>
      </c>
      <c r="E952" s="119">
        <f t="shared" si="43"/>
        <v>-5.198941732913364E-3</v>
      </c>
      <c r="F952" s="273">
        <f t="shared" si="44"/>
        <v>9.5514307403574944E-2</v>
      </c>
    </row>
    <row r="953" spans="1:6">
      <c r="A953" s="62">
        <v>44882</v>
      </c>
      <c r="B953" s="61">
        <v>9.7309999999999999</v>
      </c>
      <c r="C953" s="61">
        <v>6576.12</v>
      </c>
      <c r="D953" s="119">
        <f t="shared" si="42"/>
        <v>-2.668310285961008E-3</v>
      </c>
      <c r="E953" s="119">
        <f t="shared" si="43"/>
        <v>-4.7180847480710712E-3</v>
      </c>
      <c r="F953" s="273">
        <f t="shared" si="44"/>
        <v>6.5083368160440283E-3</v>
      </c>
    </row>
    <row r="954" spans="1:6">
      <c r="A954" s="62">
        <v>44883</v>
      </c>
      <c r="B954" s="61">
        <v>9.8059999999999992</v>
      </c>
      <c r="C954" s="61">
        <v>6644.46</v>
      </c>
      <c r="D954" s="119">
        <f t="shared" si="42"/>
        <v>7.6777773891895324E-3</v>
      </c>
      <c r="E954" s="119">
        <f t="shared" si="43"/>
        <v>1.0338518992184522E-2</v>
      </c>
      <c r="F954" s="273">
        <f t="shared" si="44"/>
        <v>6.8952682721194439E-2</v>
      </c>
    </row>
    <row r="955" spans="1:6">
      <c r="A955" s="62">
        <v>44886</v>
      </c>
      <c r="B955" s="61">
        <v>9.891</v>
      </c>
      <c r="C955" s="61">
        <v>6634.45</v>
      </c>
      <c r="D955" s="119">
        <f t="shared" si="42"/>
        <v>8.6308095286621936E-3</v>
      </c>
      <c r="E955" s="119">
        <f t="shared" si="43"/>
        <v>-1.5076541517456566E-3</v>
      </c>
      <c r="F955" s="273">
        <f t="shared" si="44"/>
        <v>7.7279112261643745E-2</v>
      </c>
    </row>
    <row r="956" spans="1:6">
      <c r="A956" s="62">
        <v>44887</v>
      </c>
      <c r="B956" s="61">
        <v>9.8840000000000003</v>
      </c>
      <c r="C956" s="61">
        <v>6657.53</v>
      </c>
      <c r="D956" s="119">
        <f t="shared" si="42"/>
        <v>-7.0796463134001678E-4</v>
      </c>
      <c r="E956" s="119">
        <f t="shared" si="43"/>
        <v>3.4727742888125425E-3</v>
      </c>
      <c r="F956" s="273">
        <f t="shared" si="44"/>
        <v>7.7418023781476455E-2</v>
      </c>
    </row>
    <row r="957" spans="1:6">
      <c r="A957" s="62">
        <v>44888</v>
      </c>
      <c r="B957" s="61">
        <v>9.8710000000000004</v>
      </c>
      <c r="C957" s="61">
        <v>6679.09</v>
      </c>
      <c r="D957" s="119">
        <f t="shared" si="42"/>
        <v>-1.3161226906126982E-3</v>
      </c>
      <c r="E957" s="119">
        <f t="shared" si="43"/>
        <v>3.2332058320126322E-3</v>
      </c>
      <c r="F957" s="273">
        <f t="shared" si="44"/>
        <v>6.1749657934685724E-2</v>
      </c>
    </row>
    <row r="958" spans="1:6">
      <c r="A958" s="62">
        <v>44889</v>
      </c>
      <c r="B958" s="61">
        <v>9.9280000000000008</v>
      </c>
      <c r="C958" s="61">
        <v>6707.32</v>
      </c>
      <c r="D958" s="119">
        <f t="shared" si="42"/>
        <v>5.7578824665551675E-3</v>
      </c>
      <c r="E958" s="119">
        <f t="shared" si="43"/>
        <v>4.2177166019751623E-3</v>
      </c>
      <c r="F958" s="273">
        <f t="shared" si="44"/>
        <v>6.4354492366933441E-2</v>
      </c>
    </row>
    <row r="959" spans="1:6">
      <c r="A959" s="62">
        <v>44890</v>
      </c>
      <c r="B959" s="61">
        <v>9.93</v>
      </c>
      <c r="C959" s="61">
        <v>6712.48</v>
      </c>
      <c r="D959" s="119">
        <f t="shared" si="42"/>
        <v>2.0143015477502841E-4</v>
      </c>
      <c r="E959" s="119">
        <f t="shared" si="43"/>
        <v>7.6901298891101125E-4</v>
      </c>
      <c r="F959" s="273">
        <f t="shared" si="44"/>
        <v>6.0938808945314615E-2</v>
      </c>
    </row>
    <row r="960" spans="1:6">
      <c r="A960" s="62">
        <v>44893</v>
      </c>
      <c r="B960" s="61">
        <v>9.8829999999999991</v>
      </c>
      <c r="C960" s="61">
        <v>6665.2</v>
      </c>
      <c r="D960" s="119">
        <f t="shared" si="42"/>
        <v>-4.7443686630344976E-3</v>
      </c>
      <c r="E960" s="119">
        <f t="shared" si="43"/>
        <v>-7.0685196323841933E-3</v>
      </c>
      <c r="F960" s="273">
        <f t="shared" si="44"/>
        <v>4.3431169493868556E-2</v>
      </c>
    </row>
    <row r="961" spans="1:6">
      <c r="A961" s="62">
        <v>44894</v>
      </c>
      <c r="B961" s="61">
        <v>9.8439999999999994</v>
      </c>
      <c r="C961" s="61">
        <v>6668.97</v>
      </c>
      <c r="D961" s="119">
        <f t="shared" si="42"/>
        <v>-3.953976865237371E-3</v>
      </c>
      <c r="E961" s="119">
        <f t="shared" si="43"/>
        <v>5.6546453216878637E-4</v>
      </c>
      <c r="F961" s="273">
        <f t="shared" si="44"/>
        <v>5.1119017058653335E-2</v>
      </c>
    </row>
    <row r="962" spans="1:6">
      <c r="A962" s="62">
        <v>44895</v>
      </c>
      <c r="B962" s="61">
        <v>9.7680000000000007</v>
      </c>
      <c r="C962" s="61">
        <v>6738.55</v>
      </c>
      <c r="D962" s="119">
        <f t="shared" si="42"/>
        <v>-7.750395720405691E-3</v>
      </c>
      <c r="E962" s="119">
        <f t="shared" si="43"/>
        <v>1.0379343034020657E-2</v>
      </c>
      <c r="F962" s="273">
        <f t="shared" si="44"/>
        <v>6.3307146931699643E-2</v>
      </c>
    </row>
    <row r="963" spans="1:6">
      <c r="A963" s="62">
        <v>44896</v>
      </c>
      <c r="B963" s="61">
        <v>9.7609999999999992</v>
      </c>
      <c r="C963" s="61">
        <v>6753.97</v>
      </c>
      <c r="D963" s="119">
        <f t="shared" si="42"/>
        <v>-7.1688261557568912E-4</v>
      </c>
      <c r="E963" s="119">
        <f t="shared" si="43"/>
        <v>2.2857118927309783E-3</v>
      </c>
      <c r="F963" s="273">
        <f t="shared" si="44"/>
        <v>7.4906681423492188E-2</v>
      </c>
    </row>
    <row r="964" spans="1:6">
      <c r="A964" s="62">
        <v>44897</v>
      </c>
      <c r="B964" s="61">
        <v>9.6539999999999999</v>
      </c>
      <c r="C964" s="61">
        <v>6742.25</v>
      </c>
      <c r="D964" s="119">
        <f t="shared" ref="D964:D1027" si="45">LN(B964/B963)</f>
        <v>-1.1022516954526784E-2</v>
      </c>
      <c r="E964" s="119">
        <f t="shared" ref="E964:E1027" si="46">LN(C964/C963)</f>
        <v>-1.7367830319944618E-3</v>
      </c>
      <c r="F964" s="273">
        <f t="shared" si="44"/>
        <v>8.453745629669375E-2</v>
      </c>
    </row>
    <row r="965" spans="1:6">
      <c r="A965" s="62">
        <v>44900</v>
      </c>
      <c r="B965" s="61">
        <v>9.3729999999999993</v>
      </c>
      <c r="C965" s="61">
        <v>6696.96</v>
      </c>
      <c r="D965" s="119">
        <f t="shared" si="45"/>
        <v>-2.9539121473952434E-2</v>
      </c>
      <c r="E965" s="119">
        <f t="shared" si="46"/>
        <v>-6.7400050228338757E-3</v>
      </c>
      <c r="F965" s="273">
        <f t="shared" si="44"/>
        <v>0.21030813346129953</v>
      </c>
    </row>
    <row r="966" spans="1:6">
      <c r="A966" s="62">
        <v>44901</v>
      </c>
      <c r="B966" s="61">
        <v>9.4740000000000002</v>
      </c>
      <c r="C966" s="61">
        <v>6687.79</v>
      </c>
      <c r="D966" s="119">
        <f t="shared" si="45"/>
        <v>1.0717988737211394E-2</v>
      </c>
      <c r="E966" s="119">
        <f t="shared" si="46"/>
        <v>-1.3702163185293308E-3</v>
      </c>
      <c r="F966" s="273">
        <f t="shared" si="44"/>
        <v>0.30549176422423407</v>
      </c>
    </row>
    <row r="967" spans="1:6">
      <c r="A967" s="62">
        <v>44902</v>
      </c>
      <c r="B967" s="61">
        <v>9.3339999999999996</v>
      </c>
      <c r="C967" s="61">
        <v>6660.59</v>
      </c>
      <c r="D967" s="119">
        <f t="shared" si="45"/>
        <v>-1.4887556973936268E-2</v>
      </c>
      <c r="E967" s="119">
        <f t="shared" si="46"/>
        <v>-4.0754065507450105E-3</v>
      </c>
      <c r="F967" s="273">
        <f t="shared" si="44"/>
        <v>0.34962884203113809</v>
      </c>
    </row>
    <row r="968" spans="1:6">
      <c r="A968" s="62">
        <v>44903</v>
      </c>
      <c r="B968" s="61">
        <v>9.2210000000000001</v>
      </c>
      <c r="C968" s="61">
        <v>6647.31</v>
      </c>
      <c r="D968" s="119">
        <f t="shared" si="45"/>
        <v>-1.2180155970619605E-2</v>
      </c>
      <c r="E968" s="119">
        <f t="shared" si="46"/>
        <v>-1.9958076643388722E-3</v>
      </c>
      <c r="F968" s="273">
        <f t="shared" si="44"/>
        <v>0.38850655816200008</v>
      </c>
    </row>
    <row r="969" spans="1:6">
      <c r="A969" s="62">
        <v>44904</v>
      </c>
      <c r="B969" s="61">
        <v>9.2989999999999995</v>
      </c>
      <c r="C969" s="61">
        <v>6677.64</v>
      </c>
      <c r="D969" s="119">
        <f t="shared" si="45"/>
        <v>8.423375939056078E-3</v>
      </c>
      <c r="E969" s="119">
        <f t="shared" si="46"/>
        <v>4.5523701597498367E-3</v>
      </c>
      <c r="F969" s="273">
        <f t="shared" si="44"/>
        <v>0.38219870816457197</v>
      </c>
    </row>
    <row r="970" spans="1:6">
      <c r="A970" s="62">
        <v>44907</v>
      </c>
      <c r="B970" s="61">
        <v>9.2579999999999991</v>
      </c>
      <c r="C970" s="61">
        <v>6650.55</v>
      </c>
      <c r="D970" s="119">
        <f t="shared" si="45"/>
        <v>-4.4188248869814484E-3</v>
      </c>
      <c r="E970" s="119">
        <f t="shared" si="46"/>
        <v>-4.0650736978959734E-3</v>
      </c>
      <c r="F970" s="273">
        <f t="shared" si="44"/>
        <v>0.40493898895638453</v>
      </c>
    </row>
    <row r="971" spans="1:6">
      <c r="A971" s="62">
        <v>44908</v>
      </c>
      <c r="B971" s="61">
        <v>9.234</v>
      </c>
      <c r="C971" s="61">
        <v>6744.98</v>
      </c>
      <c r="D971" s="119">
        <f t="shared" si="45"/>
        <v>-2.5957185242815131E-3</v>
      </c>
      <c r="E971" s="119">
        <f t="shared" si="46"/>
        <v>1.4098966481281727E-2</v>
      </c>
      <c r="F971" s="273">
        <f t="shared" si="44"/>
        <v>0.34294664010523251</v>
      </c>
    </row>
    <row r="972" spans="1:6">
      <c r="A972" s="62">
        <v>44909</v>
      </c>
      <c r="B972" s="61">
        <v>9.2710000000000008</v>
      </c>
      <c r="C972" s="61">
        <v>6730.79</v>
      </c>
      <c r="D972" s="119">
        <f t="shared" si="45"/>
        <v>3.998924540048166E-3</v>
      </c>
      <c r="E972" s="119">
        <f t="shared" si="46"/>
        <v>-2.1060028843888075E-3</v>
      </c>
      <c r="F972" s="273">
        <f t="shared" si="44"/>
        <v>0.39722172379331178</v>
      </c>
    </row>
    <row r="973" spans="1:6">
      <c r="A973" s="62">
        <v>44910</v>
      </c>
      <c r="B973" s="61">
        <v>9.2729999999999997</v>
      </c>
      <c r="C973" s="61">
        <v>6522.77</v>
      </c>
      <c r="D973" s="119">
        <f t="shared" si="45"/>
        <v>2.157031932434612E-4</v>
      </c>
      <c r="E973" s="119">
        <f t="shared" si="46"/>
        <v>-3.1393389269003341E-2</v>
      </c>
      <c r="F973" s="273">
        <f t="shared" si="44"/>
        <v>0.21094828119177803</v>
      </c>
    </row>
    <row r="974" spans="1:6">
      <c r="A974" s="62">
        <v>44911</v>
      </c>
      <c r="B974" s="61">
        <v>9.18</v>
      </c>
      <c r="C974" s="61">
        <v>6452.63</v>
      </c>
      <c r="D974" s="119">
        <f t="shared" si="45"/>
        <v>-1.0079747185689861E-2</v>
      </c>
      <c r="E974" s="119">
        <f t="shared" si="46"/>
        <v>-1.0811332705118422E-2</v>
      </c>
      <c r="F974" s="273">
        <f t="shared" si="44"/>
        <v>0.20646188762660198</v>
      </c>
    </row>
    <row r="975" spans="1:6">
      <c r="A975" s="62">
        <v>44914</v>
      </c>
      <c r="B975" s="61">
        <v>9.2249999999999996</v>
      </c>
      <c r="C975" s="61">
        <v>6473.29</v>
      </c>
      <c r="D975" s="119">
        <f t="shared" si="45"/>
        <v>4.8899852941917702E-3</v>
      </c>
      <c r="E975" s="119">
        <f t="shared" si="46"/>
        <v>3.196680405465216E-3</v>
      </c>
      <c r="F975" s="273">
        <f t="shared" si="44"/>
        <v>0.21474792595226691</v>
      </c>
    </row>
    <row r="976" spans="1:6">
      <c r="A976" s="62">
        <v>44915</v>
      </c>
      <c r="B976" s="61">
        <v>9.1349999999999998</v>
      </c>
      <c r="C976" s="61">
        <v>6450.43</v>
      </c>
      <c r="D976" s="119">
        <f t="shared" si="45"/>
        <v>-9.8040000966208556E-3</v>
      </c>
      <c r="E976" s="119">
        <f t="shared" si="46"/>
        <v>-3.5376847906758895E-3</v>
      </c>
      <c r="F976" s="273">
        <f t="shared" si="44"/>
        <v>0.21891319218102184</v>
      </c>
    </row>
    <row r="977" spans="1:6">
      <c r="A977" s="62">
        <v>44916</v>
      </c>
      <c r="B977" s="61">
        <v>9.2420000000000009</v>
      </c>
      <c r="C977" s="61">
        <v>6580.24</v>
      </c>
      <c r="D977" s="119">
        <f t="shared" si="45"/>
        <v>1.1645122618104712E-2</v>
      </c>
      <c r="E977" s="119">
        <f t="shared" si="46"/>
        <v>1.9924423583969057E-2</v>
      </c>
      <c r="F977" s="273">
        <f t="shared" si="44"/>
        <v>0.2886183960459372</v>
      </c>
    </row>
    <row r="978" spans="1:6">
      <c r="A978" s="62">
        <v>44917</v>
      </c>
      <c r="B978" s="61">
        <v>9.3030000000000008</v>
      </c>
      <c r="C978" s="61">
        <v>6517.97</v>
      </c>
      <c r="D978" s="119">
        <f t="shared" si="45"/>
        <v>6.5786163383468287E-3</v>
      </c>
      <c r="E978" s="119">
        <f t="shared" si="46"/>
        <v>-9.5082410702619427E-3</v>
      </c>
      <c r="F978" s="273">
        <f t="shared" si="44"/>
        <v>0.27039715437102446</v>
      </c>
    </row>
    <row r="979" spans="1:6">
      <c r="A979" s="62">
        <v>44918</v>
      </c>
      <c r="B979" s="61">
        <v>9.359</v>
      </c>
      <c r="C979" s="61">
        <v>6504.9</v>
      </c>
      <c r="D979" s="119">
        <f t="shared" si="45"/>
        <v>6.0015183886977597E-3</v>
      </c>
      <c r="E979" s="119">
        <f t="shared" si="46"/>
        <v>-2.0072387097868345E-3</v>
      </c>
      <c r="F979" s="273">
        <f t="shared" si="44"/>
        <v>0.28630855763363378</v>
      </c>
    </row>
    <row r="980" spans="1:6">
      <c r="A980" s="62">
        <v>44922</v>
      </c>
      <c r="B980" s="61">
        <v>9.3659999999999997</v>
      </c>
      <c r="C980" s="61">
        <v>6550.66</v>
      </c>
      <c r="D980" s="119">
        <f t="shared" si="45"/>
        <v>7.4766358623044762E-4</v>
      </c>
      <c r="E980" s="119">
        <f t="shared" si="46"/>
        <v>7.010068873508358E-3</v>
      </c>
      <c r="F980" s="273">
        <f t="shared" si="44"/>
        <v>0.27723856534932639</v>
      </c>
    </row>
    <row r="981" spans="1:6">
      <c r="A981" s="62">
        <v>44923</v>
      </c>
      <c r="B981" s="61">
        <v>9.3309999999999995</v>
      </c>
      <c r="C981" s="61">
        <v>6510.49</v>
      </c>
      <c r="D981" s="119">
        <f t="shared" si="45"/>
        <v>-3.7439205094650639E-3</v>
      </c>
      <c r="E981" s="119">
        <f t="shared" si="46"/>
        <v>-6.15108572452603E-3</v>
      </c>
      <c r="F981" s="273">
        <f t="shared" si="44"/>
        <v>0.27711963601222445</v>
      </c>
    </row>
    <row r="982" spans="1:6">
      <c r="A982" s="62">
        <v>44924</v>
      </c>
      <c r="B982" s="61">
        <v>9.3940000000000001</v>
      </c>
      <c r="C982" s="61">
        <v>6573.47</v>
      </c>
      <c r="D982" s="119">
        <f t="shared" si="45"/>
        <v>6.728997352918601E-3</v>
      </c>
      <c r="E982" s="119">
        <f t="shared" si="46"/>
        <v>9.6271291601722365E-3</v>
      </c>
      <c r="F982" s="273">
        <f t="shared" si="44"/>
        <v>0.30391246986796727</v>
      </c>
    </row>
    <row r="983" spans="1:6">
      <c r="A983" s="62">
        <v>44925</v>
      </c>
      <c r="B983" s="61">
        <v>9.2810000000000006</v>
      </c>
      <c r="C983" s="61">
        <v>6473.76</v>
      </c>
      <c r="D983" s="119">
        <f t="shared" si="45"/>
        <v>-1.2101887991547582E-2</v>
      </c>
      <c r="E983" s="119">
        <f t="shared" si="46"/>
        <v>-1.5284767910778853E-2</v>
      </c>
      <c r="F983" s="273">
        <f t="shared" si="44"/>
        <v>0.33871138551140073</v>
      </c>
    </row>
    <row r="984" spans="1:6">
      <c r="A984" s="62">
        <v>44928</v>
      </c>
      <c r="B984" s="61">
        <v>9.3940000000000001</v>
      </c>
      <c r="C984" s="61">
        <v>6594.57</v>
      </c>
      <c r="D984" s="119">
        <f t="shared" si="45"/>
        <v>1.2101887991547485E-2</v>
      </c>
      <c r="E984" s="119">
        <f t="shared" si="46"/>
        <v>1.8489499679305795E-2</v>
      </c>
      <c r="F984" s="273">
        <f t="shared" si="44"/>
        <v>0.36524888071059225</v>
      </c>
    </row>
    <row r="985" spans="1:6">
      <c r="A985" s="62">
        <v>44929</v>
      </c>
      <c r="B985" s="61">
        <v>9.5280000000000005</v>
      </c>
      <c r="C985" s="61">
        <v>6623.89</v>
      </c>
      <c r="D985" s="119">
        <f t="shared" si="45"/>
        <v>1.4163644448195621E-2</v>
      </c>
      <c r="E985" s="119">
        <f t="shared" si="46"/>
        <v>4.4362275310535085E-3</v>
      </c>
      <c r="F985" s="273">
        <f t="shared" si="44"/>
        <v>0.39195317775179761</v>
      </c>
    </row>
    <row r="986" spans="1:6">
      <c r="A986" s="62">
        <v>44930</v>
      </c>
      <c r="B986" s="61">
        <v>9.8140000000000001</v>
      </c>
      <c r="C986" s="61">
        <v>6776.43</v>
      </c>
      <c r="D986" s="119">
        <f t="shared" si="45"/>
        <v>2.9575105614712525E-2</v>
      </c>
      <c r="E986" s="119">
        <f t="shared" si="46"/>
        <v>2.2767603939424383E-2</v>
      </c>
      <c r="F986" s="273">
        <f t="shared" si="44"/>
        <v>0.53524955845917643</v>
      </c>
    </row>
    <row r="987" spans="1:6">
      <c r="A987" s="62">
        <v>44931</v>
      </c>
      <c r="B987" s="61">
        <v>9.8970000000000002</v>
      </c>
      <c r="C987" s="61">
        <v>6761.5</v>
      </c>
      <c r="D987" s="119">
        <f t="shared" si="45"/>
        <v>8.4217432468424915E-3</v>
      </c>
      <c r="E987" s="119">
        <f t="shared" si="46"/>
        <v>-2.2056556730264292E-3</v>
      </c>
      <c r="F987" s="273">
        <f t="shared" si="44"/>
        <v>0.52951703385798077</v>
      </c>
    </row>
    <row r="988" spans="1:6">
      <c r="A988" s="62">
        <v>44932</v>
      </c>
      <c r="B988" s="61">
        <v>9.891</v>
      </c>
      <c r="C988" s="61">
        <v>6860.95</v>
      </c>
      <c r="D988" s="119">
        <f t="shared" si="45"/>
        <v>-6.0642815685033936E-4</v>
      </c>
      <c r="E988" s="119">
        <f t="shared" si="46"/>
        <v>1.4601157183511945E-2</v>
      </c>
      <c r="F988" s="273">
        <f t="shared" si="44"/>
        <v>0.49429116683722163</v>
      </c>
    </row>
    <row r="989" spans="1:6">
      <c r="A989" s="62">
        <v>44935</v>
      </c>
      <c r="B989" s="61">
        <v>9.8859999999999992</v>
      </c>
      <c r="C989" s="61">
        <v>6907.36</v>
      </c>
      <c r="D989" s="119">
        <f t="shared" si="45"/>
        <v>-5.056378729362249E-4</v>
      </c>
      <c r="E989" s="119">
        <f t="shared" si="46"/>
        <v>6.7415936704220249E-3</v>
      </c>
      <c r="F989" s="273">
        <f t="shared" si="44"/>
        <v>0.48896779922784928</v>
      </c>
    </row>
    <row r="990" spans="1:6">
      <c r="A990" s="62">
        <v>44936</v>
      </c>
      <c r="B990" s="61">
        <v>9.8919999999999995</v>
      </c>
      <c r="C990" s="61">
        <v>6869.14</v>
      </c>
      <c r="D990" s="119">
        <f t="shared" si="45"/>
        <v>6.0673477440214359E-4</v>
      </c>
      <c r="E990" s="119">
        <f t="shared" si="46"/>
        <v>-5.5485933373769928E-3</v>
      </c>
      <c r="F990" s="273">
        <f t="shared" si="44"/>
        <v>0.48029168246335668</v>
      </c>
    </row>
    <row r="991" spans="1:6">
      <c r="A991" s="62">
        <v>44937</v>
      </c>
      <c r="B991" s="61">
        <v>9.7870000000000008</v>
      </c>
      <c r="C991" s="61">
        <v>6924.19</v>
      </c>
      <c r="D991" s="119">
        <f t="shared" si="45"/>
        <v>-1.0671375215487189E-2</v>
      </c>
      <c r="E991" s="119">
        <f t="shared" si="46"/>
        <v>7.9821612753100089E-3</v>
      </c>
      <c r="F991" s="273">
        <f t="shared" si="44"/>
        <v>0.45363376010722412</v>
      </c>
    </row>
    <row r="992" spans="1:6">
      <c r="A992" s="62">
        <v>44938</v>
      </c>
      <c r="B992" s="61">
        <v>9.9130000000000003</v>
      </c>
      <c r="C992" s="61">
        <v>6975.68</v>
      </c>
      <c r="D992" s="119">
        <f t="shared" si="45"/>
        <v>1.2792052607078016E-2</v>
      </c>
      <c r="E992" s="119">
        <f t="shared" si="46"/>
        <v>7.4087362717690317E-3</v>
      </c>
      <c r="F992" s="273">
        <f t="shared" si="44"/>
        <v>0.50133336619223889</v>
      </c>
    </row>
    <row r="993" spans="1:6">
      <c r="A993" s="62">
        <v>44939</v>
      </c>
      <c r="B993" s="61">
        <v>9.9190000000000005</v>
      </c>
      <c r="C993" s="61">
        <v>7023.5</v>
      </c>
      <c r="D993" s="119">
        <f t="shared" si="45"/>
        <v>6.0508271309638723E-4</v>
      </c>
      <c r="E993" s="119">
        <f t="shared" si="46"/>
        <v>6.8318552939141087E-3</v>
      </c>
      <c r="F993" s="273">
        <f t="shared" si="44"/>
        <v>0.49765130207265612</v>
      </c>
    </row>
    <row r="994" spans="1:6">
      <c r="A994" s="62">
        <v>44942</v>
      </c>
      <c r="B994" s="61">
        <v>9.6999999999999993</v>
      </c>
      <c r="C994" s="61">
        <v>7043.31</v>
      </c>
      <c r="D994" s="119">
        <f t="shared" si="45"/>
        <v>-2.2326224254519675E-2</v>
      </c>
      <c r="E994" s="119">
        <f t="shared" si="46"/>
        <v>2.8165608401740836E-3</v>
      </c>
      <c r="F994" s="273">
        <f t="shared" ref="F994:F1057" si="47">SLOPE(D965:D994,E965:E994)</f>
        <v>0.47992764048431558</v>
      </c>
    </row>
    <row r="995" spans="1:6">
      <c r="A995" s="62">
        <v>44943</v>
      </c>
      <c r="B995" s="61">
        <v>9.6809999999999992</v>
      </c>
      <c r="C995" s="61">
        <v>7077.16</v>
      </c>
      <c r="D995" s="119">
        <f t="shared" si="45"/>
        <v>-1.9606837714026461E-3</v>
      </c>
      <c r="E995" s="119">
        <f t="shared" si="46"/>
        <v>4.7944671589872532E-3</v>
      </c>
      <c r="F995" s="273">
        <f t="shared" si="47"/>
        <v>0.41476975528882343</v>
      </c>
    </row>
    <row r="996" spans="1:6">
      <c r="A996" s="62">
        <v>44944</v>
      </c>
      <c r="B996" s="61">
        <v>9.6229999999999993</v>
      </c>
      <c r="C996" s="61">
        <v>7083.39</v>
      </c>
      <c r="D996" s="119">
        <f t="shared" si="45"/>
        <v>-6.009135363670628E-3</v>
      </c>
      <c r="E996" s="119">
        <f t="shared" si="46"/>
        <v>8.7990938232762074E-4</v>
      </c>
      <c r="F996" s="273">
        <f t="shared" si="47"/>
        <v>0.42686990995872326</v>
      </c>
    </row>
    <row r="997" spans="1:6">
      <c r="A997" s="62">
        <v>44945</v>
      </c>
      <c r="B997" s="61">
        <v>9.5730000000000004</v>
      </c>
      <c r="C997" s="61">
        <v>6951.87</v>
      </c>
      <c r="D997" s="119">
        <f t="shared" si="45"/>
        <v>-5.209430410047536E-3</v>
      </c>
      <c r="E997" s="119">
        <f t="shared" si="46"/>
        <v>-1.8741918536841817E-2</v>
      </c>
      <c r="F997" s="273">
        <f t="shared" si="47"/>
        <v>0.39307764767818149</v>
      </c>
    </row>
    <row r="998" spans="1:6">
      <c r="A998" s="62">
        <v>44946</v>
      </c>
      <c r="B998" s="61">
        <v>9.6170000000000009</v>
      </c>
      <c r="C998" s="61">
        <v>6995.99</v>
      </c>
      <c r="D998" s="119">
        <f t="shared" si="45"/>
        <v>4.5857297661285471E-3</v>
      </c>
      <c r="E998" s="119">
        <f t="shared" si="46"/>
        <v>6.3264396336375189E-3</v>
      </c>
      <c r="F998" s="273">
        <f t="shared" si="47"/>
        <v>0.38425579942326038</v>
      </c>
    </row>
    <row r="999" spans="1:6">
      <c r="A999" s="62">
        <v>44949</v>
      </c>
      <c r="B999" s="61">
        <v>9.5869999999999997</v>
      </c>
      <c r="C999" s="61">
        <v>7032.02</v>
      </c>
      <c r="D999" s="119">
        <f t="shared" si="45"/>
        <v>-3.1243516354852907E-3</v>
      </c>
      <c r="E999" s="119">
        <f t="shared" si="46"/>
        <v>5.1368767527886034E-3</v>
      </c>
      <c r="F999" s="273">
        <f t="shared" si="47"/>
        <v>0.37495872634445326</v>
      </c>
    </row>
    <row r="1000" spans="1:6">
      <c r="A1000" s="62">
        <v>44950</v>
      </c>
      <c r="B1000" s="61">
        <v>9.6289999999999996</v>
      </c>
      <c r="C1000" s="61">
        <v>7050.48</v>
      </c>
      <c r="D1000" s="119">
        <f t="shared" si="45"/>
        <v>4.371364163287355E-3</v>
      </c>
      <c r="E1000" s="119">
        <f t="shared" si="46"/>
        <v>2.6216950929736863E-3</v>
      </c>
      <c r="F1000" s="273">
        <f t="shared" si="47"/>
        <v>0.37046581258083661</v>
      </c>
    </row>
    <row r="1001" spans="1:6">
      <c r="A1001" s="62">
        <v>44951</v>
      </c>
      <c r="B1001" s="61">
        <v>9.6110000000000007</v>
      </c>
      <c r="C1001" s="61">
        <v>7043.88</v>
      </c>
      <c r="D1001" s="119">
        <f t="shared" si="45"/>
        <v>-1.8711024169994648E-3</v>
      </c>
      <c r="E1001" s="119">
        <f t="shared" si="46"/>
        <v>-9.3654489915310926E-4</v>
      </c>
      <c r="F1001" s="273">
        <f t="shared" si="47"/>
        <v>0.40003344288063081</v>
      </c>
    </row>
    <row r="1002" spans="1:6">
      <c r="A1002" s="62">
        <v>44952</v>
      </c>
      <c r="B1002" s="61">
        <v>9.5559999999999992</v>
      </c>
      <c r="C1002" s="61">
        <v>7095.99</v>
      </c>
      <c r="D1002" s="119">
        <f t="shared" si="45"/>
        <v>-5.7390463775843096E-3</v>
      </c>
      <c r="E1002" s="119">
        <f t="shared" si="46"/>
        <v>7.3706810479189575E-3</v>
      </c>
      <c r="F1002" s="273">
        <f t="shared" si="47"/>
        <v>0.39021996431844624</v>
      </c>
    </row>
    <row r="1003" spans="1:6">
      <c r="A1003" s="62">
        <v>44953</v>
      </c>
      <c r="B1003" s="61">
        <v>9.5459999999999994</v>
      </c>
      <c r="C1003" s="61">
        <v>7097.21</v>
      </c>
      <c r="D1003" s="119">
        <f t="shared" si="45"/>
        <v>-1.0470108798582786E-3</v>
      </c>
      <c r="E1003" s="119">
        <f t="shared" si="46"/>
        <v>1.7191331102285316E-4</v>
      </c>
      <c r="F1003" s="273">
        <f t="shared" si="47"/>
        <v>0.547944606130088</v>
      </c>
    </row>
    <row r="1004" spans="1:6">
      <c r="A1004" s="62">
        <v>44956</v>
      </c>
      <c r="B1004" s="61">
        <v>9.6159999999999997</v>
      </c>
      <c r="C1004" s="61">
        <v>7082.01</v>
      </c>
      <c r="D1004" s="119">
        <f t="shared" si="45"/>
        <v>7.306159209146997E-3</v>
      </c>
      <c r="E1004" s="119">
        <f t="shared" si="46"/>
        <v>-2.14398335344834E-3</v>
      </c>
      <c r="F1004" s="273">
        <f t="shared" si="47"/>
        <v>0.50892022567517603</v>
      </c>
    </row>
    <row r="1005" spans="1:6">
      <c r="A1005" s="62">
        <v>44957</v>
      </c>
      <c r="B1005" s="61">
        <v>9.7219999999999995</v>
      </c>
      <c r="C1005" s="61">
        <v>7082.42</v>
      </c>
      <c r="D1005" s="119">
        <f t="shared" si="45"/>
        <v>1.0962980830411865E-2</v>
      </c>
      <c r="E1005" s="119">
        <f t="shared" si="46"/>
        <v>5.7891493002562485E-5</v>
      </c>
      <c r="F1005" s="273">
        <f t="shared" si="47"/>
        <v>0.4957798754230493</v>
      </c>
    </row>
    <row r="1006" spans="1:6">
      <c r="A1006" s="62">
        <v>44958</v>
      </c>
      <c r="B1006" s="61">
        <v>9.7170000000000005</v>
      </c>
      <c r="C1006" s="61">
        <v>7077.11</v>
      </c>
      <c r="D1006" s="119">
        <f t="shared" si="45"/>
        <v>-5.1442976596172835E-4</v>
      </c>
      <c r="E1006" s="119">
        <f t="shared" si="46"/>
        <v>-7.5002493005388944E-4</v>
      </c>
      <c r="F1006" s="273">
        <f t="shared" si="47"/>
        <v>0.47413947494106723</v>
      </c>
    </row>
    <row r="1007" spans="1:6">
      <c r="A1007" s="62">
        <v>44959</v>
      </c>
      <c r="B1007" s="61">
        <v>9.6479999999999997</v>
      </c>
      <c r="C1007" s="61">
        <v>7166.27</v>
      </c>
      <c r="D1007" s="119">
        <f t="shared" si="45"/>
        <v>-7.126288872472364E-3</v>
      </c>
      <c r="E1007" s="119">
        <f t="shared" si="46"/>
        <v>1.2519663814331351E-2</v>
      </c>
      <c r="F1007" s="273">
        <f t="shared" si="47"/>
        <v>0.40410233775931897</v>
      </c>
    </row>
    <row r="1008" spans="1:6">
      <c r="A1008" s="62">
        <v>44960</v>
      </c>
      <c r="B1008" s="61">
        <v>9.5909999999999993</v>
      </c>
      <c r="C1008" s="61">
        <v>7233.94</v>
      </c>
      <c r="D1008" s="119">
        <f t="shared" si="45"/>
        <v>-5.9254812390155346E-3</v>
      </c>
      <c r="E1008" s="119">
        <f t="shared" si="46"/>
        <v>9.3985432325782593E-3</v>
      </c>
      <c r="F1008" s="273">
        <f t="shared" si="47"/>
        <v>0.43763594286745638</v>
      </c>
    </row>
    <row r="1009" spans="1:6">
      <c r="A1009" s="62">
        <v>44963</v>
      </c>
      <c r="B1009" s="61">
        <v>9.5660000000000007</v>
      </c>
      <c r="C1009" s="61">
        <v>7137.1</v>
      </c>
      <c r="D1009" s="119">
        <f t="shared" si="45"/>
        <v>-2.610013487708787E-3</v>
      </c>
      <c r="E1009" s="119">
        <f t="shared" si="46"/>
        <v>-1.3477307948881431E-2</v>
      </c>
      <c r="F1009" s="273">
        <f t="shared" si="47"/>
        <v>0.42718388968349424</v>
      </c>
    </row>
    <row r="1010" spans="1:6">
      <c r="A1010" s="62">
        <v>44964</v>
      </c>
      <c r="B1010" s="61">
        <v>9.5510000000000002</v>
      </c>
      <c r="C1010" s="61">
        <v>7132.35</v>
      </c>
      <c r="D1010" s="119">
        <f t="shared" si="45"/>
        <v>-1.5692842055047367E-3</v>
      </c>
      <c r="E1010" s="119">
        <f t="shared" si="46"/>
        <v>-6.6575799003421845E-4</v>
      </c>
      <c r="F1010" s="273">
        <f t="shared" si="47"/>
        <v>0.43106481334459595</v>
      </c>
    </row>
    <row r="1011" spans="1:6">
      <c r="A1011" s="62">
        <v>44965</v>
      </c>
      <c r="B1011" s="61">
        <v>9.6159999999999997</v>
      </c>
      <c r="C1011" s="61">
        <v>7119.83</v>
      </c>
      <c r="D1011" s="119">
        <f t="shared" si="45"/>
        <v>6.7825167402511717E-3</v>
      </c>
      <c r="E1011" s="119">
        <f t="shared" si="46"/>
        <v>-1.7569246558133884E-3</v>
      </c>
      <c r="F1011" s="273">
        <f t="shared" si="47"/>
        <v>0.41264754622502148</v>
      </c>
    </row>
    <row r="1012" spans="1:6">
      <c r="A1012" s="62">
        <v>44966</v>
      </c>
      <c r="B1012" s="61">
        <v>9.56</v>
      </c>
      <c r="C1012" s="61">
        <v>7188.36</v>
      </c>
      <c r="D1012" s="119">
        <f t="shared" si="45"/>
        <v>-5.8406507295417302E-3</v>
      </c>
      <c r="E1012" s="119">
        <f t="shared" si="46"/>
        <v>9.5792024052872172E-3</v>
      </c>
      <c r="F1012" s="273">
        <f t="shared" si="47"/>
        <v>0.37727606223511168</v>
      </c>
    </row>
    <row r="1013" spans="1:6">
      <c r="A1013" s="62">
        <v>44967</v>
      </c>
      <c r="B1013" s="61">
        <v>9.6880000000000006</v>
      </c>
      <c r="C1013" s="61">
        <v>7129.73</v>
      </c>
      <c r="D1013" s="119">
        <f t="shared" si="45"/>
        <v>1.3300279187481201E-2</v>
      </c>
      <c r="E1013" s="119">
        <f t="shared" si="46"/>
        <v>-8.1896855931367276E-3</v>
      </c>
      <c r="F1013" s="273">
        <f t="shared" si="47"/>
        <v>0.23658046554682485</v>
      </c>
    </row>
    <row r="1014" spans="1:6">
      <c r="A1014" s="62">
        <v>44970</v>
      </c>
      <c r="B1014" s="61">
        <v>9.7010000000000005</v>
      </c>
      <c r="C1014" s="61">
        <v>7208.59</v>
      </c>
      <c r="D1014" s="119">
        <f t="shared" si="45"/>
        <v>1.3409667283552716E-3</v>
      </c>
      <c r="E1014" s="119">
        <f t="shared" si="46"/>
        <v>1.1000004905842931E-2</v>
      </c>
      <c r="F1014" s="273">
        <f t="shared" si="47"/>
        <v>0.17277565509810011</v>
      </c>
    </row>
    <row r="1015" spans="1:6">
      <c r="A1015" s="62">
        <v>44971</v>
      </c>
      <c r="B1015" s="61">
        <v>9.9250000000000007</v>
      </c>
      <c r="C1015" s="61">
        <v>7213.81</v>
      </c>
      <c r="D1015" s="119">
        <f t="shared" si="45"/>
        <v>2.2827853594107571E-2</v>
      </c>
      <c r="E1015" s="119">
        <f t="shared" si="46"/>
        <v>7.2387400542732851E-4</v>
      </c>
      <c r="F1015" s="273">
        <f t="shared" si="47"/>
        <v>0.13843952804673268</v>
      </c>
    </row>
    <row r="1016" spans="1:6">
      <c r="A1016" s="62">
        <v>44972</v>
      </c>
      <c r="B1016" s="61">
        <v>9.9719999999999995</v>
      </c>
      <c r="C1016" s="61">
        <v>7300.86</v>
      </c>
      <c r="D1016" s="119">
        <f t="shared" si="45"/>
        <v>4.7243390880571598E-3</v>
      </c>
      <c r="E1016" s="119">
        <f t="shared" si="46"/>
        <v>1.1994904976915159E-2</v>
      </c>
      <c r="F1016" s="273">
        <f t="shared" si="47"/>
        <v>-0.16322738142830856</v>
      </c>
    </row>
    <row r="1017" spans="1:6">
      <c r="A1017" s="62">
        <v>44973</v>
      </c>
      <c r="B1017" s="61">
        <v>10.616</v>
      </c>
      <c r="C1017" s="61">
        <v>7366.16</v>
      </c>
      <c r="D1017" s="119">
        <f t="shared" si="45"/>
        <v>6.2581131368594875E-2</v>
      </c>
      <c r="E1017" s="119">
        <f t="shared" si="46"/>
        <v>8.9043897750399007E-3</v>
      </c>
      <c r="F1017" s="273">
        <f t="shared" si="47"/>
        <v>8.833961448341239E-2</v>
      </c>
    </row>
    <row r="1018" spans="1:6">
      <c r="A1018" s="62">
        <v>44974</v>
      </c>
      <c r="B1018" s="61">
        <v>10.714</v>
      </c>
      <c r="C1018" s="61">
        <v>7347.72</v>
      </c>
      <c r="D1018" s="119">
        <f t="shared" si="45"/>
        <v>9.1890004288621863E-3</v>
      </c>
      <c r="E1018" s="119">
        <f t="shared" si="46"/>
        <v>-2.5064781898458096E-3</v>
      </c>
      <c r="F1018" s="273">
        <f t="shared" si="47"/>
        <v>9.7385407589382286E-2</v>
      </c>
    </row>
    <row r="1019" spans="1:6">
      <c r="A1019" s="62">
        <v>44977</v>
      </c>
      <c r="B1019" s="61">
        <v>10.826000000000001</v>
      </c>
      <c r="C1019" s="61">
        <v>7335.61</v>
      </c>
      <c r="D1019" s="119">
        <f t="shared" si="45"/>
        <v>1.0399350916017552E-2</v>
      </c>
      <c r="E1019" s="119">
        <f t="shared" si="46"/>
        <v>-1.6494899652542705E-3</v>
      </c>
      <c r="F1019" s="273">
        <f t="shared" si="47"/>
        <v>8.9176573315045915E-2</v>
      </c>
    </row>
    <row r="1020" spans="1:6">
      <c r="A1020" s="62">
        <v>44978</v>
      </c>
      <c r="B1020" s="61">
        <v>10.788</v>
      </c>
      <c r="C1020" s="61">
        <v>7308.65</v>
      </c>
      <c r="D1020" s="119">
        <f t="shared" si="45"/>
        <v>-3.5162430973026625E-3</v>
      </c>
      <c r="E1020" s="119">
        <f t="shared" si="46"/>
        <v>-3.6819928706830021E-3</v>
      </c>
      <c r="F1020" s="273">
        <f t="shared" si="47"/>
        <v>0.10334834283719059</v>
      </c>
    </row>
    <row r="1021" spans="1:6">
      <c r="A1021" s="62">
        <v>44979</v>
      </c>
      <c r="B1021" s="61">
        <v>10.882</v>
      </c>
      <c r="C1021" s="61">
        <v>7299.26</v>
      </c>
      <c r="D1021" s="119">
        <f t="shared" si="45"/>
        <v>8.675642786250097E-3</v>
      </c>
      <c r="E1021" s="119">
        <f t="shared" si="46"/>
        <v>-1.2856050308771552E-3</v>
      </c>
      <c r="F1021" s="273">
        <f t="shared" si="47"/>
        <v>0.15022896112370188</v>
      </c>
    </row>
    <row r="1022" spans="1:6">
      <c r="A1022" s="62">
        <v>44980</v>
      </c>
      <c r="B1022" s="61">
        <v>10.773999999999999</v>
      </c>
      <c r="C1022" s="61">
        <v>7317.43</v>
      </c>
      <c r="D1022" s="119">
        <f t="shared" si="45"/>
        <v>-9.974223805391683E-3</v>
      </c>
      <c r="E1022" s="119">
        <f t="shared" si="46"/>
        <v>2.4862002764447846E-3</v>
      </c>
      <c r="F1022" s="273">
        <f t="shared" si="47"/>
        <v>0.10817151840856355</v>
      </c>
    </row>
    <row r="1023" spans="1:6">
      <c r="A1023" s="62">
        <v>44981</v>
      </c>
      <c r="B1023" s="61">
        <v>10.882</v>
      </c>
      <c r="C1023" s="61">
        <v>7187.27</v>
      </c>
      <c r="D1023" s="119">
        <f t="shared" si="45"/>
        <v>9.9742238053915494E-3</v>
      </c>
      <c r="E1023" s="119">
        <f t="shared" si="46"/>
        <v>-1.7947767818046762E-2</v>
      </c>
      <c r="F1023" s="273">
        <f t="shared" si="47"/>
        <v>1.9845295371670343E-2</v>
      </c>
    </row>
    <row r="1024" spans="1:6">
      <c r="A1024" s="62">
        <v>44984</v>
      </c>
      <c r="B1024" s="61">
        <v>10.858000000000001</v>
      </c>
      <c r="C1024" s="61">
        <v>7295.55</v>
      </c>
      <c r="D1024" s="119">
        <f t="shared" si="45"/>
        <v>-2.2079125804741881E-3</v>
      </c>
      <c r="E1024" s="119">
        <f t="shared" si="46"/>
        <v>1.495316762685015E-2</v>
      </c>
      <c r="F1024" s="273">
        <f t="shared" si="47"/>
        <v>2.1313778056002747E-3</v>
      </c>
    </row>
    <row r="1025" spans="1:6">
      <c r="A1025" s="62">
        <v>44985</v>
      </c>
      <c r="B1025" s="61">
        <v>10.792</v>
      </c>
      <c r="C1025" s="61">
        <v>7267.93</v>
      </c>
      <c r="D1025" s="119">
        <f t="shared" si="45"/>
        <v>-6.0970165778046238E-3</v>
      </c>
      <c r="E1025" s="119">
        <f t="shared" si="46"/>
        <v>-3.7930540110833284E-3</v>
      </c>
      <c r="F1025" s="273">
        <f t="shared" si="47"/>
        <v>3.6594301982064689E-2</v>
      </c>
    </row>
    <row r="1026" spans="1:6">
      <c r="A1026" s="62">
        <v>44986</v>
      </c>
      <c r="B1026" s="61">
        <v>10.747999999999999</v>
      </c>
      <c r="C1026" s="61">
        <v>7234.25</v>
      </c>
      <c r="D1026" s="119">
        <f t="shared" si="45"/>
        <v>-4.0854281522100366E-3</v>
      </c>
      <c r="E1026" s="119">
        <f t="shared" si="46"/>
        <v>-4.6448272676501336E-3</v>
      </c>
      <c r="F1026" s="273">
        <f t="shared" si="47"/>
        <v>5.7346881794102862E-2</v>
      </c>
    </row>
    <row r="1027" spans="1:6">
      <c r="A1027" s="62">
        <v>44987</v>
      </c>
      <c r="B1027" s="61">
        <v>10.75</v>
      </c>
      <c r="C1027" s="61">
        <v>7284.22</v>
      </c>
      <c r="D1027" s="119">
        <f t="shared" si="45"/>
        <v>1.8606382042715049E-4</v>
      </c>
      <c r="E1027" s="119">
        <f t="shared" si="46"/>
        <v>6.8836726347430398E-3</v>
      </c>
      <c r="F1027" s="273">
        <f t="shared" si="47"/>
        <v>-5.052852851570435E-2</v>
      </c>
    </row>
    <row r="1028" spans="1:6">
      <c r="A1028" s="62">
        <v>44988</v>
      </c>
      <c r="B1028" s="61">
        <v>10.746</v>
      </c>
      <c r="C1028" s="61">
        <v>7348.12</v>
      </c>
      <c r="D1028" s="119">
        <f t="shared" ref="D1028:D1091" si="48">LN(B1028/B1027)</f>
        <v>-3.721622670420677E-4</v>
      </c>
      <c r="E1028" s="119">
        <f t="shared" ref="E1028:E1091" si="49">LN(C1028/C1027)</f>
        <v>8.7341335996275037E-3</v>
      </c>
      <c r="F1028" s="273">
        <f t="shared" si="47"/>
        <v>-6.9549990126264255E-2</v>
      </c>
    </row>
    <row r="1029" spans="1:6">
      <c r="A1029" s="62">
        <v>44991</v>
      </c>
      <c r="B1029" s="61">
        <v>10.872</v>
      </c>
      <c r="C1029" s="61">
        <v>7373.21</v>
      </c>
      <c r="D1029" s="119">
        <f t="shared" si="48"/>
        <v>1.1657084542212728E-2</v>
      </c>
      <c r="E1029" s="119">
        <f t="shared" si="49"/>
        <v>3.4086627082401417E-3</v>
      </c>
      <c r="F1029" s="273">
        <f t="shared" si="47"/>
        <v>-4.6728167725574227E-2</v>
      </c>
    </row>
    <row r="1030" spans="1:6">
      <c r="A1030" s="62">
        <v>44992</v>
      </c>
      <c r="B1030" s="61">
        <v>10.79</v>
      </c>
      <c r="C1030" s="61">
        <v>7339.27</v>
      </c>
      <c r="D1030" s="119">
        <f t="shared" si="48"/>
        <v>-7.570897578799354E-3</v>
      </c>
      <c r="E1030" s="119">
        <f t="shared" si="49"/>
        <v>-4.6137782626135358E-3</v>
      </c>
      <c r="F1030" s="273">
        <f t="shared" si="47"/>
        <v>-4.9243198853128134E-3</v>
      </c>
    </row>
    <row r="1031" spans="1:6">
      <c r="A1031" s="62">
        <v>44993</v>
      </c>
      <c r="B1031" s="61">
        <v>10.826000000000001</v>
      </c>
      <c r="C1031" s="61">
        <v>7324.76</v>
      </c>
      <c r="D1031" s="119">
        <f t="shared" si="48"/>
        <v>3.3308691047428769E-3</v>
      </c>
      <c r="E1031" s="119">
        <f t="shared" si="49"/>
        <v>-1.9789927783283607E-3</v>
      </c>
      <c r="F1031" s="273">
        <f t="shared" si="47"/>
        <v>-1.1420354796364246E-2</v>
      </c>
    </row>
    <row r="1032" spans="1:6">
      <c r="A1032" s="62">
        <v>44994</v>
      </c>
      <c r="B1032" s="61">
        <v>10.84</v>
      </c>
      <c r="C1032" s="61">
        <v>7315.88</v>
      </c>
      <c r="D1032" s="119">
        <f t="shared" si="48"/>
        <v>1.2923476367138699E-3</v>
      </c>
      <c r="E1032" s="119">
        <f t="shared" si="49"/>
        <v>-1.2130618728312592E-3</v>
      </c>
      <c r="F1032" s="273">
        <f t="shared" si="47"/>
        <v>2.8571942407023699E-2</v>
      </c>
    </row>
    <row r="1033" spans="1:6">
      <c r="A1033" s="62">
        <v>44995</v>
      </c>
      <c r="B1033" s="61">
        <v>10.875999999999999</v>
      </c>
      <c r="C1033" s="61">
        <v>7220.67</v>
      </c>
      <c r="D1033" s="119">
        <f t="shared" si="48"/>
        <v>3.3155307587241951E-3</v>
      </c>
      <c r="E1033" s="119">
        <f t="shared" si="49"/>
        <v>-1.3099581605191781E-2</v>
      </c>
      <c r="F1033" s="273">
        <f t="shared" si="47"/>
        <v>3.0976213325921587E-2</v>
      </c>
    </row>
    <row r="1034" spans="1:6">
      <c r="A1034" s="62">
        <v>44998</v>
      </c>
      <c r="B1034" s="61">
        <v>10.75</v>
      </c>
      <c r="C1034" s="61">
        <v>7011.5</v>
      </c>
      <c r="D1034" s="119">
        <f t="shared" si="48"/>
        <v>-1.1652772196552374E-2</v>
      </c>
      <c r="E1034" s="119">
        <f t="shared" si="49"/>
        <v>-2.9396088198651926E-2</v>
      </c>
      <c r="F1034" s="273">
        <f t="shared" si="47"/>
        <v>0.19280958926647593</v>
      </c>
    </row>
    <row r="1035" spans="1:6">
      <c r="A1035" s="62">
        <v>44999</v>
      </c>
      <c r="B1035" s="61">
        <v>10.678000000000001</v>
      </c>
      <c r="C1035" s="61">
        <v>7141.57</v>
      </c>
      <c r="D1035" s="119">
        <f t="shared" si="48"/>
        <v>-6.7202044956772532E-3</v>
      </c>
      <c r="E1035" s="119">
        <f t="shared" si="49"/>
        <v>1.8380981950293484E-2</v>
      </c>
      <c r="F1035" s="273">
        <f t="shared" si="47"/>
        <v>0.11075992418061932</v>
      </c>
    </row>
    <row r="1036" spans="1:6">
      <c r="A1036" s="62">
        <v>45000</v>
      </c>
      <c r="B1036" s="61">
        <v>10.742000000000001</v>
      </c>
      <c r="C1036" s="61">
        <v>6885.71</v>
      </c>
      <c r="D1036" s="119">
        <f t="shared" si="48"/>
        <v>5.9757414052731038E-3</v>
      </c>
      <c r="E1036" s="119">
        <f t="shared" si="49"/>
        <v>-3.6484390540453292E-2</v>
      </c>
      <c r="F1036" s="273">
        <f t="shared" si="47"/>
        <v>5.4780989676738792E-2</v>
      </c>
    </row>
    <row r="1037" spans="1:6">
      <c r="A1037" s="62">
        <v>45001</v>
      </c>
      <c r="B1037" s="61">
        <v>10.72</v>
      </c>
      <c r="C1037" s="61">
        <v>7025.72</v>
      </c>
      <c r="D1037" s="119">
        <f t="shared" si="48"/>
        <v>-2.0501358406117228E-3</v>
      </c>
      <c r="E1037" s="119">
        <f t="shared" si="49"/>
        <v>2.012945147674948E-2</v>
      </c>
      <c r="F1037" s="273">
        <f t="shared" si="47"/>
        <v>5.7276185730478171E-2</v>
      </c>
    </row>
    <row r="1038" spans="1:6">
      <c r="A1038" s="62">
        <v>45002</v>
      </c>
      <c r="B1038" s="61">
        <v>10.57</v>
      </c>
      <c r="C1038" s="61">
        <v>6925.4</v>
      </c>
      <c r="D1038" s="119">
        <f t="shared" si="48"/>
        <v>-1.409135576050969E-2</v>
      </c>
      <c r="E1038" s="119">
        <f t="shared" si="49"/>
        <v>-1.4381888933048644E-2</v>
      </c>
      <c r="F1038" s="273">
        <f t="shared" si="47"/>
        <v>0.12642070063247229</v>
      </c>
    </row>
    <row r="1039" spans="1:6">
      <c r="A1039" s="62">
        <v>45005</v>
      </c>
      <c r="B1039" s="61">
        <v>10.694000000000001</v>
      </c>
      <c r="C1039" s="61">
        <v>7013.14</v>
      </c>
      <c r="D1039" s="119">
        <f t="shared" si="48"/>
        <v>1.1663036644393533E-2</v>
      </c>
      <c r="E1039" s="119">
        <f t="shared" si="49"/>
        <v>1.2589720143401968E-2</v>
      </c>
      <c r="F1039" s="273">
        <f t="shared" si="47"/>
        <v>0.13311128803381758</v>
      </c>
    </row>
    <row r="1040" spans="1:6">
      <c r="A1040" s="62">
        <v>45006</v>
      </c>
      <c r="B1040" s="61">
        <v>10.818</v>
      </c>
      <c r="C1040" s="61">
        <v>7112.91</v>
      </c>
      <c r="D1040" s="119">
        <f t="shared" si="48"/>
        <v>1.1528576922695278E-2</v>
      </c>
      <c r="E1040" s="119">
        <f t="shared" si="49"/>
        <v>1.4125910500741835E-2</v>
      </c>
      <c r="F1040" s="273">
        <f t="shared" si="47"/>
        <v>0.14929788946440933</v>
      </c>
    </row>
    <row r="1041" spans="1:6">
      <c r="A1041" s="62">
        <v>45007</v>
      </c>
      <c r="B1041" s="61">
        <v>10.824</v>
      </c>
      <c r="C1041" s="61">
        <v>7131.12</v>
      </c>
      <c r="D1041" s="119">
        <f t="shared" si="48"/>
        <v>5.5447741925169559E-4</v>
      </c>
      <c r="E1041" s="119">
        <f t="shared" si="49"/>
        <v>2.5568620566962718E-3</v>
      </c>
      <c r="F1041" s="273">
        <f t="shared" si="47"/>
        <v>0.14833225467449129</v>
      </c>
    </row>
    <row r="1042" spans="1:6">
      <c r="A1042" s="62">
        <v>45008</v>
      </c>
      <c r="B1042" s="61">
        <v>10.826000000000001</v>
      </c>
      <c r="C1042" s="61">
        <v>7139.25</v>
      </c>
      <c r="D1042" s="119">
        <f t="shared" si="48"/>
        <v>1.8475750629928932E-4</v>
      </c>
      <c r="E1042" s="119">
        <f t="shared" si="49"/>
        <v>1.1394239784376899E-3</v>
      </c>
      <c r="F1042" s="273">
        <f t="shared" si="47"/>
        <v>0.16979709746358879</v>
      </c>
    </row>
    <row r="1043" spans="1:6">
      <c r="A1043" s="62">
        <v>45009</v>
      </c>
      <c r="B1043" s="61">
        <v>10.678000000000001</v>
      </c>
      <c r="C1043" s="61">
        <v>7015.1</v>
      </c>
      <c r="D1043" s="119">
        <f t="shared" si="48"/>
        <v>-1.3765098296791607E-2</v>
      </c>
      <c r="E1043" s="119">
        <f t="shared" si="49"/>
        <v>-1.7542760197068706E-2</v>
      </c>
      <c r="F1043" s="273">
        <f t="shared" si="47"/>
        <v>0.23546088260786474</v>
      </c>
    </row>
    <row r="1044" spans="1:6">
      <c r="A1044" s="62">
        <v>45012</v>
      </c>
      <c r="B1044" s="61">
        <v>10.9</v>
      </c>
      <c r="C1044" s="61">
        <v>7078.27</v>
      </c>
      <c r="D1044" s="119">
        <f t="shared" si="48"/>
        <v>2.0577239157103577E-2</v>
      </c>
      <c r="E1044" s="119">
        <f t="shared" si="49"/>
        <v>8.9645589444295893E-3</v>
      </c>
      <c r="F1044" s="273">
        <f t="shared" si="47"/>
        <v>0.27463816850160039</v>
      </c>
    </row>
    <row r="1045" spans="1:6">
      <c r="A1045" s="62">
        <v>45013</v>
      </c>
      <c r="B1045" s="61">
        <v>10.853999999999999</v>
      </c>
      <c r="C1045" s="61">
        <v>7088.34</v>
      </c>
      <c r="D1045" s="119">
        <f t="shared" si="48"/>
        <v>-4.229113593885051E-3</v>
      </c>
      <c r="E1045" s="119">
        <f t="shared" si="49"/>
        <v>1.4216529848760028E-3</v>
      </c>
      <c r="F1045" s="273">
        <f t="shared" si="47"/>
        <v>0.26639420657763196</v>
      </c>
    </row>
    <row r="1046" spans="1:6">
      <c r="A1046" s="62">
        <v>45014</v>
      </c>
      <c r="B1046" s="61">
        <v>10.8</v>
      </c>
      <c r="C1046" s="61">
        <v>7186.99</v>
      </c>
      <c r="D1046" s="119">
        <f t="shared" si="48"/>
        <v>-4.9875415110389393E-3</v>
      </c>
      <c r="E1046" s="119">
        <f t="shared" si="49"/>
        <v>1.3821266534572338E-2</v>
      </c>
      <c r="F1046" s="273">
        <f t="shared" si="47"/>
        <v>0.23718258020121649</v>
      </c>
    </row>
    <row r="1047" spans="1:6">
      <c r="A1047" s="62">
        <v>45015</v>
      </c>
      <c r="B1047" s="61">
        <v>10.82</v>
      </c>
      <c r="C1047" s="61">
        <v>7263.37</v>
      </c>
      <c r="D1047" s="119">
        <f t="shared" si="48"/>
        <v>1.8501392881613734E-3</v>
      </c>
      <c r="E1047" s="119">
        <f t="shared" si="49"/>
        <v>1.0571461378722108E-2</v>
      </c>
      <c r="F1047" s="273">
        <f t="shared" si="47"/>
        <v>0.12466788279129255</v>
      </c>
    </row>
    <row r="1048" spans="1:6">
      <c r="A1048" s="62">
        <v>45016</v>
      </c>
      <c r="B1048" s="61">
        <v>10.952</v>
      </c>
      <c r="C1048" s="61">
        <v>7322.39</v>
      </c>
      <c r="D1048" s="119">
        <f t="shared" si="48"/>
        <v>1.2125814567812278E-2</v>
      </c>
      <c r="E1048" s="119">
        <f t="shared" si="49"/>
        <v>8.0928689521244102E-3</v>
      </c>
      <c r="F1048" s="273">
        <f t="shared" si="47"/>
        <v>0.14513966503003461</v>
      </c>
    </row>
    <row r="1049" spans="1:6">
      <c r="A1049" s="62">
        <v>45019</v>
      </c>
      <c r="B1049" s="61">
        <v>10.996</v>
      </c>
      <c r="C1049" s="61">
        <v>7345.96</v>
      </c>
      <c r="D1049" s="119">
        <f t="shared" si="48"/>
        <v>4.009482316851486E-3</v>
      </c>
      <c r="E1049" s="119">
        <f t="shared" si="49"/>
        <v>3.2137248273953509E-3</v>
      </c>
      <c r="F1049" s="273">
        <f t="shared" si="47"/>
        <v>0.15005222737002497</v>
      </c>
    </row>
    <row r="1050" spans="1:6">
      <c r="A1050" s="62">
        <v>45020</v>
      </c>
      <c r="B1050" s="61">
        <v>10.99</v>
      </c>
      <c r="C1050" s="61">
        <v>7344.96</v>
      </c>
      <c r="D1050" s="119">
        <f t="shared" si="48"/>
        <v>-5.4580188746927033E-4</v>
      </c>
      <c r="E1050" s="119">
        <f t="shared" si="49"/>
        <v>-1.3613851297866674E-4</v>
      </c>
      <c r="F1050" s="273">
        <f t="shared" si="47"/>
        <v>0.14754159660871566</v>
      </c>
    </row>
    <row r="1051" spans="1:6">
      <c r="A1051" s="62">
        <v>45021</v>
      </c>
      <c r="B1051" s="61">
        <v>11.276</v>
      </c>
      <c r="C1051" s="61">
        <v>7316.3</v>
      </c>
      <c r="D1051" s="119">
        <f t="shared" si="48"/>
        <v>2.5690804836336022E-2</v>
      </c>
      <c r="E1051" s="119">
        <f t="shared" si="49"/>
        <v>-3.9096280273486338E-3</v>
      </c>
      <c r="F1051" s="273">
        <f t="shared" si="47"/>
        <v>0.13007839214602876</v>
      </c>
    </row>
    <row r="1052" spans="1:6">
      <c r="A1052" s="62">
        <v>45022</v>
      </c>
      <c r="B1052" s="61">
        <v>11.46</v>
      </c>
      <c r="C1052" s="61">
        <v>7324.75</v>
      </c>
      <c r="D1052" s="119">
        <f t="shared" si="48"/>
        <v>1.6186138034727418E-2</v>
      </c>
      <c r="E1052" s="119">
        <f t="shared" si="49"/>
        <v>1.1542889257560157E-3</v>
      </c>
      <c r="F1052" s="273">
        <f t="shared" si="47"/>
        <v>0.13867461227104558</v>
      </c>
    </row>
    <row r="1053" spans="1:6">
      <c r="A1053" s="62">
        <v>45027</v>
      </c>
      <c r="B1053" s="61">
        <v>11.428000000000001</v>
      </c>
      <c r="C1053" s="61">
        <v>7390.28</v>
      </c>
      <c r="D1053" s="119">
        <f t="shared" si="48"/>
        <v>-2.7962269180668176E-3</v>
      </c>
      <c r="E1053" s="119">
        <f t="shared" si="49"/>
        <v>8.9065986537141036E-3</v>
      </c>
      <c r="F1053" s="273">
        <f t="shared" si="47"/>
        <v>0.16860879434116505</v>
      </c>
    </row>
    <row r="1054" spans="1:6">
      <c r="A1054" s="62">
        <v>45028</v>
      </c>
      <c r="B1054" s="61">
        <v>11.422000000000001</v>
      </c>
      <c r="C1054" s="61">
        <v>7396.94</v>
      </c>
      <c r="D1054" s="119">
        <f t="shared" si="48"/>
        <v>-5.2516412585546445E-4</v>
      </c>
      <c r="E1054" s="119">
        <f t="shared" si="49"/>
        <v>9.0077789473974536E-4</v>
      </c>
      <c r="F1054" s="273">
        <f t="shared" si="47"/>
        <v>0.18738077981455958</v>
      </c>
    </row>
    <row r="1055" spans="1:6">
      <c r="A1055" s="62">
        <v>45029</v>
      </c>
      <c r="B1055" s="61">
        <v>11.35</v>
      </c>
      <c r="C1055" s="61">
        <v>7480.83</v>
      </c>
      <c r="D1055" s="119">
        <f t="shared" si="48"/>
        <v>-6.3235763152595294E-3</v>
      </c>
      <c r="E1055" s="119">
        <f t="shared" si="49"/>
        <v>1.1277347221019696E-2</v>
      </c>
      <c r="F1055" s="273">
        <f t="shared" si="47"/>
        <v>0.15906856814830292</v>
      </c>
    </row>
    <row r="1056" spans="1:6">
      <c r="A1056" s="62">
        <v>45030</v>
      </c>
      <c r="B1056" s="61">
        <v>11.257999999999999</v>
      </c>
      <c r="C1056" s="61">
        <v>7519.61</v>
      </c>
      <c r="D1056" s="119">
        <f t="shared" si="48"/>
        <v>-8.1387568855769005E-3</v>
      </c>
      <c r="E1056" s="119">
        <f t="shared" si="49"/>
        <v>5.1705265174155678E-3</v>
      </c>
      <c r="F1056" s="273">
        <f t="shared" si="47"/>
        <v>0.1446049882245462</v>
      </c>
    </row>
    <row r="1057" spans="1:6">
      <c r="A1057" s="62">
        <v>45033</v>
      </c>
      <c r="B1057" s="61">
        <v>11.375999999999999</v>
      </c>
      <c r="C1057" s="61">
        <v>7498.18</v>
      </c>
      <c r="D1057" s="119">
        <f t="shared" si="48"/>
        <v>1.0426886019050355E-2</v>
      </c>
      <c r="E1057" s="119">
        <f t="shared" si="49"/>
        <v>-2.8539504874777787E-3</v>
      </c>
      <c r="F1057" s="273">
        <f t="shared" si="47"/>
        <v>0.13973223129068299</v>
      </c>
    </row>
    <row r="1058" spans="1:6">
      <c r="A1058" s="62">
        <v>45034</v>
      </c>
      <c r="B1058" s="61">
        <v>11.446</v>
      </c>
      <c r="C1058" s="61">
        <v>7533.63</v>
      </c>
      <c r="D1058" s="119">
        <f t="shared" si="48"/>
        <v>6.1344509260255493E-3</v>
      </c>
      <c r="E1058" s="119">
        <f t="shared" si="49"/>
        <v>4.7166729384328079E-3</v>
      </c>
      <c r="F1058" s="273">
        <f t="shared" ref="F1058:F1121" si="50">SLOPE(D1029:D1058,E1029:E1058)</f>
        <v>0.1483426247442558</v>
      </c>
    </row>
    <row r="1059" spans="1:6">
      <c r="A1059" s="62">
        <v>45035</v>
      </c>
      <c r="B1059" s="61">
        <v>11.464</v>
      </c>
      <c r="C1059" s="61">
        <v>7549.44</v>
      </c>
      <c r="D1059" s="119">
        <f t="shared" si="48"/>
        <v>1.5713665389603109E-3</v>
      </c>
      <c r="E1059" s="119">
        <f t="shared" si="49"/>
        <v>2.0963909588989807E-3</v>
      </c>
      <c r="F1059" s="273">
        <f t="shared" si="50"/>
        <v>0.14307740900070387</v>
      </c>
    </row>
    <row r="1060" spans="1:6">
      <c r="A1060" s="62">
        <v>45036</v>
      </c>
      <c r="B1060" s="61">
        <v>11.49</v>
      </c>
      <c r="C1060" s="61">
        <v>7538.71</v>
      </c>
      <c r="D1060" s="119">
        <f t="shared" si="48"/>
        <v>2.2654013347934623E-3</v>
      </c>
      <c r="E1060" s="119">
        <f t="shared" si="49"/>
        <v>-1.4223084750435851E-3</v>
      </c>
      <c r="F1060" s="273">
        <f t="shared" si="50"/>
        <v>0.13268392183121017</v>
      </c>
    </row>
    <row r="1061" spans="1:6">
      <c r="A1061" s="62">
        <v>45037</v>
      </c>
      <c r="B1061" s="61">
        <v>11.536</v>
      </c>
      <c r="C1061" s="61">
        <v>7577</v>
      </c>
      <c r="D1061" s="119">
        <f t="shared" si="48"/>
        <v>3.9954886819288426E-3</v>
      </c>
      <c r="E1061" s="119">
        <f t="shared" si="49"/>
        <v>5.0662630996696351E-3</v>
      </c>
      <c r="F1061" s="273">
        <f t="shared" si="50"/>
        <v>0.13486821069882204</v>
      </c>
    </row>
    <row r="1062" spans="1:6">
      <c r="A1062" s="62">
        <v>45040</v>
      </c>
      <c r="B1062" s="61">
        <v>11.391999999999999</v>
      </c>
      <c r="C1062" s="61">
        <v>7573.86</v>
      </c>
      <c r="D1062" s="119">
        <f t="shared" si="48"/>
        <v>-1.2561225872973304E-2</v>
      </c>
      <c r="E1062" s="119">
        <f t="shared" si="49"/>
        <v>-4.14497928824798E-4</v>
      </c>
      <c r="F1062" s="273">
        <f t="shared" si="50"/>
        <v>0.13942052284779727</v>
      </c>
    </row>
    <row r="1063" spans="1:6">
      <c r="A1063" s="62">
        <v>45041</v>
      </c>
      <c r="B1063" s="61">
        <v>11.436</v>
      </c>
      <c r="C1063" s="61">
        <v>7531.61</v>
      </c>
      <c r="D1063" s="119">
        <f t="shared" si="48"/>
        <v>3.854919790445421E-3</v>
      </c>
      <c r="E1063" s="119">
        <f t="shared" si="49"/>
        <v>-5.5940146420309636E-3</v>
      </c>
      <c r="F1063" s="273">
        <f t="shared" si="50"/>
        <v>0.14619453070641406</v>
      </c>
    </row>
    <row r="1064" spans="1:6">
      <c r="A1064" s="62">
        <v>45042</v>
      </c>
      <c r="B1064" s="61">
        <v>11.673999999999999</v>
      </c>
      <c r="C1064" s="61">
        <v>7466.66</v>
      </c>
      <c r="D1064" s="119">
        <f t="shared" si="48"/>
        <v>2.0597872321533976E-2</v>
      </c>
      <c r="E1064" s="119">
        <f t="shared" si="49"/>
        <v>-8.661053043037624E-3</v>
      </c>
      <c r="F1064" s="273">
        <f t="shared" si="50"/>
        <v>1.1917450147097636E-2</v>
      </c>
    </row>
    <row r="1065" spans="1:6">
      <c r="A1065" s="62">
        <v>45043</v>
      </c>
      <c r="B1065" s="61">
        <v>11.804</v>
      </c>
      <c r="C1065" s="61">
        <v>7483.84</v>
      </c>
      <c r="D1065" s="119">
        <f t="shared" si="48"/>
        <v>1.1074310299093715E-2</v>
      </c>
      <c r="E1065" s="119">
        <f t="shared" si="49"/>
        <v>2.2982519062249374E-3</v>
      </c>
      <c r="F1065" s="273">
        <f t="shared" si="50"/>
        <v>6.1099306211865247E-2</v>
      </c>
    </row>
    <row r="1066" spans="1:6">
      <c r="A1066" s="62">
        <v>45044</v>
      </c>
      <c r="B1066" s="61">
        <v>11.816000000000001</v>
      </c>
      <c r="C1066" s="61">
        <v>7491.5</v>
      </c>
      <c r="D1066" s="119">
        <f t="shared" si="48"/>
        <v>1.0160881483858265E-3</v>
      </c>
      <c r="E1066" s="119">
        <f t="shared" si="49"/>
        <v>1.0230152594938393E-3</v>
      </c>
      <c r="F1066" s="273">
        <f t="shared" si="50"/>
        <v>0.16387925367164097</v>
      </c>
    </row>
    <row r="1067" spans="1:6">
      <c r="A1067" s="62">
        <v>45048</v>
      </c>
      <c r="B1067" s="61">
        <v>11.625999999999999</v>
      </c>
      <c r="C1067" s="61">
        <v>7383.2</v>
      </c>
      <c r="D1067" s="119">
        <f t="shared" si="48"/>
        <v>-1.6210575949919953E-2</v>
      </c>
      <c r="E1067" s="119">
        <f t="shared" si="49"/>
        <v>-1.4561895531831872E-2</v>
      </c>
      <c r="F1067" s="273">
        <f t="shared" si="50"/>
        <v>0.38376947094216901</v>
      </c>
    </row>
    <row r="1068" spans="1:6">
      <c r="A1068" s="62">
        <v>45049</v>
      </c>
      <c r="B1068" s="61">
        <v>11.722</v>
      </c>
      <c r="C1068" s="61">
        <v>7403.83</v>
      </c>
      <c r="D1068" s="119">
        <f t="shared" si="48"/>
        <v>8.2234487750786137E-3</v>
      </c>
      <c r="E1068" s="119">
        <f t="shared" si="49"/>
        <v>2.7902849165649482E-3</v>
      </c>
      <c r="F1068" s="273">
        <f t="shared" si="50"/>
        <v>0.27720584965061956</v>
      </c>
    </row>
    <row r="1069" spans="1:6">
      <c r="A1069" s="62">
        <v>45050</v>
      </c>
      <c r="B1069" s="61">
        <v>11.672000000000001</v>
      </c>
      <c r="C1069" s="61">
        <v>7340.77</v>
      </c>
      <c r="D1069" s="119">
        <f t="shared" si="48"/>
        <v>-4.2746068337528326E-3</v>
      </c>
      <c r="E1069" s="119">
        <f t="shared" si="49"/>
        <v>-8.5536921293241433E-3</v>
      </c>
      <c r="F1069" s="273">
        <f t="shared" si="50"/>
        <v>0.27017925766075063</v>
      </c>
    </row>
    <row r="1070" spans="1:6">
      <c r="A1070" s="62">
        <v>45051</v>
      </c>
      <c r="B1070" s="61">
        <v>11.638</v>
      </c>
      <c r="C1070" s="61">
        <v>7432.93</v>
      </c>
      <c r="D1070" s="119">
        <f t="shared" si="48"/>
        <v>-2.917204986006373E-3</v>
      </c>
      <c r="E1070" s="119">
        <f t="shared" si="49"/>
        <v>1.247638647967461E-2</v>
      </c>
      <c r="F1070" s="273">
        <f t="shared" si="50"/>
        <v>0.16762272240938059</v>
      </c>
    </row>
    <row r="1071" spans="1:6">
      <c r="A1071" s="62">
        <v>45054</v>
      </c>
      <c r="B1071" s="61">
        <v>11.646000000000001</v>
      </c>
      <c r="C1071" s="61">
        <v>7440.91</v>
      </c>
      <c r="D1071" s="119">
        <f t="shared" si="48"/>
        <v>6.8716718045000816E-4</v>
      </c>
      <c r="E1071" s="119">
        <f t="shared" si="49"/>
        <v>1.0730249573303835E-3</v>
      </c>
      <c r="F1071" s="273">
        <f t="shared" si="50"/>
        <v>0.16947117058844349</v>
      </c>
    </row>
    <row r="1072" spans="1:6">
      <c r="A1072" s="62">
        <v>45055</v>
      </c>
      <c r="B1072" s="61">
        <v>11.71</v>
      </c>
      <c r="C1072" s="61">
        <v>7397.17</v>
      </c>
      <c r="D1072" s="119">
        <f t="shared" si="48"/>
        <v>5.480404194697727E-3</v>
      </c>
      <c r="E1072" s="119">
        <f t="shared" si="49"/>
        <v>-5.895658561716241E-3</v>
      </c>
      <c r="F1072" s="273">
        <f t="shared" si="50"/>
        <v>0.15090889837089691</v>
      </c>
    </row>
    <row r="1073" spans="1:6">
      <c r="A1073" s="62">
        <v>45056</v>
      </c>
      <c r="B1073" s="61">
        <v>11.63</v>
      </c>
      <c r="C1073" s="61">
        <v>7361.2</v>
      </c>
      <c r="D1073" s="119">
        <f t="shared" si="48"/>
        <v>-6.8552110790529681E-3</v>
      </c>
      <c r="E1073" s="119">
        <f t="shared" si="49"/>
        <v>-4.8745317028570916E-3</v>
      </c>
      <c r="F1073" s="273">
        <f t="shared" si="50"/>
        <v>-3.9581393313426385E-3</v>
      </c>
    </row>
    <row r="1074" spans="1:6">
      <c r="A1074" s="62">
        <v>45057</v>
      </c>
      <c r="B1074" s="61">
        <v>11.566000000000001</v>
      </c>
      <c r="C1074" s="61">
        <v>7381.78</v>
      </c>
      <c r="D1074" s="119">
        <f t="shared" si="48"/>
        <v>-5.5182067945465495E-3</v>
      </c>
      <c r="E1074" s="119">
        <f t="shared" si="49"/>
        <v>2.7918390131891685E-3</v>
      </c>
      <c r="F1074" s="273">
        <f t="shared" si="50"/>
        <v>-0.11946176369851644</v>
      </c>
    </row>
    <row r="1075" spans="1:6">
      <c r="A1075" s="62">
        <v>45058</v>
      </c>
      <c r="B1075" s="61">
        <v>11.561999999999999</v>
      </c>
      <c r="C1075" s="61">
        <v>7414.85</v>
      </c>
      <c r="D1075" s="119">
        <f t="shared" si="48"/>
        <v>-3.4590107574227169E-4</v>
      </c>
      <c r="E1075" s="119">
        <f t="shared" si="49"/>
        <v>4.4699441781860926E-3</v>
      </c>
      <c r="F1075" s="273">
        <f t="shared" si="50"/>
        <v>-0.12441036337106105</v>
      </c>
    </row>
    <row r="1076" spans="1:6">
      <c r="A1076" s="62">
        <v>45061</v>
      </c>
      <c r="B1076" s="61">
        <v>11.555999999999999</v>
      </c>
      <c r="C1076" s="61">
        <v>7418.21</v>
      </c>
      <c r="D1076" s="119">
        <f t="shared" si="48"/>
        <v>-5.1907605629554216E-4</v>
      </c>
      <c r="E1076" s="119">
        <f t="shared" si="49"/>
        <v>4.5304206380459189E-4</v>
      </c>
      <c r="F1076" s="273">
        <f t="shared" si="50"/>
        <v>-5.9335345880867328E-2</v>
      </c>
    </row>
    <row r="1077" spans="1:6">
      <c r="A1077" s="62">
        <v>45062</v>
      </c>
      <c r="B1077" s="61">
        <v>11.523999999999999</v>
      </c>
      <c r="C1077" s="61">
        <v>7406.01</v>
      </c>
      <c r="D1077" s="119">
        <f t="shared" si="48"/>
        <v>-2.7729653817068142E-3</v>
      </c>
      <c r="E1077" s="119">
        <f t="shared" si="49"/>
        <v>-1.6459554370242002E-3</v>
      </c>
      <c r="F1077" s="273">
        <f t="shared" si="50"/>
        <v>-4.9297413856192497E-2</v>
      </c>
    </row>
    <row r="1078" spans="1:6">
      <c r="A1078" s="62">
        <v>45063</v>
      </c>
      <c r="B1078" s="61">
        <v>11.428000000000001</v>
      </c>
      <c r="C1078" s="61">
        <v>7399.44</v>
      </c>
      <c r="D1078" s="119">
        <f t="shared" si="48"/>
        <v>-8.365332853755297E-3</v>
      </c>
      <c r="E1078" s="119">
        <f t="shared" si="49"/>
        <v>-8.8751107615819814E-4</v>
      </c>
      <c r="F1078" s="273">
        <f t="shared" si="50"/>
        <v>-0.11864506732149852</v>
      </c>
    </row>
    <row r="1079" spans="1:6">
      <c r="A1079" s="62">
        <v>45064</v>
      </c>
      <c r="B1079" s="61">
        <v>11.33</v>
      </c>
      <c r="C1079" s="61">
        <v>7446.89</v>
      </c>
      <c r="D1079" s="119">
        <f t="shared" si="48"/>
        <v>-8.6124093286118076E-3</v>
      </c>
      <c r="E1079" s="119">
        <f t="shared" si="49"/>
        <v>6.3921738997710824E-3</v>
      </c>
      <c r="F1079" s="273">
        <f t="shared" si="50"/>
        <v>-0.18200190274122374</v>
      </c>
    </row>
    <row r="1080" spans="1:6">
      <c r="A1080" s="62">
        <v>45065</v>
      </c>
      <c r="B1080" s="61">
        <v>11.32</v>
      </c>
      <c r="C1080" s="61">
        <v>7491.96</v>
      </c>
      <c r="D1080" s="119">
        <f t="shared" si="48"/>
        <v>-8.8300226487806081E-4</v>
      </c>
      <c r="E1080" s="119">
        <f t="shared" si="49"/>
        <v>6.0339499686215175E-3</v>
      </c>
      <c r="F1080" s="273">
        <f t="shared" si="50"/>
        <v>-0.18779176961656777</v>
      </c>
    </row>
    <row r="1081" spans="1:6">
      <c r="A1081" s="62">
        <v>45068</v>
      </c>
      <c r="B1081" s="61">
        <v>11.5</v>
      </c>
      <c r="C1081" s="61">
        <v>7478.16</v>
      </c>
      <c r="D1081" s="119">
        <f t="shared" si="48"/>
        <v>1.57759625941674E-2</v>
      </c>
      <c r="E1081" s="119">
        <f t="shared" si="49"/>
        <v>-1.8436731180511282E-3</v>
      </c>
      <c r="F1081" s="273">
        <f t="shared" si="50"/>
        <v>-0.11511631878172821</v>
      </c>
    </row>
    <row r="1082" spans="1:6">
      <c r="A1082" s="62">
        <v>45069</v>
      </c>
      <c r="B1082" s="61">
        <v>11.602</v>
      </c>
      <c r="C1082" s="61">
        <v>7378.71</v>
      </c>
      <c r="D1082" s="119">
        <f t="shared" si="48"/>
        <v>8.8304616746682479E-3</v>
      </c>
      <c r="E1082" s="119">
        <f t="shared" si="49"/>
        <v>-1.3387945835559809E-2</v>
      </c>
      <c r="F1082" s="273">
        <f t="shared" si="50"/>
        <v>-0.20081510812709763</v>
      </c>
    </row>
    <row r="1083" spans="1:6">
      <c r="A1083" s="62">
        <v>45070</v>
      </c>
      <c r="B1083" s="61">
        <v>11.577999999999999</v>
      </c>
      <c r="C1083" s="61">
        <v>7253.46</v>
      </c>
      <c r="D1083" s="119">
        <f t="shared" si="48"/>
        <v>-2.0707513870598087E-3</v>
      </c>
      <c r="E1083" s="119">
        <f t="shared" si="49"/>
        <v>-1.7120230183235791E-2</v>
      </c>
      <c r="F1083" s="273">
        <f t="shared" si="50"/>
        <v>-0.12113402382526088</v>
      </c>
    </row>
    <row r="1084" spans="1:6">
      <c r="A1084" s="62">
        <v>45071</v>
      </c>
      <c r="B1084" s="61">
        <v>11.442</v>
      </c>
      <c r="C1084" s="61">
        <v>7229.27</v>
      </c>
      <c r="D1084" s="119">
        <f t="shared" si="48"/>
        <v>-1.1815949810475762E-2</v>
      </c>
      <c r="E1084" s="119">
        <f t="shared" si="49"/>
        <v>-3.34053351750822E-3</v>
      </c>
      <c r="F1084" s="273">
        <f t="shared" si="50"/>
        <v>-9.7328876051363922E-2</v>
      </c>
    </row>
    <row r="1085" spans="1:6">
      <c r="A1085" s="62">
        <v>45072</v>
      </c>
      <c r="B1085" s="61">
        <v>11.39</v>
      </c>
      <c r="C1085" s="61">
        <v>7319.18</v>
      </c>
      <c r="D1085" s="119">
        <f t="shared" si="48"/>
        <v>-4.5550183872461779E-3</v>
      </c>
      <c r="E1085" s="119">
        <f t="shared" si="49"/>
        <v>1.2360236955442255E-2</v>
      </c>
      <c r="F1085" s="273">
        <f t="shared" si="50"/>
        <v>-8.4240048575715154E-2</v>
      </c>
    </row>
    <row r="1086" spans="1:6">
      <c r="A1086" s="62">
        <v>45075</v>
      </c>
      <c r="B1086" s="61">
        <v>11.38</v>
      </c>
      <c r="C1086" s="61">
        <v>7303.81</v>
      </c>
      <c r="D1086" s="119">
        <f t="shared" si="48"/>
        <v>-8.7834876090584673E-4</v>
      </c>
      <c r="E1086" s="119">
        <f t="shared" si="49"/>
        <v>-2.1021700295431401E-3</v>
      </c>
      <c r="F1086" s="273">
        <f t="shared" si="50"/>
        <v>-4.9509435376308586E-2</v>
      </c>
    </row>
    <row r="1087" spans="1:6">
      <c r="A1087" s="62">
        <v>45076</v>
      </c>
      <c r="B1087" s="61">
        <v>11.218</v>
      </c>
      <c r="C1087" s="61">
        <v>7209.75</v>
      </c>
      <c r="D1087" s="119">
        <f t="shared" si="48"/>
        <v>-1.4337797612039778E-2</v>
      </c>
      <c r="E1087" s="119">
        <f t="shared" si="49"/>
        <v>-1.2961853178938528E-2</v>
      </c>
      <c r="F1087" s="273">
        <f t="shared" si="50"/>
        <v>7.5813751970694981E-2</v>
      </c>
    </row>
    <row r="1088" spans="1:6">
      <c r="A1088" s="62">
        <v>45077</v>
      </c>
      <c r="B1088" s="61">
        <v>11.172000000000001</v>
      </c>
      <c r="C1088" s="61">
        <v>7098.7</v>
      </c>
      <c r="D1088" s="119">
        <f t="shared" si="48"/>
        <v>-4.1089830032147627E-3</v>
      </c>
      <c r="E1088" s="119">
        <f t="shared" si="49"/>
        <v>-1.5522607940771274E-2</v>
      </c>
      <c r="F1088" s="273">
        <f t="shared" si="50"/>
        <v>7.2027938269073749E-2</v>
      </c>
    </row>
    <row r="1089" spans="1:6">
      <c r="A1089" s="62">
        <v>45078</v>
      </c>
      <c r="B1089" s="61">
        <v>11.178000000000001</v>
      </c>
      <c r="C1089" s="61">
        <v>7137.43</v>
      </c>
      <c r="D1089" s="119">
        <f t="shared" si="48"/>
        <v>5.3691276457600143E-4</v>
      </c>
      <c r="E1089" s="119">
        <f t="shared" si="49"/>
        <v>5.4410988873926577E-3</v>
      </c>
      <c r="F1089" s="273">
        <f t="shared" si="50"/>
        <v>7.0673292285062181E-2</v>
      </c>
    </row>
    <row r="1090" spans="1:6">
      <c r="A1090" s="62">
        <v>45079</v>
      </c>
      <c r="B1090" s="61">
        <v>11.03</v>
      </c>
      <c r="C1090" s="61">
        <v>7270.69</v>
      </c>
      <c r="D1090" s="119">
        <f t="shared" si="48"/>
        <v>-1.3328727582095436E-2</v>
      </c>
      <c r="E1090" s="119">
        <f t="shared" si="49"/>
        <v>1.8498430054655044E-2</v>
      </c>
      <c r="F1090" s="273">
        <f t="shared" si="50"/>
        <v>-5.7444823778048063E-2</v>
      </c>
    </row>
    <row r="1091" spans="1:6">
      <c r="A1091" s="62">
        <v>45082</v>
      </c>
      <c r="B1091" s="61">
        <v>10.802</v>
      </c>
      <c r="C1091" s="61">
        <v>7200.91</v>
      </c>
      <c r="D1091" s="119">
        <f t="shared" si="48"/>
        <v>-2.0887531094711753E-2</v>
      </c>
      <c r="E1091" s="119">
        <f t="shared" si="49"/>
        <v>-9.6437907086787279E-3</v>
      </c>
      <c r="F1091" s="273">
        <f t="shared" si="50"/>
        <v>-1.7634569990489094E-3</v>
      </c>
    </row>
    <row r="1092" spans="1:6">
      <c r="A1092" s="62">
        <v>45083</v>
      </c>
      <c r="B1092" s="61">
        <v>10.686</v>
      </c>
      <c r="C1092" s="61">
        <v>7209</v>
      </c>
      <c r="D1092" s="119">
        <f t="shared" ref="D1092:D1155" si="51">LN(B1092/B1091)</f>
        <v>-1.079682863511979E-2</v>
      </c>
      <c r="E1092" s="119">
        <f t="shared" ref="E1092:E1155" si="52">LN(C1092/C1091)</f>
        <v>1.1228384979458511E-3</v>
      </c>
      <c r="F1092" s="273">
        <f t="shared" si="50"/>
        <v>-6.8595152498745759E-3</v>
      </c>
    </row>
    <row r="1093" spans="1:6">
      <c r="A1093" s="62">
        <v>45084</v>
      </c>
      <c r="B1093" s="61">
        <v>10.686</v>
      </c>
      <c r="C1093" s="61">
        <v>7202.79</v>
      </c>
      <c r="D1093" s="119">
        <f t="shared" si="51"/>
        <v>0</v>
      </c>
      <c r="E1093" s="119">
        <f t="shared" si="52"/>
        <v>-8.6179445916741734E-4</v>
      </c>
      <c r="F1093" s="273">
        <f t="shared" si="50"/>
        <v>5.1358471640478142E-3</v>
      </c>
    </row>
    <row r="1094" spans="1:6">
      <c r="A1094" s="62">
        <v>45085</v>
      </c>
      <c r="B1094" s="61">
        <v>10.596</v>
      </c>
      <c r="C1094" s="61">
        <v>7222.15</v>
      </c>
      <c r="D1094" s="119">
        <f t="shared" si="51"/>
        <v>-8.4579021257562663E-3</v>
      </c>
      <c r="E1094" s="119">
        <f t="shared" si="52"/>
        <v>2.6842415461430921E-3</v>
      </c>
      <c r="F1094" s="273">
        <f t="shared" si="50"/>
        <v>7.5775665457681302E-2</v>
      </c>
    </row>
    <row r="1095" spans="1:6">
      <c r="A1095" s="62">
        <v>45086</v>
      </c>
      <c r="B1095" s="61">
        <v>10.528</v>
      </c>
      <c r="C1095" s="61">
        <v>7213.14</v>
      </c>
      <c r="D1095" s="119">
        <f t="shared" si="51"/>
        <v>-6.4381968268618136E-3</v>
      </c>
      <c r="E1095" s="119">
        <f t="shared" si="52"/>
        <v>-1.2483297765467089E-3</v>
      </c>
      <c r="F1095" s="273">
        <f t="shared" si="50"/>
        <v>5.2237991157055873E-2</v>
      </c>
    </row>
    <row r="1096" spans="1:6">
      <c r="A1096" s="62">
        <v>45089</v>
      </c>
      <c r="B1096" s="61">
        <v>10.39</v>
      </c>
      <c r="C1096" s="61">
        <v>7250.35</v>
      </c>
      <c r="D1096" s="119">
        <f t="shared" si="51"/>
        <v>-1.3194569471825334E-2</v>
      </c>
      <c r="E1096" s="119">
        <f t="shared" si="52"/>
        <v>5.1453808305398025E-3</v>
      </c>
      <c r="F1096" s="273">
        <f t="shared" si="50"/>
        <v>1.9222580674887028E-2</v>
      </c>
    </row>
    <row r="1097" spans="1:6">
      <c r="A1097" s="62">
        <v>45090</v>
      </c>
      <c r="B1097" s="61">
        <v>10.288</v>
      </c>
      <c r="C1097" s="61">
        <v>7290.8</v>
      </c>
      <c r="D1097" s="119">
        <f t="shared" si="51"/>
        <v>-9.8656376158725058E-3</v>
      </c>
      <c r="E1097" s="119">
        <f t="shared" si="52"/>
        <v>5.5635358052309484E-3</v>
      </c>
      <c r="F1097" s="273">
        <f t="shared" si="50"/>
        <v>-8.1042805007031621E-2</v>
      </c>
    </row>
    <row r="1098" spans="1:6">
      <c r="A1098" s="62">
        <v>45091</v>
      </c>
      <c r="B1098" s="61">
        <v>10.308</v>
      </c>
      <c r="C1098" s="61">
        <v>7328.53</v>
      </c>
      <c r="D1098" s="119">
        <f t="shared" si="51"/>
        <v>1.9421252948550621E-3</v>
      </c>
      <c r="E1098" s="119">
        <f t="shared" si="52"/>
        <v>5.1616707153481775E-3</v>
      </c>
      <c r="F1098" s="273">
        <f t="shared" si="50"/>
        <v>-8.2898053720628459E-2</v>
      </c>
    </row>
    <row r="1099" spans="1:6">
      <c r="A1099" s="62">
        <v>45092</v>
      </c>
      <c r="B1099" s="61">
        <v>10.358000000000001</v>
      </c>
      <c r="C1099" s="61">
        <v>7290.91</v>
      </c>
      <c r="D1099" s="119">
        <f t="shared" si="51"/>
        <v>4.8388752115810689E-3</v>
      </c>
      <c r="E1099" s="119">
        <f t="shared" si="52"/>
        <v>-5.1465833216198277E-3</v>
      </c>
      <c r="F1099" s="273">
        <f t="shared" si="50"/>
        <v>-0.10762496602303415</v>
      </c>
    </row>
    <row r="1100" spans="1:6">
      <c r="A1100" s="62">
        <v>45093</v>
      </c>
      <c r="B1100" s="61">
        <v>10.388</v>
      </c>
      <c r="C1100" s="61">
        <v>7388.65</v>
      </c>
      <c r="D1100" s="119">
        <f t="shared" si="51"/>
        <v>2.8921257988022541E-3</v>
      </c>
      <c r="E1100" s="119">
        <f t="shared" si="52"/>
        <v>1.3316672213499066E-2</v>
      </c>
      <c r="F1100" s="273">
        <f t="shared" si="50"/>
        <v>-6.6398183275510586E-2</v>
      </c>
    </row>
    <row r="1101" spans="1:6">
      <c r="A1101" s="62">
        <v>45096</v>
      </c>
      <c r="B1101" s="61">
        <v>10.321999999999999</v>
      </c>
      <c r="C1101" s="61">
        <v>7314.05</v>
      </c>
      <c r="D1101" s="119">
        <f t="shared" si="51"/>
        <v>-6.3737540739666606E-3</v>
      </c>
      <c r="E1101" s="119">
        <f t="shared" si="52"/>
        <v>-1.0147883067506873E-2</v>
      </c>
      <c r="F1101" s="273">
        <f t="shared" si="50"/>
        <v>-5.5043634219268854E-2</v>
      </c>
    </row>
    <row r="1102" spans="1:6">
      <c r="A1102" s="62">
        <v>45097</v>
      </c>
      <c r="B1102" s="61">
        <v>10.308</v>
      </c>
      <c r="C1102" s="61">
        <v>7294.17</v>
      </c>
      <c r="D1102" s="119">
        <f t="shared" si="51"/>
        <v>-1.3572469364166913E-3</v>
      </c>
      <c r="E1102" s="119">
        <f t="shared" si="52"/>
        <v>-2.7217569659439282E-3</v>
      </c>
      <c r="F1102" s="273">
        <f t="shared" si="50"/>
        <v>-3.3486718677841157E-2</v>
      </c>
    </row>
    <row r="1103" spans="1:6">
      <c r="A1103" s="62">
        <v>45098</v>
      </c>
      <c r="B1103" s="61">
        <v>10.311999999999999</v>
      </c>
      <c r="C1103" s="61">
        <v>7260.97</v>
      </c>
      <c r="D1103" s="119">
        <f t="shared" si="51"/>
        <v>3.879728467675616E-4</v>
      </c>
      <c r="E1103" s="119">
        <f t="shared" si="52"/>
        <v>-4.5619702151492103E-3</v>
      </c>
      <c r="F1103" s="273">
        <f t="shared" si="50"/>
        <v>-4.842986467156897E-2</v>
      </c>
    </row>
    <row r="1104" spans="1:6">
      <c r="A1104" s="62">
        <v>45099</v>
      </c>
      <c r="B1104" s="61">
        <v>10.23</v>
      </c>
      <c r="C1104" s="61">
        <v>7203.28</v>
      </c>
      <c r="D1104" s="119">
        <f t="shared" si="51"/>
        <v>-7.9836856733510875E-3</v>
      </c>
      <c r="E1104" s="119">
        <f t="shared" si="52"/>
        <v>-7.9769508836326723E-3</v>
      </c>
      <c r="F1104" s="273">
        <f t="shared" si="50"/>
        <v>-3.125062424464526E-2</v>
      </c>
    </row>
    <row r="1105" spans="1:6">
      <c r="A1105" s="62">
        <v>45100</v>
      </c>
      <c r="B1105" s="61">
        <v>10.368</v>
      </c>
      <c r="C1105" s="61">
        <v>7163.42</v>
      </c>
      <c r="D1105" s="119">
        <f t="shared" si="51"/>
        <v>1.3399559646383711E-2</v>
      </c>
      <c r="E1105" s="119">
        <f t="shared" si="52"/>
        <v>-5.5489572799797791E-3</v>
      </c>
      <c r="F1105" s="273">
        <f t="shared" si="50"/>
        <v>-7.8418614220792673E-2</v>
      </c>
    </row>
    <row r="1106" spans="1:6">
      <c r="A1106" s="62">
        <v>45103</v>
      </c>
      <c r="B1106" s="61">
        <v>10.38</v>
      </c>
      <c r="C1106" s="61">
        <v>7184.35</v>
      </c>
      <c r="D1106" s="119">
        <f t="shared" si="51"/>
        <v>1.1567381278237332E-3</v>
      </c>
      <c r="E1106" s="119">
        <f t="shared" si="52"/>
        <v>2.9175286258837055E-3</v>
      </c>
      <c r="F1106" s="273">
        <f t="shared" si="50"/>
        <v>-7.1059490070516915E-2</v>
      </c>
    </row>
    <row r="1107" spans="1:6">
      <c r="A1107" s="62">
        <v>45104</v>
      </c>
      <c r="B1107" s="61">
        <v>10.465999999999999</v>
      </c>
      <c r="C1107" s="61">
        <v>7215.58</v>
      </c>
      <c r="D1107" s="119">
        <f t="shared" si="51"/>
        <v>8.2510302122733685E-3</v>
      </c>
      <c r="E1107" s="119">
        <f t="shared" si="52"/>
        <v>4.3375278857333693E-3</v>
      </c>
      <c r="F1107" s="273">
        <f t="shared" si="50"/>
        <v>-4.0860189384577278E-2</v>
      </c>
    </row>
    <row r="1108" spans="1:6">
      <c r="A1108" s="62">
        <v>45105</v>
      </c>
      <c r="B1108" s="61">
        <v>10.516</v>
      </c>
      <c r="C1108" s="61">
        <v>7286.32</v>
      </c>
      <c r="D1108" s="119">
        <f t="shared" si="51"/>
        <v>4.7659989176187861E-3</v>
      </c>
      <c r="E1108" s="119">
        <f t="shared" si="52"/>
        <v>9.7560403929305827E-3</v>
      </c>
      <c r="F1108" s="273">
        <f t="shared" si="50"/>
        <v>-3.0625546840666123E-3</v>
      </c>
    </row>
    <row r="1109" spans="1:6">
      <c r="A1109" s="62">
        <v>45106</v>
      </c>
      <c r="B1109" s="61">
        <v>10.754</v>
      </c>
      <c r="C1109" s="61">
        <v>7312.73</v>
      </c>
      <c r="D1109" s="119">
        <f t="shared" si="51"/>
        <v>2.2379871519851546E-2</v>
      </c>
      <c r="E1109" s="119">
        <f t="shared" si="52"/>
        <v>3.6180475865884298E-3</v>
      </c>
      <c r="F1109" s="273">
        <f t="shared" si="50"/>
        <v>6.3669727267718676E-2</v>
      </c>
    </row>
    <row r="1110" spans="1:6">
      <c r="A1110" s="62">
        <v>45107</v>
      </c>
      <c r="B1110" s="61">
        <v>10.702</v>
      </c>
      <c r="C1110" s="61">
        <v>7400.06</v>
      </c>
      <c r="D1110" s="119">
        <f t="shared" si="51"/>
        <v>-4.8471384983734553E-3</v>
      </c>
      <c r="E1110" s="119">
        <f t="shared" si="52"/>
        <v>1.1871443230568922E-2</v>
      </c>
      <c r="F1110" s="273">
        <f t="shared" si="50"/>
        <v>4.1744493711561713E-2</v>
      </c>
    </row>
    <row r="1111" spans="1:6">
      <c r="A1111" s="62">
        <v>45110</v>
      </c>
      <c r="B1111" s="61">
        <v>10.694000000000001</v>
      </c>
      <c r="C1111" s="61">
        <v>7386.7</v>
      </c>
      <c r="D1111" s="119">
        <f t="shared" si="51"/>
        <v>-7.4780336257296754E-4</v>
      </c>
      <c r="E1111" s="119">
        <f t="shared" si="52"/>
        <v>-1.8070224491911924E-3</v>
      </c>
      <c r="F1111" s="273">
        <f t="shared" si="50"/>
        <v>5.2002654993441179E-2</v>
      </c>
    </row>
    <row r="1112" spans="1:6">
      <c r="A1112" s="62">
        <v>45111</v>
      </c>
      <c r="B1112" s="61">
        <v>10.638</v>
      </c>
      <c r="C1112" s="61">
        <v>7369.93</v>
      </c>
      <c r="D1112" s="119">
        <f t="shared" si="51"/>
        <v>-5.2503402064140231E-3</v>
      </c>
      <c r="E1112" s="119">
        <f t="shared" si="52"/>
        <v>-2.272877644753004E-3</v>
      </c>
      <c r="F1112" s="273">
        <f t="shared" si="50"/>
        <v>0.12909178590006168</v>
      </c>
    </row>
    <row r="1113" spans="1:6">
      <c r="A1113" s="62">
        <v>45112</v>
      </c>
      <c r="B1113" s="61">
        <v>10.592000000000001</v>
      </c>
      <c r="C1113" s="61">
        <v>7310.81</v>
      </c>
      <c r="D1113" s="119">
        <f t="shared" si="51"/>
        <v>-4.3334971254733725E-3</v>
      </c>
      <c r="E1113" s="119">
        <f t="shared" si="52"/>
        <v>-8.0541334548419486E-3</v>
      </c>
      <c r="F1113" s="273">
        <f t="shared" si="50"/>
        <v>0.15833875792981786</v>
      </c>
    </row>
    <row r="1114" spans="1:6">
      <c r="A1114" s="62">
        <v>45113</v>
      </c>
      <c r="B1114" s="61">
        <v>10.48</v>
      </c>
      <c r="C1114" s="61">
        <v>7082.29</v>
      </c>
      <c r="D1114" s="119">
        <f t="shared" si="51"/>
        <v>-1.0630320301756259E-2</v>
      </c>
      <c r="E1114" s="119">
        <f t="shared" si="52"/>
        <v>-3.1756773000750325E-2</v>
      </c>
      <c r="F1114" s="273">
        <f t="shared" si="50"/>
        <v>0.17854885289919045</v>
      </c>
    </row>
    <row r="1115" spans="1:6">
      <c r="A1115" s="62">
        <v>45114</v>
      </c>
      <c r="B1115" s="61">
        <v>10.332000000000001</v>
      </c>
      <c r="C1115" s="61">
        <v>7111.88</v>
      </c>
      <c r="D1115" s="119">
        <f t="shared" si="51"/>
        <v>-1.4222803659302018E-2</v>
      </c>
      <c r="E1115" s="119">
        <f t="shared" si="52"/>
        <v>4.1693234425408893E-3</v>
      </c>
      <c r="F1115" s="273">
        <f t="shared" si="50"/>
        <v>0.17503716673710212</v>
      </c>
    </row>
    <row r="1116" spans="1:6">
      <c r="A1116" s="62">
        <v>45117</v>
      </c>
      <c r="B1116" s="61">
        <v>10.375999999999999</v>
      </c>
      <c r="C1116" s="61">
        <v>7143.69</v>
      </c>
      <c r="D1116" s="119">
        <f t="shared" si="51"/>
        <v>4.249571780548517E-3</v>
      </c>
      <c r="E1116" s="119">
        <f t="shared" si="52"/>
        <v>4.4628243972151486E-3</v>
      </c>
      <c r="F1116" s="273">
        <f t="shared" si="50"/>
        <v>0.18856814393667559</v>
      </c>
    </row>
    <row r="1117" spans="1:6">
      <c r="A1117" s="62">
        <v>45118</v>
      </c>
      <c r="B1117" s="61">
        <v>10.43</v>
      </c>
      <c r="C1117" s="61">
        <v>7220.01</v>
      </c>
      <c r="D1117" s="119">
        <f t="shared" si="51"/>
        <v>5.1908219985383986E-3</v>
      </c>
      <c r="E1117" s="119">
        <f t="shared" si="52"/>
        <v>1.0626888369745867E-2</v>
      </c>
      <c r="F1117" s="273">
        <f t="shared" si="50"/>
        <v>0.16969877299087435</v>
      </c>
    </row>
    <row r="1118" spans="1:6">
      <c r="A1118" s="62">
        <v>45119</v>
      </c>
      <c r="B1118" s="61">
        <v>10.465999999999999</v>
      </c>
      <c r="C1118" s="61">
        <v>7333.01</v>
      </c>
      <c r="D1118" s="119">
        <f t="shared" si="51"/>
        <v>3.4456389373348686E-3</v>
      </c>
      <c r="E1118" s="119">
        <f t="shared" si="52"/>
        <v>1.5529734863755539E-2</v>
      </c>
      <c r="F1118" s="273">
        <f t="shared" si="50"/>
        <v>0.19294681773822581</v>
      </c>
    </row>
    <row r="1119" spans="1:6">
      <c r="A1119" s="62">
        <v>45120</v>
      </c>
      <c r="B1119" s="61">
        <v>10.45</v>
      </c>
      <c r="C1119" s="61">
        <v>7369.8</v>
      </c>
      <c r="D1119" s="119">
        <f t="shared" si="51"/>
        <v>-1.5299295391960732E-3</v>
      </c>
      <c r="E1119" s="119">
        <f t="shared" si="52"/>
        <v>5.0044959818839954E-3</v>
      </c>
      <c r="F1119" s="273">
        <f t="shared" si="50"/>
        <v>0.18975355033481453</v>
      </c>
    </row>
    <row r="1120" spans="1:6">
      <c r="A1120" s="62">
        <v>45121</v>
      </c>
      <c r="B1120" s="61">
        <v>10.49</v>
      </c>
      <c r="C1120" s="61">
        <v>7374.54</v>
      </c>
      <c r="D1120" s="119">
        <f t="shared" si="51"/>
        <v>3.8204439973859492E-3</v>
      </c>
      <c r="E1120" s="119">
        <f t="shared" si="52"/>
        <v>6.4295860829185992E-4</v>
      </c>
      <c r="F1120" s="273">
        <f t="shared" si="50"/>
        <v>0.29892646944066908</v>
      </c>
    </row>
    <row r="1121" spans="1:6">
      <c r="A1121" s="62">
        <v>45124</v>
      </c>
      <c r="B1121" s="61">
        <v>10.507999999999999</v>
      </c>
      <c r="C1121" s="61">
        <v>7291.66</v>
      </c>
      <c r="D1121" s="119">
        <f t="shared" si="51"/>
        <v>1.7144494150876082E-3</v>
      </c>
      <c r="E1121" s="119">
        <f t="shared" si="52"/>
        <v>-1.1302298109822416E-2</v>
      </c>
      <c r="F1121" s="273">
        <f t="shared" si="50"/>
        <v>0.19824487865641066</v>
      </c>
    </row>
    <row r="1122" spans="1:6">
      <c r="A1122" s="62">
        <v>45125</v>
      </c>
      <c r="B1122" s="61">
        <v>10.44</v>
      </c>
      <c r="C1122" s="61">
        <v>7319.18</v>
      </c>
      <c r="D1122" s="119">
        <f t="shared" si="51"/>
        <v>-6.4922893688007539E-3</v>
      </c>
      <c r="E1122" s="119">
        <f t="shared" si="52"/>
        <v>3.7670705509436461E-3</v>
      </c>
      <c r="F1122" s="273">
        <f t="shared" ref="F1122:F1185" si="53">SLOPE(D1093:D1122,E1093:E1122)</f>
        <v>0.19242467852661924</v>
      </c>
    </row>
    <row r="1123" spans="1:6">
      <c r="A1123" s="62">
        <v>45126</v>
      </c>
      <c r="B1123" s="61">
        <v>10.574</v>
      </c>
      <c r="C1123" s="61">
        <v>7326.94</v>
      </c>
      <c r="D1123" s="119">
        <f t="shared" si="51"/>
        <v>1.275357535876594E-2</v>
      </c>
      <c r="E1123" s="119">
        <f t="shared" si="52"/>
        <v>1.0596664135124501E-3</v>
      </c>
      <c r="F1123" s="273">
        <f t="shared" si="53"/>
        <v>0.19574276583543651</v>
      </c>
    </row>
    <row r="1124" spans="1:6">
      <c r="A1124" s="62">
        <v>45127</v>
      </c>
      <c r="B1124" s="61">
        <v>10.788</v>
      </c>
      <c r="C1124" s="61">
        <v>7384.91</v>
      </c>
      <c r="D1124" s="119">
        <f t="shared" si="51"/>
        <v>2.0036247464225016E-2</v>
      </c>
      <c r="E1124" s="119">
        <f t="shared" si="52"/>
        <v>7.880762789923031E-3</v>
      </c>
      <c r="F1124" s="273">
        <f t="shared" si="53"/>
        <v>0.25700081432628819</v>
      </c>
    </row>
    <row r="1125" spans="1:6">
      <c r="A1125" s="62">
        <v>45128</v>
      </c>
      <c r="B1125" s="61">
        <v>10.763999999999999</v>
      </c>
      <c r="C1125" s="61">
        <v>7432.77</v>
      </c>
      <c r="D1125" s="119">
        <f t="shared" si="51"/>
        <v>-2.2271724128242526E-3</v>
      </c>
      <c r="E1125" s="119">
        <f t="shared" si="52"/>
        <v>6.4598731289754541E-3</v>
      </c>
      <c r="F1125" s="273">
        <f t="shared" si="53"/>
        <v>0.24178672326639725</v>
      </c>
    </row>
    <row r="1126" spans="1:6">
      <c r="A1126" s="62">
        <v>45131</v>
      </c>
      <c r="B1126" s="61">
        <v>10.858000000000001</v>
      </c>
      <c r="C1126" s="61">
        <v>7427.31</v>
      </c>
      <c r="D1126" s="119">
        <f t="shared" si="51"/>
        <v>8.6949026186000228E-3</v>
      </c>
      <c r="E1126" s="119">
        <f t="shared" si="52"/>
        <v>-7.3485475794279149E-4</v>
      </c>
      <c r="F1126" s="273">
        <f t="shared" si="53"/>
        <v>0.26265133318549433</v>
      </c>
    </row>
    <row r="1127" spans="1:6">
      <c r="A1127" s="62">
        <v>45132</v>
      </c>
      <c r="B1127" s="61">
        <v>10.734</v>
      </c>
      <c r="C1127" s="61">
        <v>7415.45</v>
      </c>
      <c r="D1127" s="119">
        <f t="shared" si="51"/>
        <v>-1.1485861728622294E-2</v>
      </c>
      <c r="E1127" s="119">
        <f t="shared" si="52"/>
        <v>-1.5980858713721556E-3</v>
      </c>
      <c r="F1127" s="273">
        <f t="shared" si="53"/>
        <v>0.29888610961731066</v>
      </c>
    </row>
    <row r="1128" spans="1:6">
      <c r="A1128" s="62">
        <v>45133</v>
      </c>
      <c r="B1128" s="61">
        <v>10.513999999999999</v>
      </c>
      <c r="C1128" s="61">
        <v>7315.07</v>
      </c>
      <c r="D1128" s="119">
        <f t="shared" si="51"/>
        <v>-2.0708571357380873E-2</v>
      </c>
      <c r="E1128" s="119">
        <f t="shared" si="52"/>
        <v>-1.3629057739183973E-2</v>
      </c>
      <c r="F1128" s="273">
        <f t="shared" si="53"/>
        <v>0.39244632627480286</v>
      </c>
    </row>
    <row r="1129" spans="1:6">
      <c r="A1129" s="62">
        <v>45134</v>
      </c>
      <c r="B1129" s="61">
        <v>10.484</v>
      </c>
      <c r="C1129" s="61">
        <v>7465.24</v>
      </c>
      <c r="D1129" s="119">
        <f t="shared" si="51"/>
        <v>-2.8574169360963903E-3</v>
      </c>
      <c r="E1129" s="119">
        <f t="shared" si="52"/>
        <v>2.032097670355023E-2</v>
      </c>
      <c r="F1129" s="273">
        <f t="shared" si="53"/>
        <v>0.32985060324278725</v>
      </c>
    </row>
    <row r="1130" spans="1:6">
      <c r="A1130" s="62">
        <v>45135</v>
      </c>
      <c r="B1130" s="61">
        <v>10.385999999999999</v>
      </c>
      <c r="C1130" s="61">
        <v>7476.47</v>
      </c>
      <c r="D1130" s="119">
        <f t="shared" si="51"/>
        <v>-9.3915400390328033E-3</v>
      </c>
      <c r="E1130" s="119">
        <f t="shared" si="52"/>
        <v>1.5031749531409842E-3</v>
      </c>
      <c r="F1130" s="273">
        <f t="shared" si="53"/>
        <v>0.33340267979171723</v>
      </c>
    </row>
    <row r="1131" spans="1:6">
      <c r="A1131" s="62">
        <v>45138</v>
      </c>
      <c r="B1131" s="61">
        <v>10.284000000000001</v>
      </c>
      <c r="C1131" s="61">
        <v>7497.78</v>
      </c>
      <c r="D1131" s="119">
        <f t="shared" si="51"/>
        <v>-9.869456018483996E-3</v>
      </c>
      <c r="E1131" s="119">
        <f t="shared" si="52"/>
        <v>2.8462212646349701E-3</v>
      </c>
      <c r="F1131" s="273">
        <f t="shared" si="53"/>
        <v>0.31407961179003313</v>
      </c>
    </row>
    <row r="1132" spans="1:6">
      <c r="A1132" s="62">
        <v>45139</v>
      </c>
      <c r="B1132" s="61">
        <v>10.226000000000001</v>
      </c>
      <c r="C1132" s="61">
        <v>7406.08</v>
      </c>
      <c r="D1132" s="119">
        <f t="shared" si="51"/>
        <v>-5.6557927458355589E-3</v>
      </c>
      <c r="E1132" s="119">
        <f t="shared" si="52"/>
        <v>-1.230569224014889E-2</v>
      </c>
      <c r="F1132" s="273">
        <f t="shared" si="53"/>
        <v>0.32018236711797815</v>
      </c>
    </row>
    <row r="1133" spans="1:6">
      <c r="A1133" s="62">
        <v>45140</v>
      </c>
      <c r="B1133" s="61">
        <v>10.210000000000001</v>
      </c>
      <c r="C1133" s="61">
        <v>7312.84</v>
      </c>
      <c r="D1133" s="119">
        <f t="shared" si="51"/>
        <v>-1.5658644812333142E-3</v>
      </c>
      <c r="E1133" s="119">
        <f t="shared" si="52"/>
        <v>-1.2669577281891319E-2</v>
      </c>
      <c r="F1133" s="273">
        <f t="shared" si="53"/>
        <v>0.31137947585326053</v>
      </c>
    </row>
    <row r="1134" spans="1:6">
      <c r="A1134" s="62">
        <v>45141</v>
      </c>
      <c r="B1134" s="61">
        <v>10.093999999999999</v>
      </c>
      <c r="C1134" s="61">
        <v>7260.53</v>
      </c>
      <c r="D1134" s="119">
        <f t="shared" si="51"/>
        <v>-1.1426444258503674E-2</v>
      </c>
      <c r="E1134" s="119">
        <f t="shared" si="52"/>
        <v>-7.1788782766236429E-3</v>
      </c>
      <c r="F1134" s="273">
        <f t="shared" si="53"/>
        <v>0.31911382785583681</v>
      </c>
    </row>
    <row r="1135" spans="1:6">
      <c r="A1135" s="62">
        <v>45142</v>
      </c>
      <c r="B1135" s="61">
        <v>10.092000000000001</v>
      </c>
      <c r="C1135" s="61">
        <v>7315.07</v>
      </c>
      <c r="D1135" s="119">
        <f t="shared" si="51"/>
        <v>-1.9815713925919881E-4</v>
      </c>
      <c r="E1135" s="119">
        <f t="shared" si="52"/>
        <v>7.4837748773376005E-3</v>
      </c>
      <c r="F1135" s="273">
        <f t="shared" si="53"/>
        <v>0.34679811143397593</v>
      </c>
    </row>
    <row r="1136" spans="1:6">
      <c r="A1136" s="62">
        <v>45145</v>
      </c>
      <c r="B1136" s="61">
        <v>10.09</v>
      </c>
      <c r="C1136" s="61">
        <v>7319.76</v>
      </c>
      <c r="D1136" s="119">
        <f t="shared" si="51"/>
        <v>-1.9819641329376787E-4</v>
      </c>
      <c r="E1136" s="119">
        <f t="shared" si="52"/>
        <v>6.4093674618084947E-4</v>
      </c>
      <c r="F1136" s="273">
        <f t="shared" si="53"/>
        <v>0.34582933019963408</v>
      </c>
    </row>
    <row r="1137" spans="1:6">
      <c r="A1137" s="62">
        <v>45146</v>
      </c>
      <c r="B1137" s="61">
        <v>10.093999999999999</v>
      </c>
      <c r="C1137" s="61">
        <v>7269.47</v>
      </c>
      <c r="D1137" s="119">
        <f t="shared" si="51"/>
        <v>3.9635355255310256E-4</v>
      </c>
      <c r="E1137" s="119">
        <f t="shared" si="52"/>
        <v>-6.8941540009261199E-3</v>
      </c>
      <c r="F1137" s="273">
        <f t="shared" si="53"/>
        <v>0.32614045730054708</v>
      </c>
    </row>
    <row r="1138" spans="1:6">
      <c r="A1138" s="62">
        <v>45147</v>
      </c>
      <c r="B1138" s="61">
        <v>10.167999999999999</v>
      </c>
      <c r="C1138" s="61">
        <v>7322.04</v>
      </c>
      <c r="D1138" s="119">
        <f t="shared" si="51"/>
        <v>7.3043459690822531E-3</v>
      </c>
      <c r="E1138" s="119">
        <f t="shared" si="52"/>
        <v>7.2055911218304996E-3</v>
      </c>
      <c r="F1138" s="273">
        <f t="shared" si="53"/>
        <v>0.33155620357717758</v>
      </c>
    </row>
    <row r="1139" spans="1:6">
      <c r="A1139" s="62">
        <v>45148</v>
      </c>
      <c r="B1139" s="61">
        <v>10.231999999999999</v>
      </c>
      <c r="C1139" s="61">
        <v>7433.62</v>
      </c>
      <c r="D1139" s="119">
        <f t="shared" si="51"/>
        <v>6.2745303893886883E-3</v>
      </c>
      <c r="E1139" s="119">
        <f t="shared" si="52"/>
        <v>1.5123976405396623E-2</v>
      </c>
      <c r="F1139" s="273">
        <f t="shared" si="53"/>
        <v>0.32131514983831444</v>
      </c>
    </row>
    <row r="1140" spans="1:6">
      <c r="A1140" s="62">
        <v>45149</v>
      </c>
      <c r="B1140" s="61">
        <v>10.262</v>
      </c>
      <c r="C1140" s="61">
        <v>7340.19</v>
      </c>
      <c r="D1140" s="119">
        <f t="shared" si="51"/>
        <v>2.9276882432316092E-3</v>
      </c>
      <c r="E1140" s="119">
        <f t="shared" si="52"/>
        <v>-1.2648226226791588E-2</v>
      </c>
      <c r="F1140" s="273">
        <f t="shared" si="53"/>
        <v>0.31324332084844697</v>
      </c>
    </row>
    <row r="1141" spans="1:6">
      <c r="A1141" s="62">
        <v>45152</v>
      </c>
      <c r="B1141" s="61">
        <v>10.316000000000001</v>
      </c>
      <c r="C1141" s="61">
        <v>7348.84</v>
      </c>
      <c r="D1141" s="119">
        <f t="shared" si="51"/>
        <v>5.2483354993253673E-3</v>
      </c>
      <c r="E1141" s="119">
        <f t="shared" si="52"/>
        <v>1.1777497901310544E-3</v>
      </c>
      <c r="F1141" s="273">
        <f t="shared" si="53"/>
        <v>0.31637203551102971</v>
      </c>
    </row>
    <row r="1142" spans="1:6">
      <c r="A1142" s="62">
        <v>45153</v>
      </c>
      <c r="B1142" s="61">
        <v>10.244</v>
      </c>
      <c r="C1142" s="61">
        <v>7267.7</v>
      </c>
      <c r="D1142" s="119">
        <f t="shared" si="51"/>
        <v>-7.0039196818196554E-3</v>
      </c>
      <c r="E1142" s="119">
        <f t="shared" si="52"/>
        <v>-1.1102604788039559E-2</v>
      </c>
      <c r="F1142" s="273">
        <f t="shared" si="53"/>
        <v>0.32195202848150739</v>
      </c>
    </row>
    <row r="1143" spans="1:6">
      <c r="A1143" s="62">
        <v>45154</v>
      </c>
      <c r="B1143" s="61">
        <v>10.224</v>
      </c>
      <c r="C1143" s="61">
        <v>7260.25</v>
      </c>
      <c r="D1143" s="119">
        <f t="shared" si="51"/>
        <v>-1.9542707020997318E-3</v>
      </c>
      <c r="E1143" s="119">
        <f t="shared" si="52"/>
        <v>-1.0256093465407514E-3</v>
      </c>
      <c r="F1143" s="273">
        <f t="shared" si="53"/>
        <v>0.3205840758465886</v>
      </c>
    </row>
    <row r="1144" spans="1:6">
      <c r="A1144" s="62">
        <v>45155</v>
      </c>
      <c r="B1144" s="61">
        <v>10.222</v>
      </c>
      <c r="C1144" s="61">
        <v>7191.74</v>
      </c>
      <c r="D1144" s="119">
        <f t="shared" si="51"/>
        <v>-1.9563728909119673E-4</v>
      </c>
      <c r="E1144" s="119">
        <f t="shared" si="52"/>
        <v>-9.4811182688859692E-3</v>
      </c>
      <c r="F1144" s="273">
        <f t="shared" si="53"/>
        <v>0.31292428346975815</v>
      </c>
    </row>
    <row r="1145" spans="1:6">
      <c r="A1145" s="62">
        <v>45156</v>
      </c>
      <c r="B1145" s="61">
        <v>10.263999999999999</v>
      </c>
      <c r="C1145" s="61">
        <v>7164.11</v>
      </c>
      <c r="D1145" s="119">
        <f t="shared" si="51"/>
        <v>4.1003669672474525E-3</v>
      </c>
      <c r="E1145" s="119">
        <f t="shared" si="52"/>
        <v>-3.8493066055308883E-3</v>
      </c>
      <c r="F1145" s="273">
        <f t="shared" si="53"/>
        <v>0.3259888790358938</v>
      </c>
    </row>
    <row r="1146" spans="1:6">
      <c r="A1146" s="62">
        <v>45159</v>
      </c>
      <c r="B1146" s="61">
        <v>10.215999999999999</v>
      </c>
      <c r="C1146" s="61">
        <v>7198.06</v>
      </c>
      <c r="D1146" s="119">
        <f t="shared" si="51"/>
        <v>-4.6875085830971608E-3</v>
      </c>
      <c r="E1146" s="119">
        <f t="shared" si="52"/>
        <v>4.7277066397732699E-3</v>
      </c>
      <c r="F1146" s="273">
        <f t="shared" si="53"/>
        <v>0.30948849844523468</v>
      </c>
    </row>
    <row r="1147" spans="1:6">
      <c r="A1147" s="62">
        <v>45160</v>
      </c>
      <c r="B1147" s="61">
        <v>10.19</v>
      </c>
      <c r="C1147" s="61">
        <v>7240.88</v>
      </c>
      <c r="D1147" s="119">
        <f t="shared" si="51"/>
        <v>-2.5482714956047057E-3</v>
      </c>
      <c r="E1147" s="119">
        <f t="shared" si="52"/>
        <v>5.931200701828507E-3</v>
      </c>
      <c r="F1147" s="273">
        <f t="shared" si="53"/>
        <v>0.28863546961523218</v>
      </c>
    </row>
    <row r="1148" spans="1:6">
      <c r="A1148" s="62">
        <v>45161</v>
      </c>
      <c r="B1148" s="61">
        <v>10.266</v>
      </c>
      <c r="C1148" s="61">
        <v>7246.62</v>
      </c>
      <c r="D1148" s="119">
        <f t="shared" si="51"/>
        <v>7.4306169034780633E-3</v>
      </c>
      <c r="E1148" s="119">
        <f t="shared" si="52"/>
        <v>7.9240728909063095E-4</v>
      </c>
      <c r="F1148" s="273">
        <f t="shared" si="53"/>
        <v>0.29500081537148948</v>
      </c>
    </row>
    <row r="1149" spans="1:6">
      <c r="A1149" s="62">
        <v>45162</v>
      </c>
      <c r="B1149" s="61">
        <v>10.24</v>
      </c>
      <c r="C1149" s="61">
        <v>7214.46</v>
      </c>
      <c r="D1149" s="119">
        <f t="shared" si="51"/>
        <v>-2.5358445267496502E-3</v>
      </c>
      <c r="E1149" s="119">
        <f t="shared" si="52"/>
        <v>-4.447807911775516E-3</v>
      </c>
      <c r="F1149" s="273">
        <f t="shared" si="53"/>
        <v>0.30314147311101591</v>
      </c>
    </row>
    <row r="1150" spans="1:6">
      <c r="A1150" s="62">
        <v>45163</v>
      </c>
      <c r="B1150" s="61">
        <v>10.262</v>
      </c>
      <c r="C1150" s="61">
        <v>7229.6</v>
      </c>
      <c r="D1150" s="119">
        <f t="shared" si="51"/>
        <v>2.1461329084113728E-3</v>
      </c>
      <c r="E1150" s="119">
        <f t="shared" si="52"/>
        <v>2.0963642555765537E-3</v>
      </c>
      <c r="F1150" s="273">
        <f t="shared" si="53"/>
        <v>0.30319327323353951</v>
      </c>
    </row>
    <row r="1151" spans="1:6">
      <c r="A1151" s="62">
        <v>45166</v>
      </c>
      <c r="B1151" s="61">
        <v>10.314</v>
      </c>
      <c r="C1151" s="61">
        <v>7324.71</v>
      </c>
      <c r="D1151" s="119">
        <f t="shared" si="51"/>
        <v>5.0544431089941588E-3</v>
      </c>
      <c r="E1151" s="119">
        <f t="shared" si="52"/>
        <v>1.3069854070113627E-2</v>
      </c>
      <c r="F1151" s="273">
        <f t="shared" si="53"/>
        <v>0.34369277370500717</v>
      </c>
    </row>
    <row r="1152" spans="1:6">
      <c r="A1152" s="62">
        <v>45167</v>
      </c>
      <c r="B1152" s="61">
        <v>10.37</v>
      </c>
      <c r="C1152" s="61">
        <v>7373.43</v>
      </c>
      <c r="D1152" s="119">
        <f t="shared" si="51"/>
        <v>5.4148266126686313E-3</v>
      </c>
      <c r="E1152" s="119">
        <f t="shared" si="52"/>
        <v>6.6294345317765126E-3</v>
      </c>
      <c r="F1152" s="273">
        <f t="shared" si="53"/>
        <v>0.36664331502541014</v>
      </c>
    </row>
    <row r="1153" spans="1:6">
      <c r="A1153" s="62">
        <v>45168</v>
      </c>
      <c r="B1153" s="61">
        <v>10.37</v>
      </c>
      <c r="C1153" s="61">
        <v>7364.4</v>
      </c>
      <c r="D1153" s="119">
        <f t="shared" si="51"/>
        <v>0</v>
      </c>
      <c r="E1153" s="119">
        <f t="shared" si="52"/>
        <v>-1.2254180065846857E-3</v>
      </c>
      <c r="F1153" s="273">
        <f t="shared" si="53"/>
        <v>0.3609066204231739</v>
      </c>
    </row>
    <row r="1154" spans="1:6">
      <c r="A1154" s="62">
        <v>45169</v>
      </c>
      <c r="B1154" s="61">
        <v>10.358000000000001</v>
      </c>
      <c r="C1154" s="61">
        <v>7316.7</v>
      </c>
      <c r="D1154" s="119">
        <f t="shared" si="51"/>
        <v>-1.1578542397360902E-3</v>
      </c>
      <c r="E1154" s="119">
        <f t="shared" si="52"/>
        <v>-6.4981735495655245E-3</v>
      </c>
      <c r="F1154" s="273">
        <f t="shared" si="53"/>
        <v>0.28656484454452946</v>
      </c>
    </row>
    <row r="1155" spans="1:6">
      <c r="A1155" s="62">
        <v>45170</v>
      </c>
      <c r="B1155" s="61">
        <v>10.43</v>
      </c>
      <c r="C1155" s="61">
        <v>7296.77</v>
      </c>
      <c r="D1155" s="119">
        <f t="shared" si="51"/>
        <v>6.9271010109811801E-3</v>
      </c>
      <c r="E1155" s="119">
        <f t="shared" si="52"/>
        <v>-2.7276221672839322E-3</v>
      </c>
      <c r="F1155" s="273">
        <f t="shared" si="53"/>
        <v>0.28701144540610724</v>
      </c>
    </row>
    <row r="1156" spans="1:6">
      <c r="A1156" s="62">
        <v>45173</v>
      </c>
      <c r="B1156" s="61">
        <v>10.384</v>
      </c>
      <c r="C1156" s="61">
        <v>7279.51</v>
      </c>
      <c r="D1156" s="119">
        <f t="shared" ref="D1156:D1219" si="54">LN(B1156/B1155)</f>
        <v>-4.420109050946786E-3</v>
      </c>
      <c r="E1156" s="119">
        <f t="shared" ref="E1156:E1219" si="55">LN(C1156/C1155)</f>
        <v>-2.3682322330425437E-3</v>
      </c>
      <c r="F1156" s="273">
        <f t="shared" si="53"/>
        <v>0.28964332584528402</v>
      </c>
    </row>
    <row r="1157" spans="1:6">
      <c r="A1157" s="62">
        <v>45174</v>
      </c>
      <c r="B1157" s="61">
        <v>10.378</v>
      </c>
      <c r="C1157" s="61">
        <v>7254.72</v>
      </c>
      <c r="D1157" s="119">
        <f t="shared" si="54"/>
        <v>-5.7797901618635863E-4</v>
      </c>
      <c r="E1157" s="119">
        <f t="shared" si="55"/>
        <v>-3.4112607326948342E-3</v>
      </c>
      <c r="F1157" s="273">
        <f t="shared" si="53"/>
        <v>0.28343974522917642</v>
      </c>
    </row>
    <row r="1158" spans="1:6">
      <c r="A1158" s="62">
        <v>45175</v>
      </c>
      <c r="B1158" s="61">
        <v>10.552</v>
      </c>
      <c r="C1158" s="61">
        <v>7194.09</v>
      </c>
      <c r="D1158" s="119">
        <f t="shared" si="54"/>
        <v>1.6627234469465565E-2</v>
      </c>
      <c r="E1158" s="119">
        <f t="shared" si="55"/>
        <v>-8.3924358977957667E-3</v>
      </c>
      <c r="F1158" s="273">
        <f t="shared" si="53"/>
        <v>0.10020149963437297</v>
      </c>
    </row>
    <row r="1159" spans="1:6">
      <c r="A1159" s="62">
        <v>45176</v>
      </c>
      <c r="B1159" s="61">
        <v>10.778</v>
      </c>
      <c r="C1159" s="61">
        <v>7196.1</v>
      </c>
      <c r="D1159" s="119">
        <f t="shared" si="54"/>
        <v>2.1191604096291596E-2</v>
      </c>
      <c r="E1159" s="119">
        <f t="shared" si="55"/>
        <v>2.7935698042519451E-4</v>
      </c>
      <c r="F1159" s="273">
        <f t="shared" si="53"/>
        <v>0.19161750777265943</v>
      </c>
    </row>
    <row r="1160" spans="1:6">
      <c r="A1160" s="62">
        <v>45177</v>
      </c>
      <c r="B1160" s="61">
        <v>10.794</v>
      </c>
      <c r="C1160" s="61">
        <v>7240.77</v>
      </c>
      <c r="D1160" s="119">
        <f t="shared" si="54"/>
        <v>1.4834046851461041E-3</v>
      </c>
      <c r="E1160" s="119">
        <f t="shared" si="55"/>
        <v>6.1883417326860819E-3</v>
      </c>
      <c r="F1160" s="273">
        <f t="shared" si="53"/>
        <v>0.2052477570582405</v>
      </c>
    </row>
    <row r="1161" spans="1:6">
      <c r="A1161" s="62">
        <v>45180</v>
      </c>
      <c r="B1161" s="61">
        <v>10.916</v>
      </c>
      <c r="C1161" s="61">
        <v>7278.27</v>
      </c>
      <c r="D1161" s="119">
        <f t="shared" si="54"/>
        <v>1.1239178649640946E-2</v>
      </c>
      <c r="E1161" s="119">
        <f t="shared" si="55"/>
        <v>5.1656422720821431E-3</v>
      </c>
      <c r="F1161" s="273">
        <f t="shared" si="53"/>
        <v>0.26691162440836791</v>
      </c>
    </row>
    <row r="1162" spans="1:6">
      <c r="A1162" s="62">
        <v>45181</v>
      </c>
      <c r="B1162" s="61">
        <v>10.965999999999999</v>
      </c>
      <c r="C1162" s="61">
        <v>7252.88</v>
      </c>
      <c r="D1162" s="119">
        <f t="shared" si="54"/>
        <v>4.5699741357646019E-3</v>
      </c>
      <c r="E1162" s="119">
        <f t="shared" si="55"/>
        <v>-3.4945652392993349E-3</v>
      </c>
      <c r="F1162" s="273">
        <f t="shared" si="53"/>
        <v>0.22466285466211888</v>
      </c>
    </row>
    <row r="1163" spans="1:6">
      <c r="A1163" s="62">
        <v>45182</v>
      </c>
      <c r="B1163" s="61">
        <v>10.922000000000001</v>
      </c>
      <c r="C1163" s="61">
        <v>7222.57</v>
      </c>
      <c r="D1163" s="119">
        <f t="shared" si="54"/>
        <v>-4.020473251894684E-3</v>
      </c>
      <c r="E1163" s="119">
        <f t="shared" si="55"/>
        <v>-4.1877861202135307E-3</v>
      </c>
      <c r="F1163" s="273">
        <f t="shared" si="53"/>
        <v>0.22927371598264398</v>
      </c>
    </row>
    <row r="1164" spans="1:6">
      <c r="A1164" s="62">
        <v>45183</v>
      </c>
      <c r="B1164" s="61">
        <v>10.976000000000001</v>
      </c>
      <c r="C1164" s="61">
        <v>7308.67</v>
      </c>
      <c r="D1164" s="119">
        <f t="shared" si="54"/>
        <v>4.9319672535674429E-3</v>
      </c>
      <c r="E1164" s="119">
        <f t="shared" si="55"/>
        <v>1.1850469417462477E-2</v>
      </c>
      <c r="F1164" s="273">
        <f t="shared" si="53"/>
        <v>0.16616626974349166</v>
      </c>
    </row>
    <row r="1165" spans="1:6">
      <c r="A1165" s="62">
        <v>45184</v>
      </c>
      <c r="B1165" s="61">
        <v>11.06</v>
      </c>
      <c r="C1165" s="61">
        <v>7378.82</v>
      </c>
      <c r="D1165" s="119">
        <f t="shared" si="54"/>
        <v>7.6239251106593664E-3</v>
      </c>
      <c r="E1165" s="119">
        <f t="shared" si="55"/>
        <v>9.5524195657658052E-3</v>
      </c>
      <c r="F1165" s="273">
        <f t="shared" si="53"/>
        <v>0.2071355084063784</v>
      </c>
    </row>
    <row r="1166" spans="1:6">
      <c r="A1166" s="62">
        <v>45187</v>
      </c>
      <c r="B1166" s="61">
        <v>11.1</v>
      </c>
      <c r="C1166" s="61">
        <v>7276.14</v>
      </c>
      <c r="D1166" s="119">
        <f t="shared" si="54"/>
        <v>3.6101122240995722E-3</v>
      </c>
      <c r="E1166" s="119">
        <f t="shared" si="55"/>
        <v>-1.4013232417280674E-2</v>
      </c>
      <c r="F1166" s="273">
        <f t="shared" si="53"/>
        <v>0.17979576136344699</v>
      </c>
    </row>
    <row r="1167" spans="1:6">
      <c r="A1167" s="62">
        <v>45188</v>
      </c>
      <c r="B1167" s="61">
        <v>11.17</v>
      </c>
      <c r="C1167" s="61">
        <v>7282.12</v>
      </c>
      <c r="D1167" s="119">
        <f t="shared" si="54"/>
        <v>6.2865047628208248E-3</v>
      </c>
      <c r="E1167" s="119">
        <f t="shared" si="55"/>
        <v>8.2152679459326493E-4</v>
      </c>
      <c r="F1167" s="273">
        <f t="shared" si="53"/>
        <v>0.1744278684857577</v>
      </c>
    </row>
    <row r="1168" spans="1:6">
      <c r="A1168" s="62">
        <v>45189</v>
      </c>
      <c r="B1168" s="61">
        <v>11.25</v>
      </c>
      <c r="C1168" s="61">
        <v>7330.79</v>
      </c>
      <c r="D1168" s="119">
        <f t="shared" si="54"/>
        <v>7.1365155693198035E-3</v>
      </c>
      <c r="E1168" s="119">
        <f t="shared" si="55"/>
        <v>6.6612577463000672E-3</v>
      </c>
      <c r="F1168" s="273">
        <f t="shared" si="53"/>
        <v>0.17323121999274443</v>
      </c>
    </row>
    <row r="1169" spans="1:6">
      <c r="A1169" s="62">
        <v>45190</v>
      </c>
      <c r="B1169" s="61">
        <v>11.286</v>
      </c>
      <c r="C1169" s="61">
        <v>7213.9</v>
      </c>
      <c r="D1169" s="119">
        <f t="shared" si="54"/>
        <v>3.194890896519067E-3</v>
      </c>
      <c r="E1169" s="119">
        <f t="shared" si="55"/>
        <v>-1.6073565902909717E-2</v>
      </c>
      <c r="F1169" s="273">
        <f t="shared" si="53"/>
        <v>0.14604530796247495</v>
      </c>
    </row>
    <row r="1170" spans="1:6">
      <c r="A1170" s="62">
        <v>45191</v>
      </c>
      <c r="B1170" s="61">
        <v>11.093999999999999</v>
      </c>
      <c r="C1170" s="61">
        <v>7184.82</v>
      </c>
      <c r="D1170" s="119">
        <f t="shared" si="54"/>
        <v>-1.7158597913905581E-2</v>
      </c>
      <c r="E1170" s="119">
        <f t="shared" si="55"/>
        <v>-4.0392534250335704E-3</v>
      </c>
      <c r="F1170" s="273">
        <f t="shared" si="53"/>
        <v>0.20141526990403322</v>
      </c>
    </row>
    <row r="1171" spans="1:6">
      <c r="A1171" s="62">
        <v>45194</v>
      </c>
      <c r="B1171" s="61">
        <v>10.992000000000001</v>
      </c>
      <c r="C1171" s="61">
        <v>7123.88</v>
      </c>
      <c r="D1171" s="119">
        <f t="shared" si="54"/>
        <v>-9.2366861530491923E-3</v>
      </c>
      <c r="E1171" s="119">
        <f t="shared" si="55"/>
        <v>-8.5179462089635949E-3</v>
      </c>
      <c r="F1171" s="273">
        <f t="shared" si="53"/>
        <v>0.24777615468506831</v>
      </c>
    </row>
    <row r="1172" spans="1:6">
      <c r="A1172" s="62">
        <v>45195</v>
      </c>
      <c r="B1172" s="61">
        <v>10.992000000000001</v>
      </c>
      <c r="C1172" s="61">
        <v>7074.02</v>
      </c>
      <c r="D1172" s="119">
        <f t="shared" si="54"/>
        <v>0</v>
      </c>
      <c r="E1172" s="119">
        <f t="shared" si="55"/>
        <v>-7.023602782118399E-3</v>
      </c>
      <c r="F1172" s="273">
        <f t="shared" si="53"/>
        <v>0.20477398297829796</v>
      </c>
    </row>
    <row r="1173" spans="1:6">
      <c r="A1173" s="62">
        <v>45196</v>
      </c>
      <c r="B1173" s="61">
        <v>10.821999999999999</v>
      </c>
      <c r="C1173" s="61">
        <v>7071.79</v>
      </c>
      <c r="D1173" s="119">
        <f t="shared" si="54"/>
        <v>-1.5586636259450127E-2</v>
      </c>
      <c r="E1173" s="119">
        <f t="shared" si="55"/>
        <v>-3.1528770971378772E-4</v>
      </c>
      <c r="F1173" s="273">
        <f t="shared" si="53"/>
        <v>0.19750526525370776</v>
      </c>
    </row>
    <row r="1174" spans="1:6">
      <c r="A1174" s="62">
        <v>45197</v>
      </c>
      <c r="B1174" s="61">
        <v>10.8</v>
      </c>
      <c r="C1174" s="61">
        <v>7116.24</v>
      </c>
      <c r="D1174" s="119">
        <f t="shared" si="54"/>
        <v>-2.0349650903693992E-3</v>
      </c>
      <c r="E1174" s="119">
        <f t="shared" si="55"/>
        <v>6.2658657233545505E-3</v>
      </c>
      <c r="F1174" s="273">
        <f t="shared" si="53"/>
        <v>0.17068676096750046</v>
      </c>
    </row>
    <row r="1175" spans="1:6">
      <c r="A1175" s="62">
        <v>45198</v>
      </c>
      <c r="B1175" s="61">
        <v>10.86</v>
      </c>
      <c r="C1175" s="61">
        <v>7135.06</v>
      </c>
      <c r="D1175" s="119">
        <f t="shared" si="54"/>
        <v>5.5401803756153509E-3</v>
      </c>
      <c r="E1175" s="119">
        <f t="shared" si="55"/>
        <v>2.6411640959488258E-3</v>
      </c>
      <c r="F1175" s="273">
        <f t="shared" si="53"/>
        <v>0.18417702998706689</v>
      </c>
    </row>
    <row r="1176" spans="1:6">
      <c r="A1176" s="62">
        <v>45201</v>
      </c>
      <c r="B1176" s="61">
        <v>10.896000000000001</v>
      </c>
      <c r="C1176" s="61">
        <v>7068.16</v>
      </c>
      <c r="D1176" s="119">
        <f t="shared" si="54"/>
        <v>3.3094349013672304E-3</v>
      </c>
      <c r="E1176" s="119">
        <f t="shared" si="55"/>
        <v>-9.4204687041289353E-3</v>
      </c>
      <c r="F1176" s="273">
        <f t="shared" si="53"/>
        <v>0.19227564787170257</v>
      </c>
    </row>
    <row r="1177" spans="1:6">
      <c r="A1177" s="62">
        <v>45202</v>
      </c>
      <c r="B1177" s="61">
        <v>10.784000000000001</v>
      </c>
      <c r="C1177" s="61">
        <v>6997.05</v>
      </c>
      <c r="D1177" s="119">
        <f t="shared" si="54"/>
        <v>-1.0332195237205301E-2</v>
      </c>
      <c r="E1177" s="119">
        <f t="shared" si="55"/>
        <v>-1.0111559781580837E-2</v>
      </c>
      <c r="F1177" s="273">
        <f t="shared" si="53"/>
        <v>0.28160188787184948</v>
      </c>
    </row>
    <row r="1178" spans="1:6">
      <c r="A1178" s="62">
        <v>45203</v>
      </c>
      <c r="B1178" s="61">
        <v>10.992000000000001</v>
      </c>
      <c r="C1178" s="61">
        <v>6996.73</v>
      </c>
      <c r="D1178" s="119">
        <f t="shared" si="54"/>
        <v>1.9104181310042361E-2</v>
      </c>
      <c r="E1178" s="119">
        <f t="shared" si="55"/>
        <v>-4.5734604953937225E-5</v>
      </c>
      <c r="F1178" s="273">
        <f t="shared" si="53"/>
        <v>0.28758024285074235</v>
      </c>
    </row>
    <row r="1179" spans="1:6">
      <c r="A1179" s="62">
        <v>45204</v>
      </c>
      <c r="B1179" s="61">
        <v>10.988</v>
      </c>
      <c r="C1179" s="61">
        <v>6998.25</v>
      </c>
      <c r="D1179" s="119">
        <f t="shared" si="54"/>
        <v>-3.6396724696627185E-4</v>
      </c>
      <c r="E1179" s="119">
        <f t="shared" si="55"/>
        <v>2.1722074715027273E-4</v>
      </c>
      <c r="F1179" s="273">
        <f t="shared" si="53"/>
        <v>0.27643895372998417</v>
      </c>
    </row>
    <row r="1180" spans="1:6">
      <c r="A1180" s="62">
        <v>45205</v>
      </c>
      <c r="B1180" s="61">
        <v>10.984</v>
      </c>
      <c r="C1180" s="61">
        <v>7060.15</v>
      </c>
      <c r="D1180" s="119">
        <f t="shared" si="54"/>
        <v>-3.640997673574868E-4</v>
      </c>
      <c r="E1180" s="119">
        <f t="shared" si="55"/>
        <v>8.8061799382674697E-3</v>
      </c>
      <c r="F1180" s="273">
        <f t="shared" si="53"/>
        <v>0.24606660531769733</v>
      </c>
    </row>
    <row r="1181" spans="1:6">
      <c r="A1181" s="62">
        <v>45208</v>
      </c>
      <c r="B1181" s="61">
        <v>10.997999999999999</v>
      </c>
      <c r="C1181" s="61">
        <v>7021.4</v>
      </c>
      <c r="D1181" s="119">
        <f t="shared" si="54"/>
        <v>1.2737696199530638E-3</v>
      </c>
      <c r="E1181" s="119">
        <f t="shared" si="55"/>
        <v>-5.5036693847801445E-3</v>
      </c>
      <c r="F1181" s="273">
        <f t="shared" si="53"/>
        <v>0.25188017406033081</v>
      </c>
    </row>
    <row r="1182" spans="1:6">
      <c r="A1182" s="62">
        <v>45209</v>
      </c>
      <c r="B1182" s="61">
        <v>11.002000000000001</v>
      </c>
      <c r="C1182" s="61">
        <v>7162.43</v>
      </c>
      <c r="D1182" s="119">
        <f t="shared" si="54"/>
        <v>3.6363636764339357E-4</v>
      </c>
      <c r="E1182" s="119">
        <f t="shared" si="55"/>
        <v>1.988668051560023E-2</v>
      </c>
      <c r="F1182" s="273">
        <f t="shared" si="53"/>
        <v>0.16464441559260434</v>
      </c>
    </row>
    <row r="1183" spans="1:6">
      <c r="A1183" s="62">
        <v>45210</v>
      </c>
      <c r="B1183" s="61">
        <v>11.01</v>
      </c>
      <c r="C1183" s="61">
        <v>7131.21</v>
      </c>
      <c r="D1183" s="119">
        <f t="shared" si="54"/>
        <v>7.2687628132219579E-4</v>
      </c>
      <c r="E1183" s="119">
        <f t="shared" si="55"/>
        <v>-4.3683833714854093E-3</v>
      </c>
      <c r="F1183" s="273">
        <f t="shared" si="53"/>
        <v>0.16571906060030436</v>
      </c>
    </row>
    <row r="1184" spans="1:6">
      <c r="A1184" s="62">
        <v>45211</v>
      </c>
      <c r="B1184" s="61">
        <v>10.942</v>
      </c>
      <c r="C1184" s="61">
        <v>7104.53</v>
      </c>
      <c r="D1184" s="119">
        <f t="shared" si="54"/>
        <v>-6.1953550929543947E-3</v>
      </c>
      <c r="E1184" s="119">
        <f t="shared" si="55"/>
        <v>-3.7483167348596495E-3</v>
      </c>
      <c r="F1184" s="273">
        <f t="shared" si="53"/>
        <v>0.17070713053824549</v>
      </c>
    </row>
    <row r="1185" spans="1:6">
      <c r="A1185" s="62">
        <v>45212</v>
      </c>
      <c r="B1185" s="61">
        <v>11.04</v>
      </c>
      <c r="C1185" s="61">
        <v>7003.53</v>
      </c>
      <c r="D1185" s="119">
        <f t="shared" si="54"/>
        <v>8.9164452073150768E-3</v>
      </c>
      <c r="E1185" s="119">
        <f t="shared" si="55"/>
        <v>-1.4318301102556994E-2</v>
      </c>
      <c r="F1185" s="273">
        <f t="shared" si="53"/>
        <v>0.1130113695887479</v>
      </c>
    </row>
    <row r="1186" spans="1:6">
      <c r="A1186" s="62">
        <v>45215</v>
      </c>
      <c r="B1186" s="61">
        <v>10.933999999999999</v>
      </c>
      <c r="C1186" s="61">
        <v>7022.19</v>
      </c>
      <c r="D1186" s="119">
        <f t="shared" si="54"/>
        <v>-9.6478403761417336E-3</v>
      </c>
      <c r="E1186" s="119">
        <f t="shared" si="55"/>
        <v>2.6608275381804552E-3</v>
      </c>
      <c r="F1186" s="273">
        <f t="shared" ref="F1186:F1249" si="56">SLOPE(D1157:D1186,E1157:E1186)</f>
        <v>8.6085292210377612E-2</v>
      </c>
    </row>
    <row r="1187" spans="1:6">
      <c r="A1187" s="62">
        <v>45216</v>
      </c>
      <c r="B1187" s="61">
        <v>10.942</v>
      </c>
      <c r="C1187" s="61">
        <v>7029.7</v>
      </c>
      <c r="D1187" s="119">
        <f t="shared" si="54"/>
        <v>7.3139516882663716E-4</v>
      </c>
      <c r="E1187" s="119">
        <f t="shared" si="55"/>
        <v>1.0688954603313538E-3</v>
      </c>
      <c r="F1187" s="273">
        <f t="shared" si="56"/>
        <v>8.2321098005877821E-2</v>
      </c>
    </row>
    <row r="1188" spans="1:6">
      <c r="A1188" s="62">
        <v>45217</v>
      </c>
      <c r="B1188" s="61">
        <v>11.004</v>
      </c>
      <c r="C1188" s="61">
        <v>6965.99</v>
      </c>
      <c r="D1188" s="119">
        <f t="shared" si="54"/>
        <v>5.6502474206938354E-3</v>
      </c>
      <c r="E1188" s="119">
        <f t="shared" si="55"/>
        <v>-9.1042942600932722E-3</v>
      </c>
      <c r="F1188" s="273">
        <f t="shared" si="56"/>
        <v>0.12065816644850724</v>
      </c>
    </row>
    <row r="1189" spans="1:6">
      <c r="A1189" s="62">
        <v>45218</v>
      </c>
      <c r="B1189" s="61">
        <v>10.906000000000001</v>
      </c>
      <c r="C1189" s="61">
        <v>6921.37</v>
      </c>
      <c r="D1189" s="119">
        <f t="shared" si="54"/>
        <v>-8.9457465584581661E-3</v>
      </c>
      <c r="E1189" s="119">
        <f t="shared" si="55"/>
        <v>-6.4260094853529331E-3</v>
      </c>
      <c r="F1189" s="273">
        <f t="shared" si="56"/>
        <v>0.12993278700281088</v>
      </c>
    </row>
    <row r="1190" spans="1:6">
      <c r="A1190" s="62">
        <v>45219</v>
      </c>
      <c r="B1190" s="61">
        <v>10.836</v>
      </c>
      <c r="C1190" s="61">
        <v>6816.22</v>
      </c>
      <c r="D1190" s="119">
        <f t="shared" si="54"/>
        <v>-6.4391722810212011E-3</v>
      </c>
      <c r="E1190" s="119">
        <f t="shared" si="55"/>
        <v>-1.5308660911926087E-2</v>
      </c>
      <c r="F1190" s="273">
        <f t="shared" si="56"/>
        <v>0.16047870714572315</v>
      </c>
    </row>
    <row r="1191" spans="1:6">
      <c r="A1191" s="62">
        <v>45222</v>
      </c>
      <c r="B1191" s="61">
        <v>10.763999999999999</v>
      </c>
      <c r="C1191" s="61">
        <v>6850.47</v>
      </c>
      <c r="D1191" s="119">
        <f t="shared" si="54"/>
        <v>-6.6666913581893451E-3</v>
      </c>
      <c r="E1191" s="119">
        <f t="shared" si="55"/>
        <v>5.0121970576174407E-3</v>
      </c>
      <c r="F1191" s="273">
        <f t="shared" si="56"/>
        <v>0.10122879505575355</v>
      </c>
    </row>
    <row r="1192" spans="1:6">
      <c r="A1192" s="62">
        <v>45223</v>
      </c>
      <c r="B1192" s="61">
        <v>10.837999999999999</v>
      </c>
      <c r="C1192" s="61">
        <v>6893.65</v>
      </c>
      <c r="D1192" s="119">
        <f t="shared" si="54"/>
        <v>6.8512442792631701E-3</v>
      </c>
      <c r="E1192" s="119">
        <f t="shared" si="55"/>
        <v>6.2834349623986192E-3</v>
      </c>
      <c r="F1192" s="273">
        <f t="shared" si="56"/>
        <v>0.12882117243007268</v>
      </c>
    </row>
    <row r="1193" spans="1:6">
      <c r="A1193" s="62">
        <v>45224</v>
      </c>
      <c r="B1193" s="61">
        <v>10.878</v>
      </c>
      <c r="C1193" s="61">
        <v>6915.07</v>
      </c>
      <c r="D1193" s="119">
        <f t="shared" si="54"/>
        <v>3.6839238568465871E-3</v>
      </c>
      <c r="E1193" s="119">
        <f t="shared" si="55"/>
        <v>3.1023899652258364E-3</v>
      </c>
      <c r="F1193" s="273">
        <f t="shared" si="56"/>
        <v>0.13182413109860192</v>
      </c>
    </row>
    <row r="1194" spans="1:6">
      <c r="A1194" s="62">
        <v>45225</v>
      </c>
      <c r="B1194" s="61">
        <v>10.93</v>
      </c>
      <c r="C1194" s="61">
        <v>6888.96</v>
      </c>
      <c r="D1194" s="119">
        <f t="shared" si="54"/>
        <v>4.7689011876781585E-3</v>
      </c>
      <c r="E1194" s="119">
        <f t="shared" si="55"/>
        <v>-3.7829577504310458E-3</v>
      </c>
      <c r="F1194" s="273">
        <f t="shared" si="56"/>
        <v>0.10483821004483013</v>
      </c>
    </row>
    <row r="1195" spans="1:6">
      <c r="A1195" s="62">
        <v>45226</v>
      </c>
      <c r="B1195" s="61">
        <v>11.01</v>
      </c>
      <c r="C1195" s="61">
        <v>6795.38</v>
      </c>
      <c r="D1195" s="119">
        <f t="shared" si="54"/>
        <v>7.2926485461413584E-3</v>
      </c>
      <c r="E1195" s="119">
        <f t="shared" si="55"/>
        <v>-1.3677160723649971E-2</v>
      </c>
      <c r="F1195" s="273">
        <f t="shared" si="56"/>
        <v>1.8617290839464621E-2</v>
      </c>
    </row>
    <row r="1196" spans="1:6">
      <c r="A1196" s="62">
        <v>45229</v>
      </c>
      <c r="B1196" s="61">
        <v>11.06</v>
      </c>
      <c r="C1196" s="61">
        <v>6825.07</v>
      </c>
      <c r="D1196" s="119">
        <f t="shared" si="54"/>
        <v>4.5310453596001023E-3</v>
      </c>
      <c r="E1196" s="119">
        <f t="shared" si="55"/>
        <v>4.3596279160932998E-3</v>
      </c>
      <c r="F1196" s="273">
        <f t="shared" si="56"/>
        <v>5.8053862162681942E-2</v>
      </c>
    </row>
    <row r="1197" spans="1:6">
      <c r="A1197" s="62">
        <v>45230</v>
      </c>
      <c r="B1197" s="61">
        <v>11.11</v>
      </c>
      <c r="C1197" s="61">
        <v>6885.65</v>
      </c>
      <c r="D1197" s="119">
        <f t="shared" si="54"/>
        <v>4.5106075573498787E-3</v>
      </c>
      <c r="E1197" s="119">
        <f t="shared" si="55"/>
        <v>8.8369384293913739E-3</v>
      </c>
      <c r="F1197" s="273">
        <f t="shared" si="56"/>
        <v>7.0702827980861319E-2</v>
      </c>
    </row>
    <row r="1198" spans="1:6">
      <c r="A1198" s="62">
        <v>45231</v>
      </c>
      <c r="B1198" s="61">
        <v>11.186</v>
      </c>
      <c r="C1198" s="61">
        <v>6932.63</v>
      </c>
      <c r="D1198" s="119">
        <f t="shared" si="54"/>
        <v>6.8173927478577491E-3</v>
      </c>
      <c r="E1198" s="119">
        <f t="shared" si="55"/>
        <v>6.7997147277769456E-3</v>
      </c>
      <c r="F1198" s="273">
        <f t="shared" si="56"/>
        <v>6.9769843340309265E-2</v>
      </c>
    </row>
    <row r="1199" spans="1:6">
      <c r="A1199" s="62">
        <v>45232</v>
      </c>
      <c r="B1199" s="61">
        <v>11.2</v>
      </c>
      <c r="C1199" s="61">
        <v>7060.69</v>
      </c>
      <c r="D1199" s="119">
        <f t="shared" si="54"/>
        <v>1.2507819016526766E-3</v>
      </c>
      <c r="E1199" s="119">
        <f t="shared" si="55"/>
        <v>1.8303529854719437E-2</v>
      </c>
      <c r="F1199" s="273">
        <f t="shared" si="56"/>
        <v>0.10030618873623114</v>
      </c>
    </row>
    <row r="1200" spans="1:6">
      <c r="A1200" s="62">
        <v>45233</v>
      </c>
      <c r="B1200" s="61">
        <v>11.144</v>
      </c>
      <c r="C1200" s="61">
        <v>7047.5</v>
      </c>
      <c r="D1200" s="119">
        <f t="shared" si="54"/>
        <v>-5.0125418235441753E-3</v>
      </c>
      <c r="E1200" s="119">
        <f t="shared" si="55"/>
        <v>-1.8698364344402743E-3</v>
      </c>
      <c r="F1200" s="273">
        <f t="shared" si="56"/>
        <v>7.7445885191580563E-2</v>
      </c>
    </row>
    <row r="1201" spans="1:6">
      <c r="A1201" s="62">
        <v>45236</v>
      </c>
      <c r="B1201" s="61">
        <v>11.1</v>
      </c>
      <c r="C1201" s="61">
        <v>7013.73</v>
      </c>
      <c r="D1201" s="119">
        <f t="shared" si="54"/>
        <v>-3.9561281592161504E-3</v>
      </c>
      <c r="E1201" s="119">
        <f t="shared" si="55"/>
        <v>-4.8032874687663025E-3</v>
      </c>
      <c r="F1201" s="273">
        <f t="shared" si="56"/>
        <v>5.2534822760090756E-2</v>
      </c>
    </row>
    <row r="1202" spans="1:6">
      <c r="A1202" s="62">
        <v>45237</v>
      </c>
      <c r="B1202" s="61">
        <v>10.974</v>
      </c>
      <c r="C1202" s="61">
        <v>6986.23</v>
      </c>
      <c r="D1202" s="119">
        <f t="shared" si="54"/>
        <v>-1.1416269681504802E-2</v>
      </c>
      <c r="E1202" s="119">
        <f t="shared" si="55"/>
        <v>-3.9285877058389783E-3</v>
      </c>
      <c r="F1202" s="273">
        <f t="shared" si="56"/>
        <v>7.1594157625091276E-2</v>
      </c>
    </row>
    <row r="1203" spans="1:6">
      <c r="A1203" s="62">
        <v>45238</v>
      </c>
      <c r="B1203" s="61">
        <v>10.968</v>
      </c>
      <c r="C1203" s="61">
        <v>7034.16</v>
      </c>
      <c r="D1203" s="119">
        <f t="shared" si="54"/>
        <v>-5.46896376770395E-4</v>
      </c>
      <c r="E1203" s="119">
        <f t="shared" si="55"/>
        <v>6.8372116206484408E-3</v>
      </c>
      <c r="F1203" s="273">
        <f t="shared" si="56"/>
        <v>6.7373348977838657E-2</v>
      </c>
    </row>
    <row r="1204" spans="1:6">
      <c r="A1204" s="62">
        <v>45239</v>
      </c>
      <c r="B1204" s="61">
        <v>11.028</v>
      </c>
      <c r="C1204" s="61">
        <v>7113.66</v>
      </c>
      <c r="D1204" s="119">
        <f t="shared" si="54"/>
        <v>5.45555090153718E-3</v>
      </c>
      <c r="E1204" s="119">
        <f t="shared" si="55"/>
        <v>1.123859884790428E-2</v>
      </c>
      <c r="F1204" s="273">
        <f t="shared" si="56"/>
        <v>9.638323894217013E-2</v>
      </c>
    </row>
    <row r="1205" spans="1:6">
      <c r="A1205" s="62">
        <v>45240</v>
      </c>
      <c r="B1205" s="61">
        <v>11.052</v>
      </c>
      <c r="C1205" s="61">
        <v>7045.04</v>
      </c>
      <c r="D1205" s="119">
        <f t="shared" si="54"/>
        <v>2.1739138996197454E-3</v>
      </c>
      <c r="E1205" s="119">
        <f t="shared" si="55"/>
        <v>-9.693056179889423E-3</v>
      </c>
      <c r="F1205" s="273">
        <f t="shared" si="56"/>
        <v>8.0936536778137183E-2</v>
      </c>
    </row>
    <row r="1206" spans="1:6">
      <c r="A1206" s="62">
        <v>45243</v>
      </c>
      <c r="B1206" s="61">
        <v>11.093999999999999</v>
      </c>
      <c r="C1206" s="61">
        <v>7087.06</v>
      </c>
      <c r="D1206" s="119">
        <f t="shared" si="54"/>
        <v>3.7930145718726941E-3</v>
      </c>
      <c r="E1206" s="119">
        <f t="shared" si="55"/>
        <v>5.9467628778211296E-3</v>
      </c>
      <c r="F1206" s="273">
        <f t="shared" si="56"/>
        <v>0.10199563037994613</v>
      </c>
    </row>
    <row r="1207" spans="1:6">
      <c r="A1207" s="62">
        <v>45244</v>
      </c>
      <c r="B1207" s="61">
        <v>10.948</v>
      </c>
      <c r="C1207" s="61">
        <v>7185.68</v>
      </c>
      <c r="D1207" s="119">
        <f t="shared" si="54"/>
        <v>-1.3247630454610049E-2</v>
      </c>
      <c r="E1207" s="119">
        <f t="shared" si="55"/>
        <v>1.3819570669218087E-2</v>
      </c>
      <c r="F1207" s="273">
        <f t="shared" si="56"/>
        <v>-2.690114116798795E-2</v>
      </c>
    </row>
    <row r="1208" spans="1:6">
      <c r="A1208" s="62">
        <v>45245</v>
      </c>
      <c r="B1208" s="61">
        <v>10.914</v>
      </c>
      <c r="C1208" s="61">
        <v>7209.61</v>
      </c>
      <c r="D1208" s="119">
        <f t="shared" si="54"/>
        <v>-3.1104224143925024E-3</v>
      </c>
      <c r="E1208" s="119">
        <f t="shared" si="55"/>
        <v>3.3247016271013958E-3</v>
      </c>
      <c r="F1208" s="273">
        <f t="shared" si="56"/>
        <v>-2.22107685334509E-2</v>
      </c>
    </row>
    <row r="1209" spans="1:6">
      <c r="A1209" s="62">
        <v>45246</v>
      </c>
      <c r="B1209" s="61">
        <v>10.986000000000001</v>
      </c>
      <c r="C1209" s="61">
        <v>7168.4</v>
      </c>
      <c r="D1209" s="119">
        <f t="shared" si="54"/>
        <v>6.5753661563885627E-3</v>
      </c>
      <c r="E1209" s="119">
        <f t="shared" si="55"/>
        <v>-5.7323806072326587E-3</v>
      </c>
      <c r="F1209" s="273">
        <f t="shared" si="56"/>
        <v>-4.0217322221810056E-2</v>
      </c>
    </row>
    <row r="1210" spans="1:6">
      <c r="A1210" s="62">
        <v>45247</v>
      </c>
      <c r="B1210" s="61">
        <v>11.076000000000001</v>
      </c>
      <c r="C1210" s="61">
        <v>7233.91</v>
      </c>
      <c r="D1210" s="119">
        <f t="shared" si="54"/>
        <v>8.1588703882866671E-3</v>
      </c>
      <c r="E1210" s="119">
        <f t="shared" si="55"/>
        <v>9.0972145157622517E-3</v>
      </c>
      <c r="F1210" s="273">
        <f t="shared" si="56"/>
        <v>-1.108026979221266E-2</v>
      </c>
    </row>
    <row r="1211" spans="1:6">
      <c r="A1211" s="62">
        <v>45250</v>
      </c>
      <c r="B1211" s="61">
        <v>11.028</v>
      </c>
      <c r="C1211" s="61">
        <v>7246.93</v>
      </c>
      <c r="D1211" s="119">
        <f t="shared" si="54"/>
        <v>-4.3431121471651365E-3</v>
      </c>
      <c r="E1211" s="119">
        <f t="shared" si="55"/>
        <v>1.7982387083240968E-3</v>
      </c>
      <c r="F1211" s="273">
        <f t="shared" si="56"/>
        <v>-9.9743761952917377E-3</v>
      </c>
    </row>
    <row r="1212" spans="1:6">
      <c r="A1212" s="62">
        <v>45251</v>
      </c>
      <c r="B1212" s="61">
        <v>11.044</v>
      </c>
      <c r="C1212" s="61">
        <v>7229.45</v>
      </c>
      <c r="D1212" s="119">
        <f t="shared" si="54"/>
        <v>1.4498009063577298E-3</v>
      </c>
      <c r="E1212" s="119">
        <f t="shared" si="55"/>
        <v>-2.4149695566700125E-3</v>
      </c>
      <c r="F1212" s="273">
        <f t="shared" si="56"/>
        <v>-1.6204038840047945E-2</v>
      </c>
    </row>
    <row r="1213" spans="1:6">
      <c r="A1213" s="62">
        <v>45252</v>
      </c>
      <c r="B1213" s="61">
        <v>11.084</v>
      </c>
      <c r="C1213" s="61">
        <v>7260.73</v>
      </c>
      <c r="D1213" s="119">
        <f t="shared" si="54"/>
        <v>3.615332932823981E-3</v>
      </c>
      <c r="E1213" s="119">
        <f t="shared" si="55"/>
        <v>4.3174133914698175E-3</v>
      </c>
      <c r="F1213" s="273">
        <f t="shared" si="56"/>
        <v>-8.3710024169437146E-3</v>
      </c>
    </row>
    <row r="1214" spans="1:6">
      <c r="A1214" s="62">
        <v>45253</v>
      </c>
      <c r="B1214" s="61">
        <v>11.122</v>
      </c>
      <c r="C1214" s="61">
        <v>7277.93</v>
      </c>
      <c r="D1214" s="119">
        <f t="shared" si="54"/>
        <v>3.4225017646402527E-3</v>
      </c>
      <c r="E1214" s="119">
        <f t="shared" si="55"/>
        <v>2.3661063708015299E-3</v>
      </c>
      <c r="F1214" s="273">
        <f t="shared" si="56"/>
        <v>-2.0542189905059623E-2</v>
      </c>
    </row>
    <row r="1215" spans="1:6">
      <c r="A1215" s="62">
        <v>45254</v>
      </c>
      <c r="B1215" s="61">
        <v>11.167999999999999</v>
      </c>
      <c r="C1215" s="61">
        <v>7292.8</v>
      </c>
      <c r="D1215" s="119">
        <f t="shared" si="54"/>
        <v>4.1274172546444726E-3</v>
      </c>
      <c r="E1215" s="119">
        <f t="shared" si="55"/>
        <v>2.0410789524440602E-3</v>
      </c>
      <c r="F1215" s="273">
        <f t="shared" si="56"/>
        <v>5.2410795887096483E-2</v>
      </c>
    </row>
    <row r="1216" spans="1:6">
      <c r="A1216" s="62">
        <v>45257</v>
      </c>
      <c r="B1216" s="61">
        <v>11.238</v>
      </c>
      <c r="C1216" s="61">
        <v>7265.49</v>
      </c>
      <c r="D1216" s="119">
        <f t="shared" si="54"/>
        <v>6.2483466699898883E-3</v>
      </c>
      <c r="E1216" s="119">
        <f t="shared" si="55"/>
        <v>-3.7518186593272608E-3</v>
      </c>
      <c r="F1216" s="273">
        <f t="shared" si="56"/>
        <v>4.4271847964725178E-2</v>
      </c>
    </row>
    <row r="1217" spans="1:6">
      <c r="A1217" s="62">
        <v>45258</v>
      </c>
      <c r="B1217" s="61">
        <v>11.304</v>
      </c>
      <c r="C1217" s="61">
        <v>7250.13</v>
      </c>
      <c r="D1217" s="119">
        <f t="shared" si="54"/>
        <v>5.8557526922199685E-3</v>
      </c>
      <c r="E1217" s="119">
        <f t="shared" si="55"/>
        <v>-2.1163416695937323E-3</v>
      </c>
      <c r="F1217" s="273">
        <f t="shared" si="56"/>
        <v>3.5382623251613475E-2</v>
      </c>
    </row>
    <row r="1218" spans="1:6">
      <c r="A1218" s="62">
        <v>45259</v>
      </c>
      <c r="B1218" s="61">
        <v>11.257999999999999</v>
      </c>
      <c r="C1218" s="61">
        <v>7267.64</v>
      </c>
      <c r="D1218" s="119">
        <f t="shared" si="54"/>
        <v>-4.0776583403915679E-3</v>
      </c>
      <c r="E1218" s="119">
        <f t="shared" si="55"/>
        <v>2.4122173709306741E-3</v>
      </c>
      <c r="F1218" s="273">
        <f t="shared" si="56"/>
        <v>6.2885899778593435E-2</v>
      </c>
    </row>
    <row r="1219" spans="1:6">
      <c r="A1219" s="62">
        <v>45260</v>
      </c>
      <c r="B1219" s="61">
        <v>11.304</v>
      </c>
      <c r="C1219" s="61">
        <v>7310.77</v>
      </c>
      <c r="D1219" s="119">
        <f t="shared" si="54"/>
        <v>4.0776583403916147E-3</v>
      </c>
      <c r="E1219" s="119">
        <f t="shared" si="55"/>
        <v>5.9169862604101231E-3</v>
      </c>
      <c r="F1219" s="273">
        <f t="shared" si="56"/>
        <v>2.4278000142589198E-2</v>
      </c>
    </row>
    <row r="1220" spans="1:6">
      <c r="A1220" s="62">
        <v>45261</v>
      </c>
      <c r="B1220" s="61">
        <v>11.382</v>
      </c>
      <c r="C1220" s="61">
        <v>7346.15</v>
      </c>
      <c r="D1220" s="119">
        <f t="shared" ref="D1220:D1286" si="57">LN(B1220/B1219)</f>
        <v>6.8765147987057806E-3</v>
      </c>
      <c r="E1220" s="119">
        <f t="shared" ref="E1220:E1286" si="58">LN(C1220/C1219)</f>
        <v>4.8277630931535739E-3</v>
      </c>
      <c r="F1220" s="273">
        <f t="shared" si="56"/>
        <v>-6.1272048877139079E-2</v>
      </c>
    </row>
    <row r="1221" spans="1:6">
      <c r="A1221" s="62">
        <v>45264</v>
      </c>
      <c r="B1221" s="61">
        <v>11.122</v>
      </c>
      <c r="C1221" s="61">
        <v>7332.59</v>
      </c>
      <c r="D1221" s="119">
        <f t="shared" si="57"/>
        <v>-2.3108031415559872E-2</v>
      </c>
      <c r="E1221" s="119">
        <f t="shared" si="58"/>
        <v>-1.8475705485993341E-3</v>
      </c>
      <c r="F1221" s="273">
        <f t="shared" si="56"/>
        <v>3.083892908002972E-2</v>
      </c>
    </row>
    <row r="1222" spans="1:6">
      <c r="A1222" s="62">
        <v>45265</v>
      </c>
      <c r="B1222" s="61">
        <v>11.17</v>
      </c>
      <c r="C1222" s="61">
        <v>7386.99</v>
      </c>
      <c r="D1222" s="119">
        <f t="shared" si="57"/>
        <v>4.3064843157370513E-3</v>
      </c>
      <c r="E1222" s="119">
        <f t="shared" si="58"/>
        <v>7.3915488999576444E-3</v>
      </c>
      <c r="F1222" s="273">
        <f t="shared" si="56"/>
        <v>2.5822459659002463E-2</v>
      </c>
    </row>
    <row r="1223" spans="1:6">
      <c r="A1223" s="62">
        <v>45266</v>
      </c>
      <c r="B1223" s="61">
        <v>11.134</v>
      </c>
      <c r="C1223" s="61">
        <v>7435.99</v>
      </c>
      <c r="D1223" s="119">
        <f t="shared" si="57"/>
        <v>-3.2281233197932304E-3</v>
      </c>
      <c r="E1223" s="119">
        <f t="shared" si="58"/>
        <v>6.6113802330966037E-3</v>
      </c>
      <c r="F1223" s="273">
        <f t="shared" si="56"/>
        <v>1.1398069726014091E-2</v>
      </c>
    </row>
    <row r="1224" spans="1:6">
      <c r="A1224" s="62">
        <v>45267</v>
      </c>
      <c r="B1224" s="61">
        <v>11.144</v>
      </c>
      <c r="C1224" s="61">
        <v>7428.52</v>
      </c>
      <c r="D1224" s="119">
        <f t="shared" si="57"/>
        <v>8.9774671618848498E-4</v>
      </c>
      <c r="E1224" s="119">
        <f t="shared" si="58"/>
        <v>-1.0050786240297952E-3</v>
      </c>
      <c r="F1224" s="273">
        <f t="shared" si="56"/>
        <v>2.9785653450503775E-2</v>
      </c>
    </row>
    <row r="1225" spans="1:6">
      <c r="A1225" s="62">
        <v>45268</v>
      </c>
      <c r="B1225" s="61">
        <v>11.093999999999999</v>
      </c>
      <c r="C1225" s="61">
        <v>7526.55</v>
      </c>
      <c r="D1225" s="119">
        <f t="shared" si="57"/>
        <v>-4.4968148444618607E-3</v>
      </c>
      <c r="E1225" s="119">
        <f t="shared" si="58"/>
        <v>1.3110123065176893E-2</v>
      </c>
      <c r="F1225" s="273">
        <f t="shared" si="56"/>
        <v>8.7753376515379275E-2</v>
      </c>
    </row>
    <row r="1226" spans="1:6">
      <c r="A1226" s="62">
        <v>45271</v>
      </c>
      <c r="B1226" s="61">
        <v>11.103999999999999</v>
      </c>
      <c r="C1226" s="61">
        <v>7551.53</v>
      </c>
      <c r="D1226" s="119">
        <f t="shared" si="57"/>
        <v>9.0098213140577975E-4</v>
      </c>
      <c r="E1226" s="119">
        <f t="shared" si="58"/>
        <v>3.3134222466162013E-3</v>
      </c>
      <c r="F1226" s="273">
        <f t="shared" si="56"/>
        <v>8.4227596734006108E-2</v>
      </c>
    </row>
    <row r="1227" spans="1:6">
      <c r="A1227" s="62">
        <v>45272</v>
      </c>
      <c r="B1227" s="61">
        <v>11.16</v>
      </c>
      <c r="C1227" s="61">
        <v>7543.55</v>
      </c>
      <c r="D1227" s="119">
        <f t="shared" si="57"/>
        <v>5.0305531887163352E-3</v>
      </c>
      <c r="E1227" s="119">
        <f t="shared" si="58"/>
        <v>-1.0572982380204772E-3</v>
      </c>
      <c r="F1227" s="273">
        <f t="shared" si="56"/>
        <v>4.6438326418800427E-2</v>
      </c>
    </row>
    <row r="1228" spans="1:6">
      <c r="A1228" s="62">
        <v>45273</v>
      </c>
      <c r="B1228" s="61">
        <v>10.802</v>
      </c>
      <c r="C1228" s="61">
        <v>7531.22</v>
      </c>
      <c r="D1228" s="119">
        <f t="shared" si="57"/>
        <v>-3.2604654782465603E-2</v>
      </c>
      <c r="E1228" s="119">
        <f t="shared" si="58"/>
        <v>-1.6358462184938418E-3</v>
      </c>
      <c r="F1228" s="273">
        <f t="shared" si="56"/>
        <v>0.1456069001233127</v>
      </c>
    </row>
    <row r="1229" spans="1:6">
      <c r="A1229" s="62">
        <v>45274</v>
      </c>
      <c r="B1229" s="61">
        <v>10.67</v>
      </c>
      <c r="C1229" s="61">
        <v>7575.85</v>
      </c>
      <c r="D1229" s="119">
        <f t="shared" si="57"/>
        <v>-1.2295236857037354E-2</v>
      </c>
      <c r="E1229" s="119">
        <f t="shared" si="58"/>
        <v>5.9085090408417902E-3</v>
      </c>
      <c r="F1229" s="273">
        <f t="shared" si="56"/>
        <v>9.9181700530806355E-2</v>
      </c>
    </row>
    <row r="1230" spans="1:6">
      <c r="A1230" s="62">
        <v>45275</v>
      </c>
      <c r="B1230" s="61">
        <v>10.56</v>
      </c>
      <c r="C1230" s="61">
        <v>7596.91</v>
      </c>
      <c r="D1230" s="119">
        <f t="shared" si="57"/>
        <v>-1.0362787035546547E-2</v>
      </c>
      <c r="E1230" s="119">
        <f t="shared" si="58"/>
        <v>2.7760293479395784E-3</v>
      </c>
      <c r="F1230" s="273">
        <f t="shared" si="56"/>
        <v>8.2464874713294542E-2</v>
      </c>
    </row>
    <row r="1231" spans="1:6">
      <c r="A1231" s="62">
        <v>45278</v>
      </c>
      <c r="B1231" s="61">
        <v>10.452</v>
      </c>
      <c r="C1231" s="61">
        <v>7568.86</v>
      </c>
      <c r="D1231" s="119">
        <f t="shared" si="57"/>
        <v>-1.0279930619749385E-2</v>
      </c>
      <c r="E1231" s="119">
        <f t="shared" si="58"/>
        <v>-3.6991240121954966E-3</v>
      </c>
      <c r="F1231" s="273">
        <f t="shared" si="56"/>
        <v>0.12464371325676843</v>
      </c>
    </row>
    <row r="1232" spans="1:6">
      <c r="A1232" s="62">
        <v>45279</v>
      </c>
      <c r="B1232" s="61">
        <v>10.38</v>
      </c>
      <c r="C1232" s="61">
        <v>7574.67</v>
      </c>
      <c r="D1232" s="119">
        <f t="shared" si="57"/>
        <v>-6.9124699206233398E-3</v>
      </c>
      <c r="E1232" s="119">
        <f t="shared" si="58"/>
        <v>7.6732443295209909E-4</v>
      </c>
      <c r="F1232" s="273">
        <f t="shared" si="56"/>
        <v>6.9416979698455589E-2</v>
      </c>
    </row>
    <row r="1233" spans="1:6">
      <c r="A1233" s="62">
        <v>45280</v>
      </c>
      <c r="B1233" s="61">
        <v>10.464</v>
      </c>
      <c r="C1233" s="61">
        <v>7583.43</v>
      </c>
      <c r="D1233" s="119">
        <f t="shared" si="57"/>
        <v>8.0599169771002482E-3</v>
      </c>
      <c r="E1233" s="119">
        <f t="shared" si="58"/>
        <v>1.1558178103084715E-3</v>
      </c>
      <c r="F1233" s="273">
        <f t="shared" si="56"/>
        <v>4.8360702122620558E-2</v>
      </c>
    </row>
    <row r="1234" spans="1:6">
      <c r="A1234" s="62">
        <v>45281</v>
      </c>
      <c r="B1234" s="61">
        <v>10.446</v>
      </c>
      <c r="C1234" s="61">
        <v>7571.4</v>
      </c>
      <c r="D1234" s="119">
        <f t="shared" si="57"/>
        <v>-1.7216647007359553E-3</v>
      </c>
      <c r="E1234" s="119">
        <f t="shared" si="58"/>
        <v>-1.5876129955686431E-3</v>
      </c>
      <c r="F1234" s="273">
        <f t="shared" si="56"/>
        <v>-2.8613044111155572E-2</v>
      </c>
    </row>
    <row r="1235" spans="1:6">
      <c r="A1235" s="62">
        <v>45282</v>
      </c>
      <c r="B1235" s="61">
        <v>10.472</v>
      </c>
      <c r="C1235" s="61">
        <v>7568.82</v>
      </c>
      <c r="D1235" s="119">
        <f t="shared" si="57"/>
        <v>2.4858985934917352E-3</v>
      </c>
      <c r="E1235" s="119">
        <f t="shared" si="58"/>
        <v>-3.4081407337191563E-4</v>
      </c>
      <c r="F1235" s="273">
        <f t="shared" si="56"/>
        <v>2.1231184042111637E-2</v>
      </c>
    </row>
    <row r="1236" spans="1:6">
      <c r="A1236" s="62">
        <v>45287</v>
      </c>
      <c r="B1236" s="61">
        <v>10.38</v>
      </c>
      <c r="C1236" s="61">
        <v>7571.82</v>
      </c>
      <c r="D1236" s="119">
        <f t="shared" si="57"/>
        <v>-8.8241508698561327E-3</v>
      </c>
      <c r="E1236" s="119">
        <f t="shared" si="58"/>
        <v>3.9628444230373726E-4</v>
      </c>
      <c r="F1236" s="273">
        <f t="shared" si="56"/>
        <v>8.7853005434197877E-3</v>
      </c>
    </row>
    <row r="1237" spans="1:6">
      <c r="A1237" s="62">
        <v>45288</v>
      </c>
      <c r="B1237" s="61">
        <v>10.31</v>
      </c>
      <c r="C1237" s="61">
        <v>7535.16</v>
      </c>
      <c r="D1237" s="119">
        <f t="shared" si="57"/>
        <v>-6.7665797088740844E-3</v>
      </c>
      <c r="E1237" s="119">
        <f t="shared" si="58"/>
        <v>-4.853395180486832E-3</v>
      </c>
      <c r="F1237" s="273">
        <f t="shared" si="56"/>
        <v>0.31136194092378067</v>
      </c>
    </row>
    <row r="1238" spans="1:6">
      <c r="A1238" s="62">
        <v>45289</v>
      </c>
      <c r="B1238" s="61">
        <v>10.304</v>
      </c>
      <c r="C1238" s="61">
        <v>7543.18</v>
      </c>
      <c r="D1238" s="119">
        <f t="shared" si="57"/>
        <v>-5.8212866687080663E-4</v>
      </c>
      <c r="E1238" s="119">
        <f t="shared" si="58"/>
        <v>1.0637776779541363E-3</v>
      </c>
      <c r="F1238" s="273">
        <f t="shared" si="56"/>
        <v>0.31559771889275195</v>
      </c>
    </row>
    <row r="1239" spans="1:6">
      <c r="A1239" s="62">
        <v>45293</v>
      </c>
      <c r="B1239" s="61">
        <v>10.492000000000001</v>
      </c>
      <c r="C1239" s="61">
        <v>7530.86</v>
      </c>
      <c r="D1239" s="119">
        <f t="shared" si="57"/>
        <v>1.8080892642629479E-2</v>
      </c>
      <c r="E1239" s="119">
        <f t="shared" si="58"/>
        <v>-1.6345986534684238E-3</v>
      </c>
      <c r="F1239" s="273">
        <f t="shared" si="56"/>
        <v>0.33697297863470527</v>
      </c>
    </row>
    <row r="1240" spans="1:6">
      <c r="A1240" s="62">
        <v>45294</v>
      </c>
      <c r="B1240" s="61">
        <v>10.62</v>
      </c>
      <c r="C1240" s="61">
        <v>7411.86</v>
      </c>
      <c r="D1240" s="119">
        <f t="shared" si="57"/>
        <v>1.2125953809165283E-2</v>
      </c>
      <c r="E1240" s="119">
        <f t="shared" si="58"/>
        <v>-1.5927825162246976E-2</v>
      </c>
      <c r="F1240" s="273">
        <f t="shared" si="56"/>
        <v>-0.19208511667761458</v>
      </c>
    </row>
    <row r="1241" spans="1:6">
      <c r="A1241" s="62">
        <v>45295</v>
      </c>
      <c r="B1241" s="61">
        <v>10.654</v>
      </c>
      <c r="C1241" s="61">
        <v>7450.63</v>
      </c>
      <c r="D1241" s="119">
        <f t="shared" si="57"/>
        <v>3.196392681014635E-3</v>
      </c>
      <c r="E1241" s="119">
        <f t="shared" si="58"/>
        <v>5.2171726190777985E-3</v>
      </c>
      <c r="F1241" s="273">
        <f t="shared" si="56"/>
        <v>-0.15771410962711035</v>
      </c>
    </row>
    <row r="1242" spans="1:6">
      <c r="A1242" s="62">
        <v>45296</v>
      </c>
      <c r="B1242" s="61">
        <v>10.706</v>
      </c>
      <c r="C1242" s="61">
        <v>7420.69</v>
      </c>
      <c r="D1242" s="119">
        <f t="shared" si="57"/>
        <v>4.8689234763821046E-3</v>
      </c>
      <c r="E1242" s="119">
        <f t="shared" si="58"/>
        <v>-4.0265478049886835E-3</v>
      </c>
      <c r="F1242" s="273">
        <f t="shared" si="56"/>
        <v>-0.18239593236605781</v>
      </c>
    </row>
    <row r="1243" spans="1:6">
      <c r="A1243" s="62">
        <v>45299</v>
      </c>
      <c r="B1243" s="61">
        <v>10.688000000000001</v>
      </c>
      <c r="C1243" s="61">
        <v>7450.24</v>
      </c>
      <c r="D1243" s="119">
        <f t="shared" si="57"/>
        <v>-1.6827151768995588E-3</v>
      </c>
      <c r="E1243" s="119">
        <f t="shared" si="58"/>
        <v>3.9742018681287929E-3</v>
      </c>
      <c r="F1243" s="273">
        <f t="shared" si="56"/>
        <v>-0.20672102404876633</v>
      </c>
    </row>
    <row r="1244" spans="1:6">
      <c r="A1244" s="62">
        <v>45300</v>
      </c>
      <c r="B1244" s="61">
        <v>10.53</v>
      </c>
      <c r="C1244" s="61">
        <v>7426.62</v>
      </c>
      <c r="D1244" s="119">
        <f t="shared" si="57"/>
        <v>-1.4893290648405843E-2</v>
      </c>
      <c r="E1244" s="119">
        <f t="shared" si="58"/>
        <v>-3.1754039289306987E-3</v>
      </c>
      <c r="F1244" s="273">
        <f t="shared" si="56"/>
        <v>-0.14534724700423948</v>
      </c>
    </row>
    <row r="1245" spans="1:6">
      <c r="A1245" s="62">
        <v>45301</v>
      </c>
      <c r="B1245" s="61">
        <v>10.544</v>
      </c>
      <c r="C1245" s="61">
        <v>7426.08</v>
      </c>
      <c r="D1245" s="119">
        <f t="shared" si="57"/>
        <v>1.3286516142673897E-3</v>
      </c>
      <c r="E1245" s="119">
        <f t="shared" si="58"/>
        <v>-7.2714052022627805E-5</v>
      </c>
      <c r="F1245" s="273">
        <f t="shared" si="56"/>
        <v>-0.15945287835848579</v>
      </c>
    </row>
    <row r="1246" spans="1:6">
      <c r="A1246" s="62">
        <v>45302</v>
      </c>
      <c r="B1246" s="61">
        <v>10.542</v>
      </c>
      <c r="C1246" s="61">
        <v>7387.62</v>
      </c>
      <c r="D1246" s="119">
        <f t="shared" si="57"/>
        <v>-1.8969932713634781E-4</v>
      </c>
      <c r="E1246" s="119">
        <f t="shared" si="58"/>
        <v>-5.1925024016189862E-3</v>
      </c>
      <c r="F1246" s="273">
        <f t="shared" si="56"/>
        <v>-0.12443282048724535</v>
      </c>
    </row>
    <row r="1247" spans="1:6">
      <c r="A1247" s="62">
        <v>45303</v>
      </c>
      <c r="B1247" s="61">
        <v>10.768000000000001</v>
      </c>
      <c r="C1247" s="61">
        <v>7465.14</v>
      </c>
      <c r="D1247" s="119">
        <f t="shared" si="57"/>
        <v>2.1211494469356957E-2</v>
      </c>
      <c r="E1247" s="119">
        <f t="shared" si="58"/>
        <v>1.0438558746386399E-2</v>
      </c>
      <c r="F1247" s="273">
        <f t="shared" si="56"/>
        <v>0.16926187152165093</v>
      </c>
    </row>
    <row r="1248" spans="1:6">
      <c r="A1248" s="62">
        <v>45306</v>
      </c>
      <c r="B1248" s="61">
        <v>11</v>
      </c>
      <c r="C1248" s="61">
        <v>7411.68</v>
      </c>
      <c r="D1248" s="119">
        <f t="shared" si="57"/>
        <v>2.1316499895998479E-2</v>
      </c>
      <c r="E1248" s="119">
        <f t="shared" si="58"/>
        <v>-7.187050742971708E-3</v>
      </c>
      <c r="F1248" s="273">
        <f t="shared" si="56"/>
        <v>-2.9832032092420385E-2</v>
      </c>
    </row>
    <row r="1249" spans="1:6">
      <c r="A1249" s="62">
        <v>45307</v>
      </c>
      <c r="B1249" s="61">
        <v>11.092000000000001</v>
      </c>
      <c r="C1249" s="61">
        <v>7398</v>
      </c>
      <c r="D1249" s="119">
        <f t="shared" si="57"/>
        <v>8.3288549551610476E-3</v>
      </c>
      <c r="E1249" s="119">
        <f t="shared" si="58"/>
        <v>-1.8474408482644688E-3</v>
      </c>
      <c r="F1249" s="273">
        <f t="shared" si="56"/>
        <v>-8.2440008710397389E-2</v>
      </c>
    </row>
    <row r="1250" spans="1:6">
      <c r="A1250" s="62">
        <v>45308</v>
      </c>
      <c r="B1250" s="61">
        <v>11.208</v>
      </c>
      <c r="C1250" s="61">
        <v>7318.69</v>
      </c>
      <c r="D1250" s="119">
        <f t="shared" si="57"/>
        <v>1.0403681281174172E-2</v>
      </c>
      <c r="E1250" s="119">
        <f t="shared" si="58"/>
        <v>-1.0778343201240527E-2</v>
      </c>
      <c r="F1250" s="273">
        <f t="shared" ref="F1250:F1286" si="59">SLOPE(D1221:D1250,E1221:E1250)</f>
        <v>-0.2280844964199206</v>
      </c>
    </row>
    <row r="1251" spans="1:6">
      <c r="A1251" s="62">
        <v>45309</v>
      </c>
      <c r="B1251" s="61">
        <v>11.162000000000001</v>
      </c>
      <c r="C1251" s="61">
        <v>7401.35</v>
      </c>
      <c r="D1251" s="119">
        <f t="shared" si="57"/>
        <v>-4.1126566684640438E-3</v>
      </c>
      <c r="E1251" s="119">
        <f t="shared" si="58"/>
        <v>1.1231065794762178E-2</v>
      </c>
      <c r="F1251" s="273">
        <f t="shared" si="59"/>
        <v>-0.28185469697029147</v>
      </c>
    </row>
    <row r="1252" spans="1:6">
      <c r="A1252" s="62">
        <v>45310</v>
      </c>
      <c r="B1252" s="61">
        <v>11.204000000000001</v>
      </c>
      <c r="C1252" s="61">
        <v>7371.64</v>
      </c>
      <c r="D1252" s="119">
        <f t="shared" si="57"/>
        <v>3.7557050316202947E-3</v>
      </c>
      <c r="E1252" s="119">
        <f t="shared" si="58"/>
        <v>-4.022210812363129E-3</v>
      </c>
      <c r="F1252" s="273">
        <f t="shared" si="59"/>
        <v>-0.33283168071513386</v>
      </c>
    </row>
    <row r="1253" spans="1:6">
      <c r="A1253" s="62">
        <v>45313</v>
      </c>
      <c r="B1253" s="61">
        <v>11.228</v>
      </c>
      <c r="C1253" s="61">
        <v>7413.25</v>
      </c>
      <c r="D1253" s="119">
        <f t="shared" si="57"/>
        <v>2.1398011017738747E-3</v>
      </c>
      <c r="E1253" s="119">
        <f t="shared" si="58"/>
        <v>5.6287344524762516E-3</v>
      </c>
      <c r="F1253" s="273">
        <f t="shared" si="59"/>
        <v>-0.30507435269645827</v>
      </c>
    </row>
    <row r="1254" spans="1:6">
      <c r="A1254" s="62">
        <v>45314</v>
      </c>
      <c r="B1254" s="61">
        <v>11.298</v>
      </c>
      <c r="C1254" s="61">
        <v>7388.04</v>
      </c>
      <c r="D1254" s="119">
        <f t="shared" si="57"/>
        <v>6.2150604034344132E-3</v>
      </c>
      <c r="E1254" s="119">
        <f t="shared" si="58"/>
        <v>-3.4064631363951124E-3</v>
      </c>
      <c r="F1254" s="273">
        <f t="shared" si="59"/>
        <v>-0.31939242825912467</v>
      </c>
    </row>
    <row r="1255" spans="1:6">
      <c r="A1255" s="62">
        <v>45315</v>
      </c>
      <c r="B1255" s="61">
        <v>11.254</v>
      </c>
      <c r="C1255" s="61">
        <v>7455.64</v>
      </c>
      <c r="D1255" s="119">
        <f t="shared" si="57"/>
        <v>-3.9020978919831872E-3</v>
      </c>
      <c r="E1255" s="119">
        <f t="shared" si="58"/>
        <v>9.1083164483113498E-3</v>
      </c>
      <c r="F1255" s="273">
        <f t="shared" si="59"/>
        <v>-0.32300024916563214</v>
      </c>
    </row>
    <row r="1256" spans="1:6">
      <c r="A1256" s="62">
        <v>45316</v>
      </c>
      <c r="B1256" s="61">
        <v>11.226000000000001</v>
      </c>
      <c r="C1256" s="61">
        <v>7464.2</v>
      </c>
      <c r="D1256" s="119">
        <f t="shared" si="57"/>
        <v>-2.4911044910795616E-3</v>
      </c>
      <c r="E1256" s="119">
        <f t="shared" si="58"/>
        <v>1.1474655142722596E-3</v>
      </c>
      <c r="F1256" s="273">
        <f t="shared" si="59"/>
        <v>-0.3328593990188099</v>
      </c>
    </row>
    <row r="1257" spans="1:6">
      <c r="A1257" s="62">
        <v>45317</v>
      </c>
      <c r="B1257" s="61">
        <v>11.172000000000001</v>
      </c>
      <c r="C1257" s="61">
        <v>7634.14</v>
      </c>
      <c r="D1257" s="119">
        <f t="shared" si="57"/>
        <v>-4.8218684370772633E-3</v>
      </c>
      <c r="E1257" s="119">
        <f t="shared" si="58"/>
        <v>2.251203469448837E-2</v>
      </c>
      <c r="F1257" s="273">
        <f t="shared" si="59"/>
        <v>-0.29244638395379602</v>
      </c>
    </row>
    <row r="1258" spans="1:6">
      <c r="A1258" s="62">
        <v>45320</v>
      </c>
      <c r="B1258" s="61">
        <v>11.045999999999999</v>
      </c>
      <c r="C1258" s="61">
        <v>7640.81</v>
      </c>
      <c r="D1258" s="119">
        <f t="shared" si="57"/>
        <v>-1.1342276603934607E-2</v>
      </c>
      <c r="E1258" s="119">
        <f t="shared" si="58"/>
        <v>8.7332533644081075E-4</v>
      </c>
      <c r="F1258" s="273">
        <f t="shared" si="59"/>
        <v>-0.34266390568157118</v>
      </c>
    </row>
    <row r="1259" spans="1:6">
      <c r="A1259" s="62">
        <v>45321</v>
      </c>
      <c r="B1259" s="61">
        <v>11</v>
      </c>
      <c r="C1259" s="61">
        <v>7677.47</v>
      </c>
      <c r="D1259" s="119">
        <f t="shared" si="57"/>
        <v>-4.1730986806252117E-3</v>
      </c>
      <c r="E1259" s="119">
        <f t="shared" si="58"/>
        <v>4.786447302211486E-3</v>
      </c>
      <c r="F1259" s="273">
        <f t="shared" si="59"/>
        <v>-0.31144477478569627</v>
      </c>
    </row>
    <row r="1260" spans="1:6">
      <c r="A1260" s="62">
        <v>45322</v>
      </c>
      <c r="B1260" s="61">
        <v>10.997999999999999</v>
      </c>
      <c r="C1260" s="61">
        <v>7656.75</v>
      </c>
      <c r="D1260" s="119">
        <f t="shared" si="57"/>
        <v>-1.8183471274768213E-4</v>
      </c>
      <c r="E1260" s="119">
        <f t="shared" si="58"/>
        <v>-2.7024540681287652E-3</v>
      </c>
      <c r="F1260" s="273">
        <f t="shared" si="59"/>
        <v>-0.28901055524354635</v>
      </c>
    </row>
    <row r="1261" spans="1:6">
      <c r="A1261" s="62">
        <v>45323</v>
      </c>
      <c r="B1261" s="61">
        <v>10.94</v>
      </c>
      <c r="C1261" s="61">
        <v>7588.75</v>
      </c>
      <c r="D1261" s="119">
        <f t="shared" si="57"/>
        <v>-5.2876410917878491E-3</v>
      </c>
      <c r="E1261" s="119">
        <f t="shared" si="58"/>
        <v>-8.920724272590639E-3</v>
      </c>
      <c r="F1261" s="273">
        <f t="shared" si="59"/>
        <v>-0.26619244550045013</v>
      </c>
    </row>
    <row r="1262" spans="1:6">
      <c r="A1262" s="62">
        <v>45324</v>
      </c>
      <c r="B1262" s="61">
        <v>10.958</v>
      </c>
      <c r="C1262" s="61">
        <v>7592.26</v>
      </c>
      <c r="D1262" s="119">
        <f t="shared" si="57"/>
        <v>1.6439861223889493E-3</v>
      </c>
      <c r="E1262" s="119">
        <f t="shared" si="58"/>
        <v>4.6241983406201031E-4</v>
      </c>
      <c r="F1262" s="273">
        <f t="shared" si="59"/>
        <v>-0.26246075717640849</v>
      </c>
    </row>
    <row r="1263" spans="1:6">
      <c r="A1263" s="62">
        <v>45327</v>
      </c>
      <c r="B1263" s="61">
        <v>10.87</v>
      </c>
      <c r="C1263" s="61">
        <v>7589.96</v>
      </c>
      <c r="D1263" s="119">
        <f t="shared" si="57"/>
        <v>-8.0630819831059956E-3</v>
      </c>
      <c r="E1263" s="119">
        <f t="shared" si="58"/>
        <v>-3.0298599514374126E-4</v>
      </c>
      <c r="F1263" s="273">
        <f t="shared" si="59"/>
        <v>-0.2650845023551936</v>
      </c>
    </row>
    <row r="1264" spans="1:6">
      <c r="A1264" s="62">
        <v>45328</v>
      </c>
      <c r="B1264" s="61">
        <v>10.794</v>
      </c>
      <c r="C1264" s="61">
        <v>7638.97</v>
      </c>
      <c r="D1264" s="119">
        <f t="shared" si="57"/>
        <v>-7.0162769366669377E-3</v>
      </c>
      <c r="E1264" s="119">
        <f t="shared" si="58"/>
        <v>6.436456034482012E-3</v>
      </c>
      <c r="F1264" s="273">
        <f t="shared" si="59"/>
        <v>-0.29468037484437493</v>
      </c>
    </row>
    <row r="1265" spans="1:6">
      <c r="A1265" s="62">
        <v>45329</v>
      </c>
      <c r="B1265" s="61">
        <v>10.673999999999999</v>
      </c>
      <c r="C1265" s="61">
        <v>7611.26</v>
      </c>
      <c r="D1265" s="119">
        <f t="shared" si="57"/>
        <v>-1.1179546284698031E-2</v>
      </c>
      <c r="E1265" s="119">
        <f t="shared" si="58"/>
        <v>-3.6340475514854528E-3</v>
      </c>
      <c r="F1265" s="273">
        <f t="shared" si="59"/>
        <v>-0.26219107269245617</v>
      </c>
    </row>
    <row r="1266" spans="1:6">
      <c r="A1266" s="62">
        <v>45330</v>
      </c>
      <c r="B1266" s="61">
        <v>10.593999999999999</v>
      </c>
      <c r="C1266" s="61">
        <v>7665.63</v>
      </c>
      <c r="D1266" s="119">
        <f t="shared" si="57"/>
        <v>-7.5230747894181353E-3</v>
      </c>
      <c r="E1266" s="119">
        <f t="shared" si="58"/>
        <v>7.1179709426184576E-3</v>
      </c>
      <c r="F1266" s="273">
        <f t="shared" si="59"/>
        <v>-0.28812894480045742</v>
      </c>
    </row>
    <row r="1267" spans="1:6">
      <c r="A1267" s="62">
        <v>45331</v>
      </c>
      <c r="B1267" s="61">
        <v>10.518000000000001</v>
      </c>
      <c r="C1267" s="61">
        <v>7647.52</v>
      </c>
      <c r="D1267" s="119">
        <f t="shared" si="57"/>
        <v>-7.1997279551823537E-3</v>
      </c>
      <c r="E1267" s="119">
        <f t="shared" si="58"/>
        <v>-2.3652884538017446E-3</v>
      </c>
      <c r="F1267" s="273">
        <f t="shared" si="59"/>
        <v>-0.30235156246151679</v>
      </c>
    </row>
    <row r="1268" spans="1:6">
      <c r="A1268" s="62">
        <v>45334</v>
      </c>
      <c r="B1268" s="61">
        <v>10.568</v>
      </c>
      <c r="C1268" s="61">
        <v>7689.8</v>
      </c>
      <c r="D1268" s="119">
        <f t="shared" si="57"/>
        <v>4.7424920528716273E-3</v>
      </c>
      <c r="E1268" s="119">
        <f t="shared" si="58"/>
        <v>5.5133631037648416E-3</v>
      </c>
      <c r="F1268" s="273">
        <f t="shared" si="59"/>
        <v>-0.28555161176392935</v>
      </c>
    </row>
    <row r="1269" spans="1:6">
      <c r="A1269" s="62">
        <v>45335</v>
      </c>
      <c r="B1269" s="61">
        <v>10.646000000000001</v>
      </c>
      <c r="C1269" s="61">
        <v>7625.31</v>
      </c>
      <c r="D1269" s="119">
        <f t="shared" si="57"/>
        <v>7.3536675305414965E-3</v>
      </c>
      <c r="E1269" s="119">
        <f t="shared" si="58"/>
        <v>-8.4217979722449841E-3</v>
      </c>
      <c r="F1269" s="273">
        <f t="shared" si="59"/>
        <v>-0.28593239453065455</v>
      </c>
    </row>
    <row r="1270" spans="1:6">
      <c r="A1270" s="62">
        <v>45336</v>
      </c>
      <c r="B1270" s="61">
        <v>10.632</v>
      </c>
      <c r="C1270" s="61">
        <v>7677.35</v>
      </c>
      <c r="D1270" s="119">
        <f t="shared" si="57"/>
        <v>-1.3159133396215591E-3</v>
      </c>
      <c r="E1270" s="119">
        <f t="shared" si="58"/>
        <v>6.8014581273215828E-3</v>
      </c>
      <c r="F1270" s="273">
        <f t="shared" si="59"/>
        <v>-0.2054019317276016</v>
      </c>
    </row>
    <row r="1271" spans="1:6">
      <c r="A1271" s="62">
        <v>45337</v>
      </c>
      <c r="B1271" s="61">
        <v>10.754</v>
      </c>
      <c r="C1271" s="61">
        <v>7743.42</v>
      </c>
      <c r="D1271" s="119">
        <f t="shared" si="57"/>
        <v>1.1409456976542132E-2</v>
      </c>
      <c r="E1271" s="119">
        <f t="shared" si="58"/>
        <v>8.5690149430838365E-3</v>
      </c>
      <c r="F1271" s="273">
        <f t="shared" si="59"/>
        <v>-0.15391852942606096</v>
      </c>
    </row>
    <row r="1272" spans="1:6">
      <c r="A1272" s="62">
        <v>45338</v>
      </c>
      <c r="B1272" s="61">
        <v>10.766</v>
      </c>
      <c r="C1272" s="61">
        <v>7768.18</v>
      </c>
      <c r="D1272" s="119">
        <f t="shared" si="57"/>
        <v>1.1152417512791679E-3</v>
      </c>
      <c r="E1272" s="119">
        <f t="shared" si="58"/>
        <v>3.1924522330355129E-3</v>
      </c>
      <c r="F1272" s="273">
        <f t="shared" si="59"/>
        <v>-0.13878395527163145</v>
      </c>
    </row>
    <row r="1273" spans="1:6">
      <c r="A1273" s="62">
        <v>45341</v>
      </c>
      <c r="B1273" s="61">
        <v>10.846</v>
      </c>
      <c r="C1273" s="61">
        <v>7768.55</v>
      </c>
      <c r="D1273" s="119">
        <f t="shared" si="57"/>
        <v>7.4033282801033093E-3</v>
      </c>
      <c r="E1273" s="119">
        <f t="shared" si="58"/>
        <v>4.7629069961204291E-5</v>
      </c>
      <c r="F1273" s="273">
        <f t="shared" si="59"/>
        <v>-0.14247888493256353</v>
      </c>
    </row>
    <row r="1274" spans="1:6">
      <c r="A1274" s="62">
        <v>45342</v>
      </c>
      <c r="B1274" s="61">
        <v>10.904</v>
      </c>
      <c r="C1274" s="61">
        <v>7795.22</v>
      </c>
      <c r="D1274" s="119">
        <f t="shared" si="57"/>
        <v>5.3333459753626029E-3</v>
      </c>
      <c r="E1274" s="119">
        <f t="shared" si="58"/>
        <v>3.4271935533246637E-3</v>
      </c>
      <c r="F1274" s="273">
        <f t="shared" si="59"/>
        <v>-0.18838458436272193</v>
      </c>
    </row>
    <row r="1275" spans="1:6">
      <c r="A1275" s="62">
        <v>45343</v>
      </c>
      <c r="B1275" s="61">
        <v>10.846</v>
      </c>
      <c r="C1275" s="61">
        <v>7812.09</v>
      </c>
      <c r="D1275" s="119">
        <f t="shared" si="57"/>
        <v>-5.3333459753626168E-3</v>
      </c>
      <c r="E1275" s="119">
        <f t="shared" si="58"/>
        <v>2.1618083539113485E-3</v>
      </c>
      <c r="F1275" s="273">
        <f t="shared" si="59"/>
        <v>-0.19062692095503847</v>
      </c>
    </row>
    <row r="1276" spans="1:6">
      <c r="A1276" s="62">
        <v>45344</v>
      </c>
      <c r="B1276" s="61">
        <v>10.772</v>
      </c>
      <c r="C1276" s="61">
        <v>7911.6</v>
      </c>
      <c r="D1276" s="119">
        <f t="shared" si="57"/>
        <v>-6.8461734695163838E-3</v>
      </c>
      <c r="E1276" s="119">
        <f t="shared" si="58"/>
        <v>1.2657503239720827E-2</v>
      </c>
      <c r="F1276" s="273">
        <f t="shared" si="59"/>
        <v>-0.2411890219793128</v>
      </c>
    </row>
    <row r="1277" spans="1:6">
      <c r="A1277" s="62">
        <v>45345</v>
      </c>
      <c r="B1277" s="61">
        <v>10.768000000000001</v>
      </c>
      <c r="C1277" s="61">
        <v>7966.68</v>
      </c>
      <c r="D1277" s="119">
        <f t="shared" si="57"/>
        <v>-3.7140204698040097E-4</v>
      </c>
      <c r="E1277" s="119">
        <f t="shared" si="58"/>
        <v>6.9378069830048827E-3</v>
      </c>
      <c r="F1277" s="273">
        <f t="shared" si="59"/>
        <v>-0.36620315284162974</v>
      </c>
    </row>
    <row r="1278" spans="1:6">
      <c r="A1278" s="62">
        <v>45348</v>
      </c>
      <c r="B1278" s="61">
        <v>10.712</v>
      </c>
      <c r="C1278" s="61">
        <v>7929.82</v>
      </c>
      <c r="D1278" s="119">
        <f t="shared" si="57"/>
        <v>-5.2141645135007006E-3</v>
      </c>
      <c r="E1278" s="119">
        <f t="shared" si="58"/>
        <v>-4.6375071318455544E-3</v>
      </c>
      <c r="F1278" s="273">
        <f t="shared" si="59"/>
        <v>-0.21240427803275513</v>
      </c>
    </row>
    <row r="1279" spans="1:6">
      <c r="A1279" s="62">
        <v>45349</v>
      </c>
      <c r="B1279" s="61">
        <v>10.74</v>
      </c>
      <c r="C1279" s="61">
        <v>7948.4</v>
      </c>
      <c r="D1279" s="119">
        <f t="shared" si="57"/>
        <v>2.6104806918471938E-3</v>
      </c>
      <c r="E1279" s="119">
        <f t="shared" si="58"/>
        <v>2.3403137732474271E-3</v>
      </c>
      <c r="F1279" s="273">
        <f t="shared" si="59"/>
        <v>-0.18772821347847038</v>
      </c>
    </row>
    <row r="1280" spans="1:6">
      <c r="A1280" s="62">
        <v>45350</v>
      </c>
      <c r="B1280" s="61">
        <v>10.694000000000001</v>
      </c>
      <c r="C1280" s="61">
        <v>7954.39</v>
      </c>
      <c r="D1280" s="119">
        <f t="shared" si="57"/>
        <v>-4.2922525541787184E-3</v>
      </c>
      <c r="E1280" s="119">
        <f t="shared" si="58"/>
        <v>7.5332696756708712E-4</v>
      </c>
      <c r="F1280" s="273">
        <f t="shared" si="59"/>
        <v>-8.4418970996761544E-2</v>
      </c>
    </row>
    <row r="1281" spans="1:6">
      <c r="A1281" s="62">
        <v>45351</v>
      </c>
      <c r="B1281" s="61">
        <v>10.606</v>
      </c>
      <c r="C1281" s="61">
        <v>7927.43</v>
      </c>
      <c r="D1281" s="119">
        <f t="shared" si="57"/>
        <v>-8.2629578116017142E-3</v>
      </c>
      <c r="E1281" s="119">
        <f t="shared" si="58"/>
        <v>-3.3950801477858642E-3</v>
      </c>
      <c r="F1281" s="273">
        <f t="shared" si="59"/>
        <v>-3.6959478995611229E-2</v>
      </c>
    </row>
    <row r="1282" spans="1:6">
      <c r="A1282" s="62">
        <v>45352</v>
      </c>
      <c r="B1282" s="61">
        <v>10.576000000000001</v>
      </c>
      <c r="C1282" s="61">
        <v>7934.17</v>
      </c>
      <c r="D1282" s="119">
        <f t="shared" si="57"/>
        <v>-2.8325956056077361E-3</v>
      </c>
      <c r="E1282" s="119">
        <f t="shared" si="58"/>
        <v>8.4985126414247319E-4</v>
      </c>
      <c r="F1282" s="273">
        <f t="shared" si="59"/>
        <v>-6.4700800057329033E-3</v>
      </c>
    </row>
    <row r="1283" spans="1:6">
      <c r="A1283" s="62">
        <v>45355</v>
      </c>
      <c r="B1283" s="61">
        <v>10.53</v>
      </c>
      <c r="C1283" s="61">
        <v>7956.41</v>
      </c>
      <c r="D1283" s="119">
        <f t="shared" si="57"/>
        <v>-4.3589569634464916E-3</v>
      </c>
      <c r="E1283" s="119">
        <f t="shared" si="58"/>
        <v>2.799144464362325E-3</v>
      </c>
      <c r="F1283" s="273">
        <f t="shared" si="59"/>
        <v>-1.8899593253743945E-2</v>
      </c>
    </row>
    <row r="1284" spans="1:6">
      <c r="A1284" s="62">
        <v>45356</v>
      </c>
      <c r="B1284" s="61">
        <v>10.616</v>
      </c>
      <c r="C1284" s="61">
        <v>7932.82</v>
      </c>
      <c r="D1284" s="119">
        <f t="shared" si="57"/>
        <v>8.1339708840223457E-3</v>
      </c>
      <c r="E1284" s="119">
        <f t="shared" si="58"/>
        <v>-2.9693090643599456E-3</v>
      </c>
      <c r="F1284" s="273">
        <f t="shared" si="59"/>
        <v>-2.4682586908229873E-2</v>
      </c>
    </row>
    <row r="1285" spans="1:6">
      <c r="A1285" s="62">
        <v>45357</v>
      </c>
      <c r="B1285" s="61">
        <v>10.53</v>
      </c>
      <c r="C1285" s="61">
        <v>7954.74</v>
      </c>
      <c r="D1285" s="119">
        <f t="shared" si="57"/>
        <v>-8.133970884022259E-3</v>
      </c>
      <c r="E1285" s="119">
        <f t="shared" si="58"/>
        <v>2.7593933755338416E-3</v>
      </c>
      <c r="F1285" s="273">
        <f t="shared" si="59"/>
        <v>-1.755550976725976E-2</v>
      </c>
    </row>
    <row r="1286" spans="1:6">
      <c r="A1286" s="62">
        <v>45358</v>
      </c>
      <c r="B1286" s="61">
        <v>10.552</v>
      </c>
      <c r="C1286" s="61">
        <v>7933.29</v>
      </c>
      <c r="D1286" s="119">
        <f t="shared" si="57"/>
        <v>2.0870892691294322E-3</v>
      </c>
      <c r="E1286" s="119">
        <f t="shared" si="58"/>
        <v>-2.7001475994566657E-3</v>
      </c>
      <c r="F1286" s="273">
        <f t="shared" si="59"/>
        <v>-3.5415701237125279E-2</v>
      </c>
    </row>
  </sheetData>
  <autoFilter ref="A2:C2" xr:uid="{00000000-0001-0000-0000-000000000000}">
    <sortState xmlns:xlrd2="http://schemas.microsoft.com/office/spreadsheetml/2017/richdata2" ref="A3:C1286">
      <sortCondition ref="A2:A1286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E064-AC9C-9046-8058-28E84316BE26}">
  <dimension ref="B2:C14"/>
  <sheetViews>
    <sheetView showGridLines="0" workbookViewId="0">
      <selection activeCell="C19" sqref="C19"/>
    </sheetView>
  </sheetViews>
  <sheetFormatPr baseColWidth="10" defaultRowHeight="15" customHeight="1"/>
  <cols>
    <col min="1" max="1" width="10.83203125" style="328"/>
    <col min="2" max="2" width="43.5" style="328" customWidth="1"/>
    <col min="3" max="3" width="118.33203125" style="328" bestFit="1" customWidth="1"/>
    <col min="4" max="16384" width="10.83203125" style="328"/>
  </cols>
  <sheetData>
    <row r="2" spans="2:3" ht="34" customHeight="1">
      <c r="B2" s="329"/>
    </row>
    <row r="3" spans="2:3" ht="15" customHeight="1">
      <c r="B3" s="333" t="s">
        <v>2325</v>
      </c>
      <c r="C3" s="334" t="s">
        <v>2317</v>
      </c>
    </row>
    <row r="4" spans="2:3" ht="15" customHeight="1">
      <c r="B4" s="330" t="s">
        <v>2280</v>
      </c>
      <c r="C4" s="328" t="s">
        <v>2301</v>
      </c>
    </row>
    <row r="5" spans="2:3" ht="15" customHeight="1">
      <c r="B5" s="330" t="s">
        <v>2281</v>
      </c>
      <c r="C5" s="328" t="s">
        <v>2302</v>
      </c>
    </row>
    <row r="6" spans="2:3" ht="15" customHeight="1">
      <c r="B6" s="330" t="s">
        <v>2282</v>
      </c>
      <c r="C6" s="328" t="s">
        <v>2303</v>
      </c>
    </row>
    <row r="7" spans="2:3" ht="15" customHeight="1">
      <c r="B7" s="330" t="s">
        <v>2283</v>
      </c>
      <c r="C7" s="328" t="s">
        <v>2304</v>
      </c>
    </row>
    <row r="8" spans="2:3" ht="15" customHeight="1">
      <c r="B8" s="330" t="s">
        <v>2284</v>
      </c>
      <c r="C8" s="328" t="s">
        <v>2305</v>
      </c>
    </row>
    <row r="9" spans="2:3" ht="15" customHeight="1">
      <c r="B9" s="330" t="s">
        <v>2285</v>
      </c>
      <c r="C9" s="328" t="s">
        <v>2306</v>
      </c>
    </row>
    <row r="10" spans="2:3" ht="15" customHeight="1">
      <c r="B10" s="330" t="s">
        <v>2286</v>
      </c>
      <c r="C10" s="328" t="s">
        <v>2307</v>
      </c>
    </row>
    <row r="11" spans="2:3" ht="15" customHeight="1">
      <c r="B11" s="330" t="s">
        <v>2287</v>
      </c>
      <c r="C11" s="328" t="s">
        <v>2308</v>
      </c>
    </row>
    <row r="12" spans="2:3" ht="15" customHeight="1">
      <c r="B12" s="331" t="s">
        <v>2288</v>
      </c>
      <c r="C12" s="331" t="s">
        <v>2312</v>
      </c>
    </row>
    <row r="14" spans="2:3" ht="15" customHeight="1">
      <c r="B14" s="330" t="s">
        <v>2327</v>
      </c>
    </row>
  </sheetData>
  <hyperlinks>
    <hyperlink ref="B4" location="'cash_flow_analysis '!A1" display="cash_flow_analysis " xr:uid="{CBA8864B-2401-6549-88BE-3A41BFEF73A3}"/>
    <hyperlink ref="B5" location="'balance_sheet_data '!A1" display="balance_sheet_data " xr:uid="{4470B2F4-A3D9-0744-B284-F40FB4D0056E}"/>
    <hyperlink ref="B6" location="'income_statement_sheet '!A1" display="income_statement_sheet " xr:uid="{C6A8C418-FB28-5A4D-80CD-62FF93EBF9E5}"/>
    <hyperlink ref="B7" location="'revenue_segments '!A1" display="revenue_segments " xr:uid="{26D1CE9C-D3CF-ED44-BA39-D836DBAA3A0E}"/>
    <hyperlink ref="B8" location="ratios_and_analytics!A1" display="ratios_and_analytics" xr:uid="{DA5ECEB8-2711-E945-B7F0-5419EF656EC2}"/>
    <hyperlink ref="B9" location="ratios_value_risk!A1" display="ratios_value_risk" xr:uid="{5D909C89-7FCC-5C4E-8F28-578B42100101}"/>
    <hyperlink ref="B10" location="firm_ownership_summary!A1" display="firm_ownership_summary" xr:uid="{2BA30EBF-DC74-7944-A35A-BD7707441A6D}"/>
    <hyperlink ref="B11" location="ownership_structure!A1" display="ownership_structure" xr:uid="{37E2079C-B648-2D4A-86D0-2A7D5A02C558}"/>
    <hyperlink ref="B14" location="Presentation!A1" display="Back to presentation" xr:uid="{FC97717A-7069-6A4B-8255-CC739F030CD5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FF3D0-9A50-A744-A4F0-33E05A0D0F68}">
  <dimension ref="A1:K136"/>
  <sheetViews>
    <sheetView showGridLines="0" topLeftCell="A56" workbookViewId="0">
      <selection activeCell="A77" sqref="A77"/>
    </sheetView>
  </sheetViews>
  <sheetFormatPr baseColWidth="10" defaultColWidth="8.83203125" defaultRowHeight="16"/>
  <cols>
    <col min="1" max="1" width="31" style="61" bestFit="1" customWidth="1"/>
    <col min="2" max="11" width="10.1640625" style="61" bestFit="1" customWidth="1"/>
    <col min="12" max="16384" width="8.83203125" style="61"/>
  </cols>
  <sheetData>
    <row r="1" spans="1:11">
      <c r="A1" s="87" t="s">
        <v>404</v>
      </c>
    </row>
    <row r="3" spans="1:11">
      <c r="A3" s="67" t="s">
        <v>403</v>
      </c>
    </row>
    <row r="4" spans="1:11" ht="17" thickBot="1">
      <c r="A4" s="67" t="s">
        <v>402</v>
      </c>
    </row>
    <row r="5" spans="1:11" ht="17" thickBot="1">
      <c r="A5" s="86"/>
      <c r="B5" s="85">
        <v>2023</v>
      </c>
      <c r="C5" s="85">
        <v>2022</v>
      </c>
      <c r="D5" s="85">
        <v>2021</v>
      </c>
      <c r="E5" s="85">
        <v>2020</v>
      </c>
      <c r="F5" s="85">
        <v>2019</v>
      </c>
      <c r="G5" s="85">
        <v>2018</v>
      </c>
      <c r="H5" s="85">
        <v>2017</v>
      </c>
      <c r="I5" s="85">
        <v>2016</v>
      </c>
      <c r="J5" s="85">
        <v>2015</v>
      </c>
      <c r="K5" s="85">
        <v>2014</v>
      </c>
    </row>
    <row r="6" spans="1:11" ht="19" customHeight="1" thickBot="1">
      <c r="A6" s="84" t="s">
        <v>401</v>
      </c>
      <c r="B6" s="83" t="s">
        <v>400</v>
      </c>
      <c r="C6" s="81" t="s">
        <v>399</v>
      </c>
      <c r="D6" s="81" t="s">
        <v>395</v>
      </c>
      <c r="E6" s="81" t="s">
        <v>395</v>
      </c>
      <c r="F6" s="82" t="s">
        <v>398</v>
      </c>
      <c r="G6" s="81" t="s">
        <v>397</v>
      </c>
      <c r="H6" s="81" t="s">
        <v>396</v>
      </c>
      <c r="I6" s="81" t="s">
        <v>395</v>
      </c>
      <c r="J6" s="81" t="s">
        <v>394</v>
      </c>
      <c r="K6" s="81" t="s">
        <v>393</v>
      </c>
    </row>
    <row r="7" spans="1:11">
      <c r="A7" s="80" t="s">
        <v>392</v>
      </c>
      <c r="B7" s="79" t="s">
        <v>391</v>
      </c>
      <c r="C7" s="79" t="s">
        <v>390</v>
      </c>
      <c r="D7" s="79" t="s">
        <v>389</v>
      </c>
      <c r="E7" s="79" t="s">
        <v>388</v>
      </c>
      <c r="F7" s="79" t="s">
        <v>387</v>
      </c>
      <c r="G7" s="79" t="s">
        <v>386</v>
      </c>
      <c r="H7" s="79" t="s">
        <v>385</v>
      </c>
      <c r="I7" s="79" t="s">
        <v>384</v>
      </c>
      <c r="J7" s="79" t="s">
        <v>383</v>
      </c>
      <c r="K7" s="79" t="s">
        <v>382</v>
      </c>
    </row>
    <row r="8" spans="1:11" ht="16" customHeight="1" thickBot="1">
      <c r="A8" s="78" t="s">
        <v>381</v>
      </c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>
      <c r="A9" s="69" t="s">
        <v>380</v>
      </c>
      <c r="B9" s="66">
        <v>2892</v>
      </c>
      <c r="C9" s="66">
        <v>2617</v>
      </c>
      <c r="D9" s="66">
        <v>778</v>
      </c>
      <c r="E9" s="66">
        <v>5055</v>
      </c>
      <c r="F9" s="66">
        <v>3222</v>
      </c>
      <c r="G9" s="66">
        <v>2158</v>
      </c>
      <c r="H9" s="66">
        <v>2040</v>
      </c>
      <c r="I9" s="66">
        <v>3263</v>
      </c>
      <c r="J9" s="66">
        <v>2958</v>
      </c>
      <c r="K9" s="66">
        <v>1225</v>
      </c>
    </row>
    <row r="10" spans="1:11" ht="17" thickBot="1">
      <c r="A10" s="65" t="s">
        <v>98</v>
      </c>
      <c r="B10" s="64" t="s">
        <v>379</v>
      </c>
      <c r="C10" s="64" t="s">
        <v>92</v>
      </c>
      <c r="D10" s="64" t="s">
        <v>378</v>
      </c>
      <c r="E10" s="64" t="s">
        <v>377</v>
      </c>
      <c r="F10" s="64" t="s">
        <v>188</v>
      </c>
      <c r="G10" s="64" t="s">
        <v>136</v>
      </c>
      <c r="H10" s="64" t="s">
        <v>376</v>
      </c>
      <c r="I10" s="64" t="s">
        <v>375</v>
      </c>
      <c r="J10" s="64" t="s">
        <v>92</v>
      </c>
      <c r="K10" s="64" t="s">
        <v>374</v>
      </c>
    </row>
    <row r="11" spans="1:11">
      <c r="A11" s="77" t="s">
        <v>373</v>
      </c>
      <c r="B11" s="76">
        <v>8834</v>
      </c>
      <c r="C11" s="76">
        <v>8542</v>
      </c>
      <c r="D11" s="76">
        <v>8555</v>
      </c>
      <c r="E11" s="76">
        <v>8518</v>
      </c>
      <c r="F11" s="76">
        <v>8385</v>
      </c>
      <c r="G11" s="76">
        <v>7047</v>
      </c>
      <c r="H11" s="76">
        <v>6846</v>
      </c>
      <c r="I11" s="76">
        <v>6728</v>
      </c>
      <c r="J11" s="76">
        <v>6465</v>
      </c>
      <c r="K11" s="76">
        <v>6038</v>
      </c>
    </row>
    <row r="12" spans="1:11" ht="17" thickBot="1">
      <c r="A12" s="75" t="s">
        <v>98</v>
      </c>
      <c r="B12" s="74" t="s">
        <v>371</v>
      </c>
      <c r="C12" s="74" t="s">
        <v>364</v>
      </c>
      <c r="D12" s="74" t="s">
        <v>370</v>
      </c>
      <c r="E12" s="74" t="s">
        <v>369</v>
      </c>
      <c r="F12" s="74" t="s">
        <v>251</v>
      </c>
      <c r="G12" s="74" t="s">
        <v>368</v>
      </c>
      <c r="H12" s="74" t="s">
        <v>367</v>
      </c>
      <c r="I12" s="74" t="s">
        <v>366</v>
      </c>
      <c r="J12" s="74" t="s">
        <v>365</v>
      </c>
      <c r="K12" s="74" t="s">
        <v>364</v>
      </c>
    </row>
    <row r="13" spans="1:11">
      <c r="A13" s="73" t="s">
        <v>372</v>
      </c>
      <c r="B13" s="72">
        <v>8834</v>
      </c>
      <c r="C13" s="72">
        <v>8542</v>
      </c>
      <c r="D13" s="72">
        <v>8555</v>
      </c>
      <c r="E13" s="72">
        <v>8518</v>
      </c>
      <c r="F13" s="72">
        <v>8385</v>
      </c>
      <c r="G13" s="72">
        <v>7047</v>
      </c>
      <c r="H13" s="72">
        <v>6846</v>
      </c>
      <c r="I13" s="72">
        <v>6728</v>
      </c>
      <c r="J13" s="72">
        <v>6465</v>
      </c>
      <c r="K13" s="72">
        <v>6038</v>
      </c>
    </row>
    <row r="14" spans="1:11" ht="17" thickBot="1">
      <c r="A14" s="71" t="s">
        <v>98</v>
      </c>
      <c r="B14" s="70" t="s">
        <v>371</v>
      </c>
      <c r="C14" s="70" t="s">
        <v>364</v>
      </c>
      <c r="D14" s="70" t="s">
        <v>370</v>
      </c>
      <c r="E14" s="70" t="s">
        <v>369</v>
      </c>
      <c r="F14" s="70" t="s">
        <v>251</v>
      </c>
      <c r="G14" s="70" t="s">
        <v>368</v>
      </c>
      <c r="H14" s="70" t="s">
        <v>367</v>
      </c>
      <c r="I14" s="70" t="s">
        <v>366</v>
      </c>
      <c r="J14" s="70" t="s">
        <v>365</v>
      </c>
      <c r="K14" s="70" t="s">
        <v>364</v>
      </c>
    </row>
    <row r="15" spans="1:11">
      <c r="A15" s="69" t="s">
        <v>363</v>
      </c>
      <c r="B15" s="66" t="s">
        <v>89</v>
      </c>
      <c r="C15" s="66" t="s">
        <v>89</v>
      </c>
      <c r="D15" s="66" t="s">
        <v>89</v>
      </c>
      <c r="E15" s="66" t="s">
        <v>89</v>
      </c>
      <c r="F15" s="66" t="s">
        <v>89</v>
      </c>
      <c r="G15" s="66" t="s">
        <v>89</v>
      </c>
      <c r="H15" s="66" t="s">
        <v>89</v>
      </c>
      <c r="I15" s="66" t="s">
        <v>89</v>
      </c>
      <c r="J15" s="66" t="s">
        <v>89</v>
      </c>
      <c r="K15" s="66" t="s">
        <v>89</v>
      </c>
    </row>
    <row r="16" spans="1:11" ht="17" thickBot="1">
      <c r="A16" s="65" t="s">
        <v>98</v>
      </c>
      <c r="B16" s="64" t="s">
        <v>89</v>
      </c>
      <c r="C16" s="64" t="s">
        <v>89</v>
      </c>
      <c r="D16" s="64" t="s">
        <v>89</v>
      </c>
      <c r="E16" s="64" t="s">
        <v>89</v>
      </c>
      <c r="F16" s="64" t="s">
        <v>89</v>
      </c>
      <c r="G16" s="64" t="s">
        <v>89</v>
      </c>
      <c r="H16" s="64" t="s">
        <v>89</v>
      </c>
      <c r="I16" s="64" t="s">
        <v>89</v>
      </c>
      <c r="J16" s="64" t="s">
        <v>89</v>
      </c>
      <c r="K16" s="64" t="s">
        <v>89</v>
      </c>
    </row>
    <row r="17" spans="1:11">
      <c r="A17" s="69" t="s">
        <v>362</v>
      </c>
      <c r="B17" s="66" t="s">
        <v>89</v>
      </c>
      <c r="C17" s="66" t="s">
        <v>89</v>
      </c>
      <c r="D17" s="66" t="s">
        <v>89</v>
      </c>
      <c r="E17" s="66" t="s">
        <v>89</v>
      </c>
      <c r="F17" s="66" t="s">
        <v>89</v>
      </c>
      <c r="G17" s="66" t="s">
        <v>89</v>
      </c>
      <c r="H17" s="66" t="s">
        <v>89</v>
      </c>
      <c r="I17" s="66" t="s">
        <v>89</v>
      </c>
      <c r="J17" s="66" t="s">
        <v>89</v>
      </c>
      <c r="K17" s="66" t="s">
        <v>89</v>
      </c>
    </row>
    <row r="18" spans="1:11" ht="17" thickBot="1">
      <c r="A18" s="65" t="s">
        <v>98</v>
      </c>
      <c r="B18" s="64" t="s">
        <v>89</v>
      </c>
      <c r="C18" s="64" t="s">
        <v>89</v>
      </c>
      <c r="D18" s="64" t="s">
        <v>89</v>
      </c>
      <c r="E18" s="64" t="s">
        <v>89</v>
      </c>
      <c r="F18" s="64" t="s">
        <v>89</v>
      </c>
      <c r="G18" s="64" t="s">
        <v>89</v>
      </c>
      <c r="H18" s="64" t="s">
        <v>89</v>
      </c>
      <c r="I18" s="64" t="s">
        <v>89</v>
      </c>
      <c r="J18" s="64" t="s">
        <v>89</v>
      </c>
      <c r="K18" s="64" t="s">
        <v>89</v>
      </c>
    </row>
    <row r="19" spans="1:11">
      <c r="A19" s="77" t="s">
        <v>361</v>
      </c>
      <c r="B19" s="76">
        <v>4138</v>
      </c>
      <c r="C19" s="76">
        <v>4757</v>
      </c>
      <c r="D19" s="76">
        <v>6038</v>
      </c>
      <c r="E19" s="76">
        <v>4037</v>
      </c>
      <c r="F19" s="76">
        <v>3837</v>
      </c>
      <c r="G19" s="76">
        <v>4450</v>
      </c>
      <c r="H19" s="76">
        <v>4667</v>
      </c>
      <c r="I19" s="76">
        <v>3291</v>
      </c>
      <c r="J19" s="76">
        <v>3456</v>
      </c>
      <c r="K19" s="76">
        <v>5633</v>
      </c>
    </row>
    <row r="20" spans="1:11" ht="17" thickBot="1">
      <c r="A20" s="75" t="s">
        <v>98</v>
      </c>
      <c r="B20" s="74" t="s">
        <v>360</v>
      </c>
      <c r="C20" s="74" t="s">
        <v>359</v>
      </c>
      <c r="D20" s="74" t="s">
        <v>358</v>
      </c>
      <c r="E20" s="74" t="s">
        <v>357</v>
      </c>
      <c r="F20" s="74" t="s">
        <v>356</v>
      </c>
      <c r="G20" s="74" t="s">
        <v>355</v>
      </c>
      <c r="H20" s="74" t="s">
        <v>354</v>
      </c>
      <c r="I20" s="74" t="s">
        <v>353</v>
      </c>
      <c r="J20" s="74" t="s">
        <v>306</v>
      </c>
      <c r="K20" s="74" t="s">
        <v>352</v>
      </c>
    </row>
    <row r="21" spans="1:11">
      <c r="A21" s="73" t="s">
        <v>351</v>
      </c>
      <c r="B21" s="72" t="s">
        <v>89</v>
      </c>
      <c r="C21" s="72" t="s">
        <v>89</v>
      </c>
      <c r="D21" s="72" t="s">
        <v>89</v>
      </c>
      <c r="E21" s="72" t="s">
        <v>89</v>
      </c>
      <c r="F21" s="72" t="s">
        <v>89</v>
      </c>
      <c r="G21" s="72">
        <v>0</v>
      </c>
      <c r="H21" s="72">
        <v>-29</v>
      </c>
      <c r="I21" s="72">
        <v>-2253</v>
      </c>
      <c r="J21" s="72">
        <v>-448</v>
      </c>
      <c r="K21" s="72">
        <v>135</v>
      </c>
    </row>
    <row r="22" spans="1:11" ht="17" thickBot="1">
      <c r="A22" s="71" t="s">
        <v>98</v>
      </c>
      <c r="B22" s="70" t="s">
        <v>89</v>
      </c>
      <c r="C22" s="70" t="s">
        <v>89</v>
      </c>
      <c r="D22" s="70" t="s">
        <v>89</v>
      </c>
      <c r="E22" s="70" t="s">
        <v>89</v>
      </c>
      <c r="F22" s="70" t="s">
        <v>89</v>
      </c>
      <c r="G22" s="70" t="s">
        <v>92</v>
      </c>
      <c r="H22" s="70" t="s">
        <v>350</v>
      </c>
      <c r="I22" s="70" t="s">
        <v>142</v>
      </c>
      <c r="J22" s="70" t="s">
        <v>142</v>
      </c>
      <c r="K22" s="70" t="s">
        <v>92</v>
      </c>
    </row>
    <row r="23" spans="1:11">
      <c r="A23" s="73" t="s">
        <v>349</v>
      </c>
      <c r="B23" s="72">
        <v>111</v>
      </c>
      <c r="C23" s="72">
        <v>779</v>
      </c>
      <c r="D23" s="72">
        <v>1359</v>
      </c>
      <c r="E23" s="72">
        <v>2137</v>
      </c>
      <c r="F23" s="72">
        <v>-258</v>
      </c>
      <c r="G23" s="72">
        <v>-92</v>
      </c>
      <c r="H23" s="72">
        <v>154</v>
      </c>
      <c r="I23" s="72">
        <v>691</v>
      </c>
      <c r="J23" s="72">
        <v>-203</v>
      </c>
      <c r="K23" s="72">
        <v>-142</v>
      </c>
    </row>
    <row r="24" spans="1:11" ht="17" thickBot="1">
      <c r="A24" s="71" t="s">
        <v>98</v>
      </c>
      <c r="B24" s="70" t="s">
        <v>348</v>
      </c>
      <c r="C24" s="70" t="s">
        <v>347</v>
      </c>
      <c r="D24" s="70" t="s">
        <v>346</v>
      </c>
      <c r="E24" s="70" t="s">
        <v>92</v>
      </c>
      <c r="F24" s="70" t="s">
        <v>142</v>
      </c>
      <c r="G24" s="70" t="s">
        <v>142</v>
      </c>
      <c r="H24" s="70" t="s">
        <v>345</v>
      </c>
      <c r="I24" s="70" t="s">
        <v>92</v>
      </c>
      <c r="J24" s="70" t="s">
        <v>344</v>
      </c>
      <c r="K24" s="70" t="s">
        <v>142</v>
      </c>
    </row>
    <row r="25" spans="1:11">
      <c r="A25" s="73" t="s">
        <v>343</v>
      </c>
      <c r="B25" s="72">
        <v>29</v>
      </c>
      <c r="C25" s="72">
        <v>2</v>
      </c>
      <c r="D25" s="72">
        <v>-3</v>
      </c>
      <c r="E25" s="72">
        <v>2</v>
      </c>
      <c r="F25" s="72">
        <v>-8</v>
      </c>
      <c r="G25" s="72">
        <v>-3</v>
      </c>
      <c r="H25" s="72">
        <v>-6</v>
      </c>
      <c r="I25" s="72">
        <v>46</v>
      </c>
      <c r="J25" s="72">
        <v>38</v>
      </c>
      <c r="K25" s="72">
        <v>215</v>
      </c>
    </row>
    <row r="26" spans="1:11" ht="17" thickBot="1">
      <c r="A26" s="71" t="s">
        <v>98</v>
      </c>
      <c r="B26" s="70" t="s">
        <v>92</v>
      </c>
      <c r="C26" s="70" t="s">
        <v>92</v>
      </c>
      <c r="D26" s="70" t="s">
        <v>142</v>
      </c>
      <c r="E26" s="70" t="s">
        <v>92</v>
      </c>
      <c r="F26" s="70" t="s">
        <v>142</v>
      </c>
      <c r="G26" s="70" t="s">
        <v>342</v>
      </c>
      <c r="H26" s="70" t="s">
        <v>142</v>
      </c>
      <c r="I26" s="70" t="s">
        <v>341</v>
      </c>
      <c r="J26" s="70" t="s">
        <v>340</v>
      </c>
      <c r="K26" s="70" t="s">
        <v>339</v>
      </c>
    </row>
    <row r="27" spans="1:11">
      <c r="A27" s="73" t="s">
        <v>338</v>
      </c>
      <c r="B27" s="72">
        <v>3998</v>
      </c>
      <c r="C27" s="72">
        <v>3976</v>
      </c>
      <c r="D27" s="72">
        <v>4682</v>
      </c>
      <c r="E27" s="72">
        <v>1898</v>
      </c>
      <c r="F27" s="72">
        <v>4103</v>
      </c>
      <c r="G27" s="72">
        <v>4545</v>
      </c>
      <c r="H27" s="72">
        <v>4548</v>
      </c>
      <c r="I27" s="72">
        <v>4807</v>
      </c>
      <c r="J27" s="72">
        <v>4069</v>
      </c>
      <c r="K27" s="72">
        <v>5425</v>
      </c>
    </row>
    <row r="28" spans="1:11" ht="17" thickBot="1">
      <c r="A28" s="71" t="s">
        <v>98</v>
      </c>
      <c r="B28" s="70" t="s">
        <v>115</v>
      </c>
      <c r="C28" s="70" t="s">
        <v>337</v>
      </c>
      <c r="D28" s="70" t="s">
        <v>92</v>
      </c>
      <c r="E28" s="70" t="s">
        <v>336</v>
      </c>
      <c r="F28" s="70" t="s">
        <v>335</v>
      </c>
      <c r="G28" s="70" t="s">
        <v>208</v>
      </c>
      <c r="H28" s="70" t="s">
        <v>334</v>
      </c>
      <c r="I28" s="70" t="s">
        <v>322</v>
      </c>
      <c r="J28" s="70" t="s">
        <v>333</v>
      </c>
      <c r="K28" s="70" t="s">
        <v>332</v>
      </c>
    </row>
    <row r="29" spans="1:11">
      <c r="A29" s="77" t="s">
        <v>331</v>
      </c>
      <c r="B29" s="76">
        <v>-3810</v>
      </c>
      <c r="C29" s="76">
        <v>-4681</v>
      </c>
      <c r="D29" s="76">
        <v>-4135</v>
      </c>
      <c r="E29" s="76">
        <v>-4913</v>
      </c>
      <c r="F29" s="76">
        <v>-5254</v>
      </c>
      <c r="G29" s="76">
        <v>-4149</v>
      </c>
      <c r="H29" s="76">
        <v>-3379</v>
      </c>
      <c r="I29" s="76">
        <v>-4532</v>
      </c>
      <c r="J29" s="76">
        <v>-3352</v>
      </c>
      <c r="K29" s="76">
        <v>-4094</v>
      </c>
    </row>
    <row r="30" spans="1:11" ht="17" thickBot="1">
      <c r="A30" s="75" t="s">
        <v>98</v>
      </c>
      <c r="B30" s="74" t="s">
        <v>330</v>
      </c>
      <c r="C30" s="74" t="s">
        <v>329</v>
      </c>
      <c r="D30" s="74" t="s">
        <v>328</v>
      </c>
      <c r="E30" s="74" t="s">
        <v>327</v>
      </c>
      <c r="F30" s="74" t="s">
        <v>326</v>
      </c>
      <c r="G30" s="74" t="s">
        <v>325</v>
      </c>
      <c r="H30" s="74" t="s">
        <v>324</v>
      </c>
      <c r="I30" s="74" t="s">
        <v>323</v>
      </c>
      <c r="J30" s="74" t="s">
        <v>322</v>
      </c>
      <c r="K30" s="74" t="s">
        <v>321</v>
      </c>
    </row>
    <row r="31" spans="1:11">
      <c r="A31" s="73" t="s">
        <v>320</v>
      </c>
      <c r="B31" s="72">
        <v>441</v>
      </c>
      <c r="C31" s="72">
        <v>-289</v>
      </c>
      <c r="D31" s="72">
        <v>64</v>
      </c>
      <c r="E31" s="72">
        <v>-488</v>
      </c>
      <c r="F31" s="72">
        <v>-45</v>
      </c>
      <c r="G31" s="72">
        <v>-97</v>
      </c>
      <c r="H31" s="72">
        <v>-262</v>
      </c>
      <c r="I31" s="72">
        <v>113</v>
      </c>
      <c r="J31" s="72">
        <v>52</v>
      </c>
      <c r="K31" s="72">
        <v>-196</v>
      </c>
    </row>
    <row r="32" spans="1:11" ht="17" thickBot="1">
      <c r="A32" s="71" t="s">
        <v>98</v>
      </c>
      <c r="B32" s="70" t="s">
        <v>92</v>
      </c>
      <c r="C32" s="70" t="s">
        <v>142</v>
      </c>
      <c r="D32" s="70" t="s">
        <v>92</v>
      </c>
      <c r="E32" s="70" t="s">
        <v>142</v>
      </c>
      <c r="F32" s="70" t="s">
        <v>319</v>
      </c>
      <c r="G32" s="70" t="s">
        <v>318</v>
      </c>
      <c r="H32" s="70" t="s">
        <v>142</v>
      </c>
      <c r="I32" s="70" t="s">
        <v>92</v>
      </c>
      <c r="J32" s="70" t="s">
        <v>92</v>
      </c>
      <c r="K32" s="70" t="s">
        <v>142</v>
      </c>
    </row>
    <row r="33" spans="1:11">
      <c r="A33" s="73" t="s">
        <v>317</v>
      </c>
      <c r="B33" s="72">
        <v>-84</v>
      </c>
      <c r="C33" s="72">
        <v>-108</v>
      </c>
      <c r="D33" s="72">
        <v>-126</v>
      </c>
      <c r="E33" s="72">
        <v>72</v>
      </c>
      <c r="F33" s="72">
        <v>69</v>
      </c>
      <c r="G33" s="72">
        <v>-152</v>
      </c>
      <c r="H33" s="72">
        <v>-14</v>
      </c>
      <c r="I33" s="72">
        <v>-62</v>
      </c>
      <c r="J33" s="72">
        <v>-48</v>
      </c>
      <c r="K33" s="72">
        <v>-73</v>
      </c>
    </row>
    <row r="34" spans="1:11" ht="17" thickBot="1">
      <c r="A34" s="71" t="s">
        <v>98</v>
      </c>
      <c r="B34" s="70" t="s">
        <v>316</v>
      </c>
      <c r="C34" s="70" t="s">
        <v>315</v>
      </c>
      <c r="D34" s="70" t="s">
        <v>142</v>
      </c>
      <c r="E34" s="70" t="s">
        <v>314</v>
      </c>
      <c r="F34" s="70" t="s">
        <v>92</v>
      </c>
      <c r="G34" s="70" t="s">
        <v>142</v>
      </c>
      <c r="H34" s="70" t="s">
        <v>313</v>
      </c>
      <c r="I34" s="70" t="s">
        <v>312</v>
      </c>
      <c r="J34" s="70" t="s">
        <v>311</v>
      </c>
      <c r="K34" s="70" t="s">
        <v>310</v>
      </c>
    </row>
    <row r="35" spans="1:11">
      <c r="A35" s="73" t="s">
        <v>309</v>
      </c>
      <c r="B35" s="72">
        <v>-100</v>
      </c>
      <c r="C35" s="72">
        <v>297</v>
      </c>
      <c r="D35" s="72">
        <v>36</v>
      </c>
      <c r="E35" s="72">
        <v>-122</v>
      </c>
      <c r="F35" s="72">
        <v>-85</v>
      </c>
      <c r="G35" s="72">
        <v>177</v>
      </c>
      <c r="H35" s="72">
        <v>412</v>
      </c>
      <c r="I35" s="72">
        <v>85</v>
      </c>
      <c r="J35" s="72">
        <v>86</v>
      </c>
      <c r="K35" s="72">
        <v>140</v>
      </c>
    </row>
    <row r="36" spans="1:11" ht="17" thickBot="1">
      <c r="A36" s="71" t="s">
        <v>98</v>
      </c>
      <c r="B36" s="70" t="s">
        <v>142</v>
      </c>
      <c r="C36" s="70" t="s">
        <v>92</v>
      </c>
      <c r="D36" s="70" t="s">
        <v>92</v>
      </c>
      <c r="E36" s="70" t="s">
        <v>308</v>
      </c>
      <c r="F36" s="70" t="s">
        <v>142</v>
      </c>
      <c r="G36" s="70" t="s">
        <v>307</v>
      </c>
      <c r="H36" s="70" t="s">
        <v>92</v>
      </c>
      <c r="I36" s="70" t="s">
        <v>96</v>
      </c>
      <c r="J36" s="70" t="s">
        <v>306</v>
      </c>
      <c r="K36" s="70" t="s">
        <v>92</v>
      </c>
    </row>
    <row r="37" spans="1:11">
      <c r="A37" s="73" t="s">
        <v>305</v>
      </c>
      <c r="B37" s="72" t="s">
        <v>89</v>
      </c>
      <c r="C37" s="72" t="s">
        <v>89</v>
      </c>
      <c r="D37" s="72" t="s">
        <v>89</v>
      </c>
      <c r="E37" s="72" t="s">
        <v>89</v>
      </c>
      <c r="F37" s="72" t="s">
        <v>89</v>
      </c>
      <c r="G37" s="72" t="s">
        <v>89</v>
      </c>
      <c r="H37" s="72" t="s">
        <v>89</v>
      </c>
      <c r="I37" s="72">
        <v>-203</v>
      </c>
      <c r="J37" s="72" t="s">
        <v>89</v>
      </c>
      <c r="K37" s="72" t="s">
        <v>89</v>
      </c>
    </row>
    <row r="38" spans="1:11" ht="17" thickBot="1">
      <c r="A38" s="71" t="s">
        <v>98</v>
      </c>
      <c r="B38" s="70" t="s">
        <v>89</v>
      </c>
      <c r="C38" s="70" t="s">
        <v>89</v>
      </c>
      <c r="D38" s="70" t="s">
        <v>89</v>
      </c>
      <c r="E38" s="70" t="s">
        <v>89</v>
      </c>
      <c r="F38" s="70" t="s">
        <v>89</v>
      </c>
      <c r="G38" s="70" t="s">
        <v>89</v>
      </c>
      <c r="H38" s="70" t="s">
        <v>89</v>
      </c>
      <c r="I38" s="70" t="s">
        <v>89</v>
      </c>
      <c r="J38" s="70" t="s">
        <v>89</v>
      </c>
      <c r="K38" s="70" t="s">
        <v>89</v>
      </c>
    </row>
    <row r="39" spans="1:11">
      <c r="A39" s="73" t="s">
        <v>304</v>
      </c>
      <c r="B39" s="72">
        <v>-266</v>
      </c>
      <c r="C39" s="72">
        <v>-692</v>
      </c>
      <c r="D39" s="72">
        <v>-152</v>
      </c>
      <c r="E39" s="72">
        <v>-103</v>
      </c>
      <c r="F39" s="72">
        <v>-873</v>
      </c>
      <c r="G39" s="72">
        <v>-164</v>
      </c>
      <c r="H39" s="72">
        <v>276</v>
      </c>
      <c r="I39" s="72">
        <v>-564</v>
      </c>
      <c r="J39" s="72">
        <v>185</v>
      </c>
      <c r="K39" s="72">
        <v>-107</v>
      </c>
    </row>
    <row r="40" spans="1:11" ht="17" thickBot="1">
      <c r="A40" s="71" t="s">
        <v>98</v>
      </c>
      <c r="B40" s="70" t="s">
        <v>303</v>
      </c>
      <c r="C40" s="70" t="s">
        <v>142</v>
      </c>
      <c r="D40" s="70" t="s">
        <v>302</v>
      </c>
      <c r="E40" s="70" t="s">
        <v>301</v>
      </c>
      <c r="F40" s="70" t="s">
        <v>142</v>
      </c>
      <c r="G40" s="70" t="s">
        <v>142</v>
      </c>
      <c r="H40" s="70" t="s">
        <v>92</v>
      </c>
      <c r="I40" s="70" t="s">
        <v>142</v>
      </c>
      <c r="J40" s="70" t="s">
        <v>92</v>
      </c>
      <c r="K40" s="70" t="s">
        <v>300</v>
      </c>
    </row>
    <row r="41" spans="1:11">
      <c r="A41" s="73" t="s">
        <v>299</v>
      </c>
      <c r="B41" s="72">
        <v>-3801</v>
      </c>
      <c r="C41" s="72">
        <v>-3889</v>
      </c>
      <c r="D41" s="72">
        <v>-3957</v>
      </c>
      <c r="E41" s="72">
        <v>-4272</v>
      </c>
      <c r="F41" s="72">
        <v>-4320</v>
      </c>
      <c r="G41" s="72">
        <v>-3913</v>
      </c>
      <c r="H41" s="72">
        <v>-3791</v>
      </c>
      <c r="I41" s="72">
        <v>-3901</v>
      </c>
      <c r="J41" s="72">
        <v>-3627</v>
      </c>
      <c r="K41" s="72">
        <v>-3858</v>
      </c>
    </row>
    <row r="42" spans="1:11" ht="17" thickBot="1">
      <c r="A42" s="71" t="s">
        <v>98</v>
      </c>
      <c r="B42" s="70" t="s">
        <v>298</v>
      </c>
      <c r="C42" s="70" t="s">
        <v>297</v>
      </c>
      <c r="D42" s="70" t="s">
        <v>296</v>
      </c>
      <c r="E42" s="70" t="s">
        <v>295</v>
      </c>
      <c r="F42" s="70" t="s">
        <v>294</v>
      </c>
      <c r="G42" s="70" t="s">
        <v>293</v>
      </c>
      <c r="H42" s="70" t="s">
        <v>292</v>
      </c>
      <c r="I42" s="70" t="s">
        <v>203</v>
      </c>
      <c r="J42" s="70" t="s">
        <v>291</v>
      </c>
      <c r="K42" s="70" t="s">
        <v>159</v>
      </c>
    </row>
    <row r="43" spans="1:11">
      <c r="A43" s="69" t="s">
        <v>290</v>
      </c>
      <c r="B43" s="66">
        <v>12054</v>
      </c>
      <c r="C43" s="66">
        <v>11235</v>
      </c>
      <c r="D43" s="66">
        <v>11236</v>
      </c>
      <c r="E43" s="66">
        <v>12697</v>
      </c>
      <c r="F43" s="66">
        <v>10190</v>
      </c>
      <c r="G43" s="66">
        <v>9506</v>
      </c>
      <c r="H43" s="66">
        <v>10174</v>
      </c>
      <c r="I43" s="66">
        <v>8750</v>
      </c>
      <c r="J43" s="66">
        <v>9527</v>
      </c>
      <c r="K43" s="66">
        <v>8802</v>
      </c>
    </row>
    <row r="44" spans="1:11" ht="17" thickBot="1">
      <c r="A44" s="65" t="s">
        <v>98</v>
      </c>
      <c r="B44" s="64" t="s">
        <v>289</v>
      </c>
      <c r="C44" s="64" t="s">
        <v>288</v>
      </c>
      <c r="D44" s="64" t="s">
        <v>287</v>
      </c>
      <c r="E44" s="64" t="s">
        <v>111</v>
      </c>
      <c r="F44" s="64" t="s">
        <v>286</v>
      </c>
      <c r="G44" s="64" t="s">
        <v>285</v>
      </c>
      <c r="H44" s="64" t="s">
        <v>114</v>
      </c>
      <c r="I44" s="64" t="s">
        <v>284</v>
      </c>
      <c r="J44" s="64" t="s">
        <v>161</v>
      </c>
      <c r="K44" s="64" t="s">
        <v>283</v>
      </c>
    </row>
    <row r="45" spans="1:11">
      <c r="A45" s="63"/>
      <c r="B45" s="63"/>
      <c r="C45" s="63"/>
      <c r="D45" s="63"/>
      <c r="E45" s="63"/>
      <c r="F45" s="63"/>
      <c r="G45" s="63"/>
      <c r="H45" s="63"/>
      <c r="I45" s="63"/>
      <c r="J45" s="63"/>
      <c r="K45" s="63"/>
    </row>
    <row r="46" spans="1:11" ht="16" customHeight="1" thickBot="1">
      <c r="A46" s="78" t="s">
        <v>282</v>
      </c>
      <c r="B46" s="78"/>
      <c r="C46" s="78"/>
      <c r="D46" s="78"/>
      <c r="E46" s="78"/>
      <c r="F46" s="78"/>
      <c r="G46" s="78"/>
      <c r="H46" s="78"/>
      <c r="I46" s="78"/>
      <c r="J46" s="78"/>
      <c r="K46" s="78"/>
    </row>
    <row r="47" spans="1:11">
      <c r="A47" s="77" t="s">
        <v>281</v>
      </c>
      <c r="B47" s="76">
        <v>-7829</v>
      </c>
      <c r="C47" s="76">
        <v>-8777</v>
      </c>
      <c r="D47" s="76">
        <v>-8749</v>
      </c>
      <c r="E47" s="76">
        <v>-8546</v>
      </c>
      <c r="F47" s="76">
        <v>-8422</v>
      </c>
      <c r="G47" s="76">
        <v>-7642</v>
      </c>
      <c r="H47" s="76">
        <v>-7527</v>
      </c>
      <c r="I47" s="76">
        <v>-8492</v>
      </c>
      <c r="J47" s="76">
        <v>-7771</v>
      </c>
      <c r="K47" s="76">
        <v>-6111</v>
      </c>
    </row>
    <row r="48" spans="1:11" ht="17" thickBot="1">
      <c r="A48" s="75" t="s">
        <v>98</v>
      </c>
      <c r="B48" s="74" t="s">
        <v>279</v>
      </c>
      <c r="C48" s="74" t="s">
        <v>278</v>
      </c>
      <c r="D48" s="74" t="s">
        <v>277</v>
      </c>
      <c r="E48" s="74" t="s">
        <v>275</v>
      </c>
      <c r="F48" s="74" t="s">
        <v>276</v>
      </c>
      <c r="G48" s="74" t="s">
        <v>275</v>
      </c>
      <c r="H48" s="74" t="s">
        <v>274</v>
      </c>
      <c r="I48" s="74" t="s">
        <v>273</v>
      </c>
      <c r="J48" s="74" t="s">
        <v>272</v>
      </c>
      <c r="K48" s="74" t="s">
        <v>271</v>
      </c>
    </row>
    <row r="49" spans="1:11">
      <c r="A49" s="73" t="s">
        <v>280</v>
      </c>
      <c r="B49" s="72">
        <v>-7829</v>
      </c>
      <c r="C49" s="72">
        <v>-8777</v>
      </c>
      <c r="D49" s="72">
        <v>-8749</v>
      </c>
      <c r="E49" s="72">
        <v>-8546</v>
      </c>
      <c r="F49" s="72">
        <v>-8422</v>
      </c>
      <c r="G49" s="72">
        <v>-7642</v>
      </c>
      <c r="H49" s="72">
        <v>-7527</v>
      </c>
      <c r="I49" s="72">
        <v>-8492</v>
      </c>
      <c r="J49" s="72">
        <v>-7771</v>
      </c>
      <c r="K49" s="72">
        <v>-6111</v>
      </c>
    </row>
    <row r="50" spans="1:11" ht="17" thickBot="1">
      <c r="A50" s="71" t="s">
        <v>98</v>
      </c>
      <c r="B50" s="70" t="s">
        <v>279</v>
      </c>
      <c r="C50" s="70" t="s">
        <v>278</v>
      </c>
      <c r="D50" s="70" t="s">
        <v>277</v>
      </c>
      <c r="E50" s="70" t="s">
        <v>275</v>
      </c>
      <c r="F50" s="70" t="s">
        <v>276</v>
      </c>
      <c r="G50" s="70" t="s">
        <v>275</v>
      </c>
      <c r="H50" s="70" t="s">
        <v>274</v>
      </c>
      <c r="I50" s="70" t="s">
        <v>273</v>
      </c>
      <c r="J50" s="70" t="s">
        <v>272</v>
      </c>
      <c r="K50" s="70" t="s">
        <v>271</v>
      </c>
    </row>
    <row r="51" spans="1:11">
      <c r="A51" s="77" t="s">
        <v>270</v>
      </c>
      <c r="B51" s="76">
        <v>821</v>
      </c>
      <c r="C51" s="76">
        <v>-1671</v>
      </c>
      <c r="D51" s="76">
        <v>2773</v>
      </c>
      <c r="E51" s="76">
        <v>2982</v>
      </c>
      <c r="F51" s="76">
        <v>-948</v>
      </c>
      <c r="G51" s="76">
        <v>-910</v>
      </c>
      <c r="H51" s="76">
        <v>-414</v>
      </c>
      <c r="I51" s="76">
        <v>3613</v>
      </c>
      <c r="J51" s="76">
        <v>-1635</v>
      </c>
      <c r="K51" s="76">
        <v>-241</v>
      </c>
    </row>
    <row r="52" spans="1:11" ht="17" thickBot="1">
      <c r="A52" s="75" t="s">
        <v>98</v>
      </c>
      <c r="B52" s="74" t="s">
        <v>92</v>
      </c>
      <c r="C52" s="74" t="s">
        <v>142</v>
      </c>
      <c r="D52" s="74" t="s">
        <v>269</v>
      </c>
      <c r="E52" s="74" t="s">
        <v>92</v>
      </c>
      <c r="F52" s="74" t="s">
        <v>268</v>
      </c>
      <c r="G52" s="74" t="s">
        <v>142</v>
      </c>
      <c r="H52" s="74" t="s">
        <v>142</v>
      </c>
      <c r="I52" s="74" t="s">
        <v>92</v>
      </c>
      <c r="J52" s="74" t="s">
        <v>142</v>
      </c>
      <c r="K52" s="74" t="s">
        <v>142</v>
      </c>
    </row>
    <row r="53" spans="1:11">
      <c r="A53" s="73" t="s">
        <v>267</v>
      </c>
      <c r="B53" s="72" t="s">
        <v>89</v>
      </c>
      <c r="C53" s="72" t="s">
        <v>89</v>
      </c>
      <c r="D53" s="72" t="s">
        <v>89</v>
      </c>
      <c r="E53" s="72">
        <v>0</v>
      </c>
      <c r="F53" s="72">
        <v>-466</v>
      </c>
      <c r="G53" s="72">
        <v>-266</v>
      </c>
      <c r="H53" s="72">
        <v>0</v>
      </c>
      <c r="I53" s="72" t="s">
        <v>89</v>
      </c>
      <c r="J53" s="72" t="s">
        <v>89</v>
      </c>
      <c r="K53" s="72">
        <v>-4</v>
      </c>
    </row>
    <row r="54" spans="1:11" ht="17" thickBot="1">
      <c r="A54" s="71" t="s">
        <v>98</v>
      </c>
      <c r="B54" s="70" t="s">
        <v>89</v>
      </c>
      <c r="C54" s="70" t="s">
        <v>89</v>
      </c>
      <c r="D54" s="70" t="s">
        <v>89</v>
      </c>
      <c r="E54" s="70" t="s">
        <v>92</v>
      </c>
      <c r="F54" s="70" t="s">
        <v>192</v>
      </c>
      <c r="G54" s="70" t="s">
        <v>142</v>
      </c>
      <c r="H54" s="70" t="s">
        <v>89</v>
      </c>
      <c r="I54" s="70" t="s">
        <v>89</v>
      </c>
      <c r="J54" s="70" t="s">
        <v>89</v>
      </c>
      <c r="K54" s="70" t="s">
        <v>142</v>
      </c>
    </row>
    <row r="55" spans="1:11">
      <c r="A55" s="73" t="s">
        <v>266</v>
      </c>
      <c r="B55" s="72" t="s">
        <v>89</v>
      </c>
      <c r="C55" s="72" t="s">
        <v>89</v>
      </c>
      <c r="D55" s="72" t="s">
        <v>89</v>
      </c>
      <c r="E55" s="72">
        <v>0</v>
      </c>
      <c r="F55" s="72">
        <v>543</v>
      </c>
      <c r="G55" s="72">
        <v>53</v>
      </c>
      <c r="H55" s="72">
        <v>483</v>
      </c>
      <c r="I55" s="72">
        <v>4481</v>
      </c>
      <c r="J55" s="72">
        <v>238</v>
      </c>
      <c r="K55" s="72">
        <v>771</v>
      </c>
    </row>
    <row r="56" spans="1:11" ht="17" thickBot="1">
      <c r="A56" s="71" t="s">
        <v>98</v>
      </c>
      <c r="B56" s="70" t="s">
        <v>89</v>
      </c>
      <c r="C56" s="70" t="s">
        <v>89</v>
      </c>
      <c r="D56" s="70" t="s">
        <v>89</v>
      </c>
      <c r="E56" s="70" t="s">
        <v>142</v>
      </c>
      <c r="F56" s="70" t="s">
        <v>92</v>
      </c>
      <c r="G56" s="70" t="s">
        <v>265</v>
      </c>
      <c r="H56" s="70" t="s">
        <v>264</v>
      </c>
      <c r="I56" s="70" t="s">
        <v>92</v>
      </c>
      <c r="J56" s="70" t="s">
        <v>263</v>
      </c>
      <c r="K56" s="70" t="s">
        <v>89</v>
      </c>
    </row>
    <row r="57" spans="1:11">
      <c r="A57" s="73" t="s">
        <v>262</v>
      </c>
      <c r="B57" s="72">
        <v>316</v>
      </c>
      <c r="C57" s="72">
        <v>324</v>
      </c>
      <c r="D57" s="72">
        <v>217</v>
      </c>
      <c r="E57" s="72">
        <v>374</v>
      </c>
      <c r="F57" s="72">
        <v>628</v>
      </c>
      <c r="G57" s="72">
        <v>192</v>
      </c>
      <c r="H57" s="72">
        <v>147</v>
      </c>
      <c r="I57" s="72">
        <v>145</v>
      </c>
      <c r="J57" s="72">
        <v>91</v>
      </c>
      <c r="K57" s="72">
        <v>74</v>
      </c>
    </row>
    <row r="58" spans="1:11" ht="17" thickBot="1">
      <c r="A58" s="71" t="s">
        <v>98</v>
      </c>
      <c r="B58" s="70" t="s">
        <v>261</v>
      </c>
      <c r="C58" s="70" t="s">
        <v>188</v>
      </c>
      <c r="D58" s="70" t="s">
        <v>260</v>
      </c>
      <c r="E58" s="70" t="s">
        <v>259</v>
      </c>
      <c r="F58" s="70" t="s">
        <v>92</v>
      </c>
      <c r="G58" s="70" t="s">
        <v>258</v>
      </c>
      <c r="H58" s="70" t="s">
        <v>257</v>
      </c>
      <c r="I58" s="70" t="s">
        <v>256</v>
      </c>
      <c r="J58" s="70" t="s">
        <v>255</v>
      </c>
      <c r="K58" s="70" t="s">
        <v>254</v>
      </c>
    </row>
    <row r="59" spans="1:11">
      <c r="A59" s="73" t="s">
        <v>253</v>
      </c>
      <c r="B59" s="72">
        <v>37</v>
      </c>
      <c r="C59" s="72">
        <v>17</v>
      </c>
      <c r="D59" s="72">
        <v>986</v>
      </c>
      <c r="E59" s="72">
        <v>19</v>
      </c>
      <c r="F59" s="72" t="s">
        <v>89</v>
      </c>
      <c r="G59" s="72">
        <v>97</v>
      </c>
      <c r="H59" s="72">
        <v>32</v>
      </c>
      <c r="I59" s="72">
        <v>675</v>
      </c>
      <c r="J59" s="72">
        <v>59</v>
      </c>
      <c r="K59" s="72">
        <v>305</v>
      </c>
    </row>
    <row r="60" spans="1:11" ht="17" thickBot="1">
      <c r="A60" s="71" t="s">
        <v>98</v>
      </c>
      <c r="B60" s="70" t="s">
        <v>92</v>
      </c>
      <c r="C60" s="70" t="s">
        <v>252</v>
      </c>
      <c r="D60" s="70" t="s">
        <v>92</v>
      </c>
      <c r="E60" s="70" t="s">
        <v>251</v>
      </c>
      <c r="F60" s="70" t="s">
        <v>89</v>
      </c>
      <c r="G60" s="70" t="s">
        <v>92</v>
      </c>
      <c r="H60" s="70" t="s">
        <v>250</v>
      </c>
      <c r="I60" s="70" t="s">
        <v>92</v>
      </c>
      <c r="J60" s="70" t="s">
        <v>249</v>
      </c>
      <c r="K60" s="70" t="s">
        <v>92</v>
      </c>
    </row>
    <row r="61" spans="1:11">
      <c r="A61" s="73" t="s">
        <v>248</v>
      </c>
      <c r="B61" s="72">
        <v>415</v>
      </c>
      <c r="C61" s="72">
        <v>-2314</v>
      </c>
      <c r="D61" s="72">
        <v>725</v>
      </c>
      <c r="E61" s="72">
        <v>1519</v>
      </c>
      <c r="F61" s="72">
        <v>-2118</v>
      </c>
      <c r="G61" s="72">
        <v>0</v>
      </c>
      <c r="H61" s="72">
        <v>-1037</v>
      </c>
      <c r="I61" s="72">
        <v>-570</v>
      </c>
      <c r="J61" s="72">
        <v>320</v>
      </c>
      <c r="K61" s="72">
        <v>-77</v>
      </c>
    </row>
    <row r="62" spans="1:11" ht="17" thickBot="1">
      <c r="A62" s="71" t="s">
        <v>98</v>
      </c>
      <c r="B62" s="70" t="s">
        <v>92</v>
      </c>
      <c r="C62" s="70" t="s">
        <v>142</v>
      </c>
      <c r="D62" s="70" t="s">
        <v>247</v>
      </c>
      <c r="E62" s="70" t="s">
        <v>92</v>
      </c>
      <c r="F62" s="70" t="s">
        <v>142</v>
      </c>
      <c r="G62" s="70" t="s">
        <v>92</v>
      </c>
      <c r="H62" s="70" t="s">
        <v>246</v>
      </c>
      <c r="I62" s="70" t="s">
        <v>142</v>
      </c>
      <c r="J62" s="70" t="s">
        <v>92</v>
      </c>
      <c r="K62" s="70" t="s">
        <v>245</v>
      </c>
    </row>
    <row r="63" spans="1:11">
      <c r="A63" s="73" t="s">
        <v>244</v>
      </c>
      <c r="B63" s="72">
        <v>-84</v>
      </c>
      <c r="C63" s="72">
        <v>-44</v>
      </c>
      <c r="D63" s="72">
        <v>-79</v>
      </c>
      <c r="E63" s="72">
        <v>-74</v>
      </c>
      <c r="F63" s="72">
        <v>-60</v>
      </c>
      <c r="G63" s="72">
        <v>-113</v>
      </c>
      <c r="H63" s="72">
        <v>-60</v>
      </c>
      <c r="I63" s="72">
        <v>-1150</v>
      </c>
      <c r="J63" s="72">
        <v>-3396</v>
      </c>
      <c r="K63" s="72">
        <v>-1407</v>
      </c>
    </row>
    <row r="64" spans="1:11" ht="17" thickBot="1">
      <c r="A64" s="71" t="s">
        <v>98</v>
      </c>
      <c r="B64" s="70" t="s">
        <v>243</v>
      </c>
      <c r="C64" s="70" t="s">
        <v>242</v>
      </c>
      <c r="D64" s="70" t="s">
        <v>241</v>
      </c>
      <c r="E64" s="70" t="s">
        <v>240</v>
      </c>
      <c r="F64" s="70" t="s">
        <v>239</v>
      </c>
      <c r="G64" s="70" t="s">
        <v>238</v>
      </c>
      <c r="H64" s="70" t="s">
        <v>237</v>
      </c>
      <c r="I64" s="70" t="s">
        <v>236</v>
      </c>
      <c r="J64" s="70" t="s">
        <v>142</v>
      </c>
      <c r="K64" s="70" t="s">
        <v>142</v>
      </c>
    </row>
    <row r="65" spans="1:11">
      <c r="A65" s="73" t="s">
        <v>235</v>
      </c>
      <c r="B65" s="72">
        <v>137</v>
      </c>
      <c r="C65" s="72">
        <v>346</v>
      </c>
      <c r="D65" s="72">
        <v>924</v>
      </c>
      <c r="E65" s="72">
        <v>1144</v>
      </c>
      <c r="F65" s="72">
        <v>525</v>
      </c>
      <c r="G65" s="72">
        <v>-873</v>
      </c>
      <c r="H65" s="72">
        <v>21</v>
      </c>
      <c r="I65" s="72">
        <v>32</v>
      </c>
      <c r="J65" s="72">
        <v>1053</v>
      </c>
      <c r="K65" s="72">
        <v>97</v>
      </c>
    </row>
    <row r="66" spans="1:11" ht="17" thickBot="1">
      <c r="A66" s="71" t="s">
        <v>98</v>
      </c>
      <c r="B66" s="70" t="s">
        <v>234</v>
      </c>
      <c r="C66" s="70" t="s">
        <v>233</v>
      </c>
      <c r="D66" s="70" t="s">
        <v>232</v>
      </c>
      <c r="E66" s="70" t="s">
        <v>92</v>
      </c>
      <c r="F66" s="70" t="s">
        <v>92</v>
      </c>
      <c r="G66" s="70" t="s">
        <v>142</v>
      </c>
      <c r="H66" s="70" t="s">
        <v>231</v>
      </c>
      <c r="I66" s="70" t="s">
        <v>158</v>
      </c>
      <c r="J66" s="70" t="s">
        <v>92</v>
      </c>
      <c r="K66" s="70" t="s">
        <v>92</v>
      </c>
    </row>
    <row r="67" spans="1:11">
      <c r="A67" s="69" t="s">
        <v>230</v>
      </c>
      <c r="B67" s="66">
        <v>-7008</v>
      </c>
      <c r="C67" s="66">
        <v>-10448</v>
      </c>
      <c r="D67" s="66">
        <v>-5976</v>
      </c>
      <c r="E67" s="66">
        <v>-5564</v>
      </c>
      <c r="F67" s="66">
        <v>-9370</v>
      </c>
      <c r="G67" s="66">
        <v>-8552</v>
      </c>
      <c r="H67" s="66">
        <v>-7941</v>
      </c>
      <c r="I67" s="66">
        <v>-4879</v>
      </c>
      <c r="J67" s="66">
        <v>-9406</v>
      </c>
      <c r="K67" s="66">
        <v>-6352</v>
      </c>
    </row>
    <row r="68" spans="1:11" ht="17" thickBot="1">
      <c r="A68" s="65" t="s">
        <v>98</v>
      </c>
      <c r="B68" s="64" t="s">
        <v>229</v>
      </c>
      <c r="C68" s="64" t="s">
        <v>228</v>
      </c>
      <c r="D68" s="64" t="s">
        <v>227</v>
      </c>
      <c r="E68" s="64" t="s">
        <v>226</v>
      </c>
      <c r="F68" s="64" t="s">
        <v>225</v>
      </c>
      <c r="G68" s="64" t="s">
        <v>224</v>
      </c>
      <c r="H68" s="64" t="s">
        <v>223</v>
      </c>
      <c r="I68" s="64" t="s">
        <v>222</v>
      </c>
      <c r="J68" s="64" t="s">
        <v>221</v>
      </c>
      <c r="K68" s="64" t="s">
        <v>220</v>
      </c>
    </row>
    <row r="69" spans="1:1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</row>
    <row r="70" spans="1:11" ht="16" customHeight="1" thickBot="1">
      <c r="A70" s="78" t="s">
        <v>219</v>
      </c>
      <c r="B70" s="78"/>
      <c r="C70" s="78"/>
      <c r="D70" s="78"/>
      <c r="E70" s="78"/>
      <c r="F70" s="78"/>
      <c r="G70" s="78"/>
      <c r="H70" s="78"/>
      <c r="I70" s="78"/>
      <c r="J70" s="78"/>
      <c r="K70" s="78"/>
    </row>
    <row r="71" spans="1:11">
      <c r="A71" s="77" t="s">
        <v>218</v>
      </c>
      <c r="B71" s="76">
        <v>-368</v>
      </c>
      <c r="C71" s="76">
        <v>-1069</v>
      </c>
      <c r="D71" s="76">
        <v>-965</v>
      </c>
      <c r="E71" s="76">
        <v>-482</v>
      </c>
      <c r="F71" s="76">
        <v>-2</v>
      </c>
      <c r="G71" s="76">
        <v>-457</v>
      </c>
      <c r="H71" s="76">
        <v>-549</v>
      </c>
      <c r="I71" s="76">
        <v>-373</v>
      </c>
      <c r="J71" s="76">
        <v>-479</v>
      </c>
      <c r="K71" s="76">
        <v>-217</v>
      </c>
    </row>
    <row r="72" spans="1:11" ht="17" thickBot="1">
      <c r="A72" s="75" t="s">
        <v>98</v>
      </c>
      <c r="B72" s="74" t="s">
        <v>216</v>
      </c>
      <c r="C72" s="74" t="s">
        <v>215</v>
      </c>
      <c r="D72" s="74" t="s">
        <v>142</v>
      </c>
      <c r="E72" s="74" t="s">
        <v>142</v>
      </c>
      <c r="F72" s="74" t="s">
        <v>92</v>
      </c>
      <c r="G72" s="74" t="s">
        <v>214</v>
      </c>
      <c r="H72" s="74" t="s">
        <v>213</v>
      </c>
      <c r="I72" s="74" t="s">
        <v>212</v>
      </c>
      <c r="J72" s="74" t="s">
        <v>142</v>
      </c>
      <c r="K72" s="74" t="s">
        <v>211</v>
      </c>
    </row>
    <row r="73" spans="1:11">
      <c r="A73" s="73" t="s">
        <v>217</v>
      </c>
      <c r="B73" s="72">
        <v>-368</v>
      </c>
      <c r="C73" s="72">
        <v>-1069</v>
      </c>
      <c r="D73" s="72">
        <v>-965</v>
      </c>
      <c r="E73" s="72">
        <v>-482</v>
      </c>
      <c r="F73" s="72">
        <v>-2</v>
      </c>
      <c r="G73" s="72">
        <v>-457</v>
      </c>
      <c r="H73" s="72">
        <v>-549</v>
      </c>
      <c r="I73" s="72">
        <v>-373</v>
      </c>
      <c r="J73" s="72">
        <v>-479</v>
      </c>
      <c r="K73" s="72">
        <v>-217</v>
      </c>
    </row>
    <row r="74" spans="1:11" ht="17" thickBot="1">
      <c r="A74" s="71" t="s">
        <v>98</v>
      </c>
      <c r="B74" s="70" t="s">
        <v>216</v>
      </c>
      <c r="C74" s="70" t="s">
        <v>215</v>
      </c>
      <c r="D74" s="70" t="s">
        <v>142</v>
      </c>
      <c r="E74" s="70" t="s">
        <v>142</v>
      </c>
      <c r="F74" s="70" t="s">
        <v>92</v>
      </c>
      <c r="G74" s="70" t="s">
        <v>214</v>
      </c>
      <c r="H74" s="70" t="s">
        <v>213</v>
      </c>
      <c r="I74" s="70" t="s">
        <v>212</v>
      </c>
      <c r="J74" s="70" t="s">
        <v>142</v>
      </c>
      <c r="K74" s="70" t="s">
        <v>211</v>
      </c>
    </row>
    <row r="75" spans="1:11">
      <c r="A75" s="77" t="s">
        <v>210</v>
      </c>
      <c r="B75" s="76">
        <v>-1862</v>
      </c>
      <c r="C75" s="76">
        <v>-1861</v>
      </c>
      <c r="D75" s="76">
        <v>-2127</v>
      </c>
      <c r="E75" s="76">
        <v>-1595</v>
      </c>
      <c r="F75" s="76">
        <v>-1857</v>
      </c>
      <c r="G75" s="76">
        <v>-1860</v>
      </c>
      <c r="H75" s="76">
        <v>-1729</v>
      </c>
      <c r="I75" s="76">
        <v>-1596</v>
      </c>
      <c r="J75" s="76">
        <v>-1589</v>
      </c>
      <c r="K75" s="76">
        <v>-1846</v>
      </c>
    </row>
    <row r="76" spans="1:11" ht="17" thickBot="1">
      <c r="A76" s="75" t="s">
        <v>98</v>
      </c>
      <c r="B76" s="74" t="s">
        <v>208</v>
      </c>
      <c r="C76" s="74" t="s">
        <v>207</v>
      </c>
      <c r="D76" s="74" t="s">
        <v>206</v>
      </c>
      <c r="E76" s="74" t="s">
        <v>205</v>
      </c>
      <c r="F76" s="74" t="s">
        <v>204</v>
      </c>
      <c r="G76" s="74" t="s">
        <v>203</v>
      </c>
      <c r="H76" s="74" t="s">
        <v>202</v>
      </c>
      <c r="I76" s="74" t="s">
        <v>201</v>
      </c>
      <c r="J76" s="74" t="s">
        <v>129</v>
      </c>
      <c r="K76" s="74" t="s">
        <v>200</v>
      </c>
    </row>
    <row r="77" spans="1:11">
      <c r="A77" s="73" t="s">
        <v>209</v>
      </c>
      <c r="B77" s="72">
        <v>-1862</v>
      </c>
      <c r="C77" s="72">
        <v>-1861</v>
      </c>
      <c r="D77" s="72">
        <v>-2127</v>
      </c>
      <c r="E77" s="72">
        <v>-1595</v>
      </c>
      <c r="F77" s="72">
        <v>-1857</v>
      </c>
      <c r="G77" s="72">
        <v>-1860</v>
      </c>
      <c r="H77" s="72">
        <v>-1729</v>
      </c>
      <c r="I77" s="72">
        <v>-1596</v>
      </c>
      <c r="J77" s="72">
        <v>-1589</v>
      </c>
      <c r="K77" s="72">
        <v>-1846</v>
      </c>
    </row>
    <row r="78" spans="1:11" ht="17" thickBot="1">
      <c r="A78" s="71" t="s">
        <v>98</v>
      </c>
      <c r="B78" s="70" t="s">
        <v>208</v>
      </c>
      <c r="C78" s="70" t="s">
        <v>207</v>
      </c>
      <c r="D78" s="70" t="s">
        <v>206</v>
      </c>
      <c r="E78" s="70" t="s">
        <v>205</v>
      </c>
      <c r="F78" s="70" t="s">
        <v>204</v>
      </c>
      <c r="G78" s="70" t="s">
        <v>203</v>
      </c>
      <c r="H78" s="70" t="s">
        <v>202</v>
      </c>
      <c r="I78" s="70" t="s">
        <v>201</v>
      </c>
      <c r="J78" s="70" t="s">
        <v>129</v>
      </c>
      <c r="K78" s="70" t="s">
        <v>200</v>
      </c>
    </row>
    <row r="79" spans="1:11">
      <c r="A79" s="77" t="s">
        <v>199</v>
      </c>
      <c r="B79" s="76">
        <v>-15</v>
      </c>
      <c r="C79" s="76">
        <v>14</v>
      </c>
      <c r="D79" s="76">
        <v>-199</v>
      </c>
      <c r="E79" s="76">
        <v>7</v>
      </c>
      <c r="F79" s="76">
        <v>-34</v>
      </c>
      <c r="G79" s="76">
        <v>-98</v>
      </c>
      <c r="H79" s="76">
        <v>-4</v>
      </c>
      <c r="I79" s="76">
        <v>119</v>
      </c>
      <c r="J79" s="76">
        <v>31</v>
      </c>
      <c r="K79" s="76">
        <v>125</v>
      </c>
    </row>
    <row r="80" spans="1:11" ht="17" thickBot="1">
      <c r="A80" s="75" t="s">
        <v>98</v>
      </c>
      <c r="B80" s="74" t="s">
        <v>142</v>
      </c>
      <c r="C80" s="74" t="s">
        <v>92</v>
      </c>
      <c r="D80" s="74" t="s">
        <v>142</v>
      </c>
      <c r="E80" s="74" t="s">
        <v>92</v>
      </c>
      <c r="F80" s="74" t="s">
        <v>193</v>
      </c>
      <c r="G80" s="74" t="s">
        <v>142</v>
      </c>
      <c r="H80" s="74" t="s">
        <v>142</v>
      </c>
      <c r="I80" s="74" t="s">
        <v>92</v>
      </c>
      <c r="J80" s="74" t="s">
        <v>192</v>
      </c>
      <c r="K80" s="74" t="s">
        <v>92</v>
      </c>
    </row>
    <row r="81" spans="1:11">
      <c r="A81" s="73" t="s">
        <v>198</v>
      </c>
      <c r="B81" s="72" t="s">
        <v>89</v>
      </c>
      <c r="C81" s="72">
        <v>14</v>
      </c>
      <c r="D81" s="72" t="s">
        <v>89</v>
      </c>
      <c r="E81" s="72">
        <v>7</v>
      </c>
      <c r="F81" s="72" t="s">
        <v>89</v>
      </c>
      <c r="G81" s="72">
        <v>3</v>
      </c>
      <c r="H81" s="72" t="s">
        <v>89</v>
      </c>
      <c r="I81" s="72">
        <v>119</v>
      </c>
      <c r="J81" s="72" t="s">
        <v>89</v>
      </c>
      <c r="K81" s="72" t="s">
        <v>89</v>
      </c>
    </row>
    <row r="82" spans="1:11" ht="17" thickBot="1">
      <c r="A82" s="71" t="s">
        <v>98</v>
      </c>
      <c r="B82" s="70" t="s">
        <v>89</v>
      </c>
      <c r="C82" s="70" t="s">
        <v>89</v>
      </c>
      <c r="D82" s="70" t="s">
        <v>89</v>
      </c>
      <c r="E82" s="70" t="s">
        <v>89</v>
      </c>
      <c r="F82" s="70" t="s">
        <v>89</v>
      </c>
      <c r="G82" s="70" t="s">
        <v>197</v>
      </c>
      <c r="H82" s="70" t="s">
        <v>89</v>
      </c>
      <c r="I82" s="70" t="s">
        <v>89</v>
      </c>
      <c r="J82" s="70" t="s">
        <v>89</v>
      </c>
      <c r="K82" s="70" t="s">
        <v>89</v>
      </c>
    </row>
    <row r="83" spans="1:11">
      <c r="A83" s="73" t="s">
        <v>196</v>
      </c>
      <c r="B83" s="72">
        <v>-15</v>
      </c>
      <c r="C83" s="72" t="s">
        <v>89</v>
      </c>
      <c r="D83" s="72">
        <v>-199</v>
      </c>
      <c r="E83" s="72" t="s">
        <v>89</v>
      </c>
      <c r="F83" s="72">
        <v>-34</v>
      </c>
      <c r="G83" s="72">
        <v>-101</v>
      </c>
      <c r="H83" s="72">
        <v>-4</v>
      </c>
      <c r="I83" s="72" t="s">
        <v>89</v>
      </c>
      <c r="J83" s="72">
        <v>-1</v>
      </c>
      <c r="K83" s="72" t="s">
        <v>89</v>
      </c>
    </row>
    <row r="84" spans="1:11" ht="17" thickBot="1">
      <c r="A84" s="71" t="s">
        <v>98</v>
      </c>
      <c r="B84" s="70" t="s">
        <v>89</v>
      </c>
      <c r="C84" s="70" t="s">
        <v>89</v>
      </c>
      <c r="D84" s="70" t="s">
        <v>89</v>
      </c>
      <c r="E84" s="70" t="s">
        <v>89</v>
      </c>
      <c r="F84" s="70" t="s">
        <v>195</v>
      </c>
      <c r="G84" s="70" t="s">
        <v>142</v>
      </c>
      <c r="H84" s="70" t="s">
        <v>89</v>
      </c>
      <c r="I84" s="70" t="s">
        <v>89</v>
      </c>
      <c r="J84" s="70" t="s">
        <v>89</v>
      </c>
      <c r="K84" s="70" t="s">
        <v>89</v>
      </c>
    </row>
    <row r="85" spans="1:11">
      <c r="A85" s="73" t="s">
        <v>194</v>
      </c>
      <c r="B85" s="72">
        <v>-15</v>
      </c>
      <c r="C85" s="72">
        <v>14</v>
      </c>
      <c r="D85" s="72">
        <v>-199</v>
      </c>
      <c r="E85" s="72">
        <v>7</v>
      </c>
      <c r="F85" s="72">
        <v>-34</v>
      </c>
      <c r="G85" s="72">
        <v>-98</v>
      </c>
      <c r="H85" s="72">
        <v>-4</v>
      </c>
      <c r="I85" s="72">
        <v>119</v>
      </c>
      <c r="J85" s="72">
        <v>31</v>
      </c>
      <c r="K85" s="72">
        <v>125</v>
      </c>
    </row>
    <row r="86" spans="1:11" ht="17" thickBot="1">
      <c r="A86" s="71" t="s">
        <v>98</v>
      </c>
      <c r="B86" s="70" t="s">
        <v>142</v>
      </c>
      <c r="C86" s="70" t="s">
        <v>92</v>
      </c>
      <c r="D86" s="70" t="s">
        <v>142</v>
      </c>
      <c r="E86" s="70" t="s">
        <v>92</v>
      </c>
      <c r="F86" s="70" t="s">
        <v>193</v>
      </c>
      <c r="G86" s="70" t="s">
        <v>142</v>
      </c>
      <c r="H86" s="70" t="s">
        <v>142</v>
      </c>
      <c r="I86" s="70" t="s">
        <v>92</v>
      </c>
      <c r="J86" s="70" t="s">
        <v>192</v>
      </c>
      <c r="K86" s="70" t="s">
        <v>92</v>
      </c>
    </row>
    <row r="87" spans="1:11">
      <c r="A87" s="77" t="s">
        <v>191</v>
      </c>
      <c r="B87" s="76">
        <v>-3220</v>
      </c>
      <c r="C87" s="76">
        <v>-427</v>
      </c>
      <c r="D87" s="76">
        <v>-1543</v>
      </c>
      <c r="E87" s="76">
        <v>-3340</v>
      </c>
      <c r="F87" s="76">
        <v>1917</v>
      </c>
      <c r="G87" s="76">
        <v>1284</v>
      </c>
      <c r="H87" s="76">
        <v>-456</v>
      </c>
      <c r="I87" s="76">
        <v>-33</v>
      </c>
      <c r="J87" s="76">
        <v>-1887</v>
      </c>
      <c r="K87" s="76">
        <v>1784</v>
      </c>
    </row>
    <row r="88" spans="1:11" ht="17" thickBot="1">
      <c r="A88" s="75" t="s">
        <v>98</v>
      </c>
      <c r="B88" s="74" t="s">
        <v>142</v>
      </c>
      <c r="C88" s="74" t="s">
        <v>190</v>
      </c>
      <c r="D88" s="74" t="s">
        <v>189</v>
      </c>
      <c r="E88" s="74" t="s">
        <v>142</v>
      </c>
      <c r="F88" s="74" t="s">
        <v>188</v>
      </c>
      <c r="G88" s="74" t="s">
        <v>92</v>
      </c>
      <c r="H88" s="74" t="s">
        <v>142</v>
      </c>
      <c r="I88" s="74" t="s">
        <v>187</v>
      </c>
      <c r="J88" s="74" t="s">
        <v>142</v>
      </c>
      <c r="K88" s="74" t="s">
        <v>92</v>
      </c>
    </row>
    <row r="89" spans="1:11">
      <c r="A89" s="73" t="s">
        <v>186</v>
      </c>
      <c r="B89" s="72" t="s">
        <v>89</v>
      </c>
      <c r="C89" s="72" t="s">
        <v>89</v>
      </c>
      <c r="D89" s="72" t="s">
        <v>89</v>
      </c>
      <c r="E89" s="72" t="s">
        <v>89</v>
      </c>
      <c r="F89" s="72" t="s">
        <v>89</v>
      </c>
      <c r="G89" s="72" t="s">
        <v>89</v>
      </c>
      <c r="H89" s="72" t="s">
        <v>89</v>
      </c>
      <c r="I89" s="72" t="s">
        <v>89</v>
      </c>
      <c r="J89" s="72">
        <v>0</v>
      </c>
      <c r="K89" s="72">
        <v>5715</v>
      </c>
    </row>
    <row r="90" spans="1:11" ht="17" thickBot="1">
      <c r="A90" s="71" t="s">
        <v>98</v>
      </c>
      <c r="B90" s="70" t="s">
        <v>89</v>
      </c>
      <c r="C90" s="70" t="s">
        <v>89</v>
      </c>
      <c r="D90" s="70" t="s">
        <v>89</v>
      </c>
      <c r="E90" s="70" t="s">
        <v>89</v>
      </c>
      <c r="F90" s="70" t="s">
        <v>89</v>
      </c>
      <c r="G90" s="70" t="s">
        <v>89</v>
      </c>
      <c r="H90" s="70" t="s">
        <v>89</v>
      </c>
      <c r="I90" s="70" t="s">
        <v>89</v>
      </c>
      <c r="J90" s="70" t="s">
        <v>142</v>
      </c>
      <c r="K90" s="70" t="s">
        <v>89</v>
      </c>
    </row>
    <row r="91" spans="1:11">
      <c r="A91" s="73" t="s">
        <v>185</v>
      </c>
      <c r="B91" s="72">
        <v>56</v>
      </c>
      <c r="C91" s="72">
        <v>-400</v>
      </c>
      <c r="D91" s="72">
        <v>1143</v>
      </c>
      <c r="E91" s="72">
        <v>-413</v>
      </c>
      <c r="F91" s="72">
        <v>-945</v>
      </c>
      <c r="G91" s="72">
        <v>-43</v>
      </c>
      <c r="H91" s="72">
        <v>949</v>
      </c>
      <c r="I91" s="72">
        <v>134</v>
      </c>
      <c r="J91" s="72">
        <v>-101</v>
      </c>
      <c r="K91" s="72">
        <v>4823</v>
      </c>
    </row>
    <row r="92" spans="1:11" ht="17" thickBot="1">
      <c r="A92" s="71" t="s">
        <v>98</v>
      </c>
      <c r="B92" s="70" t="s">
        <v>92</v>
      </c>
      <c r="C92" s="70" t="s">
        <v>142</v>
      </c>
      <c r="D92" s="70" t="s">
        <v>92</v>
      </c>
      <c r="E92" s="70" t="s">
        <v>184</v>
      </c>
      <c r="F92" s="70" t="s">
        <v>142</v>
      </c>
      <c r="G92" s="70" t="s">
        <v>142</v>
      </c>
      <c r="H92" s="70" t="s">
        <v>92</v>
      </c>
      <c r="I92" s="70" t="s">
        <v>92</v>
      </c>
      <c r="J92" s="70" t="s">
        <v>142</v>
      </c>
      <c r="K92" s="70" t="s">
        <v>92</v>
      </c>
    </row>
    <row r="93" spans="1:11">
      <c r="A93" s="73" t="s">
        <v>183</v>
      </c>
      <c r="B93" s="72">
        <v>1442</v>
      </c>
      <c r="C93" s="72">
        <v>1809</v>
      </c>
      <c r="D93" s="72">
        <v>2523</v>
      </c>
      <c r="E93" s="72">
        <v>2694</v>
      </c>
      <c r="F93" s="72">
        <v>8351</v>
      </c>
      <c r="G93" s="72">
        <v>5214</v>
      </c>
      <c r="H93" s="72">
        <v>2450</v>
      </c>
      <c r="I93" s="72">
        <v>3411</v>
      </c>
      <c r="J93" s="72">
        <v>817</v>
      </c>
      <c r="K93" s="72">
        <v>1460</v>
      </c>
    </row>
    <row r="94" spans="1:11" ht="17" thickBot="1">
      <c r="A94" s="71" t="s">
        <v>98</v>
      </c>
      <c r="B94" s="70" t="s">
        <v>182</v>
      </c>
      <c r="C94" s="70" t="s">
        <v>181</v>
      </c>
      <c r="D94" s="70" t="s">
        <v>180</v>
      </c>
      <c r="E94" s="70" t="s">
        <v>179</v>
      </c>
      <c r="F94" s="70" t="s">
        <v>178</v>
      </c>
      <c r="G94" s="70" t="s">
        <v>92</v>
      </c>
      <c r="H94" s="70" t="s">
        <v>177</v>
      </c>
      <c r="I94" s="70" t="s">
        <v>92</v>
      </c>
      <c r="J94" s="70" t="s">
        <v>176</v>
      </c>
      <c r="K94" s="70" t="s">
        <v>175</v>
      </c>
    </row>
    <row r="95" spans="1:11">
      <c r="A95" s="73" t="s">
        <v>174</v>
      </c>
      <c r="B95" s="72">
        <v>-4252</v>
      </c>
      <c r="C95" s="72">
        <v>-2607</v>
      </c>
      <c r="D95" s="72">
        <v>-6197</v>
      </c>
      <c r="E95" s="72">
        <v>-4874</v>
      </c>
      <c r="F95" s="72">
        <v>-6079</v>
      </c>
      <c r="G95" s="72">
        <v>-4095</v>
      </c>
      <c r="H95" s="72">
        <v>-2728</v>
      </c>
      <c r="I95" s="72">
        <v>-2694</v>
      </c>
      <c r="J95" s="72">
        <v>-4412</v>
      </c>
      <c r="K95" s="72">
        <v>-5101</v>
      </c>
    </row>
    <row r="96" spans="1:11" ht="17" thickBot="1">
      <c r="A96" s="71" t="s">
        <v>98</v>
      </c>
      <c r="B96" s="70" t="s">
        <v>173</v>
      </c>
      <c r="C96" s="70" t="s">
        <v>172</v>
      </c>
      <c r="D96" s="70" t="s">
        <v>171</v>
      </c>
      <c r="E96" s="70" t="s">
        <v>170</v>
      </c>
      <c r="F96" s="70" t="s">
        <v>169</v>
      </c>
      <c r="G96" s="70" t="s">
        <v>168</v>
      </c>
      <c r="H96" s="70" t="s">
        <v>167</v>
      </c>
      <c r="I96" s="70" t="s">
        <v>166</v>
      </c>
      <c r="J96" s="70" t="s">
        <v>165</v>
      </c>
      <c r="K96" s="70" t="s">
        <v>164</v>
      </c>
    </row>
    <row r="97" spans="1:11">
      <c r="A97" s="73" t="s">
        <v>163</v>
      </c>
      <c r="B97" s="72">
        <v>-3276</v>
      </c>
      <c r="C97" s="72">
        <v>-27</v>
      </c>
      <c r="D97" s="72">
        <v>-2686</v>
      </c>
      <c r="E97" s="72">
        <v>-2927</v>
      </c>
      <c r="F97" s="72">
        <v>2862</v>
      </c>
      <c r="G97" s="72">
        <v>1327</v>
      </c>
      <c r="H97" s="72">
        <v>-1405</v>
      </c>
      <c r="I97" s="72">
        <v>-167</v>
      </c>
      <c r="J97" s="72">
        <v>-1786</v>
      </c>
      <c r="K97" s="72">
        <v>-3039</v>
      </c>
    </row>
    <row r="98" spans="1:11" ht="17" thickBot="1">
      <c r="A98" s="71" t="s">
        <v>98</v>
      </c>
      <c r="B98" s="70" t="s">
        <v>142</v>
      </c>
      <c r="C98" s="70" t="s">
        <v>162</v>
      </c>
      <c r="D98" s="70" t="s">
        <v>161</v>
      </c>
      <c r="E98" s="70" t="s">
        <v>142</v>
      </c>
      <c r="F98" s="70" t="s">
        <v>92</v>
      </c>
      <c r="G98" s="70" t="s">
        <v>92</v>
      </c>
      <c r="H98" s="70" t="s">
        <v>142</v>
      </c>
      <c r="I98" s="70" t="s">
        <v>160</v>
      </c>
      <c r="J98" s="70" t="s">
        <v>159</v>
      </c>
      <c r="K98" s="70" t="s">
        <v>158</v>
      </c>
    </row>
    <row r="99" spans="1:11">
      <c r="A99" s="69" t="s">
        <v>157</v>
      </c>
      <c r="B99" s="66">
        <v>-5465</v>
      </c>
      <c r="C99" s="66">
        <v>-3343</v>
      </c>
      <c r="D99" s="66">
        <v>-4834</v>
      </c>
      <c r="E99" s="66">
        <v>-5410</v>
      </c>
      <c r="F99" s="66">
        <v>24</v>
      </c>
      <c r="G99" s="66">
        <v>-1131</v>
      </c>
      <c r="H99" s="66">
        <v>-2738</v>
      </c>
      <c r="I99" s="66">
        <v>-1883</v>
      </c>
      <c r="J99" s="66">
        <v>-3924</v>
      </c>
      <c r="K99" s="66">
        <v>-154</v>
      </c>
    </row>
    <row r="100" spans="1:11" ht="17" thickBot="1">
      <c r="A100" s="65" t="s">
        <v>98</v>
      </c>
      <c r="B100" s="64" t="s">
        <v>156</v>
      </c>
      <c r="C100" s="64" t="s">
        <v>155</v>
      </c>
      <c r="D100" s="64" t="s">
        <v>154</v>
      </c>
      <c r="E100" s="64" t="s">
        <v>142</v>
      </c>
      <c r="F100" s="64" t="s">
        <v>92</v>
      </c>
      <c r="G100" s="64" t="s">
        <v>153</v>
      </c>
      <c r="H100" s="64" t="s">
        <v>152</v>
      </c>
      <c r="I100" s="64" t="s">
        <v>151</v>
      </c>
      <c r="J100" s="64" t="s">
        <v>142</v>
      </c>
      <c r="K100" s="64" t="s">
        <v>150</v>
      </c>
    </row>
    <row r="101" spans="1:11" ht="17" thickBot="1">
      <c r="A101" s="63"/>
      <c r="B101" s="63"/>
      <c r="C101" s="63"/>
      <c r="D101" s="63"/>
      <c r="E101" s="63"/>
      <c r="F101" s="63"/>
      <c r="G101" s="63"/>
      <c r="H101" s="63"/>
      <c r="I101" s="63"/>
      <c r="J101" s="63"/>
      <c r="K101" s="63"/>
    </row>
    <row r="102" spans="1:11">
      <c r="A102" s="69" t="s">
        <v>149</v>
      </c>
      <c r="B102" s="66">
        <v>32</v>
      </c>
      <c r="C102" s="66">
        <v>-61</v>
      </c>
      <c r="D102" s="66">
        <v>50</v>
      </c>
      <c r="E102" s="66">
        <v>-59</v>
      </c>
      <c r="F102" s="66">
        <v>3</v>
      </c>
      <c r="G102" s="66">
        <v>1</v>
      </c>
      <c r="H102" s="66">
        <v>-40</v>
      </c>
      <c r="I102" s="66">
        <v>-102</v>
      </c>
      <c r="J102" s="66">
        <v>1514</v>
      </c>
      <c r="K102" s="66">
        <v>-1472</v>
      </c>
    </row>
    <row r="103" spans="1:11" ht="17" thickBot="1">
      <c r="A103" s="65" t="s">
        <v>98</v>
      </c>
      <c r="B103" s="64" t="s">
        <v>92</v>
      </c>
      <c r="C103" s="64" t="s">
        <v>142</v>
      </c>
      <c r="D103" s="64" t="s">
        <v>92</v>
      </c>
      <c r="E103" s="64" t="s">
        <v>142</v>
      </c>
      <c r="F103" s="64" t="s">
        <v>92</v>
      </c>
      <c r="G103" s="64" t="s">
        <v>92</v>
      </c>
      <c r="H103" s="64" t="s">
        <v>148</v>
      </c>
      <c r="I103" s="64" t="s">
        <v>142</v>
      </c>
      <c r="J103" s="64" t="s">
        <v>92</v>
      </c>
      <c r="K103" s="64" t="s">
        <v>142</v>
      </c>
    </row>
    <row r="104" spans="1:11">
      <c r="A104" s="69" t="s">
        <v>147</v>
      </c>
      <c r="B104" s="66">
        <v>-387</v>
      </c>
      <c r="C104" s="66">
        <v>-2617</v>
      </c>
      <c r="D104" s="66">
        <v>476</v>
      </c>
      <c r="E104" s="66">
        <v>1664</v>
      </c>
      <c r="F104" s="66">
        <v>847</v>
      </c>
      <c r="G104" s="66">
        <v>-176</v>
      </c>
      <c r="H104" s="66">
        <v>-545</v>
      </c>
      <c r="I104" s="66">
        <v>1886</v>
      </c>
      <c r="J104" s="66">
        <v>-2289</v>
      </c>
      <c r="K104" s="66">
        <v>824</v>
      </c>
    </row>
    <row r="105" spans="1:11" ht="17" thickBot="1">
      <c r="A105" s="65" t="s">
        <v>98</v>
      </c>
      <c r="B105" s="64" t="s">
        <v>146</v>
      </c>
      <c r="C105" s="64" t="s">
        <v>142</v>
      </c>
      <c r="D105" s="64" t="s">
        <v>145</v>
      </c>
      <c r="E105" s="64" t="s">
        <v>144</v>
      </c>
      <c r="F105" s="64" t="s">
        <v>92</v>
      </c>
      <c r="G105" s="64" t="s">
        <v>143</v>
      </c>
      <c r="H105" s="64" t="s">
        <v>142</v>
      </c>
      <c r="I105" s="64" t="s">
        <v>92</v>
      </c>
      <c r="J105" s="64" t="s">
        <v>142</v>
      </c>
      <c r="K105" s="64" t="s">
        <v>92</v>
      </c>
    </row>
    <row r="106" spans="1:11" ht="17" thickBot="1">
      <c r="A106" s="63"/>
      <c r="B106" s="63"/>
      <c r="C106" s="63"/>
      <c r="D106" s="63"/>
      <c r="E106" s="63"/>
      <c r="F106" s="63"/>
      <c r="G106" s="63"/>
      <c r="H106" s="63"/>
      <c r="I106" s="63"/>
      <c r="J106" s="63"/>
      <c r="K106" s="63"/>
    </row>
    <row r="107" spans="1:11">
      <c r="A107" s="69" t="s">
        <v>141</v>
      </c>
      <c r="B107" s="66">
        <v>6004</v>
      </c>
      <c r="C107" s="66">
        <v>8621</v>
      </c>
      <c r="D107" s="66">
        <v>8145</v>
      </c>
      <c r="E107" s="66">
        <v>6481</v>
      </c>
      <c r="F107" s="66">
        <v>5634</v>
      </c>
      <c r="G107" s="66">
        <v>5810</v>
      </c>
      <c r="H107" s="66">
        <v>6355</v>
      </c>
      <c r="I107" s="66">
        <v>4469</v>
      </c>
      <c r="J107" s="66">
        <v>6758</v>
      </c>
      <c r="K107" s="66">
        <v>5934</v>
      </c>
    </row>
    <row r="108" spans="1:11" ht="17" thickBot="1">
      <c r="A108" s="65" t="s">
        <v>98</v>
      </c>
      <c r="B108" s="64" t="s">
        <v>137</v>
      </c>
      <c r="C108" s="64" t="s">
        <v>136</v>
      </c>
      <c r="D108" s="64" t="s">
        <v>135</v>
      </c>
      <c r="E108" s="64" t="s">
        <v>134</v>
      </c>
      <c r="F108" s="64" t="s">
        <v>133</v>
      </c>
      <c r="G108" s="64" t="s">
        <v>132</v>
      </c>
      <c r="H108" s="64" t="s">
        <v>131</v>
      </c>
      <c r="I108" s="64" t="s">
        <v>130</v>
      </c>
      <c r="J108" s="64" t="s">
        <v>129</v>
      </c>
      <c r="K108" s="64" t="s">
        <v>140</v>
      </c>
    </row>
    <row r="109" spans="1:11">
      <c r="A109" s="69" t="s">
        <v>139</v>
      </c>
      <c r="B109" s="66">
        <v>5618</v>
      </c>
      <c r="C109" s="66">
        <v>6004</v>
      </c>
      <c r="D109" s="66">
        <v>8621</v>
      </c>
      <c r="E109" s="66">
        <v>8145</v>
      </c>
      <c r="F109" s="66">
        <v>6481</v>
      </c>
      <c r="G109" s="66">
        <v>5634</v>
      </c>
      <c r="H109" s="66">
        <v>5810</v>
      </c>
      <c r="I109" s="66">
        <v>6355</v>
      </c>
      <c r="J109" s="66">
        <v>4469</v>
      </c>
      <c r="K109" s="66">
        <v>6758</v>
      </c>
    </row>
    <row r="110" spans="1:11" ht="17" thickBot="1">
      <c r="A110" s="65" t="s">
        <v>98</v>
      </c>
      <c r="B110" s="64" t="s">
        <v>138</v>
      </c>
      <c r="C110" s="64" t="s">
        <v>137</v>
      </c>
      <c r="D110" s="64" t="s">
        <v>136</v>
      </c>
      <c r="E110" s="64" t="s">
        <v>135</v>
      </c>
      <c r="F110" s="64" t="s">
        <v>134</v>
      </c>
      <c r="G110" s="64" t="s">
        <v>133</v>
      </c>
      <c r="H110" s="64" t="s">
        <v>132</v>
      </c>
      <c r="I110" s="64" t="s">
        <v>131</v>
      </c>
      <c r="J110" s="64" t="s">
        <v>130</v>
      </c>
      <c r="K110" s="64" t="s">
        <v>129</v>
      </c>
    </row>
    <row r="111" spans="1:11">
      <c r="A111" s="69" t="s">
        <v>128</v>
      </c>
      <c r="B111" s="66">
        <v>1212</v>
      </c>
      <c r="C111" s="66">
        <v>1176</v>
      </c>
      <c r="D111" s="66">
        <v>1372</v>
      </c>
      <c r="E111" s="66">
        <v>1544</v>
      </c>
      <c r="F111" s="66">
        <v>1594</v>
      </c>
      <c r="G111" s="66">
        <v>1539</v>
      </c>
      <c r="H111" s="66">
        <v>1611</v>
      </c>
      <c r="I111" s="66">
        <v>1625</v>
      </c>
      <c r="J111" s="66">
        <v>1892</v>
      </c>
      <c r="K111" s="66" t="s">
        <v>89</v>
      </c>
    </row>
    <row r="112" spans="1:11" ht="17" thickBot="1">
      <c r="A112" s="65" t="s">
        <v>98</v>
      </c>
      <c r="B112" s="64" t="s">
        <v>127</v>
      </c>
      <c r="C112" s="64" t="s">
        <v>126</v>
      </c>
      <c r="D112" s="64" t="s">
        <v>125</v>
      </c>
      <c r="E112" s="64" t="s">
        <v>124</v>
      </c>
      <c r="F112" s="64" t="s">
        <v>123</v>
      </c>
      <c r="G112" s="64" t="s">
        <v>122</v>
      </c>
      <c r="H112" s="64" t="s">
        <v>121</v>
      </c>
      <c r="I112" s="64" t="s">
        <v>120</v>
      </c>
      <c r="J112" s="64" t="s">
        <v>89</v>
      </c>
      <c r="K112" s="64" t="s">
        <v>89</v>
      </c>
    </row>
    <row r="113" spans="1:11">
      <c r="A113" s="69" t="s">
        <v>119</v>
      </c>
      <c r="B113" s="66">
        <v>1129</v>
      </c>
      <c r="C113" s="66">
        <v>1033</v>
      </c>
      <c r="D113" s="66">
        <v>954</v>
      </c>
      <c r="E113" s="66">
        <v>1086</v>
      </c>
      <c r="F113" s="66">
        <v>1079</v>
      </c>
      <c r="G113" s="66">
        <v>928</v>
      </c>
      <c r="H113" s="66">
        <v>583</v>
      </c>
      <c r="I113" s="66">
        <v>906</v>
      </c>
      <c r="J113" s="66">
        <v>727</v>
      </c>
      <c r="K113" s="66">
        <v>758</v>
      </c>
    </row>
    <row r="114" spans="1:11" ht="17" thickBot="1">
      <c r="A114" s="65" t="s">
        <v>98</v>
      </c>
      <c r="B114" s="64" t="s">
        <v>118</v>
      </c>
      <c r="C114" s="64" t="s">
        <v>117</v>
      </c>
      <c r="D114" s="64" t="s">
        <v>116</v>
      </c>
      <c r="E114" s="64" t="s">
        <v>115</v>
      </c>
      <c r="F114" s="64" t="s">
        <v>114</v>
      </c>
      <c r="G114" s="64" t="s">
        <v>113</v>
      </c>
      <c r="H114" s="64" t="s">
        <v>112</v>
      </c>
      <c r="I114" s="64" t="s">
        <v>111</v>
      </c>
      <c r="J114" s="64" t="s">
        <v>110</v>
      </c>
      <c r="K114" s="64" t="s">
        <v>109</v>
      </c>
    </row>
    <row r="115" spans="1:11">
      <c r="A115" s="69" t="s">
        <v>108</v>
      </c>
      <c r="B115" s="66" t="s">
        <v>89</v>
      </c>
      <c r="C115" s="66" t="s">
        <v>89</v>
      </c>
      <c r="D115" s="66" t="s">
        <v>89</v>
      </c>
      <c r="E115" s="66" t="s">
        <v>89</v>
      </c>
      <c r="F115" s="66" t="s">
        <v>89</v>
      </c>
      <c r="G115" s="66" t="s">
        <v>89</v>
      </c>
      <c r="H115" s="66" t="s">
        <v>89</v>
      </c>
      <c r="I115" s="66" t="s">
        <v>89</v>
      </c>
      <c r="J115" s="66" t="s">
        <v>89</v>
      </c>
      <c r="K115" s="66" t="s">
        <v>89</v>
      </c>
    </row>
    <row r="116" spans="1:11" ht="17" thickBot="1">
      <c r="A116" s="65" t="s">
        <v>98</v>
      </c>
      <c r="B116" s="64" t="s">
        <v>89</v>
      </c>
      <c r="C116" s="64" t="s">
        <v>89</v>
      </c>
      <c r="D116" s="64" t="s">
        <v>89</v>
      </c>
      <c r="E116" s="64" t="s">
        <v>89</v>
      </c>
      <c r="F116" s="64" t="s">
        <v>89</v>
      </c>
      <c r="G116" s="64" t="s">
        <v>89</v>
      </c>
      <c r="H116" s="64" t="s">
        <v>89</v>
      </c>
      <c r="I116" s="64" t="s">
        <v>89</v>
      </c>
      <c r="J116" s="64" t="s">
        <v>89</v>
      </c>
      <c r="K116" s="64" t="s">
        <v>89</v>
      </c>
    </row>
    <row r="117" spans="1:11">
      <c r="A117" s="69" t="s">
        <v>107</v>
      </c>
      <c r="B117" s="66">
        <v>-1657</v>
      </c>
      <c r="C117" s="66">
        <v>-1519</v>
      </c>
      <c r="D117" s="66">
        <v>-1625</v>
      </c>
      <c r="E117" s="66">
        <v>-1398</v>
      </c>
      <c r="F117" s="66">
        <v>-1429</v>
      </c>
      <c r="G117" s="66" t="s">
        <v>89</v>
      </c>
      <c r="H117" s="66" t="s">
        <v>89</v>
      </c>
      <c r="I117" s="66" t="s">
        <v>89</v>
      </c>
      <c r="J117" s="66" t="s">
        <v>89</v>
      </c>
      <c r="K117" s="66" t="s">
        <v>89</v>
      </c>
    </row>
    <row r="118" spans="1:11" ht="17" thickBot="1">
      <c r="A118" s="65" t="s">
        <v>98</v>
      </c>
      <c r="B118" s="64" t="s">
        <v>89</v>
      </c>
      <c r="C118" s="64" t="s">
        <v>89</v>
      </c>
      <c r="D118" s="64" t="s">
        <v>89</v>
      </c>
      <c r="E118" s="64" t="s">
        <v>89</v>
      </c>
      <c r="F118" s="64" t="s">
        <v>89</v>
      </c>
      <c r="G118" s="64" t="s">
        <v>89</v>
      </c>
      <c r="H118" s="64" t="s">
        <v>89</v>
      </c>
      <c r="I118" s="64" t="s">
        <v>89</v>
      </c>
      <c r="J118" s="64" t="s">
        <v>89</v>
      </c>
      <c r="K118" s="64" t="s">
        <v>89</v>
      </c>
    </row>
    <row r="119" spans="1:11">
      <c r="A119" s="69" t="s">
        <v>106</v>
      </c>
      <c r="B119" s="66" t="s">
        <v>89</v>
      </c>
      <c r="C119" s="66" t="s">
        <v>89</v>
      </c>
      <c r="D119" s="66" t="s">
        <v>89</v>
      </c>
      <c r="E119" s="66" t="s">
        <v>89</v>
      </c>
      <c r="F119" s="66" t="s">
        <v>89</v>
      </c>
      <c r="G119" s="66" t="s">
        <v>89</v>
      </c>
      <c r="H119" s="66" t="s">
        <v>89</v>
      </c>
      <c r="I119" s="66" t="s">
        <v>89</v>
      </c>
      <c r="J119" s="66" t="s">
        <v>89</v>
      </c>
      <c r="K119" s="66" t="s">
        <v>89</v>
      </c>
    </row>
    <row r="120" spans="1:11" ht="17" thickBot="1">
      <c r="A120" s="65" t="s">
        <v>98</v>
      </c>
      <c r="B120" s="64" t="s">
        <v>89</v>
      </c>
      <c r="C120" s="64" t="s">
        <v>89</v>
      </c>
      <c r="D120" s="64" t="s">
        <v>89</v>
      </c>
      <c r="E120" s="64" t="s">
        <v>89</v>
      </c>
      <c r="F120" s="64" t="s">
        <v>89</v>
      </c>
      <c r="G120" s="64" t="s">
        <v>89</v>
      </c>
      <c r="H120" s="64" t="s">
        <v>89</v>
      </c>
      <c r="I120" s="64" t="s">
        <v>89</v>
      </c>
      <c r="J120" s="64" t="s">
        <v>89</v>
      </c>
      <c r="K120" s="64" t="s">
        <v>89</v>
      </c>
    </row>
    <row r="121" spans="1:11">
      <c r="A121" s="69" t="s">
        <v>105</v>
      </c>
      <c r="B121" s="66">
        <v>16</v>
      </c>
      <c r="C121" s="66">
        <v>14</v>
      </c>
      <c r="D121" s="66">
        <v>179</v>
      </c>
      <c r="E121" s="66" t="s">
        <v>89</v>
      </c>
      <c r="F121" s="66" t="s">
        <v>89</v>
      </c>
      <c r="G121" s="66" t="s">
        <v>89</v>
      </c>
      <c r="H121" s="66" t="s">
        <v>89</v>
      </c>
      <c r="I121" s="66" t="s">
        <v>89</v>
      </c>
      <c r="J121" s="66" t="s">
        <v>89</v>
      </c>
      <c r="K121" s="66" t="s">
        <v>89</v>
      </c>
    </row>
    <row r="122" spans="1:11" ht="17" thickBot="1">
      <c r="A122" s="65" t="s">
        <v>98</v>
      </c>
      <c r="B122" s="64" t="s">
        <v>89</v>
      </c>
      <c r="C122" s="64" t="s">
        <v>89</v>
      </c>
      <c r="D122" s="64" t="s">
        <v>89</v>
      </c>
      <c r="E122" s="64" t="s">
        <v>89</v>
      </c>
      <c r="F122" s="64" t="s">
        <v>89</v>
      </c>
      <c r="G122" s="64" t="s">
        <v>89</v>
      </c>
      <c r="H122" s="64" t="s">
        <v>89</v>
      </c>
      <c r="I122" s="64" t="s">
        <v>89</v>
      </c>
      <c r="J122" s="64" t="s">
        <v>89</v>
      </c>
      <c r="K122" s="64" t="s">
        <v>89</v>
      </c>
    </row>
    <row r="123" spans="1:11">
      <c r="A123" s="69" t="s">
        <v>104</v>
      </c>
      <c r="B123" s="66" t="s">
        <v>89</v>
      </c>
      <c r="C123" s="66" t="s">
        <v>89</v>
      </c>
      <c r="D123" s="66" t="s">
        <v>89</v>
      </c>
      <c r="E123" s="66" t="s">
        <v>89</v>
      </c>
      <c r="F123" s="66" t="s">
        <v>89</v>
      </c>
      <c r="G123" s="66" t="s">
        <v>89</v>
      </c>
      <c r="H123" s="66" t="s">
        <v>89</v>
      </c>
      <c r="I123" s="66" t="s">
        <v>89</v>
      </c>
      <c r="J123" s="66" t="s">
        <v>89</v>
      </c>
      <c r="K123" s="66" t="s">
        <v>89</v>
      </c>
    </row>
    <row r="124" spans="1:11" ht="17" thickBot="1">
      <c r="A124" s="65" t="s">
        <v>98</v>
      </c>
      <c r="B124" s="64" t="s">
        <v>89</v>
      </c>
      <c r="C124" s="64" t="s">
        <v>89</v>
      </c>
      <c r="D124" s="64" t="s">
        <v>89</v>
      </c>
      <c r="E124" s="64" t="s">
        <v>89</v>
      </c>
      <c r="F124" s="64" t="s">
        <v>89</v>
      </c>
      <c r="G124" s="64" t="s">
        <v>89</v>
      </c>
      <c r="H124" s="64" t="s">
        <v>89</v>
      </c>
      <c r="I124" s="64" t="s">
        <v>89</v>
      </c>
      <c r="J124" s="64" t="s">
        <v>89</v>
      </c>
      <c r="K124" s="64" t="s">
        <v>89</v>
      </c>
    </row>
    <row r="125" spans="1:11">
      <c r="A125" s="69" t="s">
        <v>103</v>
      </c>
      <c r="B125" s="66">
        <v>-9</v>
      </c>
      <c r="C125" s="66">
        <v>-792</v>
      </c>
      <c r="D125" s="66">
        <v>-178</v>
      </c>
      <c r="E125" s="66">
        <v>-641</v>
      </c>
      <c r="F125" s="66">
        <v>-934</v>
      </c>
      <c r="G125" s="66">
        <v>-236</v>
      </c>
      <c r="H125" s="66">
        <v>412</v>
      </c>
      <c r="I125" s="66">
        <v>-631</v>
      </c>
      <c r="J125" s="66">
        <v>275</v>
      </c>
      <c r="K125" s="66">
        <v>-236</v>
      </c>
    </row>
    <row r="126" spans="1:11" ht="17" thickBot="1">
      <c r="A126" s="65" t="s">
        <v>98</v>
      </c>
      <c r="B126" s="64" t="s">
        <v>89</v>
      </c>
      <c r="C126" s="64" t="s">
        <v>89</v>
      </c>
      <c r="D126" s="64" t="s">
        <v>89</v>
      </c>
      <c r="E126" s="64" t="s">
        <v>89</v>
      </c>
      <c r="F126" s="64" t="s">
        <v>89</v>
      </c>
      <c r="G126" s="64" t="s">
        <v>89</v>
      </c>
      <c r="H126" s="64" t="s">
        <v>89</v>
      </c>
      <c r="I126" s="64" t="s">
        <v>89</v>
      </c>
      <c r="J126" s="64" t="s">
        <v>89</v>
      </c>
      <c r="K126" s="64" t="s">
        <v>89</v>
      </c>
    </row>
    <row r="127" spans="1:11">
      <c r="A127" s="69" t="s">
        <v>102</v>
      </c>
      <c r="B127" s="66" t="s">
        <v>89</v>
      </c>
      <c r="C127" s="66" t="s">
        <v>89</v>
      </c>
      <c r="D127" s="66" t="s">
        <v>89</v>
      </c>
      <c r="E127" s="66" t="s">
        <v>89</v>
      </c>
      <c r="F127" s="66" t="s">
        <v>89</v>
      </c>
      <c r="G127" s="66" t="s">
        <v>89</v>
      </c>
      <c r="H127" s="66" t="s">
        <v>89</v>
      </c>
      <c r="I127" s="66" t="s">
        <v>89</v>
      </c>
      <c r="J127" s="66" t="s">
        <v>89</v>
      </c>
      <c r="K127" s="66" t="s">
        <v>89</v>
      </c>
    </row>
    <row r="128" spans="1:11" ht="17" thickBot="1">
      <c r="A128" s="65" t="s">
        <v>98</v>
      </c>
      <c r="B128" s="64" t="s">
        <v>89</v>
      </c>
      <c r="C128" s="64" t="s">
        <v>89</v>
      </c>
      <c r="D128" s="64" t="s">
        <v>89</v>
      </c>
      <c r="E128" s="64" t="s">
        <v>89</v>
      </c>
      <c r="F128" s="64" t="s">
        <v>89</v>
      </c>
      <c r="G128" s="64" t="s">
        <v>89</v>
      </c>
      <c r="H128" s="64" t="s">
        <v>89</v>
      </c>
      <c r="I128" s="64" t="s">
        <v>89</v>
      </c>
      <c r="J128" s="64" t="s">
        <v>89</v>
      </c>
      <c r="K128" s="64" t="s">
        <v>89</v>
      </c>
    </row>
    <row r="129" spans="1:11">
      <c r="A129" s="69" t="s">
        <v>101</v>
      </c>
      <c r="B129" s="66" t="s">
        <v>89</v>
      </c>
      <c r="C129" s="66" t="s">
        <v>89</v>
      </c>
      <c r="D129" s="66" t="s">
        <v>89</v>
      </c>
      <c r="E129" s="66" t="s">
        <v>89</v>
      </c>
      <c r="F129" s="66" t="s">
        <v>89</v>
      </c>
      <c r="G129" s="66" t="s">
        <v>89</v>
      </c>
      <c r="H129" s="66" t="s">
        <v>89</v>
      </c>
      <c r="I129" s="66" t="s">
        <v>89</v>
      </c>
      <c r="J129" s="66" t="s">
        <v>89</v>
      </c>
      <c r="K129" s="66" t="s">
        <v>89</v>
      </c>
    </row>
    <row r="130" spans="1:11" ht="17" thickBot="1">
      <c r="A130" s="65" t="s">
        <v>98</v>
      </c>
      <c r="B130" s="64" t="s">
        <v>89</v>
      </c>
      <c r="C130" s="64" t="s">
        <v>89</v>
      </c>
      <c r="D130" s="64" t="s">
        <v>89</v>
      </c>
      <c r="E130" s="64" t="s">
        <v>89</v>
      </c>
      <c r="F130" s="64" t="s">
        <v>89</v>
      </c>
      <c r="G130" s="64" t="s">
        <v>89</v>
      </c>
      <c r="H130" s="64" t="s">
        <v>89</v>
      </c>
      <c r="I130" s="64" t="s">
        <v>89</v>
      </c>
      <c r="J130" s="64" t="s">
        <v>89</v>
      </c>
      <c r="K130" s="64" t="s">
        <v>89</v>
      </c>
    </row>
    <row r="131" spans="1:11">
      <c r="A131" s="69" t="s">
        <v>100</v>
      </c>
      <c r="B131" s="66" t="s">
        <v>89</v>
      </c>
      <c r="C131" s="66" t="s">
        <v>89</v>
      </c>
      <c r="D131" s="66" t="s">
        <v>89</v>
      </c>
      <c r="E131" s="66" t="s">
        <v>89</v>
      </c>
      <c r="F131" s="66" t="s">
        <v>89</v>
      </c>
      <c r="G131" s="66" t="s">
        <v>89</v>
      </c>
      <c r="H131" s="66" t="s">
        <v>89</v>
      </c>
      <c r="I131" s="66" t="s">
        <v>89</v>
      </c>
      <c r="J131" s="66" t="s">
        <v>89</v>
      </c>
      <c r="K131" s="66" t="s">
        <v>89</v>
      </c>
    </row>
    <row r="132" spans="1:11" ht="17" thickBot="1">
      <c r="A132" s="65" t="s">
        <v>98</v>
      </c>
      <c r="B132" s="64" t="s">
        <v>89</v>
      </c>
      <c r="C132" s="64" t="s">
        <v>89</v>
      </c>
      <c r="D132" s="64" t="s">
        <v>89</v>
      </c>
      <c r="E132" s="64" t="s">
        <v>89</v>
      </c>
      <c r="F132" s="64" t="s">
        <v>89</v>
      </c>
      <c r="G132" s="64" t="s">
        <v>89</v>
      </c>
      <c r="H132" s="64" t="s">
        <v>89</v>
      </c>
      <c r="I132" s="64" t="s">
        <v>89</v>
      </c>
      <c r="J132" s="64" t="s">
        <v>89</v>
      </c>
      <c r="K132" s="64" t="s">
        <v>89</v>
      </c>
    </row>
    <row r="133" spans="1:11" ht="17" thickBot="1">
      <c r="A133" s="68"/>
    </row>
    <row r="134" spans="1:11">
      <c r="A134" s="67" t="s">
        <v>99</v>
      </c>
      <c r="B134" s="66">
        <v>4225</v>
      </c>
      <c r="C134" s="66">
        <v>2458</v>
      </c>
      <c r="D134" s="66">
        <v>2487</v>
      </c>
      <c r="E134" s="66">
        <v>4151</v>
      </c>
      <c r="F134" s="66">
        <v>1768</v>
      </c>
      <c r="G134" s="66">
        <v>1864</v>
      </c>
      <c r="H134" s="66">
        <v>2647</v>
      </c>
      <c r="I134" s="66">
        <v>258</v>
      </c>
      <c r="J134" s="66">
        <v>1756</v>
      </c>
      <c r="K134" s="66">
        <v>2691</v>
      </c>
    </row>
    <row r="135" spans="1:11" ht="17" thickBot="1">
      <c r="A135" s="65" t="s">
        <v>98</v>
      </c>
      <c r="B135" s="64" t="s">
        <v>97</v>
      </c>
      <c r="C135" s="64" t="s">
        <v>96</v>
      </c>
      <c r="D135" s="64" t="s">
        <v>95</v>
      </c>
      <c r="E135" s="64" t="s">
        <v>92</v>
      </c>
      <c r="F135" s="64" t="s">
        <v>94</v>
      </c>
      <c r="G135" s="64" t="s">
        <v>93</v>
      </c>
      <c r="H135" s="64" t="s">
        <v>92</v>
      </c>
      <c r="I135" s="64" t="s">
        <v>91</v>
      </c>
      <c r="J135" s="64" t="s">
        <v>90</v>
      </c>
      <c r="K135" s="64" t="s">
        <v>89</v>
      </c>
    </row>
    <row r="136" spans="1:11">
      <c r="A136" s="63"/>
      <c r="B136" s="63"/>
      <c r="C136" s="63"/>
      <c r="D136" s="63"/>
      <c r="E136" s="63"/>
      <c r="F136" s="63"/>
      <c r="G136" s="63"/>
      <c r="H136" s="63"/>
      <c r="I136" s="63"/>
      <c r="J136" s="63"/>
      <c r="K136" s="63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F69E-DED3-6B47-840D-E7CD3EED2C6F}">
  <dimension ref="A1:K462"/>
  <sheetViews>
    <sheetView showGridLines="0" topLeftCell="A75" workbookViewId="0">
      <selection activeCell="H32" sqref="H32"/>
    </sheetView>
  </sheetViews>
  <sheetFormatPr baseColWidth="10" defaultColWidth="8.83203125" defaultRowHeight="16"/>
  <cols>
    <col min="1" max="1" width="33.1640625" style="61" bestFit="1" customWidth="1"/>
    <col min="2" max="11" width="10.1640625" style="61" bestFit="1" customWidth="1"/>
    <col min="12" max="16384" width="8.83203125" style="61"/>
  </cols>
  <sheetData>
    <row r="1" spans="1:11">
      <c r="A1" s="87" t="s">
        <v>962</v>
      </c>
    </row>
    <row r="3" spans="1:11">
      <c r="A3" s="67" t="s">
        <v>961</v>
      </c>
    </row>
    <row r="4" spans="1:11" ht="17" thickBot="1">
      <c r="A4" s="67" t="s">
        <v>402</v>
      </c>
    </row>
    <row r="5" spans="1:11" ht="17" thickBot="1">
      <c r="A5" s="86"/>
      <c r="B5" s="85">
        <v>2023</v>
      </c>
      <c r="C5" s="85">
        <v>2022</v>
      </c>
      <c r="D5" s="85">
        <v>2021</v>
      </c>
      <c r="E5" s="85">
        <v>2020</v>
      </c>
      <c r="F5" s="85">
        <v>2019</v>
      </c>
      <c r="G5" s="85">
        <v>2018</v>
      </c>
      <c r="H5" s="85">
        <v>2017</v>
      </c>
      <c r="I5" s="85">
        <v>2016</v>
      </c>
      <c r="J5" s="85">
        <v>2015</v>
      </c>
      <c r="K5" s="85">
        <v>2014</v>
      </c>
    </row>
    <row r="6" spans="1:11" ht="19" customHeight="1" thickBot="1">
      <c r="A6" s="84" t="s">
        <v>401</v>
      </c>
      <c r="B6" s="83" t="s">
        <v>400</v>
      </c>
      <c r="C6" s="81" t="s">
        <v>399</v>
      </c>
      <c r="D6" s="81" t="s">
        <v>395</v>
      </c>
      <c r="E6" s="81" t="s">
        <v>395</v>
      </c>
      <c r="F6" s="82" t="s">
        <v>398</v>
      </c>
      <c r="G6" s="81" t="s">
        <v>397</v>
      </c>
      <c r="H6" s="81" t="s">
        <v>396</v>
      </c>
      <c r="I6" s="81" t="s">
        <v>395</v>
      </c>
      <c r="J6" s="81" t="s">
        <v>394</v>
      </c>
      <c r="K6" s="81" t="s">
        <v>393</v>
      </c>
    </row>
    <row r="7" spans="1:11">
      <c r="A7" s="80" t="s">
        <v>392</v>
      </c>
      <c r="B7" s="79" t="s">
        <v>391</v>
      </c>
      <c r="C7" s="79" t="s">
        <v>390</v>
      </c>
      <c r="D7" s="79" t="s">
        <v>389</v>
      </c>
      <c r="E7" s="79" t="s">
        <v>388</v>
      </c>
      <c r="F7" s="79" t="s">
        <v>387</v>
      </c>
      <c r="G7" s="79" t="s">
        <v>386</v>
      </c>
      <c r="H7" s="79" t="s">
        <v>385</v>
      </c>
      <c r="I7" s="79" t="s">
        <v>384</v>
      </c>
      <c r="J7" s="79" t="s">
        <v>383</v>
      </c>
      <c r="K7" s="79" t="s">
        <v>382</v>
      </c>
    </row>
    <row r="8" spans="1:11" ht="16" customHeight="1" thickBot="1">
      <c r="A8" s="78" t="s">
        <v>960</v>
      </c>
      <c r="B8" s="78"/>
      <c r="C8" s="78"/>
      <c r="D8" s="78"/>
      <c r="E8" s="78"/>
      <c r="F8" s="78"/>
      <c r="G8" s="78"/>
      <c r="H8" s="78"/>
      <c r="I8" s="78"/>
      <c r="J8" s="78"/>
      <c r="K8" s="78"/>
    </row>
    <row r="9" spans="1:11">
      <c r="A9" s="77" t="s">
        <v>959</v>
      </c>
      <c r="B9" s="76">
        <v>11515</v>
      </c>
      <c r="C9" s="76">
        <v>10551</v>
      </c>
      <c r="D9" s="76">
        <v>10929</v>
      </c>
      <c r="E9" s="76">
        <v>11398</v>
      </c>
      <c r="F9" s="76">
        <v>11314</v>
      </c>
      <c r="G9" s="76">
        <v>8443</v>
      </c>
      <c r="H9" s="76">
        <v>11771</v>
      </c>
      <c r="I9" s="76">
        <v>8212</v>
      </c>
      <c r="J9" s="76">
        <v>5751</v>
      </c>
      <c r="K9" s="76">
        <v>7003</v>
      </c>
    </row>
    <row r="10" spans="1:11" ht="17" thickBot="1">
      <c r="A10" s="75" t="s">
        <v>98</v>
      </c>
      <c r="B10" s="74" t="s">
        <v>467</v>
      </c>
      <c r="C10" s="74" t="s">
        <v>437</v>
      </c>
      <c r="D10" s="74" t="s">
        <v>110</v>
      </c>
      <c r="E10" s="74" t="s">
        <v>707</v>
      </c>
      <c r="F10" s="74" t="s">
        <v>958</v>
      </c>
      <c r="G10" s="74" t="s">
        <v>181</v>
      </c>
      <c r="H10" s="74" t="s">
        <v>957</v>
      </c>
      <c r="I10" s="74" t="s">
        <v>956</v>
      </c>
      <c r="J10" s="74" t="s">
        <v>955</v>
      </c>
      <c r="K10" s="74" t="s">
        <v>315</v>
      </c>
    </row>
    <row r="11" spans="1:11">
      <c r="A11" s="73" t="s">
        <v>954</v>
      </c>
      <c r="B11" s="72" t="s">
        <v>89</v>
      </c>
      <c r="C11" s="72">
        <v>2668</v>
      </c>
      <c r="D11" s="72">
        <v>2709</v>
      </c>
      <c r="E11" s="72">
        <v>2751</v>
      </c>
      <c r="F11" s="72">
        <v>2462</v>
      </c>
      <c r="G11" s="72">
        <v>2523</v>
      </c>
      <c r="H11" s="72">
        <v>3166</v>
      </c>
      <c r="I11" s="72">
        <v>2324</v>
      </c>
      <c r="J11" s="72">
        <v>2188</v>
      </c>
      <c r="K11" s="72">
        <v>2130</v>
      </c>
    </row>
    <row r="12" spans="1:11" ht="17" thickBot="1">
      <c r="A12" s="71" t="s">
        <v>98</v>
      </c>
      <c r="B12" s="70" t="s">
        <v>89</v>
      </c>
      <c r="C12" s="70" t="s">
        <v>275</v>
      </c>
      <c r="D12" s="70" t="s">
        <v>275</v>
      </c>
      <c r="E12" s="70" t="s">
        <v>953</v>
      </c>
      <c r="F12" s="70" t="s">
        <v>277</v>
      </c>
      <c r="G12" s="70" t="s">
        <v>182</v>
      </c>
      <c r="H12" s="70" t="s">
        <v>952</v>
      </c>
      <c r="I12" s="70" t="s">
        <v>422</v>
      </c>
      <c r="J12" s="70" t="s">
        <v>882</v>
      </c>
      <c r="K12" s="70" t="s">
        <v>951</v>
      </c>
    </row>
    <row r="13" spans="1:11">
      <c r="A13" s="73" t="s">
        <v>950</v>
      </c>
      <c r="B13" s="72">
        <v>5618</v>
      </c>
      <c r="C13" s="72">
        <v>3336</v>
      </c>
      <c r="D13" s="72">
        <v>5912</v>
      </c>
      <c r="E13" s="72">
        <v>5394</v>
      </c>
      <c r="F13" s="72">
        <v>4019</v>
      </c>
      <c r="G13" s="72">
        <v>3111</v>
      </c>
      <c r="H13" s="72">
        <v>2644</v>
      </c>
      <c r="I13" s="72">
        <v>4031</v>
      </c>
      <c r="J13" s="72">
        <v>2281</v>
      </c>
      <c r="K13" s="72">
        <v>4628</v>
      </c>
    </row>
    <row r="14" spans="1:11" ht="17" thickBot="1">
      <c r="A14" s="71" t="s">
        <v>98</v>
      </c>
      <c r="B14" s="70" t="s">
        <v>949</v>
      </c>
      <c r="C14" s="70" t="s">
        <v>948</v>
      </c>
      <c r="D14" s="70" t="s">
        <v>947</v>
      </c>
      <c r="E14" s="70" t="s">
        <v>311</v>
      </c>
      <c r="F14" s="70" t="s">
        <v>946</v>
      </c>
      <c r="G14" s="70" t="s">
        <v>496</v>
      </c>
      <c r="H14" s="70" t="s">
        <v>231</v>
      </c>
      <c r="I14" s="70" t="s">
        <v>945</v>
      </c>
      <c r="J14" s="70" t="s">
        <v>944</v>
      </c>
      <c r="K14" s="70" t="s">
        <v>943</v>
      </c>
    </row>
    <row r="15" spans="1:11">
      <c r="A15" s="73" t="s">
        <v>942</v>
      </c>
      <c r="B15" s="72">
        <v>5897</v>
      </c>
      <c r="C15" s="72">
        <v>4547</v>
      </c>
      <c r="D15" s="72">
        <v>2308</v>
      </c>
      <c r="E15" s="72">
        <v>3253</v>
      </c>
      <c r="F15" s="72">
        <v>4833</v>
      </c>
      <c r="G15" s="72">
        <v>2809</v>
      </c>
      <c r="H15" s="72">
        <v>5961</v>
      </c>
      <c r="I15" s="72">
        <v>1857</v>
      </c>
      <c r="J15" s="72">
        <v>1282</v>
      </c>
      <c r="K15" s="72">
        <v>245</v>
      </c>
    </row>
    <row r="16" spans="1:11" ht="17" thickBot="1">
      <c r="A16" s="71" t="s">
        <v>98</v>
      </c>
      <c r="B16" s="70" t="s">
        <v>555</v>
      </c>
      <c r="C16" s="70" t="s">
        <v>941</v>
      </c>
      <c r="D16" s="70" t="s">
        <v>940</v>
      </c>
      <c r="E16" s="70" t="s">
        <v>939</v>
      </c>
      <c r="F16" s="70" t="s">
        <v>938</v>
      </c>
      <c r="G16" s="70" t="s">
        <v>937</v>
      </c>
      <c r="H16" s="70" t="s">
        <v>92</v>
      </c>
      <c r="I16" s="70" t="s">
        <v>936</v>
      </c>
      <c r="J16" s="70" t="s">
        <v>92</v>
      </c>
      <c r="K16" s="70" t="s">
        <v>935</v>
      </c>
    </row>
    <row r="17" spans="1:11">
      <c r="A17" s="77" t="s">
        <v>934</v>
      </c>
      <c r="B17" s="76">
        <v>7808</v>
      </c>
      <c r="C17" s="76">
        <v>7875</v>
      </c>
      <c r="D17" s="76">
        <v>7489</v>
      </c>
      <c r="E17" s="76">
        <v>6856</v>
      </c>
      <c r="F17" s="76">
        <v>6529</v>
      </c>
      <c r="G17" s="76">
        <v>6461</v>
      </c>
      <c r="H17" s="76">
        <v>6379</v>
      </c>
      <c r="I17" s="76">
        <v>4964</v>
      </c>
      <c r="J17" s="76">
        <v>4876</v>
      </c>
      <c r="K17" s="76">
        <v>4612</v>
      </c>
    </row>
    <row r="18" spans="1:11" ht="17" thickBot="1">
      <c r="A18" s="75" t="s">
        <v>98</v>
      </c>
      <c r="B18" s="74" t="s">
        <v>121</v>
      </c>
      <c r="C18" s="74" t="s">
        <v>357</v>
      </c>
      <c r="D18" s="74" t="s">
        <v>332</v>
      </c>
      <c r="E18" s="74" t="s">
        <v>680</v>
      </c>
      <c r="F18" s="74" t="s">
        <v>295</v>
      </c>
      <c r="G18" s="74" t="s">
        <v>433</v>
      </c>
      <c r="H18" s="74" t="s">
        <v>849</v>
      </c>
      <c r="I18" s="74" t="s">
        <v>367</v>
      </c>
      <c r="J18" s="74" t="s">
        <v>413</v>
      </c>
      <c r="K18" s="74" t="s">
        <v>136</v>
      </c>
    </row>
    <row r="19" spans="1:11">
      <c r="A19" s="73" t="s">
        <v>933</v>
      </c>
      <c r="B19" s="72">
        <v>7808</v>
      </c>
      <c r="C19" s="72">
        <v>8871</v>
      </c>
      <c r="D19" s="72">
        <v>8501</v>
      </c>
      <c r="E19" s="72">
        <v>7839</v>
      </c>
      <c r="F19" s="72">
        <v>7417</v>
      </c>
      <c r="G19" s="72">
        <v>7277</v>
      </c>
      <c r="H19" s="72">
        <v>7139</v>
      </c>
      <c r="I19" s="72">
        <v>5738</v>
      </c>
      <c r="J19" s="72">
        <v>5696</v>
      </c>
      <c r="K19" s="72">
        <v>4612</v>
      </c>
    </row>
    <row r="20" spans="1:11" ht="17" thickBot="1">
      <c r="A20" s="71" t="s">
        <v>98</v>
      </c>
      <c r="B20" s="70" t="s">
        <v>932</v>
      </c>
      <c r="C20" s="70" t="s">
        <v>664</v>
      </c>
      <c r="D20" s="70" t="s">
        <v>711</v>
      </c>
      <c r="E20" s="70" t="s">
        <v>413</v>
      </c>
      <c r="F20" s="70" t="s">
        <v>567</v>
      </c>
      <c r="G20" s="70" t="s">
        <v>567</v>
      </c>
      <c r="H20" s="70" t="s">
        <v>931</v>
      </c>
      <c r="I20" s="70" t="s">
        <v>707</v>
      </c>
      <c r="J20" s="70" t="s">
        <v>527</v>
      </c>
      <c r="K20" s="70" t="s">
        <v>136</v>
      </c>
    </row>
    <row r="21" spans="1:11">
      <c r="A21" s="73" t="s">
        <v>930</v>
      </c>
      <c r="B21" s="72" t="s">
        <v>89</v>
      </c>
      <c r="C21" s="72">
        <v>-996</v>
      </c>
      <c r="D21" s="72">
        <v>-1012</v>
      </c>
      <c r="E21" s="72">
        <v>-983</v>
      </c>
      <c r="F21" s="72">
        <v>-888</v>
      </c>
      <c r="G21" s="72">
        <v>-816</v>
      </c>
      <c r="H21" s="72">
        <v>-760</v>
      </c>
      <c r="I21" s="72">
        <v>-774</v>
      </c>
      <c r="J21" s="72">
        <v>-820</v>
      </c>
      <c r="K21" s="72" t="s">
        <v>89</v>
      </c>
    </row>
    <row r="22" spans="1:11" ht="17" thickBot="1">
      <c r="A22" s="71" t="s">
        <v>98</v>
      </c>
      <c r="B22" s="70" t="s">
        <v>89</v>
      </c>
      <c r="C22" s="70" t="s">
        <v>369</v>
      </c>
      <c r="D22" s="70" t="s">
        <v>133</v>
      </c>
      <c r="E22" s="70" t="s">
        <v>929</v>
      </c>
      <c r="F22" s="70" t="s">
        <v>928</v>
      </c>
      <c r="G22" s="70" t="s">
        <v>227</v>
      </c>
      <c r="H22" s="70" t="s">
        <v>367</v>
      </c>
      <c r="I22" s="70" t="s">
        <v>766</v>
      </c>
      <c r="J22" s="70" t="s">
        <v>89</v>
      </c>
      <c r="K22" s="70" t="s">
        <v>89</v>
      </c>
    </row>
    <row r="23" spans="1:11">
      <c r="A23" s="77" t="s">
        <v>927</v>
      </c>
      <c r="B23" s="76">
        <v>9281</v>
      </c>
      <c r="C23" s="76">
        <v>12025</v>
      </c>
      <c r="D23" s="76">
        <v>11219</v>
      </c>
      <c r="E23" s="76">
        <v>10169</v>
      </c>
      <c r="F23" s="76">
        <v>10767</v>
      </c>
      <c r="G23" s="76">
        <v>10621</v>
      </c>
      <c r="H23" s="76">
        <v>7556</v>
      </c>
      <c r="I23" s="76">
        <v>9148</v>
      </c>
      <c r="J23" s="76">
        <v>5933</v>
      </c>
      <c r="K23" s="76">
        <v>5634</v>
      </c>
    </row>
    <row r="24" spans="1:11" ht="17" thickBot="1">
      <c r="A24" s="75" t="s">
        <v>98</v>
      </c>
      <c r="B24" s="74" t="s">
        <v>325</v>
      </c>
      <c r="C24" s="74" t="s">
        <v>286</v>
      </c>
      <c r="D24" s="74" t="s">
        <v>375</v>
      </c>
      <c r="E24" s="74" t="s">
        <v>773</v>
      </c>
      <c r="F24" s="74" t="s">
        <v>257</v>
      </c>
      <c r="G24" s="74" t="s">
        <v>226</v>
      </c>
      <c r="H24" s="74" t="s">
        <v>926</v>
      </c>
      <c r="I24" s="74" t="s">
        <v>925</v>
      </c>
      <c r="J24" s="74" t="s">
        <v>594</v>
      </c>
      <c r="K24" s="74" t="s">
        <v>664</v>
      </c>
    </row>
    <row r="25" spans="1:11">
      <c r="A25" s="73" t="s">
        <v>924</v>
      </c>
      <c r="B25" s="72" t="s">
        <v>89</v>
      </c>
      <c r="C25" s="72">
        <v>2708</v>
      </c>
      <c r="D25" s="72">
        <v>2363</v>
      </c>
      <c r="E25" s="72">
        <v>2070</v>
      </c>
      <c r="F25" s="72">
        <v>3010</v>
      </c>
      <c r="G25" s="72">
        <v>3000</v>
      </c>
      <c r="H25" s="72" t="s">
        <v>89</v>
      </c>
      <c r="I25" s="72">
        <v>3091</v>
      </c>
      <c r="J25" s="72" t="s">
        <v>89</v>
      </c>
      <c r="K25" s="72" t="s">
        <v>89</v>
      </c>
    </row>
    <row r="26" spans="1:11" ht="17" thickBot="1">
      <c r="A26" s="71" t="s">
        <v>98</v>
      </c>
      <c r="B26" s="70" t="s">
        <v>89</v>
      </c>
      <c r="C26" s="70" t="s">
        <v>923</v>
      </c>
      <c r="D26" s="70" t="s">
        <v>922</v>
      </c>
      <c r="E26" s="70" t="s">
        <v>921</v>
      </c>
      <c r="F26" s="70" t="s">
        <v>445</v>
      </c>
      <c r="G26" s="70" t="s">
        <v>89</v>
      </c>
      <c r="H26" s="70" t="s">
        <v>89</v>
      </c>
      <c r="I26" s="70" t="s">
        <v>89</v>
      </c>
      <c r="J26" s="70" t="s">
        <v>89</v>
      </c>
      <c r="K26" s="70" t="s">
        <v>89</v>
      </c>
    </row>
    <row r="27" spans="1:11">
      <c r="A27" s="73" t="s">
        <v>920</v>
      </c>
      <c r="B27" s="72">
        <v>1473</v>
      </c>
      <c r="C27" s="72">
        <v>1442</v>
      </c>
      <c r="D27" s="72">
        <v>1367</v>
      </c>
      <c r="E27" s="72">
        <v>1243</v>
      </c>
      <c r="F27" s="72">
        <v>1228</v>
      </c>
      <c r="G27" s="72">
        <v>1160</v>
      </c>
      <c r="H27" s="72">
        <v>1177</v>
      </c>
      <c r="I27" s="72">
        <v>1093</v>
      </c>
      <c r="J27" s="72">
        <v>1057</v>
      </c>
      <c r="K27" s="72">
        <v>1022</v>
      </c>
    </row>
    <row r="28" spans="1:11" ht="17" thickBot="1">
      <c r="A28" s="71" t="s">
        <v>98</v>
      </c>
      <c r="B28" s="70" t="s">
        <v>480</v>
      </c>
      <c r="C28" s="70" t="s">
        <v>488</v>
      </c>
      <c r="D28" s="70" t="s">
        <v>802</v>
      </c>
      <c r="E28" s="70" t="s">
        <v>408</v>
      </c>
      <c r="F28" s="70" t="s">
        <v>514</v>
      </c>
      <c r="G28" s="70" t="s">
        <v>674</v>
      </c>
      <c r="H28" s="70" t="s">
        <v>853</v>
      </c>
      <c r="I28" s="70" t="s">
        <v>371</v>
      </c>
      <c r="J28" s="70" t="s">
        <v>371</v>
      </c>
      <c r="K28" s="70" t="s">
        <v>96</v>
      </c>
    </row>
    <row r="29" spans="1:11">
      <c r="A29" s="77" t="s">
        <v>919</v>
      </c>
      <c r="B29" s="76">
        <v>1152</v>
      </c>
      <c r="C29" s="76">
        <v>1048</v>
      </c>
      <c r="D29" s="76">
        <v>952</v>
      </c>
      <c r="E29" s="76">
        <v>814</v>
      </c>
      <c r="F29" s="76">
        <v>906</v>
      </c>
      <c r="G29" s="76">
        <v>965</v>
      </c>
      <c r="H29" s="76">
        <v>827</v>
      </c>
      <c r="I29" s="76">
        <v>819</v>
      </c>
      <c r="J29" s="76">
        <v>763</v>
      </c>
      <c r="K29" s="76">
        <v>709</v>
      </c>
    </row>
    <row r="30" spans="1:11" ht="17" thickBot="1">
      <c r="A30" s="75" t="s">
        <v>98</v>
      </c>
      <c r="B30" s="74" t="s">
        <v>310</v>
      </c>
      <c r="C30" s="74" t="s">
        <v>918</v>
      </c>
      <c r="D30" s="74" t="s">
        <v>533</v>
      </c>
      <c r="E30" s="74" t="s">
        <v>276</v>
      </c>
      <c r="F30" s="74" t="s">
        <v>532</v>
      </c>
      <c r="G30" s="74" t="s">
        <v>917</v>
      </c>
      <c r="H30" s="74" t="s">
        <v>429</v>
      </c>
      <c r="I30" s="74" t="s">
        <v>289</v>
      </c>
      <c r="J30" s="74" t="s">
        <v>452</v>
      </c>
      <c r="K30" s="74" t="s">
        <v>916</v>
      </c>
    </row>
    <row r="31" spans="1:11">
      <c r="A31" s="73" t="s">
        <v>915</v>
      </c>
      <c r="B31" s="72">
        <v>1152</v>
      </c>
      <c r="C31" s="72" t="s">
        <v>89</v>
      </c>
      <c r="D31" s="72" t="s">
        <v>89</v>
      </c>
      <c r="E31" s="72" t="s">
        <v>89</v>
      </c>
      <c r="F31" s="72" t="s">
        <v>89</v>
      </c>
      <c r="G31" s="72" t="s">
        <v>89</v>
      </c>
      <c r="H31" s="72" t="s">
        <v>89</v>
      </c>
      <c r="I31" s="72" t="s">
        <v>89</v>
      </c>
      <c r="J31" s="72" t="s">
        <v>89</v>
      </c>
      <c r="K31" s="72" t="s">
        <v>89</v>
      </c>
    </row>
    <row r="32" spans="1:11" ht="17" thickBot="1">
      <c r="A32" s="71" t="s">
        <v>98</v>
      </c>
      <c r="B32" s="70" t="s">
        <v>89</v>
      </c>
      <c r="C32" s="70" t="s">
        <v>89</v>
      </c>
      <c r="D32" s="70" t="s">
        <v>89</v>
      </c>
      <c r="E32" s="70" t="s">
        <v>89</v>
      </c>
      <c r="F32" s="70" t="s">
        <v>89</v>
      </c>
      <c r="G32" s="70" t="s">
        <v>89</v>
      </c>
      <c r="H32" s="70" t="s">
        <v>89</v>
      </c>
      <c r="I32" s="70" t="s">
        <v>89</v>
      </c>
      <c r="J32" s="70" t="s">
        <v>89</v>
      </c>
      <c r="K32" s="70" t="s">
        <v>89</v>
      </c>
    </row>
    <row r="33" spans="1:11">
      <c r="A33" s="69" t="s">
        <v>914</v>
      </c>
      <c r="B33" s="66">
        <v>868</v>
      </c>
      <c r="C33" s="66">
        <v>851</v>
      </c>
      <c r="D33" s="66">
        <v>851</v>
      </c>
      <c r="E33" s="66">
        <v>850</v>
      </c>
      <c r="F33" s="66">
        <v>730</v>
      </c>
      <c r="G33" s="66">
        <v>571</v>
      </c>
      <c r="H33" s="66">
        <v>455</v>
      </c>
      <c r="I33" s="66">
        <v>540</v>
      </c>
      <c r="J33" s="66">
        <v>495</v>
      </c>
      <c r="K33" s="66">
        <v>392</v>
      </c>
    </row>
    <row r="34" spans="1:11" ht="17" thickBot="1">
      <c r="A34" s="65" t="s">
        <v>98</v>
      </c>
      <c r="B34" s="64" t="s">
        <v>487</v>
      </c>
      <c r="C34" s="64" t="s">
        <v>426</v>
      </c>
      <c r="D34" s="64" t="s">
        <v>271</v>
      </c>
      <c r="E34" s="64" t="s">
        <v>592</v>
      </c>
      <c r="F34" s="64" t="s">
        <v>913</v>
      </c>
      <c r="G34" s="64" t="s">
        <v>912</v>
      </c>
      <c r="H34" s="64" t="s">
        <v>538</v>
      </c>
      <c r="I34" s="64" t="s">
        <v>467</v>
      </c>
      <c r="J34" s="64" t="s">
        <v>911</v>
      </c>
      <c r="K34" s="64" t="s">
        <v>407</v>
      </c>
    </row>
    <row r="35" spans="1:11">
      <c r="A35" s="77" t="s">
        <v>910</v>
      </c>
      <c r="B35" s="76">
        <v>2425</v>
      </c>
      <c r="C35" s="76">
        <v>2328</v>
      </c>
      <c r="D35" s="76">
        <v>1883</v>
      </c>
      <c r="E35" s="76">
        <v>1863</v>
      </c>
      <c r="F35" s="76">
        <v>1270</v>
      </c>
      <c r="G35" s="76">
        <v>1291</v>
      </c>
      <c r="H35" s="76">
        <v>1128</v>
      </c>
      <c r="I35" s="76">
        <v>1130</v>
      </c>
      <c r="J35" s="76">
        <v>1370</v>
      </c>
      <c r="K35" s="76">
        <v>725</v>
      </c>
    </row>
    <row r="36" spans="1:11" ht="17" thickBot="1">
      <c r="A36" s="75" t="s">
        <v>98</v>
      </c>
      <c r="B36" s="74" t="s">
        <v>660</v>
      </c>
      <c r="C36" s="74" t="s">
        <v>699</v>
      </c>
      <c r="D36" s="74" t="s">
        <v>295</v>
      </c>
      <c r="E36" s="74" t="s">
        <v>908</v>
      </c>
      <c r="F36" s="74" t="s">
        <v>679</v>
      </c>
      <c r="G36" s="74" t="s">
        <v>907</v>
      </c>
      <c r="H36" s="74" t="s">
        <v>364</v>
      </c>
      <c r="I36" s="74" t="s">
        <v>906</v>
      </c>
      <c r="J36" s="74" t="s">
        <v>905</v>
      </c>
      <c r="K36" s="74" t="s">
        <v>904</v>
      </c>
    </row>
    <row r="37" spans="1:11">
      <c r="A37" s="73" t="s">
        <v>909</v>
      </c>
      <c r="B37" s="72">
        <v>2425</v>
      </c>
      <c r="C37" s="72">
        <v>2328</v>
      </c>
      <c r="D37" s="72">
        <v>1883</v>
      </c>
      <c r="E37" s="72">
        <v>1863</v>
      </c>
      <c r="F37" s="72">
        <v>1270</v>
      </c>
      <c r="G37" s="72">
        <v>1291</v>
      </c>
      <c r="H37" s="72">
        <v>1128</v>
      </c>
      <c r="I37" s="72">
        <v>1130</v>
      </c>
      <c r="J37" s="72">
        <v>1370</v>
      </c>
      <c r="K37" s="72">
        <v>725</v>
      </c>
    </row>
    <row r="38" spans="1:11" ht="17" thickBot="1">
      <c r="A38" s="71" t="s">
        <v>98</v>
      </c>
      <c r="B38" s="70" t="s">
        <v>660</v>
      </c>
      <c r="C38" s="70" t="s">
        <v>699</v>
      </c>
      <c r="D38" s="70" t="s">
        <v>295</v>
      </c>
      <c r="E38" s="70" t="s">
        <v>908</v>
      </c>
      <c r="F38" s="70" t="s">
        <v>679</v>
      </c>
      <c r="G38" s="70" t="s">
        <v>907</v>
      </c>
      <c r="H38" s="70" t="s">
        <v>364</v>
      </c>
      <c r="I38" s="70" t="s">
        <v>906</v>
      </c>
      <c r="J38" s="70" t="s">
        <v>905</v>
      </c>
      <c r="K38" s="70" t="s">
        <v>904</v>
      </c>
    </row>
    <row r="39" spans="1:11">
      <c r="A39" s="69" t="s">
        <v>903</v>
      </c>
      <c r="B39" s="66">
        <v>25241</v>
      </c>
      <c r="C39" s="66">
        <v>26803</v>
      </c>
      <c r="D39" s="66">
        <v>25834</v>
      </c>
      <c r="E39" s="66">
        <v>25094</v>
      </c>
      <c r="F39" s="66">
        <v>24987</v>
      </c>
      <c r="G39" s="66">
        <v>21891</v>
      </c>
      <c r="H39" s="66">
        <v>21737</v>
      </c>
      <c r="I39" s="66">
        <v>19849</v>
      </c>
      <c r="J39" s="66">
        <v>14312</v>
      </c>
      <c r="K39" s="66">
        <v>14463</v>
      </c>
    </row>
    <row r="40" spans="1:11" ht="17" thickBot="1">
      <c r="A40" s="65" t="s">
        <v>98</v>
      </c>
      <c r="B40" s="64" t="s">
        <v>534</v>
      </c>
      <c r="C40" s="64" t="s">
        <v>415</v>
      </c>
      <c r="D40" s="64" t="s">
        <v>368</v>
      </c>
      <c r="E40" s="64" t="s">
        <v>370</v>
      </c>
      <c r="F40" s="64" t="s">
        <v>205</v>
      </c>
      <c r="G40" s="64" t="s">
        <v>707</v>
      </c>
      <c r="H40" s="64" t="s">
        <v>902</v>
      </c>
      <c r="I40" s="64" t="s">
        <v>901</v>
      </c>
      <c r="J40" s="64" t="s">
        <v>710</v>
      </c>
      <c r="K40" s="64" t="s">
        <v>452</v>
      </c>
    </row>
    <row r="41" spans="1:11" ht="17" thickBot="1">
      <c r="A41" s="63"/>
      <c r="B41" s="63"/>
      <c r="C41" s="63"/>
      <c r="D41" s="63"/>
      <c r="E41" s="63"/>
      <c r="F41" s="63"/>
      <c r="G41" s="63"/>
      <c r="H41" s="63"/>
      <c r="I41" s="63"/>
      <c r="J41" s="63"/>
      <c r="K41" s="63"/>
    </row>
    <row r="42" spans="1:11">
      <c r="A42" s="77" t="s">
        <v>900</v>
      </c>
      <c r="B42" s="76" t="s">
        <v>89</v>
      </c>
      <c r="C42" s="76">
        <v>125991</v>
      </c>
      <c r="D42" s="76">
        <v>122641</v>
      </c>
      <c r="E42" s="76">
        <v>113915</v>
      </c>
      <c r="F42" s="76">
        <v>7156</v>
      </c>
      <c r="G42" s="76">
        <v>99899</v>
      </c>
      <c r="H42" s="76" t="s">
        <v>89</v>
      </c>
      <c r="I42" s="76">
        <v>94186</v>
      </c>
      <c r="J42" s="76">
        <v>93188</v>
      </c>
      <c r="K42" s="76">
        <v>88599</v>
      </c>
    </row>
    <row r="43" spans="1:11" ht="17" thickBot="1">
      <c r="A43" s="75" t="s">
        <v>98</v>
      </c>
      <c r="B43" s="74" t="s">
        <v>89</v>
      </c>
      <c r="C43" s="74" t="s">
        <v>882</v>
      </c>
      <c r="D43" s="74" t="s">
        <v>853</v>
      </c>
      <c r="E43" s="74" t="s">
        <v>92</v>
      </c>
      <c r="F43" s="74" t="s">
        <v>899</v>
      </c>
      <c r="G43" s="74" t="s">
        <v>368</v>
      </c>
      <c r="H43" s="74" t="s">
        <v>89</v>
      </c>
      <c r="I43" s="74" t="s">
        <v>295</v>
      </c>
      <c r="J43" s="74" t="s">
        <v>357</v>
      </c>
      <c r="K43" s="74" t="s">
        <v>257</v>
      </c>
    </row>
    <row r="44" spans="1:11">
      <c r="A44" s="73" t="s">
        <v>898</v>
      </c>
      <c r="B44" s="72" t="s">
        <v>89</v>
      </c>
      <c r="C44" s="72">
        <v>8156</v>
      </c>
      <c r="D44" s="72">
        <v>7821</v>
      </c>
      <c r="E44" s="72">
        <v>7295</v>
      </c>
      <c r="F44" s="72" t="s">
        <v>89</v>
      </c>
      <c r="G44" s="72">
        <v>7841</v>
      </c>
      <c r="H44" s="72" t="s">
        <v>89</v>
      </c>
      <c r="I44" s="72">
        <v>7770</v>
      </c>
      <c r="J44" s="72">
        <v>7703</v>
      </c>
      <c r="K44" s="72">
        <v>7479</v>
      </c>
    </row>
    <row r="45" spans="1:11" ht="17" thickBot="1">
      <c r="A45" s="71" t="s">
        <v>98</v>
      </c>
      <c r="B45" s="70" t="s">
        <v>89</v>
      </c>
      <c r="C45" s="70" t="s">
        <v>314</v>
      </c>
      <c r="D45" s="70" t="s">
        <v>286</v>
      </c>
      <c r="E45" s="70" t="s">
        <v>369</v>
      </c>
      <c r="F45" s="70" t="s">
        <v>89</v>
      </c>
      <c r="G45" s="70" t="s">
        <v>605</v>
      </c>
      <c r="H45" s="70" t="s">
        <v>89</v>
      </c>
      <c r="I45" s="70" t="s">
        <v>663</v>
      </c>
      <c r="J45" s="70" t="s">
        <v>197</v>
      </c>
      <c r="K45" s="70" t="s">
        <v>663</v>
      </c>
    </row>
    <row r="46" spans="1:11">
      <c r="A46" s="73" t="s">
        <v>897</v>
      </c>
      <c r="B46" s="72" t="s">
        <v>89</v>
      </c>
      <c r="C46" s="72">
        <v>103186</v>
      </c>
      <c r="D46" s="72">
        <v>101389</v>
      </c>
      <c r="E46" s="72">
        <v>94933</v>
      </c>
      <c r="F46" s="72" t="s">
        <v>89</v>
      </c>
      <c r="G46" s="72">
        <v>90391</v>
      </c>
      <c r="H46" s="72" t="s">
        <v>89</v>
      </c>
      <c r="I46" s="72">
        <v>84819</v>
      </c>
      <c r="J46" s="72">
        <v>84003</v>
      </c>
      <c r="K46" s="72">
        <v>79586</v>
      </c>
    </row>
    <row r="47" spans="1:11" ht="17" thickBot="1">
      <c r="A47" s="71" t="s">
        <v>98</v>
      </c>
      <c r="B47" s="70" t="s">
        <v>89</v>
      </c>
      <c r="C47" s="70" t="s">
        <v>367</v>
      </c>
      <c r="D47" s="70" t="s">
        <v>896</v>
      </c>
      <c r="E47" s="70" t="s">
        <v>490</v>
      </c>
      <c r="F47" s="70" t="s">
        <v>89</v>
      </c>
      <c r="G47" s="70" t="s">
        <v>197</v>
      </c>
      <c r="H47" s="70" t="s">
        <v>89</v>
      </c>
      <c r="I47" s="70" t="s">
        <v>429</v>
      </c>
      <c r="J47" s="70" t="s">
        <v>488</v>
      </c>
      <c r="K47" s="70" t="s">
        <v>479</v>
      </c>
    </row>
    <row r="48" spans="1:11">
      <c r="A48" s="73" t="s">
        <v>895</v>
      </c>
      <c r="B48" s="72" t="s">
        <v>89</v>
      </c>
      <c r="C48" s="72">
        <v>14649</v>
      </c>
      <c r="D48" s="72">
        <v>13431</v>
      </c>
      <c r="E48" s="72">
        <v>11687</v>
      </c>
      <c r="F48" s="72">
        <v>7156</v>
      </c>
      <c r="G48" s="72">
        <v>1667</v>
      </c>
      <c r="H48" s="72" t="s">
        <v>89</v>
      </c>
      <c r="I48" s="72">
        <v>1597</v>
      </c>
      <c r="J48" s="72">
        <v>1482</v>
      </c>
      <c r="K48" s="72">
        <v>1534</v>
      </c>
    </row>
    <row r="49" spans="1:11" ht="17" thickBot="1">
      <c r="A49" s="71" t="s">
        <v>98</v>
      </c>
      <c r="B49" s="70" t="s">
        <v>89</v>
      </c>
      <c r="C49" s="70" t="s">
        <v>467</v>
      </c>
      <c r="D49" s="70" t="s">
        <v>894</v>
      </c>
      <c r="E49" s="70" t="s">
        <v>893</v>
      </c>
      <c r="F49" s="70" t="s">
        <v>92</v>
      </c>
      <c r="G49" s="70" t="s">
        <v>418</v>
      </c>
      <c r="H49" s="70" t="s">
        <v>89</v>
      </c>
      <c r="I49" s="70" t="s">
        <v>501</v>
      </c>
      <c r="J49" s="70" t="s">
        <v>892</v>
      </c>
      <c r="K49" s="70" t="s">
        <v>731</v>
      </c>
    </row>
    <row r="50" spans="1:11">
      <c r="A50" s="77" t="s">
        <v>891</v>
      </c>
      <c r="B50" s="76">
        <v>41368</v>
      </c>
      <c r="C50" s="76">
        <v>39576</v>
      </c>
      <c r="D50" s="76">
        <v>38186</v>
      </c>
      <c r="E50" s="76">
        <v>36084</v>
      </c>
      <c r="F50" s="76">
        <v>35123</v>
      </c>
      <c r="G50" s="76">
        <v>27693</v>
      </c>
      <c r="H50" s="76">
        <v>26665</v>
      </c>
      <c r="I50" s="76">
        <v>25912</v>
      </c>
      <c r="J50" s="76">
        <v>25123</v>
      </c>
      <c r="K50" s="76">
        <v>23314</v>
      </c>
    </row>
    <row r="51" spans="1:11" ht="17" thickBot="1">
      <c r="A51" s="75" t="s">
        <v>98</v>
      </c>
      <c r="B51" s="74" t="s">
        <v>418</v>
      </c>
      <c r="C51" s="74" t="s">
        <v>123</v>
      </c>
      <c r="D51" s="74" t="s">
        <v>136</v>
      </c>
      <c r="E51" s="74" t="s">
        <v>882</v>
      </c>
      <c r="F51" s="74" t="s">
        <v>890</v>
      </c>
      <c r="G51" s="74" t="s">
        <v>431</v>
      </c>
      <c r="H51" s="74" t="s">
        <v>368</v>
      </c>
      <c r="I51" s="74" t="s">
        <v>127</v>
      </c>
      <c r="J51" s="74" t="s">
        <v>501</v>
      </c>
      <c r="K51" s="74" t="s">
        <v>707</v>
      </c>
    </row>
    <row r="52" spans="1:11">
      <c r="A52" s="73" t="s">
        <v>889</v>
      </c>
      <c r="B52" s="72" t="s">
        <v>89</v>
      </c>
      <c r="C52" s="72">
        <v>-86415</v>
      </c>
      <c r="D52" s="72">
        <v>-84455</v>
      </c>
      <c r="E52" s="72">
        <v>-77830</v>
      </c>
      <c r="F52" s="72" t="s">
        <v>89</v>
      </c>
      <c r="G52" s="72">
        <v>-72206</v>
      </c>
      <c r="H52" s="72" t="s">
        <v>89</v>
      </c>
      <c r="I52" s="72">
        <v>-68274</v>
      </c>
      <c r="J52" s="72">
        <v>-68065</v>
      </c>
      <c r="K52" s="72">
        <v>-65285</v>
      </c>
    </row>
    <row r="53" spans="1:11" ht="17" thickBot="1">
      <c r="A53" s="71" t="s">
        <v>98</v>
      </c>
      <c r="B53" s="70" t="s">
        <v>89</v>
      </c>
      <c r="C53" s="70" t="s">
        <v>420</v>
      </c>
      <c r="D53" s="70" t="s">
        <v>888</v>
      </c>
      <c r="E53" s="70" t="s">
        <v>779</v>
      </c>
      <c r="F53" s="70" t="s">
        <v>89</v>
      </c>
      <c r="G53" s="70" t="s">
        <v>261</v>
      </c>
      <c r="H53" s="70" t="s">
        <v>89</v>
      </c>
      <c r="I53" s="70" t="s">
        <v>278</v>
      </c>
      <c r="J53" s="70" t="s">
        <v>421</v>
      </c>
      <c r="K53" s="70" t="s">
        <v>428</v>
      </c>
    </row>
    <row r="54" spans="1:11">
      <c r="A54" s="77" t="s">
        <v>887</v>
      </c>
      <c r="B54" s="76">
        <v>23775</v>
      </c>
      <c r="C54" s="76">
        <v>23113</v>
      </c>
      <c r="D54" s="76">
        <v>24192</v>
      </c>
      <c r="E54" s="76">
        <v>27596</v>
      </c>
      <c r="F54" s="76">
        <v>27644</v>
      </c>
      <c r="G54" s="76">
        <v>27174</v>
      </c>
      <c r="H54" s="76">
        <v>26911</v>
      </c>
      <c r="I54" s="76">
        <v>27156</v>
      </c>
      <c r="J54" s="76">
        <v>27071</v>
      </c>
      <c r="K54" s="76">
        <v>24784</v>
      </c>
    </row>
    <row r="55" spans="1:11" ht="17" thickBot="1">
      <c r="A55" s="75" t="s">
        <v>98</v>
      </c>
      <c r="B55" s="74" t="s">
        <v>368</v>
      </c>
      <c r="C55" s="74" t="s">
        <v>122</v>
      </c>
      <c r="D55" s="74" t="s">
        <v>589</v>
      </c>
      <c r="E55" s="74" t="s">
        <v>364</v>
      </c>
      <c r="F55" s="74" t="s">
        <v>297</v>
      </c>
      <c r="G55" s="74" t="s">
        <v>429</v>
      </c>
      <c r="H55" s="74" t="s">
        <v>121</v>
      </c>
      <c r="I55" s="74" t="s">
        <v>445</v>
      </c>
      <c r="J55" s="74" t="s">
        <v>332</v>
      </c>
      <c r="K55" s="74" t="s">
        <v>414</v>
      </c>
    </row>
    <row r="56" spans="1:11">
      <c r="A56" s="73" t="s">
        <v>886</v>
      </c>
      <c r="B56" s="72" t="s">
        <v>89</v>
      </c>
      <c r="C56" s="72">
        <v>33140</v>
      </c>
      <c r="D56" s="72">
        <v>33626</v>
      </c>
      <c r="E56" s="72">
        <v>33273</v>
      </c>
      <c r="F56" s="72" t="s">
        <v>89</v>
      </c>
      <c r="G56" s="72">
        <v>32949</v>
      </c>
      <c r="H56" s="72">
        <v>32687</v>
      </c>
      <c r="I56" s="72">
        <v>32689</v>
      </c>
      <c r="J56" s="72">
        <v>32606</v>
      </c>
      <c r="K56" s="72">
        <v>30271</v>
      </c>
    </row>
    <row r="57" spans="1:11" ht="17" thickBot="1">
      <c r="A57" s="71" t="s">
        <v>98</v>
      </c>
      <c r="B57" s="70" t="s">
        <v>89</v>
      </c>
      <c r="C57" s="70" t="s">
        <v>674</v>
      </c>
      <c r="D57" s="70" t="s">
        <v>295</v>
      </c>
      <c r="E57" s="70" t="s">
        <v>121</v>
      </c>
      <c r="F57" s="70" t="s">
        <v>89</v>
      </c>
      <c r="G57" s="70" t="s">
        <v>605</v>
      </c>
      <c r="H57" s="70" t="s">
        <v>288</v>
      </c>
      <c r="I57" s="70" t="s">
        <v>445</v>
      </c>
      <c r="J57" s="70" t="s">
        <v>853</v>
      </c>
      <c r="K57" s="70" t="s">
        <v>278</v>
      </c>
    </row>
    <row r="58" spans="1:11">
      <c r="A58" s="73" t="s">
        <v>885</v>
      </c>
      <c r="B58" s="72" t="s">
        <v>89</v>
      </c>
      <c r="C58" s="72">
        <v>-10028</v>
      </c>
      <c r="D58" s="72">
        <v>-9435</v>
      </c>
      <c r="E58" s="72">
        <v>-5678</v>
      </c>
      <c r="F58" s="72" t="s">
        <v>89</v>
      </c>
      <c r="G58" s="72">
        <v>-5775</v>
      </c>
      <c r="H58" s="72">
        <v>-5776</v>
      </c>
      <c r="I58" s="72">
        <v>-5533</v>
      </c>
      <c r="J58" s="72">
        <v>-5535</v>
      </c>
      <c r="K58" s="72">
        <v>-5487</v>
      </c>
    </row>
    <row r="59" spans="1:11" ht="17" thickBot="1">
      <c r="A59" s="71" t="s">
        <v>98</v>
      </c>
      <c r="B59" s="70" t="s">
        <v>89</v>
      </c>
      <c r="C59" s="70" t="s">
        <v>180</v>
      </c>
      <c r="D59" s="70" t="s">
        <v>884</v>
      </c>
      <c r="E59" s="70" t="s">
        <v>314</v>
      </c>
      <c r="F59" s="70" t="s">
        <v>89</v>
      </c>
      <c r="G59" s="70" t="s">
        <v>426</v>
      </c>
      <c r="H59" s="70" t="s">
        <v>568</v>
      </c>
      <c r="I59" s="70" t="s">
        <v>426</v>
      </c>
      <c r="J59" s="70" t="s">
        <v>121</v>
      </c>
      <c r="K59" s="70" t="s">
        <v>521</v>
      </c>
    </row>
    <row r="60" spans="1:11">
      <c r="A60" s="77" t="s">
        <v>883</v>
      </c>
      <c r="B60" s="76">
        <v>15098</v>
      </c>
      <c r="C60" s="76">
        <v>14946</v>
      </c>
      <c r="D60" s="76">
        <v>14940</v>
      </c>
      <c r="E60" s="76">
        <v>15135</v>
      </c>
      <c r="F60" s="76">
        <v>14737</v>
      </c>
      <c r="G60" s="76">
        <v>14073</v>
      </c>
      <c r="H60" s="76">
        <v>14339</v>
      </c>
      <c r="I60" s="76">
        <v>14602</v>
      </c>
      <c r="J60" s="76">
        <v>14327</v>
      </c>
      <c r="K60" s="76">
        <v>11811</v>
      </c>
    </row>
    <row r="61" spans="1:11" ht="17" thickBot="1">
      <c r="A61" s="75" t="s">
        <v>98</v>
      </c>
      <c r="B61" s="74" t="s">
        <v>429</v>
      </c>
      <c r="C61" s="74" t="s">
        <v>426</v>
      </c>
      <c r="D61" s="74" t="s">
        <v>167</v>
      </c>
      <c r="E61" s="74" t="s">
        <v>882</v>
      </c>
      <c r="F61" s="74" t="s">
        <v>881</v>
      </c>
      <c r="G61" s="74" t="s">
        <v>352</v>
      </c>
      <c r="H61" s="74" t="s">
        <v>642</v>
      </c>
      <c r="I61" s="74" t="s">
        <v>567</v>
      </c>
      <c r="J61" s="74" t="s">
        <v>283</v>
      </c>
      <c r="K61" s="74" t="s">
        <v>115</v>
      </c>
    </row>
    <row r="62" spans="1:11">
      <c r="A62" s="73" t="s">
        <v>880</v>
      </c>
      <c r="B62" s="72" t="s">
        <v>89</v>
      </c>
      <c r="C62" s="72">
        <v>38687</v>
      </c>
      <c r="D62" s="72">
        <v>37749</v>
      </c>
      <c r="E62" s="72">
        <v>37377</v>
      </c>
      <c r="F62" s="72">
        <v>14737</v>
      </c>
      <c r="G62" s="72">
        <v>34236</v>
      </c>
      <c r="H62" s="72">
        <v>14339</v>
      </c>
      <c r="I62" s="72">
        <v>32593</v>
      </c>
      <c r="J62" s="72">
        <v>32346</v>
      </c>
      <c r="K62" s="72">
        <v>28212</v>
      </c>
    </row>
    <row r="63" spans="1:11" ht="17" thickBot="1">
      <c r="A63" s="71" t="s">
        <v>98</v>
      </c>
      <c r="B63" s="70" t="s">
        <v>89</v>
      </c>
      <c r="C63" s="70" t="s">
        <v>419</v>
      </c>
      <c r="D63" s="70" t="s">
        <v>429</v>
      </c>
      <c r="E63" s="70" t="s">
        <v>92</v>
      </c>
      <c r="F63" s="70" t="s">
        <v>307</v>
      </c>
      <c r="G63" s="70" t="s">
        <v>92</v>
      </c>
      <c r="H63" s="70" t="s">
        <v>879</v>
      </c>
      <c r="I63" s="70" t="s">
        <v>605</v>
      </c>
      <c r="J63" s="70" t="s">
        <v>736</v>
      </c>
      <c r="K63" s="70" t="s">
        <v>92</v>
      </c>
    </row>
    <row r="64" spans="1:11">
      <c r="A64" s="73" t="s">
        <v>878</v>
      </c>
      <c r="B64" s="72" t="s">
        <v>89</v>
      </c>
      <c r="C64" s="72">
        <v>-23741</v>
      </c>
      <c r="D64" s="72">
        <v>-22809</v>
      </c>
      <c r="E64" s="72">
        <v>-22243</v>
      </c>
      <c r="F64" s="72" t="s">
        <v>89</v>
      </c>
      <c r="G64" s="72">
        <v>-20163</v>
      </c>
      <c r="H64" s="72" t="s">
        <v>89</v>
      </c>
      <c r="I64" s="72">
        <v>-17991</v>
      </c>
      <c r="J64" s="72">
        <v>-18019</v>
      </c>
      <c r="K64" s="72">
        <v>-16401</v>
      </c>
    </row>
    <row r="65" spans="1:11" ht="17" thickBot="1">
      <c r="A65" s="71" t="s">
        <v>98</v>
      </c>
      <c r="B65" s="70" t="s">
        <v>89</v>
      </c>
      <c r="C65" s="70" t="s">
        <v>110</v>
      </c>
      <c r="D65" s="70" t="s">
        <v>261</v>
      </c>
      <c r="E65" s="70" t="s">
        <v>268</v>
      </c>
      <c r="F65" s="70" t="s">
        <v>89</v>
      </c>
      <c r="G65" s="70" t="s">
        <v>877</v>
      </c>
      <c r="H65" s="70" t="s">
        <v>89</v>
      </c>
      <c r="I65" s="70" t="s">
        <v>204</v>
      </c>
      <c r="J65" s="70" t="s">
        <v>724</v>
      </c>
      <c r="K65" s="70" t="s">
        <v>860</v>
      </c>
    </row>
    <row r="66" spans="1:11">
      <c r="A66" s="77" t="s">
        <v>876</v>
      </c>
      <c r="B66" s="76">
        <v>2824</v>
      </c>
      <c r="C66" s="76">
        <v>3081</v>
      </c>
      <c r="D66" s="76">
        <v>3208</v>
      </c>
      <c r="E66" s="76">
        <v>2780</v>
      </c>
      <c r="F66" s="76">
        <v>2500</v>
      </c>
      <c r="G66" s="76">
        <v>3962</v>
      </c>
      <c r="H66" s="76">
        <v>3788</v>
      </c>
      <c r="I66" s="76">
        <v>3997</v>
      </c>
      <c r="J66" s="76">
        <v>969</v>
      </c>
      <c r="K66" s="76">
        <v>4809</v>
      </c>
    </row>
    <row r="67" spans="1:11" ht="17" thickBot="1">
      <c r="A67" s="75" t="s">
        <v>98</v>
      </c>
      <c r="B67" s="74" t="s">
        <v>202</v>
      </c>
      <c r="C67" s="74" t="s">
        <v>860</v>
      </c>
      <c r="D67" s="74" t="s">
        <v>875</v>
      </c>
      <c r="E67" s="74" t="s">
        <v>874</v>
      </c>
      <c r="F67" s="74" t="s">
        <v>873</v>
      </c>
      <c r="G67" s="74" t="s">
        <v>500</v>
      </c>
      <c r="H67" s="74" t="s">
        <v>94</v>
      </c>
      <c r="I67" s="74" t="s">
        <v>92</v>
      </c>
      <c r="J67" s="74" t="s">
        <v>872</v>
      </c>
      <c r="K67" s="74" t="s">
        <v>871</v>
      </c>
    </row>
    <row r="68" spans="1:11">
      <c r="A68" s="73" t="s">
        <v>870</v>
      </c>
      <c r="B68" s="72">
        <v>1491</v>
      </c>
      <c r="C68" s="72">
        <v>1486</v>
      </c>
      <c r="D68" s="72">
        <v>1440</v>
      </c>
      <c r="E68" s="72">
        <v>98</v>
      </c>
      <c r="F68" s="72">
        <v>103</v>
      </c>
      <c r="G68" s="72">
        <v>104</v>
      </c>
      <c r="H68" s="72">
        <v>77</v>
      </c>
      <c r="I68" s="72">
        <v>130</v>
      </c>
      <c r="J68" s="72">
        <v>162</v>
      </c>
      <c r="K68" s="72">
        <v>603</v>
      </c>
    </row>
    <row r="69" spans="1:11" ht="17" thickBot="1">
      <c r="A69" s="71" t="s">
        <v>98</v>
      </c>
      <c r="B69" s="70" t="s">
        <v>445</v>
      </c>
      <c r="C69" s="70" t="s">
        <v>681</v>
      </c>
      <c r="D69" s="70" t="s">
        <v>92</v>
      </c>
      <c r="E69" s="70" t="s">
        <v>869</v>
      </c>
      <c r="F69" s="70" t="s">
        <v>710</v>
      </c>
      <c r="G69" s="70" t="s">
        <v>696</v>
      </c>
      <c r="H69" s="70" t="s">
        <v>868</v>
      </c>
      <c r="I69" s="70" t="s">
        <v>507</v>
      </c>
      <c r="J69" s="70" t="s">
        <v>867</v>
      </c>
      <c r="K69" s="70" t="s">
        <v>866</v>
      </c>
    </row>
    <row r="70" spans="1:11">
      <c r="A70" s="73" t="s">
        <v>865</v>
      </c>
      <c r="B70" s="72">
        <v>1333</v>
      </c>
      <c r="C70" s="72">
        <v>1595</v>
      </c>
      <c r="D70" s="72">
        <v>1768</v>
      </c>
      <c r="E70" s="72">
        <v>2682</v>
      </c>
      <c r="F70" s="72">
        <v>2397</v>
      </c>
      <c r="G70" s="72">
        <v>3858</v>
      </c>
      <c r="H70" s="72">
        <v>3711</v>
      </c>
      <c r="I70" s="72">
        <v>3867</v>
      </c>
      <c r="J70" s="72">
        <v>807</v>
      </c>
      <c r="K70" s="72">
        <v>4206</v>
      </c>
    </row>
    <row r="71" spans="1:11" ht="17" thickBot="1">
      <c r="A71" s="71" t="s">
        <v>98</v>
      </c>
      <c r="B71" s="70" t="s">
        <v>405</v>
      </c>
      <c r="C71" s="70" t="s">
        <v>864</v>
      </c>
      <c r="D71" s="70" t="s">
        <v>863</v>
      </c>
      <c r="E71" s="70" t="s">
        <v>862</v>
      </c>
      <c r="F71" s="70" t="s">
        <v>861</v>
      </c>
      <c r="G71" s="70" t="s">
        <v>407</v>
      </c>
      <c r="H71" s="70" t="s">
        <v>860</v>
      </c>
      <c r="I71" s="70" t="s">
        <v>92</v>
      </c>
      <c r="J71" s="70" t="s">
        <v>859</v>
      </c>
      <c r="K71" s="70" t="s">
        <v>92</v>
      </c>
    </row>
    <row r="72" spans="1:11">
      <c r="A72" s="69" t="s">
        <v>858</v>
      </c>
      <c r="B72" s="66" t="s">
        <v>89</v>
      </c>
      <c r="C72" s="66">
        <v>38</v>
      </c>
      <c r="D72" s="66">
        <v>82</v>
      </c>
      <c r="E72" s="66">
        <v>44</v>
      </c>
      <c r="F72" s="66">
        <v>70</v>
      </c>
      <c r="G72" s="66">
        <v>41</v>
      </c>
      <c r="H72" s="66" t="s">
        <v>89</v>
      </c>
      <c r="I72" s="66">
        <v>15</v>
      </c>
      <c r="J72" s="66">
        <v>28</v>
      </c>
      <c r="K72" s="66">
        <v>26</v>
      </c>
    </row>
    <row r="73" spans="1:11" ht="17" thickBot="1">
      <c r="A73" s="65" t="s">
        <v>98</v>
      </c>
      <c r="B73" s="64" t="s">
        <v>89</v>
      </c>
      <c r="C73" s="64" t="s">
        <v>336</v>
      </c>
      <c r="D73" s="64" t="s">
        <v>857</v>
      </c>
      <c r="E73" s="64" t="s">
        <v>856</v>
      </c>
      <c r="F73" s="64" t="s">
        <v>855</v>
      </c>
      <c r="G73" s="64" t="s">
        <v>277</v>
      </c>
      <c r="H73" s="64" t="s">
        <v>89</v>
      </c>
      <c r="I73" s="64" t="s">
        <v>854</v>
      </c>
      <c r="J73" s="64" t="s">
        <v>853</v>
      </c>
      <c r="K73" s="64" t="s">
        <v>852</v>
      </c>
    </row>
    <row r="74" spans="1:11">
      <c r="A74" s="77" t="s">
        <v>851</v>
      </c>
      <c r="B74" s="76">
        <v>1746</v>
      </c>
      <c r="C74" s="76">
        <v>2093</v>
      </c>
      <c r="D74" s="76">
        <v>1629</v>
      </c>
      <c r="E74" s="76">
        <v>1000</v>
      </c>
      <c r="F74" s="76">
        <v>1680</v>
      </c>
      <c r="G74" s="76">
        <v>1758</v>
      </c>
      <c r="H74" s="76">
        <v>1909</v>
      </c>
      <c r="I74" s="76">
        <v>3137</v>
      </c>
      <c r="J74" s="76">
        <v>9600</v>
      </c>
      <c r="K74" s="76">
        <v>9197</v>
      </c>
    </row>
    <row r="75" spans="1:11" ht="17" thickBot="1">
      <c r="A75" s="75" t="s">
        <v>98</v>
      </c>
      <c r="B75" s="74" t="s">
        <v>850</v>
      </c>
      <c r="C75" s="74" t="s">
        <v>849</v>
      </c>
      <c r="D75" s="74" t="s">
        <v>848</v>
      </c>
      <c r="E75" s="74" t="s">
        <v>200</v>
      </c>
      <c r="F75" s="74" t="s">
        <v>568</v>
      </c>
      <c r="G75" s="74" t="s">
        <v>847</v>
      </c>
      <c r="H75" s="74" t="s">
        <v>846</v>
      </c>
      <c r="I75" s="74" t="s">
        <v>845</v>
      </c>
      <c r="J75" s="74" t="s">
        <v>664</v>
      </c>
      <c r="K75" s="74" t="s">
        <v>92</v>
      </c>
    </row>
    <row r="76" spans="1:11">
      <c r="A76" s="73" t="s">
        <v>844</v>
      </c>
      <c r="B76" s="72">
        <v>598</v>
      </c>
      <c r="C76" s="72">
        <v>421</v>
      </c>
      <c r="D76" s="72">
        <v>692</v>
      </c>
      <c r="E76" s="72">
        <v>731</v>
      </c>
      <c r="F76" s="72">
        <v>992</v>
      </c>
      <c r="G76" s="72">
        <v>1366</v>
      </c>
      <c r="H76" s="72">
        <v>1586</v>
      </c>
      <c r="I76" s="72">
        <v>2116</v>
      </c>
      <c r="J76" s="72">
        <v>2430</v>
      </c>
      <c r="K76" s="72">
        <v>2817</v>
      </c>
    </row>
    <row r="77" spans="1:11" ht="17" thickBot="1">
      <c r="A77" s="71" t="s">
        <v>98</v>
      </c>
      <c r="B77" s="70" t="s">
        <v>843</v>
      </c>
      <c r="C77" s="70" t="s">
        <v>842</v>
      </c>
      <c r="D77" s="70" t="s">
        <v>448</v>
      </c>
      <c r="E77" s="70" t="s">
        <v>841</v>
      </c>
      <c r="F77" s="70" t="s">
        <v>840</v>
      </c>
      <c r="G77" s="70" t="s">
        <v>839</v>
      </c>
      <c r="H77" s="70" t="s">
        <v>333</v>
      </c>
      <c r="I77" s="70" t="s">
        <v>838</v>
      </c>
      <c r="J77" s="70" t="s">
        <v>837</v>
      </c>
      <c r="K77" s="70" t="s">
        <v>836</v>
      </c>
    </row>
    <row r="78" spans="1:11">
      <c r="A78" s="73" t="s">
        <v>835</v>
      </c>
      <c r="B78" s="72" t="s">
        <v>89</v>
      </c>
      <c r="C78" s="72" t="s">
        <v>89</v>
      </c>
      <c r="D78" s="72" t="s">
        <v>89</v>
      </c>
      <c r="E78" s="72" t="s">
        <v>89</v>
      </c>
      <c r="F78" s="72" t="s">
        <v>89</v>
      </c>
      <c r="G78" s="72">
        <v>0</v>
      </c>
      <c r="H78" s="72">
        <v>0</v>
      </c>
      <c r="I78" s="72" t="s">
        <v>89</v>
      </c>
      <c r="J78" s="72">
        <v>5788</v>
      </c>
      <c r="K78" s="72">
        <v>5725</v>
      </c>
    </row>
    <row r="79" spans="1:11" ht="17" thickBot="1">
      <c r="A79" s="71" t="s">
        <v>98</v>
      </c>
      <c r="B79" s="70" t="s">
        <v>89</v>
      </c>
      <c r="C79" s="70" t="s">
        <v>89</v>
      </c>
      <c r="D79" s="70" t="s">
        <v>89</v>
      </c>
      <c r="E79" s="70" t="s">
        <v>89</v>
      </c>
      <c r="F79" s="70" t="s">
        <v>89</v>
      </c>
      <c r="G79" s="70" t="s">
        <v>426</v>
      </c>
      <c r="H79" s="70" t="s">
        <v>89</v>
      </c>
      <c r="I79" s="70" t="s">
        <v>89</v>
      </c>
      <c r="J79" s="70" t="s">
        <v>295</v>
      </c>
      <c r="K79" s="70" t="s">
        <v>92</v>
      </c>
    </row>
    <row r="80" spans="1:11">
      <c r="A80" s="73" t="s">
        <v>834</v>
      </c>
      <c r="B80" s="72">
        <v>1148</v>
      </c>
      <c r="C80" s="72">
        <v>1672</v>
      </c>
      <c r="D80" s="72">
        <v>937</v>
      </c>
      <c r="E80" s="72">
        <v>269</v>
      </c>
      <c r="F80" s="72">
        <v>688</v>
      </c>
      <c r="G80" s="72">
        <v>392</v>
      </c>
      <c r="H80" s="72">
        <v>323</v>
      </c>
      <c r="I80" s="72">
        <v>1021</v>
      </c>
      <c r="J80" s="72">
        <v>1382</v>
      </c>
      <c r="K80" s="72">
        <v>655</v>
      </c>
    </row>
    <row r="81" spans="1:11" ht="17" thickBot="1">
      <c r="A81" s="71" t="s">
        <v>98</v>
      </c>
      <c r="B81" s="70" t="s">
        <v>833</v>
      </c>
      <c r="C81" s="70" t="s">
        <v>832</v>
      </c>
      <c r="D81" s="70" t="s">
        <v>92</v>
      </c>
      <c r="E81" s="70" t="s">
        <v>831</v>
      </c>
      <c r="F81" s="70" t="s">
        <v>830</v>
      </c>
      <c r="G81" s="70" t="s">
        <v>709</v>
      </c>
      <c r="H81" s="70" t="s">
        <v>829</v>
      </c>
      <c r="I81" s="70" t="s">
        <v>828</v>
      </c>
      <c r="J81" s="70" t="s">
        <v>92</v>
      </c>
      <c r="K81" s="70" t="s">
        <v>92</v>
      </c>
    </row>
    <row r="82" spans="1:11">
      <c r="A82" s="69" t="s">
        <v>827</v>
      </c>
      <c r="B82" s="66">
        <v>110052</v>
      </c>
      <c r="C82" s="66">
        <v>109650</v>
      </c>
      <c r="D82" s="66">
        <v>108071</v>
      </c>
      <c r="E82" s="66">
        <v>107733</v>
      </c>
      <c r="F82" s="66">
        <v>106741</v>
      </c>
      <c r="G82" s="66">
        <v>96592</v>
      </c>
      <c r="H82" s="66">
        <v>95349</v>
      </c>
      <c r="I82" s="66">
        <v>94668</v>
      </c>
      <c r="J82" s="66">
        <v>91430</v>
      </c>
      <c r="K82" s="66">
        <v>88404</v>
      </c>
    </row>
    <row r="83" spans="1:11" ht="17" thickBot="1">
      <c r="A83" s="65" t="s">
        <v>98</v>
      </c>
      <c r="B83" s="64" t="s">
        <v>370</v>
      </c>
      <c r="C83" s="64" t="s">
        <v>479</v>
      </c>
      <c r="D83" s="64" t="s">
        <v>445</v>
      </c>
      <c r="E83" s="64" t="s">
        <v>663</v>
      </c>
      <c r="F83" s="64" t="s">
        <v>379</v>
      </c>
      <c r="G83" s="64" t="s">
        <v>433</v>
      </c>
      <c r="H83" s="64" t="s">
        <v>707</v>
      </c>
      <c r="I83" s="64" t="s">
        <v>409</v>
      </c>
      <c r="J83" s="64" t="s">
        <v>371</v>
      </c>
      <c r="K83" s="64" t="s">
        <v>197</v>
      </c>
    </row>
    <row r="84" spans="1:1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</row>
    <row r="85" spans="1:11" ht="16" customHeight="1" thickBot="1">
      <c r="A85" s="78" t="s">
        <v>826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</row>
    <row r="86" spans="1:11">
      <c r="A86" s="69" t="s">
        <v>309</v>
      </c>
      <c r="B86" s="66">
        <v>7042</v>
      </c>
      <c r="C86" s="66">
        <v>7067</v>
      </c>
      <c r="D86" s="66">
        <v>6738</v>
      </c>
      <c r="E86" s="66">
        <v>6475</v>
      </c>
      <c r="F86" s="66">
        <v>6682</v>
      </c>
      <c r="G86" s="66">
        <v>6736</v>
      </c>
      <c r="H86" s="66">
        <v>6527</v>
      </c>
      <c r="I86" s="66">
        <v>6211</v>
      </c>
      <c r="J86" s="66">
        <v>6227</v>
      </c>
      <c r="K86" s="66">
        <v>5775</v>
      </c>
    </row>
    <row r="87" spans="1:11" ht="17" thickBot="1">
      <c r="A87" s="65" t="s">
        <v>98</v>
      </c>
      <c r="B87" s="64" t="s">
        <v>201</v>
      </c>
      <c r="C87" s="64" t="s">
        <v>443</v>
      </c>
      <c r="D87" s="64" t="s">
        <v>366</v>
      </c>
      <c r="E87" s="64" t="s">
        <v>124</v>
      </c>
      <c r="F87" s="64" t="s">
        <v>414</v>
      </c>
      <c r="G87" s="64" t="s">
        <v>681</v>
      </c>
      <c r="H87" s="64" t="s">
        <v>825</v>
      </c>
      <c r="I87" s="64" t="s">
        <v>278</v>
      </c>
      <c r="J87" s="64" t="s">
        <v>501</v>
      </c>
      <c r="K87" s="64" t="s">
        <v>292</v>
      </c>
    </row>
    <row r="88" spans="1:11">
      <c r="A88" s="69" t="s">
        <v>824</v>
      </c>
      <c r="B88" s="66" t="s">
        <v>89</v>
      </c>
      <c r="C88" s="66" t="s">
        <v>89</v>
      </c>
      <c r="D88" s="66" t="s">
        <v>89</v>
      </c>
      <c r="E88" s="66" t="s">
        <v>89</v>
      </c>
      <c r="F88" s="66" t="s">
        <v>89</v>
      </c>
      <c r="G88" s="66" t="s">
        <v>89</v>
      </c>
      <c r="H88" s="66" t="s">
        <v>89</v>
      </c>
      <c r="I88" s="66" t="s">
        <v>89</v>
      </c>
      <c r="J88" s="66" t="s">
        <v>89</v>
      </c>
      <c r="K88" s="66" t="s">
        <v>89</v>
      </c>
    </row>
    <row r="89" spans="1:11" ht="17" thickBot="1">
      <c r="A89" s="65" t="s">
        <v>98</v>
      </c>
      <c r="B89" s="64" t="s">
        <v>89</v>
      </c>
      <c r="C89" s="64" t="s">
        <v>89</v>
      </c>
      <c r="D89" s="64" t="s">
        <v>89</v>
      </c>
      <c r="E89" s="64" t="s">
        <v>89</v>
      </c>
      <c r="F89" s="64" t="s">
        <v>89</v>
      </c>
      <c r="G89" s="64" t="s">
        <v>89</v>
      </c>
      <c r="H89" s="64" t="s">
        <v>89</v>
      </c>
      <c r="I89" s="64" t="s">
        <v>89</v>
      </c>
      <c r="J89" s="64" t="s">
        <v>89</v>
      </c>
      <c r="K89" s="64" t="s">
        <v>89</v>
      </c>
    </row>
    <row r="90" spans="1:11">
      <c r="A90" s="69" t="s">
        <v>823</v>
      </c>
      <c r="B90" s="66">
        <v>2632</v>
      </c>
      <c r="C90" s="66">
        <v>2418</v>
      </c>
      <c r="D90" s="66">
        <v>2316</v>
      </c>
      <c r="E90" s="66">
        <v>2192</v>
      </c>
      <c r="F90" s="66">
        <v>2261</v>
      </c>
      <c r="G90" s="66">
        <v>2392</v>
      </c>
      <c r="H90" s="66">
        <v>2448</v>
      </c>
      <c r="I90" s="66">
        <v>2266</v>
      </c>
      <c r="J90" s="66">
        <v>2214</v>
      </c>
      <c r="K90" s="66">
        <v>1984</v>
      </c>
    </row>
    <row r="91" spans="1:11" ht="17" thickBot="1">
      <c r="A91" s="65" t="s">
        <v>98</v>
      </c>
      <c r="B91" s="64" t="s">
        <v>822</v>
      </c>
      <c r="C91" s="64" t="s">
        <v>664</v>
      </c>
      <c r="D91" s="64" t="s">
        <v>413</v>
      </c>
      <c r="E91" s="64" t="s">
        <v>124</v>
      </c>
      <c r="F91" s="64" t="s">
        <v>585</v>
      </c>
      <c r="G91" s="64" t="s">
        <v>420</v>
      </c>
      <c r="H91" s="64" t="s">
        <v>794</v>
      </c>
      <c r="I91" s="64" t="s">
        <v>298</v>
      </c>
      <c r="J91" s="64" t="s">
        <v>821</v>
      </c>
      <c r="K91" s="64" t="s">
        <v>96</v>
      </c>
    </row>
    <row r="92" spans="1:11">
      <c r="A92" s="69" t="s">
        <v>820</v>
      </c>
      <c r="B92" s="66">
        <v>1481</v>
      </c>
      <c r="C92" s="66">
        <v>1254</v>
      </c>
      <c r="D92" s="66">
        <v>1799</v>
      </c>
      <c r="E92" s="66">
        <v>709</v>
      </c>
      <c r="F92" s="66">
        <v>361</v>
      </c>
      <c r="G92" s="66">
        <v>1434</v>
      </c>
      <c r="H92" s="66">
        <v>1551</v>
      </c>
      <c r="I92" s="66">
        <v>820</v>
      </c>
      <c r="J92" s="66">
        <v>934</v>
      </c>
      <c r="K92" s="66">
        <v>0</v>
      </c>
    </row>
    <row r="93" spans="1:11" ht="17" thickBot="1">
      <c r="A93" s="65" t="s">
        <v>98</v>
      </c>
      <c r="B93" s="64" t="s">
        <v>322</v>
      </c>
      <c r="C93" s="64" t="s">
        <v>819</v>
      </c>
      <c r="D93" s="64" t="s">
        <v>92</v>
      </c>
      <c r="E93" s="64" t="s">
        <v>818</v>
      </c>
      <c r="F93" s="64" t="s">
        <v>228</v>
      </c>
      <c r="G93" s="64" t="s">
        <v>434</v>
      </c>
      <c r="H93" s="64" t="s">
        <v>817</v>
      </c>
      <c r="I93" s="64" t="s">
        <v>116</v>
      </c>
      <c r="J93" s="64" t="s">
        <v>92</v>
      </c>
      <c r="K93" s="64" t="s">
        <v>426</v>
      </c>
    </row>
    <row r="94" spans="1:11">
      <c r="A94" s="69" t="s">
        <v>816</v>
      </c>
      <c r="B94" s="66">
        <v>8512</v>
      </c>
      <c r="C94" s="66">
        <v>7991</v>
      </c>
      <c r="D94" s="66">
        <v>6152</v>
      </c>
      <c r="E94" s="66">
        <v>9085</v>
      </c>
      <c r="F94" s="66">
        <v>9182</v>
      </c>
      <c r="G94" s="66">
        <v>10570</v>
      </c>
      <c r="H94" s="66">
        <v>9420</v>
      </c>
      <c r="I94" s="66">
        <v>7668</v>
      </c>
      <c r="J94" s="66">
        <v>1845</v>
      </c>
      <c r="K94" s="66">
        <v>4891</v>
      </c>
    </row>
    <row r="95" spans="1:11" ht="17" thickBot="1">
      <c r="A95" s="65" t="s">
        <v>98</v>
      </c>
      <c r="B95" s="64" t="s">
        <v>327</v>
      </c>
      <c r="C95" s="64" t="s">
        <v>815</v>
      </c>
      <c r="D95" s="64" t="s">
        <v>814</v>
      </c>
      <c r="E95" s="64" t="s">
        <v>673</v>
      </c>
      <c r="F95" s="64" t="s">
        <v>813</v>
      </c>
      <c r="G95" s="64" t="s">
        <v>562</v>
      </c>
      <c r="H95" s="64" t="s">
        <v>812</v>
      </c>
      <c r="I95" s="64" t="s">
        <v>92</v>
      </c>
      <c r="J95" s="64" t="s">
        <v>811</v>
      </c>
      <c r="K95" s="64" t="s">
        <v>810</v>
      </c>
    </row>
    <row r="96" spans="1:11">
      <c r="A96" s="77" t="s">
        <v>809</v>
      </c>
      <c r="B96" s="76">
        <v>10859</v>
      </c>
      <c r="C96" s="76">
        <v>10493</v>
      </c>
      <c r="D96" s="76">
        <v>10271</v>
      </c>
      <c r="E96" s="76">
        <v>9833</v>
      </c>
      <c r="F96" s="76">
        <v>9281</v>
      </c>
      <c r="G96" s="76">
        <v>9164</v>
      </c>
      <c r="H96" s="76">
        <v>9111</v>
      </c>
      <c r="I96" s="76">
        <v>8939</v>
      </c>
      <c r="J96" s="76">
        <v>10406</v>
      </c>
      <c r="K96" s="76">
        <v>7365</v>
      </c>
    </row>
    <row r="97" spans="1:11" ht="17" thickBot="1">
      <c r="A97" s="75" t="s">
        <v>98</v>
      </c>
      <c r="B97" s="74" t="s">
        <v>409</v>
      </c>
      <c r="C97" s="74" t="s">
        <v>662</v>
      </c>
      <c r="D97" s="74" t="s">
        <v>418</v>
      </c>
      <c r="E97" s="74" t="s">
        <v>514</v>
      </c>
      <c r="F97" s="74" t="s">
        <v>433</v>
      </c>
      <c r="G97" s="74" t="s">
        <v>115</v>
      </c>
      <c r="H97" s="74" t="s">
        <v>567</v>
      </c>
      <c r="I97" s="74" t="s">
        <v>120</v>
      </c>
      <c r="J97" s="74" t="s">
        <v>808</v>
      </c>
      <c r="K97" s="74" t="s">
        <v>257</v>
      </c>
    </row>
    <row r="98" spans="1:11">
      <c r="A98" s="73" t="s">
        <v>807</v>
      </c>
      <c r="B98" s="72">
        <v>2852</v>
      </c>
      <c r="C98" s="72">
        <v>2728</v>
      </c>
      <c r="D98" s="72">
        <v>2692</v>
      </c>
      <c r="E98" s="72">
        <v>2149</v>
      </c>
      <c r="F98" s="72">
        <v>2144</v>
      </c>
      <c r="G98" s="72">
        <v>2060</v>
      </c>
      <c r="H98" s="72">
        <v>2097</v>
      </c>
      <c r="I98" s="72">
        <v>2134</v>
      </c>
      <c r="J98" s="72">
        <v>2136</v>
      </c>
      <c r="K98" s="72">
        <v>1956</v>
      </c>
    </row>
    <row r="99" spans="1:11" ht="17" thickBot="1">
      <c r="A99" s="71" t="s">
        <v>98</v>
      </c>
      <c r="B99" s="70" t="s">
        <v>418</v>
      </c>
      <c r="C99" s="70" t="s">
        <v>433</v>
      </c>
      <c r="D99" s="70" t="s">
        <v>643</v>
      </c>
      <c r="E99" s="70" t="s">
        <v>204</v>
      </c>
      <c r="F99" s="70" t="s">
        <v>366</v>
      </c>
      <c r="G99" s="70" t="s">
        <v>642</v>
      </c>
      <c r="H99" s="70" t="s">
        <v>428</v>
      </c>
      <c r="I99" s="70" t="s">
        <v>208</v>
      </c>
      <c r="J99" s="70" t="s">
        <v>332</v>
      </c>
      <c r="K99" s="70" t="s">
        <v>121</v>
      </c>
    </row>
    <row r="100" spans="1:11">
      <c r="A100" s="73" t="s">
        <v>806</v>
      </c>
      <c r="B100" s="72">
        <v>1943</v>
      </c>
      <c r="C100" s="72">
        <v>1943</v>
      </c>
      <c r="D100" s="72">
        <v>1861</v>
      </c>
      <c r="E100" s="72">
        <v>1952</v>
      </c>
      <c r="F100" s="72">
        <v>2035</v>
      </c>
      <c r="G100" s="72">
        <v>2077</v>
      </c>
      <c r="H100" s="72">
        <v>1858</v>
      </c>
      <c r="I100" s="72">
        <v>1579</v>
      </c>
      <c r="J100" s="72">
        <v>1752</v>
      </c>
      <c r="K100" s="72">
        <v>1972</v>
      </c>
    </row>
    <row r="101" spans="1:11" ht="17" thickBot="1">
      <c r="A101" s="71" t="s">
        <v>98</v>
      </c>
      <c r="B101" s="70" t="s">
        <v>426</v>
      </c>
      <c r="C101" s="70" t="s">
        <v>664</v>
      </c>
      <c r="D101" s="70" t="s">
        <v>805</v>
      </c>
      <c r="E101" s="70" t="s">
        <v>110</v>
      </c>
      <c r="F101" s="70" t="s">
        <v>412</v>
      </c>
      <c r="G101" s="70" t="s">
        <v>804</v>
      </c>
      <c r="H101" s="70" t="s">
        <v>496</v>
      </c>
      <c r="I101" s="70" t="s">
        <v>724</v>
      </c>
      <c r="J101" s="70" t="s">
        <v>803</v>
      </c>
      <c r="K101" s="70" t="s">
        <v>802</v>
      </c>
    </row>
    <row r="102" spans="1:11">
      <c r="A102" s="73" t="s">
        <v>801</v>
      </c>
      <c r="B102" s="72">
        <v>2926</v>
      </c>
      <c r="C102" s="72">
        <v>3101</v>
      </c>
      <c r="D102" s="72">
        <v>3111</v>
      </c>
      <c r="E102" s="72">
        <v>3349</v>
      </c>
      <c r="F102" s="72">
        <v>2848</v>
      </c>
      <c r="G102" s="72">
        <v>2835</v>
      </c>
      <c r="H102" s="72">
        <v>3046</v>
      </c>
      <c r="I102" s="72">
        <v>2800</v>
      </c>
      <c r="J102" s="72">
        <v>2728</v>
      </c>
      <c r="K102" s="72">
        <v>1791</v>
      </c>
    </row>
    <row r="103" spans="1:11" ht="17" thickBot="1">
      <c r="A103" s="71" t="s">
        <v>98</v>
      </c>
      <c r="B103" s="70" t="s">
        <v>773</v>
      </c>
      <c r="C103" s="70" t="s">
        <v>278</v>
      </c>
      <c r="D103" s="70" t="s">
        <v>509</v>
      </c>
      <c r="E103" s="70" t="s">
        <v>800</v>
      </c>
      <c r="F103" s="70" t="s">
        <v>339</v>
      </c>
      <c r="G103" s="70" t="s">
        <v>441</v>
      </c>
      <c r="H103" s="70" t="s">
        <v>484</v>
      </c>
      <c r="I103" s="70" t="s">
        <v>523</v>
      </c>
      <c r="J103" s="70" t="s">
        <v>799</v>
      </c>
      <c r="K103" s="70" t="s">
        <v>241</v>
      </c>
    </row>
    <row r="104" spans="1:11">
      <c r="A104" s="73" t="s">
        <v>798</v>
      </c>
      <c r="B104" s="72" t="s">
        <v>89</v>
      </c>
      <c r="C104" s="72" t="s">
        <v>89</v>
      </c>
      <c r="D104" s="72" t="s">
        <v>89</v>
      </c>
      <c r="E104" s="72" t="s">
        <v>89</v>
      </c>
      <c r="F104" s="72" t="s">
        <v>89</v>
      </c>
      <c r="G104" s="72" t="s">
        <v>89</v>
      </c>
      <c r="H104" s="72" t="s">
        <v>89</v>
      </c>
      <c r="I104" s="72" t="s">
        <v>89</v>
      </c>
      <c r="J104" s="72" t="s">
        <v>89</v>
      </c>
      <c r="K104" s="72">
        <v>0</v>
      </c>
    </row>
    <row r="105" spans="1:11" ht="17" thickBot="1">
      <c r="A105" s="71" t="s">
        <v>98</v>
      </c>
      <c r="B105" s="70" t="s">
        <v>89</v>
      </c>
      <c r="C105" s="70" t="s">
        <v>89</v>
      </c>
      <c r="D105" s="70" t="s">
        <v>89</v>
      </c>
      <c r="E105" s="70" t="s">
        <v>89</v>
      </c>
      <c r="F105" s="70" t="s">
        <v>89</v>
      </c>
      <c r="G105" s="70" t="s">
        <v>89</v>
      </c>
      <c r="H105" s="70" t="s">
        <v>89</v>
      </c>
      <c r="I105" s="70" t="s">
        <v>89</v>
      </c>
      <c r="J105" s="70" t="s">
        <v>89</v>
      </c>
      <c r="K105" s="70" t="s">
        <v>142</v>
      </c>
    </row>
    <row r="106" spans="1:11">
      <c r="A106" s="73" t="s">
        <v>797</v>
      </c>
      <c r="B106" s="72">
        <v>3138</v>
      </c>
      <c r="C106" s="72">
        <v>2721</v>
      </c>
      <c r="D106" s="72">
        <v>2607</v>
      </c>
      <c r="E106" s="72">
        <v>2383</v>
      </c>
      <c r="F106" s="72">
        <v>2254</v>
      </c>
      <c r="G106" s="72">
        <v>2192</v>
      </c>
      <c r="H106" s="72">
        <v>2110</v>
      </c>
      <c r="I106" s="72">
        <v>2426</v>
      </c>
      <c r="J106" s="72">
        <v>3790</v>
      </c>
      <c r="K106" s="72">
        <v>1646</v>
      </c>
    </row>
    <row r="107" spans="1:11" ht="17" thickBot="1">
      <c r="A107" s="71" t="s">
        <v>98</v>
      </c>
      <c r="B107" s="70" t="s">
        <v>475</v>
      </c>
      <c r="C107" s="70" t="s">
        <v>664</v>
      </c>
      <c r="D107" s="70" t="s">
        <v>530</v>
      </c>
      <c r="E107" s="70" t="s">
        <v>413</v>
      </c>
      <c r="F107" s="70" t="s">
        <v>292</v>
      </c>
      <c r="G107" s="70" t="s">
        <v>431</v>
      </c>
      <c r="H107" s="70" t="s">
        <v>360</v>
      </c>
      <c r="I107" s="70" t="s">
        <v>796</v>
      </c>
      <c r="J107" s="70" t="s">
        <v>92</v>
      </c>
      <c r="K107" s="70" t="s">
        <v>500</v>
      </c>
    </row>
    <row r="108" spans="1:11">
      <c r="A108" s="69" t="s">
        <v>795</v>
      </c>
      <c r="B108" s="66">
        <v>30526</v>
      </c>
      <c r="C108" s="66">
        <v>29223</v>
      </c>
      <c r="D108" s="66">
        <v>27276</v>
      </c>
      <c r="E108" s="66">
        <v>28294</v>
      </c>
      <c r="F108" s="66">
        <v>27767</v>
      </c>
      <c r="G108" s="66">
        <v>30296</v>
      </c>
      <c r="H108" s="66">
        <v>29057</v>
      </c>
      <c r="I108" s="66">
        <v>25904</v>
      </c>
      <c r="J108" s="66">
        <v>21626</v>
      </c>
      <c r="K108" s="66">
        <v>20015</v>
      </c>
    </row>
    <row r="109" spans="1:11" ht="17" thickBot="1">
      <c r="A109" s="65" t="s">
        <v>98</v>
      </c>
      <c r="B109" s="64" t="s">
        <v>418</v>
      </c>
      <c r="C109" s="64" t="s">
        <v>365</v>
      </c>
      <c r="D109" s="64" t="s">
        <v>764</v>
      </c>
      <c r="E109" s="64" t="s">
        <v>567</v>
      </c>
      <c r="F109" s="64" t="s">
        <v>202</v>
      </c>
      <c r="G109" s="64" t="s">
        <v>314</v>
      </c>
      <c r="H109" s="64" t="s">
        <v>562</v>
      </c>
      <c r="I109" s="64" t="s">
        <v>170</v>
      </c>
      <c r="J109" s="64" t="s">
        <v>794</v>
      </c>
      <c r="K109" s="64" t="s">
        <v>466</v>
      </c>
    </row>
    <row r="110" spans="1:11" ht="17" thickBot="1">
      <c r="A110" s="63"/>
      <c r="B110" s="63"/>
      <c r="C110" s="63"/>
      <c r="D110" s="63"/>
      <c r="E110" s="63"/>
      <c r="F110" s="63"/>
      <c r="G110" s="63"/>
      <c r="H110" s="63"/>
      <c r="I110" s="63"/>
      <c r="J110" s="63"/>
      <c r="K110" s="63"/>
    </row>
    <row r="111" spans="1:11">
      <c r="A111" s="77" t="s">
        <v>793</v>
      </c>
      <c r="B111" s="76">
        <v>37634</v>
      </c>
      <c r="C111" s="76">
        <v>38831</v>
      </c>
      <c r="D111" s="76">
        <v>38618</v>
      </c>
      <c r="E111" s="76">
        <v>35964</v>
      </c>
      <c r="F111" s="76">
        <v>38741</v>
      </c>
      <c r="G111" s="76">
        <v>26490</v>
      </c>
      <c r="H111" s="76">
        <v>26293</v>
      </c>
      <c r="I111" s="76">
        <v>28753</v>
      </c>
      <c r="J111" s="76">
        <v>29528</v>
      </c>
      <c r="K111" s="76">
        <v>29482</v>
      </c>
    </row>
    <row r="112" spans="1:11" ht="17" thickBot="1">
      <c r="A112" s="75" t="s">
        <v>98</v>
      </c>
      <c r="B112" s="74" t="s">
        <v>124</v>
      </c>
      <c r="C112" s="74" t="s">
        <v>115</v>
      </c>
      <c r="D112" s="74" t="s">
        <v>296</v>
      </c>
      <c r="E112" s="74" t="s">
        <v>792</v>
      </c>
      <c r="F112" s="74" t="s">
        <v>791</v>
      </c>
      <c r="G112" s="74" t="s">
        <v>707</v>
      </c>
      <c r="H112" s="74" t="s">
        <v>132</v>
      </c>
      <c r="I112" s="74" t="s">
        <v>790</v>
      </c>
      <c r="J112" s="74" t="s">
        <v>204</v>
      </c>
      <c r="K112" s="74" t="s">
        <v>439</v>
      </c>
    </row>
    <row r="113" spans="1:11">
      <c r="A113" s="73" t="s">
        <v>789</v>
      </c>
      <c r="B113" s="72">
        <v>30535</v>
      </c>
      <c r="C113" s="72">
        <v>31930</v>
      </c>
      <c r="D113" s="72">
        <v>31922</v>
      </c>
      <c r="E113" s="72">
        <v>30089</v>
      </c>
      <c r="F113" s="72">
        <v>33148</v>
      </c>
      <c r="G113" s="72">
        <v>26064</v>
      </c>
      <c r="H113" s="72">
        <v>26293</v>
      </c>
      <c r="I113" s="72">
        <v>28247</v>
      </c>
      <c r="J113" s="72">
        <v>29028</v>
      </c>
      <c r="K113" s="72">
        <v>29482</v>
      </c>
    </row>
    <row r="114" spans="1:11" ht="17" thickBot="1">
      <c r="A114" s="71" t="s">
        <v>98</v>
      </c>
      <c r="B114" s="70" t="s">
        <v>568</v>
      </c>
      <c r="C114" s="70" t="s">
        <v>426</v>
      </c>
      <c r="D114" s="70" t="s">
        <v>788</v>
      </c>
      <c r="E114" s="70" t="s">
        <v>466</v>
      </c>
      <c r="F114" s="70" t="s">
        <v>787</v>
      </c>
      <c r="G114" s="70" t="s">
        <v>121</v>
      </c>
      <c r="H114" s="70" t="s">
        <v>441</v>
      </c>
      <c r="I114" s="70" t="s">
        <v>786</v>
      </c>
      <c r="J114" s="70" t="s">
        <v>275</v>
      </c>
      <c r="K114" s="70" t="s">
        <v>439</v>
      </c>
    </row>
    <row r="115" spans="1:11">
      <c r="A115" s="73" t="s">
        <v>785</v>
      </c>
      <c r="B115" s="72">
        <v>7099</v>
      </c>
      <c r="C115" s="72">
        <v>6901</v>
      </c>
      <c r="D115" s="72">
        <v>6696</v>
      </c>
      <c r="E115" s="72">
        <v>5875</v>
      </c>
      <c r="F115" s="72">
        <v>5593</v>
      </c>
      <c r="G115" s="72">
        <v>426</v>
      </c>
      <c r="H115" s="72" t="s">
        <v>89</v>
      </c>
      <c r="I115" s="72">
        <v>506</v>
      </c>
      <c r="J115" s="72">
        <v>500</v>
      </c>
      <c r="K115" s="72" t="s">
        <v>89</v>
      </c>
    </row>
    <row r="116" spans="1:11" ht="17" thickBot="1">
      <c r="A116" s="71" t="s">
        <v>98</v>
      </c>
      <c r="B116" s="70" t="s">
        <v>368</v>
      </c>
      <c r="C116" s="70" t="s">
        <v>127</v>
      </c>
      <c r="D116" s="70" t="s">
        <v>784</v>
      </c>
      <c r="E116" s="70" t="s">
        <v>680</v>
      </c>
      <c r="F116" s="70" t="s">
        <v>92</v>
      </c>
      <c r="G116" s="70" t="s">
        <v>783</v>
      </c>
      <c r="H116" s="70" t="s">
        <v>89</v>
      </c>
      <c r="I116" s="70" t="s">
        <v>408</v>
      </c>
      <c r="J116" s="70" t="s">
        <v>89</v>
      </c>
      <c r="K116" s="70" t="s">
        <v>89</v>
      </c>
    </row>
    <row r="117" spans="1:11">
      <c r="A117" s="69" t="s">
        <v>782</v>
      </c>
      <c r="B117" s="66">
        <v>47627</v>
      </c>
      <c r="C117" s="66">
        <v>48076</v>
      </c>
      <c r="D117" s="66">
        <v>46569</v>
      </c>
      <c r="E117" s="66">
        <v>45758</v>
      </c>
      <c r="F117" s="66">
        <v>48284</v>
      </c>
      <c r="G117" s="66">
        <v>38494</v>
      </c>
      <c r="H117" s="66">
        <v>37264</v>
      </c>
      <c r="I117" s="66">
        <v>37241</v>
      </c>
      <c r="J117" s="66">
        <v>32307</v>
      </c>
      <c r="K117" s="66">
        <v>34373</v>
      </c>
    </row>
    <row r="118" spans="1:11" ht="17" thickBot="1">
      <c r="A118" s="65" t="s">
        <v>98</v>
      </c>
      <c r="B118" s="64" t="s">
        <v>121</v>
      </c>
      <c r="C118" s="64" t="s">
        <v>681</v>
      </c>
      <c r="D118" s="64" t="s">
        <v>367</v>
      </c>
      <c r="E118" s="64" t="s">
        <v>94</v>
      </c>
      <c r="F118" s="64" t="s">
        <v>324</v>
      </c>
      <c r="G118" s="64" t="s">
        <v>754</v>
      </c>
      <c r="H118" s="64" t="s">
        <v>271</v>
      </c>
      <c r="I118" s="64" t="s">
        <v>475</v>
      </c>
      <c r="J118" s="64" t="s">
        <v>712</v>
      </c>
      <c r="K118" s="64" t="s">
        <v>202</v>
      </c>
    </row>
    <row r="119" spans="1:11">
      <c r="A119" s="77" t="s">
        <v>781</v>
      </c>
      <c r="B119" s="76">
        <v>1143</v>
      </c>
      <c r="C119" s="76">
        <v>1124</v>
      </c>
      <c r="D119" s="76">
        <v>1185</v>
      </c>
      <c r="E119" s="76">
        <v>855</v>
      </c>
      <c r="F119" s="76">
        <v>703</v>
      </c>
      <c r="G119" s="76">
        <v>631</v>
      </c>
      <c r="H119" s="76">
        <v>655</v>
      </c>
      <c r="I119" s="76">
        <v>658</v>
      </c>
      <c r="J119" s="76">
        <v>879</v>
      </c>
      <c r="K119" s="76">
        <v>957</v>
      </c>
    </row>
    <row r="120" spans="1:11" ht="17" thickBot="1">
      <c r="A120" s="75" t="s">
        <v>98</v>
      </c>
      <c r="B120" s="74" t="s">
        <v>297</v>
      </c>
      <c r="C120" s="74" t="s">
        <v>220</v>
      </c>
      <c r="D120" s="74" t="s">
        <v>321</v>
      </c>
      <c r="E120" s="74" t="s">
        <v>745</v>
      </c>
      <c r="F120" s="74" t="s">
        <v>274</v>
      </c>
      <c r="G120" s="74" t="s">
        <v>779</v>
      </c>
      <c r="H120" s="74" t="s">
        <v>778</v>
      </c>
      <c r="I120" s="74" t="s">
        <v>777</v>
      </c>
      <c r="J120" s="74" t="s">
        <v>284</v>
      </c>
      <c r="K120" s="74" t="s">
        <v>445</v>
      </c>
    </row>
    <row r="121" spans="1:11">
      <c r="A121" s="73" t="s">
        <v>780</v>
      </c>
      <c r="B121" s="72">
        <v>1143</v>
      </c>
      <c r="C121" s="72">
        <v>1124</v>
      </c>
      <c r="D121" s="72">
        <v>1185</v>
      </c>
      <c r="E121" s="72">
        <v>855</v>
      </c>
      <c r="F121" s="72">
        <v>703</v>
      </c>
      <c r="G121" s="72">
        <v>631</v>
      </c>
      <c r="H121" s="72">
        <v>655</v>
      </c>
      <c r="I121" s="72">
        <v>658</v>
      </c>
      <c r="J121" s="72">
        <v>879</v>
      </c>
      <c r="K121" s="72">
        <v>957</v>
      </c>
    </row>
    <row r="122" spans="1:11" ht="17" thickBot="1">
      <c r="A122" s="71" t="s">
        <v>98</v>
      </c>
      <c r="B122" s="70" t="s">
        <v>297</v>
      </c>
      <c r="C122" s="70" t="s">
        <v>220</v>
      </c>
      <c r="D122" s="70" t="s">
        <v>321</v>
      </c>
      <c r="E122" s="70" t="s">
        <v>745</v>
      </c>
      <c r="F122" s="70" t="s">
        <v>274</v>
      </c>
      <c r="G122" s="70" t="s">
        <v>779</v>
      </c>
      <c r="H122" s="70" t="s">
        <v>778</v>
      </c>
      <c r="I122" s="70" t="s">
        <v>777</v>
      </c>
      <c r="J122" s="70" t="s">
        <v>284</v>
      </c>
      <c r="K122" s="70" t="s">
        <v>445</v>
      </c>
    </row>
    <row r="123" spans="1:11">
      <c r="A123" s="69" t="s">
        <v>776</v>
      </c>
      <c r="B123" s="66">
        <v>3274</v>
      </c>
      <c r="C123" s="66">
        <v>3172</v>
      </c>
      <c r="D123" s="66">
        <v>3020</v>
      </c>
      <c r="E123" s="66">
        <v>2643</v>
      </c>
      <c r="F123" s="66">
        <v>2687</v>
      </c>
      <c r="G123" s="66">
        <v>2580</v>
      </c>
      <c r="H123" s="66">
        <v>2537</v>
      </c>
      <c r="I123" s="66">
        <v>2486</v>
      </c>
      <c r="J123" s="66">
        <v>2360</v>
      </c>
      <c r="K123" s="66">
        <v>2142</v>
      </c>
    </row>
    <row r="124" spans="1:11" ht="17" thickBot="1">
      <c r="A124" s="65" t="s">
        <v>98</v>
      </c>
      <c r="B124" s="64" t="s">
        <v>681</v>
      </c>
      <c r="C124" s="64" t="s">
        <v>680</v>
      </c>
      <c r="D124" s="64" t="s">
        <v>315</v>
      </c>
      <c r="E124" s="64" t="s">
        <v>679</v>
      </c>
      <c r="F124" s="64" t="s">
        <v>366</v>
      </c>
      <c r="G124" s="64" t="s">
        <v>297</v>
      </c>
      <c r="H124" s="64" t="s">
        <v>480</v>
      </c>
      <c r="I124" s="64" t="s">
        <v>594</v>
      </c>
      <c r="J124" s="64" t="s">
        <v>678</v>
      </c>
      <c r="K124" s="64" t="s">
        <v>677</v>
      </c>
    </row>
    <row r="125" spans="1:11">
      <c r="A125" s="77" t="s">
        <v>775</v>
      </c>
      <c r="B125" s="76">
        <v>5651</v>
      </c>
      <c r="C125" s="76">
        <v>5516</v>
      </c>
      <c r="D125" s="76">
        <v>5631</v>
      </c>
      <c r="E125" s="76">
        <v>5582</v>
      </c>
      <c r="F125" s="76">
        <v>5118</v>
      </c>
      <c r="G125" s="76">
        <v>5926</v>
      </c>
      <c r="H125" s="76">
        <v>5832</v>
      </c>
      <c r="I125" s="76">
        <v>6179</v>
      </c>
      <c r="J125" s="76">
        <v>6130</v>
      </c>
      <c r="K125" s="76">
        <v>6249</v>
      </c>
    </row>
    <row r="126" spans="1:11" ht="17" thickBot="1">
      <c r="A126" s="75" t="s">
        <v>98</v>
      </c>
      <c r="B126" s="74" t="s">
        <v>490</v>
      </c>
      <c r="C126" s="74" t="s">
        <v>412</v>
      </c>
      <c r="D126" s="74" t="s">
        <v>663</v>
      </c>
      <c r="E126" s="74" t="s">
        <v>467</v>
      </c>
      <c r="F126" s="74" t="s">
        <v>774</v>
      </c>
      <c r="G126" s="74" t="s">
        <v>369</v>
      </c>
      <c r="H126" s="74" t="s">
        <v>773</v>
      </c>
      <c r="I126" s="74" t="s">
        <v>605</v>
      </c>
      <c r="J126" s="74" t="s">
        <v>352</v>
      </c>
      <c r="K126" s="74" t="s">
        <v>408</v>
      </c>
    </row>
    <row r="127" spans="1:11">
      <c r="A127" s="73" t="s">
        <v>772</v>
      </c>
      <c r="B127" s="72">
        <v>894</v>
      </c>
      <c r="C127" s="72">
        <v>713</v>
      </c>
      <c r="D127" s="72">
        <v>937</v>
      </c>
      <c r="E127" s="72">
        <v>938</v>
      </c>
      <c r="F127" s="72">
        <v>908</v>
      </c>
      <c r="G127" s="72">
        <v>995</v>
      </c>
      <c r="H127" s="72">
        <v>1025</v>
      </c>
      <c r="I127" s="72">
        <v>901</v>
      </c>
      <c r="J127" s="72">
        <v>940</v>
      </c>
      <c r="K127" s="72">
        <v>1048</v>
      </c>
    </row>
    <row r="128" spans="1:11" ht="17" thickBot="1">
      <c r="A128" s="71" t="s">
        <v>98</v>
      </c>
      <c r="B128" s="70" t="s">
        <v>324</v>
      </c>
      <c r="C128" s="70" t="s">
        <v>771</v>
      </c>
      <c r="D128" s="70" t="s">
        <v>208</v>
      </c>
      <c r="E128" s="70" t="s">
        <v>754</v>
      </c>
      <c r="F128" s="70" t="s">
        <v>486</v>
      </c>
      <c r="G128" s="70" t="s">
        <v>586</v>
      </c>
      <c r="H128" s="70" t="s">
        <v>753</v>
      </c>
      <c r="I128" s="70" t="s">
        <v>110</v>
      </c>
      <c r="J128" s="70" t="s">
        <v>732</v>
      </c>
      <c r="K128" s="70" t="s">
        <v>770</v>
      </c>
    </row>
    <row r="129" spans="1:11">
      <c r="A129" s="73" t="s">
        <v>769</v>
      </c>
      <c r="B129" s="72">
        <v>2551</v>
      </c>
      <c r="C129" s="72">
        <v>2567</v>
      </c>
      <c r="D129" s="72">
        <v>2798</v>
      </c>
      <c r="E129" s="72">
        <v>2202</v>
      </c>
      <c r="F129" s="72">
        <v>2554</v>
      </c>
      <c r="G129" s="72">
        <v>2823</v>
      </c>
      <c r="H129" s="72">
        <v>2674</v>
      </c>
      <c r="I129" s="72">
        <v>3029</v>
      </c>
      <c r="J129" s="72">
        <v>3142</v>
      </c>
      <c r="K129" s="72">
        <v>3239</v>
      </c>
    </row>
    <row r="130" spans="1:11" ht="17" thickBot="1">
      <c r="A130" s="71" t="s">
        <v>98</v>
      </c>
      <c r="B130" s="70" t="s">
        <v>731</v>
      </c>
      <c r="C130" s="70" t="s">
        <v>202</v>
      </c>
      <c r="D130" s="70" t="s">
        <v>768</v>
      </c>
      <c r="E130" s="70" t="s">
        <v>356</v>
      </c>
      <c r="F130" s="70" t="s">
        <v>767</v>
      </c>
      <c r="G130" s="70" t="s">
        <v>766</v>
      </c>
      <c r="H130" s="70" t="s">
        <v>765</v>
      </c>
      <c r="I130" s="70" t="s">
        <v>764</v>
      </c>
      <c r="J130" s="70" t="s">
        <v>133</v>
      </c>
      <c r="K130" s="70" t="s">
        <v>279</v>
      </c>
    </row>
    <row r="131" spans="1:11">
      <c r="A131" s="73" t="s">
        <v>763</v>
      </c>
      <c r="B131" s="72">
        <v>2206</v>
      </c>
      <c r="C131" s="72">
        <v>2236</v>
      </c>
      <c r="D131" s="72">
        <v>1896</v>
      </c>
      <c r="E131" s="72">
        <v>2442</v>
      </c>
      <c r="F131" s="72">
        <v>1656</v>
      </c>
      <c r="G131" s="72">
        <v>2108</v>
      </c>
      <c r="H131" s="72">
        <v>2133</v>
      </c>
      <c r="I131" s="72">
        <v>2249</v>
      </c>
      <c r="J131" s="72">
        <v>2048</v>
      </c>
      <c r="K131" s="72">
        <v>1962</v>
      </c>
    </row>
    <row r="132" spans="1:11" ht="17" thickBot="1">
      <c r="A132" s="71" t="s">
        <v>98</v>
      </c>
      <c r="B132" s="70" t="s">
        <v>167</v>
      </c>
      <c r="C132" s="70" t="s">
        <v>762</v>
      </c>
      <c r="D132" s="70" t="s">
        <v>761</v>
      </c>
      <c r="E132" s="70" t="s">
        <v>760</v>
      </c>
      <c r="F132" s="70" t="s">
        <v>759</v>
      </c>
      <c r="G132" s="70" t="s">
        <v>96</v>
      </c>
      <c r="H132" s="70" t="s">
        <v>94</v>
      </c>
      <c r="I132" s="70" t="s">
        <v>758</v>
      </c>
      <c r="J132" s="70" t="s">
        <v>664</v>
      </c>
      <c r="K132" s="70" t="s">
        <v>757</v>
      </c>
    </row>
    <row r="133" spans="1:11">
      <c r="A133" s="73" t="s">
        <v>756</v>
      </c>
      <c r="B133" s="72" t="s">
        <v>89</v>
      </c>
      <c r="C133" s="72" t="s">
        <v>89</v>
      </c>
      <c r="D133" s="72" t="s">
        <v>89</v>
      </c>
      <c r="E133" s="72" t="s">
        <v>89</v>
      </c>
      <c r="F133" s="72" t="s">
        <v>89</v>
      </c>
      <c r="G133" s="72">
        <v>0</v>
      </c>
      <c r="H133" s="72">
        <v>0</v>
      </c>
      <c r="I133" s="72" t="s">
        <v>89</v>
      </c>
      <c r="J133" s="72">
        <v>0</v>
      </c>
      <c r="K133" s="72">
        <v>0</v>
      </c>
    </row>
    <row r="134" spans="1:11" ht="17" thickBot="1">
      <c r="A134" s="71" t="s">
        <v>98</v>
      </c>
      <c r="B134" s="70" t="s">
        <v>89</v>
      </c>
      <c r="C134" s="70" t="s">
        <v>89</v>
      </c>
      <c r="D134" s="70" t="s">
        <v>89</v>
      </c>
      <c r="E134" s="70" t="s">
        <v>89</v>
      </c>
      <c r="F134" s="70" t="s">
        <v>89</v>
      </c>
      <c r="G134" s="70" t="s">
        <v>426</v>
      </c>
      <c r="H134" s="70" t="s">
        <v>89</v>
      </c>
      <c r="I134" s="70" t="s">
        <v>89</v>
      </c>
      <c r="J134" s="70" t="s">
        <v>426</v>
      </c>
      <c r="K134" s="70" t="s">
        <v>142</v>
      </c>
    </row>
    <row r="135" spans="1:11">
      <c r="A135" s="69" t="s">
        <v>755</v>
      </c>
      <c r="B135" s="66">
        <v>78228</v>
      </c>
      <c r="C135" s="66">
        <v>77866</v>
      </c>
      <c r="D135" s="66">
        <v>75730</v>
      </c>
      <c r="E135" s="66">
        <v>73338</v>
      </c>
      <c r="F135" s="66">
        <v>75016</v>
      </c>
      <c r="G135" s="66">
        <v>65923</v>
      </c>
      <c r="H135" s="66">
        <v>64374</v>
      </c>
      <c r="I135" s="66">
        <v>63980</v>
      </c>
      <c r="J135" s="66">
        <v>60523</v>
      </c>
      <c r="K135" s="66">
        <v>58845</v>
      </c>
    </row>
    <row r="136" spans="1:11" ht="17" thickBot="1">
      <c r="A136" s="65" t="s">
        <v>98</v>
      </c>
      <c r="B136" s="64" t="s">
        <v>339</v>
      </c>
      <c r="C136" s="64" t="s">
        <v>292</v>
      </c>
      <c r="D136" s="64" t="s">
        <v>754</v>
      </c>
      <c r="E136" s="64" t="s">
        <v>521</v>
      </c>
      <c r="F136" s="64" t="s">
        <v>753</v>
      </c>
      <c r="G136" s="64" t="s">
        <v>490</v>
      </c>
      <c r="H136" s="64" t="s">
        <v>115</v>
      </c>
      <c r="I136" s="64" t="s">
        <v>413</v>
      </c>
      <c r="J136" s="64" t="s">
        <v>368</v>
      </c>
      <c r="K136" s="64" t="s">
        <v>421</v>
      </c>
    </row>
    <row r="137" spans="1:11">
      <c r="A137" s="63"/>
      <c r="B137" s="63"/>
      <c r="C137" s="63"/>
      <c r="D137" s="63"/>
      <c r="E137" s="63"/>
      <c r="F137" s="63"/>
      <c r="G137" s="63"/>
      <c r="H137" s="63"/>
      <c r="I137" s="63"/>
      <c r="J137" s="63"/>
      <c r="K137" s="63"/>
    </row>
    <row r="138" spans="1:11" ht="16" customHeight="1" thickBot="1">
      <c r="A138" s="78" t="s">
        <v>752</v>
      </c>
      <c r="B138" s="78"/>
      <c r="C138" s="78"/>
      <c r="D138" s="78"/>
      <c r="E138" s="78"/>
      <c r="F138" s="78"/>
      <c r="G138" s="78"/>
      <c r="H138" s="78"/>
      <c r="I138" s="78"/>
      <c r="J138" s="78"/>
      <c r="K138" s="78"/>
    </row>
    <row r="139" spans="1:11">
      <c r="A139" s="69" t="s">
        <v>751</v>
      </c>
      <c r="B139" s="66" t="s">
        <v>89</v>
      </c>
      <c r="C139" s="66" t="s">
        <v>89</v>
      </c>
      <c r="D139" s="66" t="s">
        <v>89</v>
      </c>
      <c r="E139" s="66" t="s">
        <v>89</v>
      </c>
      <c r="F139" s="66" t="s">
        <v>89</v>
      </c>
      <c r="G139" s="66" t="s">
        <v>89</v>
      </c>
      <c r="H139" s="66" t="s">
        <v>89</v>
      </c>
      <c r="I139" s="66" t="s">
        <v>89</v>
      </c>
      <c r="J139" s="66" t="s">
        <v>89</v>
      </c>
      <c r="K139" s="66" t="s">
        <v>89</v>
      </c>
    </row>
    <row r="140" spans="1:11" ht="17" thickBot="1">
      <c r="A140" s="65" t="s">
        <v>98</v>
      </c>
      <c r="B140" s="64" t="s">
        <v>89</v>
      </c>
      <c r="C140" s="64" t="s">
        <v>89</v>
      </c>
      <c r="D140" s="64" t="s">
        <v>89</v>
      </c>
      <c r="E140" s="64" t="s">
        <v>89</v>
      </c>
      <c r="F140" s="64" t="s">
        <v>89</v>
      </c>
      <c r="G140" s="64" t="s">
        <v>89</v>
      </c>
      <c r="H140" s="64" t="s">
        <v>89</v>
      </c>
      <c r="I140" s="64" t="s">
        <v>89</v>
      </c>
      <c r="J140" s="64" t="s">
        <v>89</v>
      </c>
      <c r="K140" s="64" t="s">
        <v>89</v>
      </c>
    </row>
    <row r="141" spans="1:11">
      <c r="A141" s="69" t="s">
        <v>750</v>
      </c>
      <c r="B141" s="66" t="s">
        <v>89</v>
      </c>
      <c r="C141" s="66" t="s">
        <v>89</v>
      </c>
      <c r="D141" s="66" t="s">
        <v>89</v>
      </c>
      <c r="E141" s="66" t="s">
        <v>89</v>
      </c>
      <c r="F141" s="66" t="s">
        <v>89</v>
      </c>
      <c r="G141" s="66" t="s">
        <v>89</v>
      </c>
      <c r="H141" s="66" t="s">
        <v>89</v>
      </c>
      <c r="I141" s="66" t="s">
        <v>89</v>
      </c>
      <c r="J141" s="66" t="s">
        <v>89</v>
      </c>
      <c r="K141" s="66" t="s">
        <v>89</v>
      </c>
    </row>
    <row r="142" spans="1:11" ht="17" thickBot="1">
      <c r="A142" s="65" t="s">
        <v>98</v>
      </c>
      <c r="B142" s="64" t="s">
        <v>89</v>
      </c>
      <c r="C142" s="64" t="s">
        <v>89</v>
      </c>
      <c r="D142" s="64" t="s">
        <v>89</v>
      </c>
      <c r="E142" s="64" t="s">
        <v>89</v>
      </c>
      <c r="F142" s="64" t="s">
        <v>89</v>
      </c>
      <c r="G142" s="64" t="s">
        <v>89</v>
      </c>
      <c r="H142" s="64" t="s">
        <v>89</v>
      </c>
      <c r="I142" s="64" t="s">
        <v>89</v>
      </c>
      <c r="J142" s="64" t="s">
        <v>89</v>
      </c>
      <c r="K142" s="64" t="s">
        <v>89</v>
      </c>
    </row>
    <row r="143" spans="1:11">
      <c r="A143" s="77" t="s">
        <v>749</v>
      </c>
      <c r="B143" s="76">
        <v>10640</v>
      </c>
      <c r="C143" s="76">
        <v>10640</v>
      </c>
      <c r="D143" s="76">
        <v>10640</v>
      </c>
      <c r="E143" s="76">
        <v>10640</v>
      </c>
      <c r="F143" s="76">
        <v>10640</v>
      </c>
      <c r="G143" s="76">
        <v>10640</v>
      </c>
      <c r="H143" s="76">
        <v>10640</v>
      </c>
      <c r="I143" s="76">
        <v>10640</v>
      </c>
      <c r="J143" s="76">
        <v>10596</v>
      </c>
      <c r="K143" s="76">
        <v>10596</v>
      </c>
    </row>
    <row r="144" spans="1:11" ht="17" thickBot="1">
      <c r="A144" s="75" t="s">
        <v>98</v>
      </c>
      <c r="B144" s="74" t="s">
        <v>426</v>
      </c>
      <c r="C144" s="74" t="s">
        <v>426</v>
      </c>
      <c r="D144" s="74" t="s">
        <v>426</v>
      </c>
      <c r="E144" s="74" t="s">
        <v>426</v>
      </c>
      <c r="F144" s="74" t="s">
        <v>426</v>
      </c>
      <c r="G144" s="74" t="s">
        <v>426</v>
      </c>
      <c r="H144" s="74" t="s">
        <v>426</v>
      </c>
      <c r="I144" s="74" t="s">
        <v>370</v>
      </c>
      <c r="J144" s="74" t="s">
        <v>426</v>
      </c>
      <c r="K144" s="74" t="s">
        <v>426</v>
      </c>
    </row>
    <row r="145" spans="1:11">
      <c r="A145" s="73" t="s">
        <v>748</v>
      </c>
      <c r="B145" s="72">
        <v>10640</v>
      </c>
      <c r="C145" s="72">
        <v>10640</v>
      </c>
      <c r="D145" s="72">
        <v>10640</v>
      </c>
      <c r="E145" s="72">
        <v>10640</v>
      </c>
      <c r="F145" s="72">
        <v>10640</v>
      </c>
      <c r="G145" s="72">
        <v>10640</v>
      </c>
      <c r="H145" s="72">
        <v>10640</v>
      </c>
      <c r="I145" s="72">
        <v>10640</v>
      </c>
      <c r="J145" s="72">
        <v>10596</v>
      </c>
      <c r="K145" s="72">
        <v>10596</v>
      </c>
    </row>
    <row r="146" spans="1:11" ht="17" thickBot="1">
      <c r="A146" s="71" t="s">
        <v>98</v>
      </c>
      <c r="B146" s="70" t="s">
        <v>426</v>
      </c>
      <c r="C146" s="70" t="s">
        <v>426</v>
      </c>
      <c r="D146" s="70" t="s">
        <v>426</v>
      </c>
      <c r="E146" s="70" t="s">
        <v>426</v>
      </c>
      <c r="F146" s="70" t="s">
        <v>426</v>
      </c>
      <c r="G146" s="70" t="s">
        <v>426</v>
      </c>
      <c r="H146" s="70" t="s">
        <v>426</v>
      </c>
      <c r="I146" s="70" t="s">
        <v>370</v>
      </c>
      <c r="J146" s="70" t="s">
        <v>426</v>
      </c>
      <c r="K146" s="70" t="s">
        <v>426</v>
      </c>
    </row>
    <row r="147" spans="1:11">
      <c r="A147" s="69" t="s">
        <v>747</v>
      </c>
      <c r="B147" s="66">
        <v>16859</v>
      </c>
      <c r="C147" s="66">
        <v>16859</v>
      </c>
      <c r="D147" s="66">
        <v>16859</v>
      </c>
      <c r="E147" s="66">
        <v>16859</v>
      </c>
      <c r="F147" s="66">
        <v>16859</v>
      </c>
      <c r="G147" s="66">
        <v>16859</v>
      </c>
      <c r="H147" s="66">
        <v>16859</v>
      </c>
      <c r="I147" s="66">
        <v>16859</v>
      </c>
      <c r="J147" s="66">
        <v>16790</v>
      </c>
      <c r="K147" s="66">
        <v>16790</v>
      </c>
    </row>
    <row r="148" spans="1:11" ht="17" thickBot="1">
      <c r="A148" s="65" t="s">
        <v>98</v>
      </c>
      <c r="B148" s="64" t="s">
        <v>426</v>
      </c>
      <c r="C148" s="64" t="s">
        <v>426</v>
      </c>
      <c r="D148" s="64" t="s">
        <v>426</v>
      </c>
      <c r="E148" s="64" t="s">
        <v>426</v>
      </c>
      <c r="F148" s="64" t="s">
        <v>426</v>
      </c>
      <c r="G148" s="64" t="s">
        <v>426</v>
      </c>
      <c r="H148" s="64" t="s">
        <v>426</v>
      </c>
      <c r="I148" s="64" t="s">
        <v>370</v>
      </c>
      <c r="J148" s="64" t="s">
        <v>426</v>
      </c>
      <c r="K148" s="64" t="s">
        <v>426</v>
      </c>
    </row>
    <row r="149" spans="1:11">
      <c r="A149" s="69" t="s">
        <v>746</v>
      </c>
      <c r="B149" s="66">
        <v>61</v>
      </c>
      <c r="C149" s="66">
        <v>-313</v>
      </c>
      <c r="D149" s="66">
        <v>-399</v>
      </c>
      <c r="E149" s="66">
        <v>1851</v>
      </c>
      <c r="F149" s="66">
        <v>-1075</v>
      </c>
      <c r="G149" s="66">
        <v>-2062</v>
      </c>
      <c r="H149" s="66">
        <v>-1851</v>
      </c>
      <c r="I149" s="66">
        <v>-2210</v>
      </c>
      <c r="J149" s="66">
        <v>3521</v>
      </c>
      <c r="K149" s="66">
        <v>2173</v>
      </c>
    </row>
    <row r="150" spans="1:11" ht="17" thickBot="1">
      <c r="A150" s="65" t="s">
        <v>98</v>
      </c>
      <c r="B150" s="64" t="s">
        <v>92</v>
      </c>
      <c r="C150" s="64" t="s">
        <v>745</v>
      </c>
      <c r="D150" s="64" t="s">
        <v>142</v>
      </c>
      <c r="E150" s="64" t="s">
        <v>92</v>
      </c>
      <c r="F150" s="64" t="s">
        <v>744</v>
      </c>
      <c r="G150" s="64" t="s">
        <v>743</v>
      </c>
      <c r="H150" s="64" t="s">
        <v>742</v>
      </c>
      <c r="I150" s="64" t="s">
        <v>142</v>
      </c>
      <c r="J150" s="64" t="s">
        <v>741</v>
      </c>
      <c r="K150" s="64" t="s">
        <v>92</v>
      </c>
    </row>
    <row r="151" spans="1:11">
      <c r="A151" s="69" t="s">
        <v>740</v>
      </c>
      <c r="B151" s="66" t="s">
        <v>89</v>
      </c>
      <c r="C151" s="66" t="s">
        <v>89</v>
      </c>
      <c r="D151" s="66" t="s">
        <v>89</v>
      </c>
      <c r="E151" s="66" t="s">
        <v>89</v>
      </c>
      <c r="F151" s="66" t="s">
        <v>89</v>
      </c>
      <c r="G151" s="66" t="s">
        <v>89</v>
      </c>
      <c r="H151" s="66" t="s">
        <v>89</v>
      </c>
      <c r="I151" s="66" t="s">
        <v>89</v>
      </c>
      <c r="J151" s="66" t="s">
        <v>89</v>
      </c>
      <c r="K151" s="66" t="s">
        <v>89</v>
      </c>
    </row>
    <row r="152" spans="1:11" ht="17" thickBot="1">
      <c r="A152" s="65" t="s">
        <v>98</v>
      </c>
      <c r="B152" s="64" t="s">
        <v>89</v>
      </c>
      <c r="C152" s="64" t="s">
        <v>89</v>
      </c>
      <c r="D152" s="64" t="s">
        <v>89</v>
      </c>
      <c r="E152" s="64" t="s">
        <v>89</v>
      </c>
      <c r="F152" s="64" t="s">
        <v>89</v>
      </c>
      <c r="G152" s="64" t="s">
        <v>89</v>
      </c>
      <c r="H152" s="64" t="s">
        <v>89</v>
      </c>
      <c r="I152" s="64" t="s">
        <v>89</v>
      </c>
      <c r="J152" s="64" t="s">
        <v>89</v>
      </c>
      <c r="K152" s="64" t="s">
        <v>89</v>
      </c>
    </row>
    <row r="153" spans="1:11">
      <c r="A153" s="69" t="s">
        <v>739</v>
      </c>
      <c r="B153" s="66" t="s">
        <v>89</v>
      </c>
      <c r="C153" s="66" t="s">
        <v>89</v>
      </c>
      <c r="D153" s="66" t="s">
        <v>89</v>
      </c>
      <c r="E153" s="66" t="s">
        <v>89</v>
      </c>
      <c r="F153" s="66" t="s">
        <v>89</v>
      </c>
      <c r="G153" s="66" t="s">
        <v>89</v>
      </c>
      <c r="H153" s="66" t="s">
        <v>89</v>
      </c>
      <c r="I153" s="66" t="s">
        <v>89</v>
      </c>
      <c r="J153" s="66" t="s">
        <v>89</v>
      </c>
      <c r="K153" s="66" t="s">
        <v>89</v>
      </c>
    </row>
    <row r="154" spans="1:11" ht="17" thickBot="1">
      <c r="A154" s="65" t="s">
        <v>98</v>
      </c>
      <c r="B154" s="64" t="s">
        <v>89</v>
      </c>
      <c r="C154" s="64" t="s">
        <v>89</v>
      </c>
      <c r="D154" s="64" t="s">
        <v>89</v>
      </c>
      <c r="E154" s="64" t="s">
        <v>89</v>
      </c>
      <c r="F154" s="64" t="s">
        <v>89</v>
      </c>
      <c r="G154" s="64" t="s">
        <v>89</v>
      </c>
      <c r="H154" s="64" t="s">
        <v>89</v>
      </c>
      <c r="I154" s="64" t="s">
        <v>89</v>
      </c>
      <c r="J154" s="64" t="s">
        <v>89</v>
      </c>
      <c r="K154" s="64" t="s">
        <v>89</v>
      </c>
    </row>
    <row r="155" spans="1:11">
      <c r="A155" s="69" t="s">
        <v>738</v>
      </c>
      <c r="B155" s="66">
        <v>-28</v>
      </c>
      <c r="C155" s="66">
        <v>-33</v>
      </c>
      <c r="D155" s="66">
        <v>78</v>
      </c>
      <c r="E155" s="66">
        <v>68</v>
      </c>
      <c r="F155" s="66">
        <v>-28</v>
      </c>
      <c r="G155" s="66">
        <v>-10</v>
      </c>
      <c r="H155" s="66">
        <v>56</v>
      </c>
      <c r="I155" s="66">
        <v>34</v>
      </c>
      <c r="J155" s="66" t="s">
        <v>89</v>
      </c>
      <c r="K155" s="66" t="s">
        <v>89</v>
      </c>
    </row>
    <row r="156" spans="1:11" ht="17" thickBot="1">
      <c r="A156" s="65" t="s">
        <v>98</v>
      </c>
      <c r="B156" s="64" t="s">
        <v>737</v>
      </c>
      <c r="C156" s="64" t="s">
        <v>142</v>
      </c>
      <c r="D156" s="64" t="s">
        <v>736</v>
      </c>
      <c r="E156" s="64" t="s">
        <v>92</v>
      </c>
      <c r="F156" s="64" t="s">
        <v>142</v>
      </c>
      <c r="G156" s="64" t="s">
        <v>142</v>
      </c>
      <c r="H156" s="64" t="s">
        <v>735</v>
      </c>
      <c r="I156" s="64" t="s">
        <v>89</v>
      </c>
      <c r="J156" s="64" t="s">
        <v>89</v>
      </c>
      <c r="K156" s="64" t="s">
        <v>89</v>
      </c>
    </row>
    <row r="157" spans="1:11">
      <c r="A157" s="77" t="s">
        <v>734</v>
      </c>
      <c r="B157" s="76">
        <v>4292</v>
      </c>
      <c r="C157" s="76">
        <v>4631</v>
      </c>
      <c r="D157" s="76">
        <v>5163</v>
      </c>
      <c r="E157" s="76">
        <v>4977</v>
      </c>
      <c r="F157" s="76">
        <v>5329</v>
      </c>
      <c r="G157" s="76">
        <v>5242</v>
      </c>
      <c r="H157" s="76">
        <v>5271</v>
      </c>
      <c r="I157" s="76">
        <v>5365</v>
      </c>
      <c r="J157" s="76" t="s">
        <v>89</v>
      </c>
      <c r="K157" s="76" t="s">
        <v>89</v>
      </c>
    </row>
    <row r="158" spans="1:11" ht="17" thickBot="1">
      <c r="A158" s="75" t="s">
        <v>98</v>
      </c>
      <c r="B158" s="74" t="s">
        <v>733</v>
      </c>
      <c r="C158" s="74" t="s">
        <v>732</v>
      </c>
      <c r="D158" s="74" t="s">
        <v>476</v>
      </c>
      <c r="E158" s="74" t="s">
        <v>285</v>
      </c>
      <c r="F158" s="74" t="s">
        <v>297</v>
      </c>
      <c r="G158" s="74" t="s">
        <v>731</v>
      </c>
      <c r="H158" s="74" t="s">
        <v>642</v>
      </c>
      <c r="I158" s="74" t="s">
        <v>89</v>
      </c>
      <c r="J158" s="74" t="s">
        <v>89</v>
      </c>
      <c r="K158" s="74" t="s">
        <v>89</v>
      </c>
    </row>
    <row r="159" spans="1:11">
      <c r="A159" s="73" t="s">
        <v>730</v>
      </c>
      <c r="B159" s="72">
        <v>-526</v>
      </c>
      <c r="C159" s="72">
        <v>-455</v>
      </c>
      <c r="D159" s="72">
        <v>-96</v>
      </c>
      <c r="E159" s="72">
        <v>-256</v>
      </c>
      <c r="F159" s="72">
        <v>78</v>
      </c>
      <c r="G159" s="72">
        <v>15</v>
      </c>
      <c r="H159" s="72">
        <v>27</v>
      </c>
      <c r="I159" s="72">
        <v>163</v>
      </c>
      <c r="J159" s="72" t="s">
        <v>89</v>
      </c>
      <c r="K159" s="72" t="s">
        <v>89</v>
      </c>
    </row>
    <row r="160" spans="1:11" ht="17" thickBot="1">
      <c r="A160" s="71" t="s">
        <v>98</v>
      </c>
      <c r="B160" s="70" t="s">
        <v>729</v>
      </c>
      <c r="C160" s="70" t="s">
        <v>142</v>
      </c>
      <c r="D160" s="70" t="s">
        <v>728</v>
      </c>
      <c r="E160" s="70" t="s">
        <v>142</v>
      </c>
      <c r="F160" s="70" t="s">
        <v>92</v>
      </c>
      <c r="G160" s="70" t="s">
        <v>727</v>
      </c>
      <c r="H160" s="70" t="s">
        <v>726</v>
      </c>
      <c r="I160" s="70" t="s">
        <v>89</v>
      </c>
      <c r="J160" s="70" t="s">
        <v>89</v>
      </c>
      <c r="K160" s="70" t="s">
        <v>89</v>
      </c>
    </row>
    <row r="161" spans="1:11">
      <c r="A161" s="73" t="s">
        <v>725</v>
      </c>
      <c r="B161" s="72">
        <v>4950</v>
      </c>
      <c r="C161" s="72">
        <v>4951</v>
      </c>
      <c r="D161" s="72">
        <v>5498</v>
      </c>
      <c r="E161" s="72">
        <v>5804</v>
      </c>
      <c r="F161" s="72">
        <v>5803</v>
      </c>
      <c r="G161" s="72">
        <v>5803</v>
      </c>
      <c r="H161" s="72">
        <v>5803</v>
      </c>
      <c r="I161" s="72">
        <v>5803</v>
      </c>
      <c r="J161" s="72" t="s">
        <v>89</v>
      </c>
      <c r="K161" s="72" t="s">
        <v>89</v>
      </c>
    </row>
    <row r="162" spans="1:11" ht="17" thickBot="1">
      <c r="A162" s="71" t="s">
        <v>98</v>
      </c>
      <c r="B162" s="70" t="s">
        <v>288</v>
      </c>
      <c r="C162" s="70" t="s">
        <v>724</v>
      </c>
      <c r="D162" s="70" t="s">
        <v>448</v>
      </c>
      <c r="E162" s="70" t="s">
        <v>426</v>
      </c>
      <c r="F162" s="70" t="s">
        <v>426</v>
      </c>
      <c r="G162" s="70" t="s">
        <v>426</v>
      </c>
      <c r="H162" s="70" t="s">
        <v>426</v>
      </c>
      <c r="I162" s="70" t="s">
        <v>89</v>
      </c>
      <c r="J162" s="70" t="s">
        <v>89</v>
      </c>
      <c r="K162" s="70" t="s">
        <v>89</v>
      </c>
    </row>
    <row r="163" spans="1:11">
      <c r="A163" s="73" t="s">
        <v>723</v>
      </c>
      <c r="B163" s="72">
        <v>-426</v>
      </c>
      <c r="C163" s="72">
        <v>-337</v>
      </c>
      <c r="D163" s="72">
        <v>-516</v>
      </c>
      <c r="E163" s="72">
        <v>-644</v>
      </c>
      <c r="F163" s="72">
        <v>-611</v>
      </c>
      <c r="G163" s="72">
        <v>-504</v>
      </c>
      <c r="H163" s="72">
        <v>-540</v>
      </c>
      <c r="I163" s="72">
        <v>-557</v>
      </c>
      <c r="J163" s="72" t="s">
        <v>89</v>
      </c>
      <c r="K163" s="72" t="s">
        <v>89</v>
      </c>
    </row>
    <row r="164" spans="1:11" ht="17" thickBot="1">
      <c r="A164" s="71" t="s">
        <v>98</v>
      </c>
      <c r="B164" s="70" t="s">
        <v>722</v>
      </c>
      <c r="C164" s="70" t="s">
        <v>721</v>
      </c>
      <c r="D164" s="70" t="s">
        <v>720</v>
      </c>
      <c r="E164" s="70" t="s">
        <v>334</v>
      </c>
      <c r="F164" s="70" t="s">
        <v>359</v>
      </c>
      <c r="G164" s="70" t="s">
        <v>719</v>
      </c>
      <c r="H164" s="70" t="s">
        <v>127</v>
      </c>
      <c r="I164" s="70" t="s">
        <v>89</v>
      </c>
      <c r="J164" s="70" t="s">
        <v>89</v>
      </c>
      <c r="K164" s="70" t="s">
        <v>89</v>
      </c>
    </row>
    <row r="165" spans="1:11">
      <c r="A165" s="73" t="s">
        <v>718</v>
      </c>
      <c r="B165" s="72">
        <v>294</v>
      </c>
      <c r="C165" s="72">
        <v>472</v>
      </c>
      <c r="D165" s="72">
        <v>277</v>
      </c>
      <c r="E165" s="72">
        <v>73</v>
      </c>
      <c r="F165" s="72">
        <v>59</v>
      </c>
      <c r="G165" s="72">
        <v>-72</v>
      </c>
      <c r="H165" s="72">
        <v>-19</v>
      </c>
      <c r="I165" s="72">
        <v>-44</v>
      </c>
      <c r="J165" s="72" t="s">
        <v>89</v>
      </c>
      <c r="K165" s="72" t="s">
        <v>89</v>
      </c>
    </row>
    <row r="166" spans="1:11" ht="17" thickBot="1">
      <c r="A166" s="71" t="s">
        <v>98</v>
      </c>
      <c r="B166" s="70" t="s">
        <v>717</v>
      </c>
      <c r="C166" s="70" t="s">
        <v>716</v>
      </c>
      <c r="D166" s="70" t="s">
        <v>92</v>
      </c>
      <c r="E166" s="70" t="s">
        <v>715</v>
      </c>
      <c r="F166" s="70" t="s">
        <v>92</v>
      </c>
      <c r="G166" s="70" t="s">
        <v>142</v>
      </c>
      <c r="H166" s="70" t="s">
        <v>714</v>
      </c>
      <c r="I166" s="70" t="s">
        <v>89</v>
      </c>
      <c r="J166" s="70" t="s">
        <v>89</v>
      </c>
      <c r="K166" s="70" t="s">
        <v>89</v>
      </c>
    </row>
    <row r="167" spans="1:11">
      <c r="A167" s="69" t="s">
        <v>713</v>
      </c>
      <c r="B167" s="66">
        <v>31824</v>
      </c>
      <c r="C167" s="66">
        <v>31784</v>
      </c>
      <c r="D167" s="66">
        <v>32341</v>
      </c>
      <c r="E167" s="66">
        <v>34395</v>
      </c>
      <c r="F167" s="66">
        <v>31725</v>
      </c>
      <c r="G167" s="66">
        <v>30669</v>
      </c>
      <c r="H167" s="66">
        <v>30975</v>
      </c>
      <c r="I167" s="66">
        <v>30688</v>
      </c>
      <c r="J167" s="66">
        <v>30907</v>
      </c>
      <c r="K167" s="66">
        <v>29559</v>
      </c>
    </row>
    <row r="168" spans="1:11" ht="17" thickBot="1">
      <c r="A168" s="65" t="s">
        <v>98</v>
      </c>
      <c r="B168" s="64" t="s">
        <v>271</v>
      </c>
      <c r="C168" s="64" t="s">
        <v>428</v>
      </c>
      <c r="D168" s="64" t="s">
        <v>712</v>
      </c>
      <c r="E168" s="64" t="s">
        <v>711</v>
      </c>
      <c r="F168" s="64" t="s">
        <v>371</v>
      </c>
      <c r="G168" s="64" t="s">
        <v>710</v>
      </c>
      <c r="H168" s="64" t="s">
        <v>663</v>
      </c>
      <c r="I168" s="64" t="s">
        <v>587</v>
      </c>
      <c r="J168" s="64" t="s">
        <v>500</v>
      </c>
      <c r="K168" s="64" t="s">
        <v>709</v>
      </c>
    </row>
    <row r="169" spans="1:11" ht="17" thickBot="1">
      <c r="A169" s="63"/>
      <c r="B169" s="63"/>
      <c r="C169" s="63"/>
      <c r="D169" s="63"/>
      <c r="E169" s="63"/>
      <c r="F169" s="63"/>
      <c r="G169" s="63"/>
      <c r="H169" s="63"/>
      <c r="I169" s="63"/>
      <c r="J169" s="63"/>
      <c r="K169" s="63"/>
    </row>
    <row r="170" spans="1:11">
      <c r="A170" s="69" t="s">
        <v>708</v>
      </c>
      <c r="B170" s="66">
        <v>110052</v>
      </c>
      <c r="C170" s="66">
        <v>109650</v>
      </c>
      <c r="D170" s="66">
        <v>108071</v>
      </c>
      <c r="E170" s="66">
        <v>107733</v>
      </c>
      <c r="F170" s="66">
        <v>106741</v>
      </c>
      <c r="G170" s="66">
        <v>96592</v>
      </c>
      <c r="H170" s="66">
        <v>95349</v>
      </c>
      <c r="I170" s="66">
        <v>94668</v>
      </c>
      <c r="J170" s="66">
        <v>91430</v>
      </c>
      <c r="K170" s="66">
        <v>88404</v>
      </c>
    </row>
    <row r="171" spans="1:11" ht="17" thickBot="1">
      <c r="A171" s="65" t="s">
        <v>98</v>
      </c>
      <c r="B171" s="64" t="s">
        <v>370</v>
      </c>
      <c r="C171" s="64" t="s">
        <v>479</v>
      </c>
      <c r="D171" s="64" t="s">
        <v>445</v>
      </c>
      <c r="E171" s="64" t="s">
        <v>663</v>
      </c>
      <c r="F171" s="64" t="s">
        <v>379</v>
      </c>
      <c r="G171" s="64" t="s">
        <v>433</v>
      </c>
      <c r="H171" s="64" t="s">
        <v>707</v>
      </c>
      <c r="I171" s="64" t="s">
        <v>409</v>
      </c>
      <c r="J171" s="64" t="s">
        <v>371</v>
      </c>
      <c r="K171" s="64" t="s">
        <v>197</v>
      </c>
    </row>
    <row r="172" spans="1:11">
      <c r="A172" s="63"/>
      <c r="B172" s="63"/>
      <c r="C172" s="63"/>
      <c r="D172" s="63"/>
      <c r="E172" s="63"/>
      <c r="F172" s="63"/>
      <c r="G172" s="63"/>
      <c r="H172" s="63"/>
      <c r="I172" s="63"/>
      <c r="J172" s="63"/>
      <c r="K172" s="63"/>
    </row>
    <row r="173" spans="1:11" ht="16" customHeight="1" thickBot="1">
      <c r="A173" s="78" t="s">
        <v>706</v>
      </c>
      <c r="B173" s="78"/>
      <c r="C173" s="78"/>
      <c r="D173" s="78"/>
      <c r="E173" s="78"/>
      <c r="F173" s="78"/>
      <c r="G173" s="78"/>
      <c r="H173" s="78"/>
      <c r="I173" s="78"/>
      <c r="J173" s="78"/>
      <c r="K173" s="78"/>
    </row>
    <row r="174" spans="1:11">
      <c r="A174" s="69" t="s">
        <v>705</v>
      </c>
      <c r="B174" s="66" t="s">
        <v>89</v>
      </c>
      <c r="C174" s="66" t="s">
        <v>89</v>
      </c>
      <c r="D174" s="66" t="s">
        <v>89</v>
      </c>
      <c r="E174" s="66" t="s">
        <v>89</v>
      </c>
      <c r="F174" s="66" t="s">
        <v>89</v>
      </c>
      <c r="G174" s="66" t="s">
        <v>89</v>
      </c>
      <c r="H174" s="66" t="s">
        <v>89</v>
      </c>
      <c r="I174" s="66" t="s">
        <v>89</v>
      </c>
      <c r="J174" s="66" t="s">
        <v>89</v>
      </c>
      <c r="K174" s="66" t="s">
        <v>89</v>
      </c>
    </row>
    <row r="175" spans="1:11" ht="17" thickBot="1">
      <c r="A175" s="65" t="s">
        <v>98</v>
      </c>
      <c r="B175" s="64" t="s">
        <v>89</v>
      </c>
      <c r="C175" s="64" t="s">
        <v>89</v>
      </c>
      <c r="D175" s="64" t="s">
        <v>89</v>
      </c>
      <c r="E175" s="64" t="s">
        <v>89</v>
      </c>
      <c r="F175" s="64" t="s">
        <v>89</v>
      </c>
      <c r="G175" s="64" t="s">
        <v>89</v>
      </c>
      <c r="H175" s="64" t="s">
        <v>89</v>
      </c>
      <c r="I175" s="64" t="s">
        <v>89</v>
      </c>
      <c r="J175" s="64" t="s">
        <v>89</v>
      </c>
      <c r="K175" s="64" t="s">
        <v>89</v>
      </c>
    </row>
    <row r="176" spans="1:11">
      <c r="A176" s="69" t="s">
        <v>704</v>
      </c>
      <c r="B176" s="66" t="s">
        <v>89</v>
      </c>
      <c r="C176" s="66" t="s">
        <v>89</v>
      </c>
      <c r="D176" s="66" t="s">
        <v>89</v>
      </c>
      <c r="E176" s="66" t="s">
        <v>89</v>
      </c>
      <c r="F176" s="66" t="s">
        <v>89</v>
      </c>
      <c r="G176" s="66" t="s">
        <v>89</v>
      </c>
      <c r="H176" s="66" t="s">
        <v>89</v>
      </c>
      <c r="I176" s="66" t="s">
        <v>89</v>
      </c>
      <c r="J176" s="66" t="s">
        <v>89</v>
      </c>
      <c r="K176" s="66" t="s">
        <v>89</v>
      </c>
    </row>
    <row r="177" spans="1:11" ht="17" thickBot="1">
      <c r="A177" s="65" t="s">
        <v>98</v>
      </c>
      <c r="B177" s="64" t="s">
        <v>89</v>
      </c>
      <c r="C177" s="64" t="s">
        <v>89</v>
      </c>
      <c r="D177" s="64" t="s">
        <v>89</v>
      </c>
      <c r="E177" s="64" t="s">
        <v>89</v>
      </c>
      <c r="F177" s="64" t="s">
        <v>89</v>
      </c>
      <c r="G177" s="64" t="s">
        <v>89</v>
      </c>
      <c r="H177" s="64" t="s">
        <v>89</v>
      </c>
      <c r="I177" s="64" t="s">
        <v>89</v>
      </c>
      <c r="J177" s="64" t="s">
        <v>89</v>
      </c>
      <c r="K177" s="64" t="s">
        <v>89</v>
      </c>
    </row>
    <row r="178" spans="1:11">
      <c r="A178" s="69" t="s">
        <v>703</v>
      </c>
      <c r="B178" s="66" t="s">
        <v>89</v>
      </c>
      <c r="C178" s="66" t="s">
        <v>89</v>
      </c>
      <c r="D178" s="66" t="s">
        <v>89</v>
      </c>
      <c r="E178" s="66" t="s">
        <v>89</v>
      </c>
      <c r="F178" s="66" t="s">
        <v>89</v>
      </c>
      <c r="G178" s="66" t="s">
        <v>89</v>
      </c>
      <c r="H178" s="66" t="s">
        <v>89</v>
      </c>
      <c r="I178" s="66" t="s">
        <v>89</v>
      </c>
      <c r="J178" s="66" t="s">
        <v>89</v>
      </c>
      <c r="K178" s="66" t="s">
        <v>89</v>
      </c>
    </row>
    <row r="179" spans="1:11" ht="17" thickBot="1">
      <c r="A179" s="65" t="s">
        <v>98</v>
      </c>
      <c r="B179" s="64" t="s">
        <v>89</v>
      </c>
      <c r="C179" s="64" t="s">
        <v>89</v>
      </c>
      <c r="D179" s="64" t="s">
        <v>89</v>
      </c>
      <c r="E179" s="64" t="s">
        <v>89</v>
      </c>
      <c r="F179" s="64" t="s">
        <v>89</v>
      </c>
      <c r="G179" s="64" t="s">
        <v>89</v>
      </c>
      <c r="H179" s="64" t="s">
        <v>89</v>
      </c>
      <c r="I179" s="64" t="s">
        <v>89</v>
      </c>
      <c r="J179" s="64" t="s">
        <v>89</v>
      </c>
      <c r="K179" s="64" t="s">
        <v>89</v>
      </c>
    </row>
    <row r="180" spans="1:11">
      <c r="A180" s="77" t="s">
        <v>702</v>
      </c>
      <c r="B180" s="76">
        <v>2658</v>
      </c>
      <c r="C180" s="76">
        <v>2658</v>
      </c>
      <c r="D180" s="76">
        <v>2658</v>
      </c>
      <c r="E180" s="76">
        <v>2659</v>
      </c>
      <c r="F180" s="76">
        <v>2650</v>
      </c>
      <c r="G180" s="76">
        <v>2653</v>
      </c>
      <c r="H180" s="76">
        <v>2660</v>
      </c>
      <c r="I180" s="76">
        <v>2660</v>
      </c>
      <c r="J180" s="76">
        <v>2649</v>
      </c>
      <c r="K180" s="76">
        <v>2649</v>
      </c>
    </row>
    <row r="181" spans="1:11" ht="17" thickBot="1">
      <c r="A181" s="75" t="s">
        <v>98</v>
      </c>
      <c r="B181" s="74" t="s">
        <v>288</v>
      </c>
      <c r="C181" s="74" t="s">
        <v>426</v>
      </c>
      <c r="D181" s="74" t="s">
        <v>288</v>
      </c>
      <c r="E181" s="74" t="s">
        <v>445</v>
      </c>
      <c r="F181" s="74" t="s">
        <v>208</v>
      </c>
      <c r="G181" s="74" t="s">
        <v>278</v>
      </c>
      <c r="H181" s="74" t="s">
        <v>288</v>
      </c>
      <c r="I181" s="74" t="s">
        <v>370</v>
      </c>
      <c r="J181" s="74" t="s">
        <v>426</v>
      </c>
      <c r="K181" s="74" t="s">
        <v>663</v>
      </c>
    </row>
    <row r="182" spans="1:11">
      <c r="A182" s="73" t="s">
        <v>701</v>
      </c>
      <c r="B182" s="72">
        <v>2658</v>
      </c>
      <c r="C182" s="72">
        <v>2658</v>
      </c>
      <c r="D182" s="72">
        <v>2658</v>
      </c>
      <c r="E182" s="72">
        <v>2659</v>
      </c>
      <c r="F182" s="72">
        <v>2650</v>
      </c>
      <c r="G182" s="72">
        <v>2653</v>
      </c>
      <c r="H182" s="72">
        <v>2660</v>
      </c>
      <c r="I182" s="72">
        <v>2660</v>
      </c>
      <c r="J182" s="72">
        <v>2649</v>
      </c>
      <c r="K182" s="72">
        <v>2649</v>
      </c>
    </row>
    <row r="183" spans="1:11" ht="17" thickBot="1">
      <c r="A183" s="71" t="s">
        <v>98</v>
      </c>
      <c r="B183" s="70" t="s">
        <v>288</v>
      </c>
      <c r="C183" s="70" t="s">
        <v>426</v>
      </c>
      <c r="D183" s="70" t="s">
        <v>288</v>
      </c>
      <c r="E183" s="70" t="s">
        <v>445</v>
      </c>
      <c r="F183" s="70" t="s">
        <v>208</v>
      </c>
      <c r="G183" s="70" t="s">
        <v>278</v>
      </c>
      <c r="H183" s="70" t="s">
        <v>288</v>
      </c>
      <c r="I183" s="70" t="s">
        <v>370</v>
      </c>
      <c r="J183" s="70" t="s">
        <v>426</v>
      </c>
      <c r="K183" s="70" t="s">
        <v>663</v>
      </c>
    </row>
    <row r="184" spans="1:11">
      <c r="A184" s="69" t="s">
        <v>700</v>
      </c>
      <c r="B184" s="66">
        <v>2</v>
      </c>
      <c r="C184" s="66">
        <v>2</v>
      </c>
      <c r="D184" s="66">
        <v>2</v>
      </c>
      <c r="E184" s="66">
        <v>1</v>
      </c>
      <c r="F184" s="66">
        <v>10</v>
      </c>
      <c r="G184" s="66">
        <v>7</v>
      </c>
      <c r="H184" s="66">
        <v>0</v>
      </c>
      <c r="I184" s="66">
        <v>0</v>
      </c>
      <c r="J184" s="66">
        <v>0</v>
      </c>
      <c r="K184" s="66">
        <v>0</v>
      </c>
    </row>
    <row r="185" spans="1:11" ht="17" thickBot="1">
      <c r="A185" s="65" t="s">
        <v>98</v>
      </c>
      <c r="B185" s="64" t="s">
        <v>699</v>
      </c>
      <c r="C185" s="64" t="s">
        <v>521</v>
      </c>
      <c r="D185" s="64" t="s">
        <v>698</v>
      </c>
      <c r="E185" s="64" t="s">
        <v>697</v>
      </c>
      <c r="F185" s="64" t="s">
        <v>696</v>
      </c>
      <c r="G185" s="64" t="s">
        <v>92</v>
      </c>
      <c r="H185" s="64" t="s">
        <v>92</v>
      </c>
      <c r="I185" s="64" t="s">
        <v>695</v>
      </c>
      <c r="J185" s="64" t="s">
        <v>694</v>
      </c>
      <c r="K185" s="64" t="s">
        <v>142</v>
      </c>
    </row>
    <row r="186" spans="1:11">
      <c r="A186" s="69" t="s">
        <v>693</v>
      </c>
      <c r="B186" s="66" t="s">
        <v>89</v>
      </c>
      <c r="C186" s="66" t="s">
        <v>89</v>
      </c>
      <c r="D186" s="66" t="s">
        <v>89</v>
      </c>
      <c r="E186" s="66" t="s">
        <v>89</v>
      </c>
      <c r="F186" s="66" t="s">
        <v>89</v>
      </c>
      <c r="G186" s="66" t="s">
        <v>89</v>
      </c>
      <c r="H186" s="66" t="s">
        <v>89</v>
      </c>
      <c r="I186" s="66" t="s">
        <v>89</v>
      </c>
      <c r="J186" s="66" t="s">
        <v>89</v>
      </c>
      <c r="K186" s="66" t="s">
        <v>89</v>
      </c>
    </row>
    <row r="187" spans="1:11" ht="17" thickBot="1">
      <c r="A187" s="65" t="s">
        <v>98</v>
      </c>
      <c r="B187" s="64" t="s">
        <v>89</v>
      </c>
      <c r="C187" s="64" t="s">
        <v>89</v>
      </c>
      <c r="D187" s="64" t="s">
        <v>89</v>
      </c>
      <c r="E187" s="64" t="s">
        <v>89</v>
      </c>
      <c r="F187" s="64" t="s">
        <v>89</v>
      </c>
      <c r="G187" s="64" t="s">
        <v>89</v>
      </c>
      <c r="H187" s="64" t="s">
        <v>89</v>
      </c>
      <c r="I187" s="64" t="s">
        <v>89</v>
      </c>
      <c r="J187" s="64" t="s">
        <v>89</v>
      </c>
      <c r="K187" s="64" t="s">
        <v>89</v>
      </c>
    </row>
    <row r="188" spans="1:11">
      <c r="A188" s="69" t="s">
        <v>692</v>
      </c>
      <c r="B188" s="66" t="s">
        <v>89</v>
      </c>
      <c r="C188" s="66" t="s">
        <v>89</v>
      </c>
      <c r="D188" s="66" t="s">
        <v>89</v>
      </c>
      <c r="E188" s="66" t="s">
        <v>89</v>
      </c>
      <c r="F188" s="66" t="s">
        <v>89</v>
      </c>
      <c r="G188" s="66" t="s">
        <v>89</v>
      </c>
      <c r="H188" s="66" t="s">
        <v>89</v>
      </c>
      <c r="I188" s="66" t="s">
        <v>89</v>
      </c>
      <c r="J188" s="66" t="s">
        <v>89</v>
      </c>
      <c r="K188" s="66" t="s">
        <v>89</v>
      </c>
    </row>
    <row r="189" spans="1:11" ht="17" thickBot="1">
      <c r="A189" s="65" t="s">
        <v>98</v>
      </c>
      <c r="B189" s="64" t="s">
        <v>89</v>
      </c>
      <c r="C189" s="64" t="s">
        <v>89</v>
      </c>
      <c r="D189" s="64" t="s">
        <v>89</v>
      </c>
      <c r="E189" s="64" t="s">
        <v>89</v>
      </c>
      <c r="F189" s="64" t="s">
        <v>89</v>
      </c>
      <c r="G189" s="64" t="s">
        <v>89</v>
      </c>
      <c r="H189" s="64" t="s">
        <v>89</v>
      </c>
      <c r="I189" s="64" t="s">
        <v>89</v>
      </c>
      <c r="J189" s="64" t="s">
        <v>89</v>
      </c>
      <c r="K189" s="64" t="s">
        <v>89</v>
      </c>
    </row>
    <row r="190" spans="1:11">
      <c r="A190" s="69" t="s">
        <v>691</v>
      </c>
      <c r="B190" s="66" t="s">
        <v>89</v>
      </c>
      <c r="C190" s="66" t="s">
        <v>89</v>
      </c>
      <c r="D190" s="66" t="s">
        <v>89</v>
      </c>
      <c r="E190" s="66" t="s">
        <v>89</v>
      </c>
      <c r="F190" s="66" t="s">
        <v>89</v>
      </c>
      <c r="G190" s="66" t="s">
        <v>89</v>
      </c>
      <c r="H190" s="66" t="s">
        <v>89</v>
      </c>
      <c r="I190" s="66" t="s">
        <v>89</v>
      </c>
      <c r="J190" s="66" t="s">
        <v>89</v>
      </c>
      <c r="K190" s="66" t="s">
        <v>89</v>
      </c>
    </row>
    <row r="191" spans="1:11" ht="17" thickBot="1">
      <c r="A191" s="65" t="s">
        <v>98</v>
      </c>
      <c r="B191" s="64" t="s">
        <v>89</v>
      </c>
      <c r="C191" s="64" t="s">
        <v>89</v>
      </c>
      <c r="D191" s="64" t="s">
        <v>89</v>
      </c>
      <c r="E191" s="64" t="s">
        <v>89</v>
      </c>
      <c r="F191" s="64" t="s">
        <v>89</v>
      </c>
      <c r="G191" s="64" t="s">
        <v>89</v>
      </c>
      <c r="H191" s="64" t="s">
        <v>89</v>
      </c>
      <c r="I191" s="64" t="s">
        <v>89</v>
      </c>
      <c r="J191" s="64" t="s">
        <v>89</v>
      </c>
      <c r="K191" s="64" t="s">
        <v>89</v>
      </c>
    </row>
    <row r="192" spans="1:11">
      <c r="A192" s="69" t="s">
        <v>690</v>
      </c>
      <c r="B192" s="66" t="s">
        <v>89</v>
      </c>
      <c r="C192" s="66" t="s">
        <v>89</v>
      </c>
      <c r="D192" s="66" t="s">
        <v>89</v>
      </c>
      <c r="E192" s="66" t="s">
        <v>89</v>
      </c>
      <c r="F192" s="66" t="s">
        <v>89</v>
      </c>
      <c r="G192" s="66" t="s">
        <v>89</v>
      </c>
      <c r="H192" s="66" t="s">
        <v>89</v>
      </c>
      <c r="I192" s="66" t="s">
        <v>89</v>
      </c>
      <c r="J192" s="66" t="s">
        <v>89</v>
      </c>
      <c r="K192" s="66" t="s">
        <v>89</v>
      </c>
    </row>
    <row r="193" spans="1:11" ht="17" thickBot="1">
      <c r="A193" s="65" t="s">
        <v>98</v>
      </c>
      <c r="B193" s="64" t="s">
        <v>89</v>
      </c>
      <c r="C193" s="64" t="s">
        <v>89</v>
      </c>
      <c r="D193" s="64" t="s">
        <v>89</v>
      </c>
      <c r="E193" s="64" t="s">
        <v>89</v>
      </c>
      <c r="F193" s="64" t="s">
        <v>89</v>
      </c>
      <c r="G193" s="64" t="s">
        <v>89</v>
      </c>
      <c r="H193" s="64" t="s">
        <v>89</v>
      </c>
      <c r="I193" s="64" t="s">
        <v>89</v>
      </c>
      <c r="J193" s="64" t="s">
        <v>89</v>
      </c>
      <c r="K193" s="64" t="s">
        <v>89</v>
      </c>
    </row>
    <row r="194" spans="1:11">
      <c r="A194" s="69" t="s">
        <v>689</v>
      </c>
      <c r="B194" s="66" t="s">
        <v>89</v>
      </c>
      <c r="C194" s="66" t="s">
        <v>89</v>
      </c>
      <c r="D194" s="66" t="s">
        <v>89</v>
      </c>
      <c r="E194" s="66" t="s">
        <v>89</v>
      </c>
      <c r="F194" s="66" t="s">
        <v>89</v>
      </c>
      <c r="G194" s="66" t="s">
        <v>89</v>
      </c>
      <c r="H194" s="66" t="s">
        <v>89</v>
      </c>
      <c r="I194" s="66" t="s">
        <v>89</v>
      </c>
      <c r="J194" s="66" t="s">
        <v>89</v>
      </c>
      <c r="K194" s="66" t="s">
        <v>89</v>
      </c>
    </row>
    <row r="195" spans="1:11" ht="17" thickBot="1">
      <c r="A195" s="65" t="s">
        <v>98</v>
      </c>
      <c r="B195" s="64" t="s">
        <v>89</v>
      </c>
      <c r="C195" s="64" t="s">
        <v>89</v>
      </c>
      <c r="D195" s="64" t="s">
        <v>89</v>
      </c>
      <c r="E195" s="64" t="s">
        <v>89</v>
      </c>
      <c r="F195" s="64" t="s">
        <v>89</v>
      </c>
      <c r="G195" s="64" t="s">
        <v>89</v>
      </c>
      <c r="H195" s="64" t="s">
        <v>89</v>
      </c>
      <c r="I195" s="64" t="s">
        <v>89</v>
      </c>
      <c r="J195" s="64" t="s">
        <v>89</v>
      </c>
      <c r="K195" s="64" t="s">
        <v>89</v>
      </c>
    </row>
    <row r="196" spans="1:11">
      <c r="A196" s="69" t="s">
        <v>688</v>
      </c>
      <c r="B196" s="66" t="s">
        <v>89</v>
      </c>
      <c r="C196" s="66" t="s">
        <v>89</v>
      </c>
      <c r="D196" s="66" t="s">
        <v>89</v>
      </c>
      <c r="E196" s="66" t="s">
        <v>89</v>
      </c>
      <c r="F196" s="66" t="s">
        <v>89</v>
      </c>
      <c r="G196" s="66" t="s">
        <v>89</v>
      </c>
      <c r="H196" s="66" t="s">
        <v>89</v>
      </c>
      <c r="I196" s="66" t="s">
        <v>89</v>
      </c>
      <c r="J196" s="66" t="s">
        <v>89</v>
      </c>
      <c r="K196" s="66" t="s">
        <v>89</v>
      </c>
    </row>
    <row r="197" spans="1:11" ht="17" thickBot="1">
      <c r="A197" s="65" t="s">
        <v>98</v>
      </c>
      <c r="B197" s="64" t="s">
        <v>89</v>
      </c>
      <c r="C197" s="64" t="s">
        <v>89</v>
      </c>
      <c r="D197" s="64" t="s">
        <v>89</v>
      </c>
      <c r="E197" s="64" t="s">
        <v>89</v>
      </c>
      <c r="F197" s="64" t="s">
        <v>89</v>
      </c>
      <c r="G197" s="64" t="s">
        <v>89</v>
      </c>
      <c r="H197" s="64" t="s">
        <v>89</v>
      </c>
      <c r="I197" s="64" t="s">
        <v>89</v>
      </c>
      <c r="J197" s="64" t="s">
        <v>89</v>
      </c>
      <c r="K197" s="64" t="s">
        <v>89</v>
      </c>
    </row>
    <row r="198" spans="1:11">
      <c r="A198" s="69" t="s">
        <v>687</v>
      </c>
      <c r="B198" s="66" t="s">
        <v>89</v>
      </c>
      <c r="C198" s="66" t="s">
        <v>89</v>
      </c>
      <c r="D198" s="66" t="s">
        <v>89</v>
      </c>
      <c r="E198" s="66" t="s">
        <v>89</v>
      </c>
      <c r="F198" s="66" t="s">
        <v>89</v>
      </c>
      <c r="G198" s="66" t="s">
        <v>89</v>
      </c>
      <c r="H198" s="66" t="s">
        <v>89</v>
      </c>
      <c r="I198" s="66" t="s">
        <v>89</v>
      </c>
      <c r="J198" s="66" t="s">
        <v>89</v>
      </c>
      <c r="K198" s="66" t="s">
        <v>89</v>
      </c>
    </row>
    <row r="199" spans="1:11" ht="17" thickBot="1">
      <c r="A199" s="65" t="s">
        <v>98</v>
      </c>
      <c r="B199" s="64" t="s">
        <v>89</v>
      </c>
      <c r="C199" s="64" t="s">
        <v>89</v>
      </c>
      <c r="D199" s="64" t="s">
        <v>89</v>
      </c>
      <c r="E199" s="64" t="s">
        <v>89</v>
      </c>
      <c r="F199" s="64" t="s">
        <v>89</v>
      </c>
      <c r="G199" s="64" t="s">
        <v>89</v>
      </c>
      <c r="H199" s="64" t="s">
        <v>89</v>
      </c>
      <c r="I199" s="64" t="s">
        <v>89</v>
      </c>
      <c r="J199" s="64" t="s">
        <v>89</v>
      </c>
      <c r="K199" s="64" t="s">
        <v>89</v>
      </c>
    </row>
    <row r="200" spans="1:11">
      <c r="A200" s="69" t="s">
        <v>686</v>
      </c>
      <c r="B200" s="66" t="s">
        <v>89</v>
      </c>
      <c r="C200" s="66" t="s">
        <v>89</v>
      </c>
      <c r="D200" s="66" t="s">
        <v>89</v>
      </c>
      <c r="E200" s="66" t="s">
        <v>89</v>
      </c>
      <c r="F200" s="66" t="s">
        <v>89</v>
      </c>
      <c r="G200" s="66" t="s">
        <v>89</v>
      </c>
      <c r="H200" s="66" t="s">
        <v>89</v>
      </c>
      <c r="I200" s="66" t="s">
        <v>89</v>
      </c>
      <c r="J200" s="66" t="s">
        <v>89</v>
      </c>
      <c r="K200" s="66" t="s">
        <v>89</v>
      </c>
    </row>
    <row r="201" spans="1:11" ht="17" thickBot="1">
      <c r="A201" s="65" t="s">
        <v>98</v>
      </c>
      <c r="B201" s="64" t="s">
        <v>89</v>
      </c>
      <c r="C201" s="64" t="s">
        <v>89</v>
      </c>
      <c r="D201" s="64" t="s">
        <v>89</v>
      </c>
      <c r="E201" s="64" t="s">
        <v>89</v>
      </c>
      <c r="F201" s="64" t="s">
        <v>89</v>
      </c>
      <c r="G201" s="64" t="s">
        <v>89</v>
      </c>
      <c r="H201" s="64" t="s">
        <v>89</v>
      </c>
      <c r="I201" s="64" t="s">
        <v>89</v>
      </c>
      <c r="J201" s="64" t="s">
        <v>89</v>
      </c>
      <c r="K201" s="64" t="s">
        <v>89</v>
      </c>
    </row>
    <row r="202" spans="1:11">
      <c r="A202" s="69" t="s">
        <v>685</v>
      </c>
      <c r="B202" s="66" t="s">
        <v>89</v>
      </c>
      <c r="C202" s="66" t="s">
        <v>89</v>
      </c>
      <c r="D202" s="66" t="s">
        <v>89</v>
      </c>
      <c r="E202" s="66" t="s">
        <v>89</v>
      </c>
      <c r="F202" s="66" t="s">
        <v>89</v>
      </c>
      <c r="G202" s="66" t="s">
        <v>89</v>
      </c>
      <c r="H202" s="66" t="s">
        <v>89</v>
      </c>
      <c r="I202" s="66" t="s">
        <v>89</v>
      </c>
      <c r="J202" s="66" t="s">
        <v>89</v>
      </c>
      <c r="K202" s="66" t="s">
        <v>89</v>
      </c>
    </row>
    <row r="203" spans="1:11" ht="17" thickBot="1">
      <c r="A203" s="65" t="s">
        <v>98</v>
      </c>
      <c r="B203" s="64" t="s">
        <v>89</v>
      </c>
      <c r="C203" s="64" t="s">
        <v>89</v>
      </c>
      <c r="D203" s="64" t="s">
        <v>89</v>
      </c>
      <c r="E203" s="64" t="s">
        <v>89</v>
      </c>
      <c r="F203" s="64" t="s">
        <v>89</v>
      </c>
      <c r="G203" s="64" t="s">
        <v>89</v>
      </c>
      <c r="H203" s="64" t="s">
        <v>89</v>
      </c>
      <c r="I203" s="64" t="s">
        <v>89</v>
      </c>
      <c r="J203" s="64" t="s">
        <v>89</v>
      </c>
      <c r="K203" s="64" t="s">
        <v>89</v>
      </c>
    </row>
    <row r="204" spans="1:11">
      <c r="A204" s="69" t="s">
        <v>684</v>
      </c>
      <c r="B204" s="66" t="s">
        <v>89</v>
      </c>
      <c r="C204" s="66" t="s">
        <v>89</v>
      </c>
      <c r="D204" s="66" t="s">
        <v>89</v>
      </c>
      <c r="E204" s="66" t="s">
        <v>89</v>
      </c>
      <c r="F204" s="66" t="s">
        <v>89</v>
      </c>
      <c r="G204" s="66" t="s">
        <v>89</v>
      </c>
      <c r="H204" s="66" t="s">
        <v>89</v>
      </c>
      <c r="I204" s="66" t="s">
        <v>89</v>
      </c>
      <c r="J204" s="66" t="s">
        <v>89</v>
      </c>
      <c r="K204" s="66" t="s">
        <v>89</v>
      </c>
    </row>
    <row r="205" spans="1:11" ht="17" thickBot="1">
      <c r="A205" s="65" t="s">
        <v>98</v>
      </c>
      <c r="B205" s="64" t="s">
        <v>89</v>
      </c>
      <c r="C205" s="64" t="s">
        <v>89</v>
      </c>
      <c r="D205" s="64" t="s">
        <v>89</v>
      </c>
      <c r="E205" s="64" t="s">
        <v>89</v>
      </c>
      <c r="F205" s="64" t="s">
        <v>89</v>
      </c>
      <c r="G205" s="64" t="s">
        <v>89</v>
      </c>
      <c r="H205" s="64" t="s">
        <v>89</v>
      </c>
      <c r="I205" s="64" t="s">
        <v>89</v>
      </c>
      <c r="J205" s="64" t="s">
        <v>89</v>
      </c>
      <c r="K205" s="64" t="s">
        <v>89</v>
      </c>
    </row>
    <row r="206" spans="1:11">
      <c r="A206" s="69" t="s">
        <v>683</v>
      </c>
      <c r="B206" s="66" t="s">
        <v>89</v>
      </c>
      <c r="C206" s="66" t="s">
        <v>89</v>
      </c>
      <c r="D206" s="66" t="s">
        <v>89</v>
      </c>
      <c r="E206" s="66" t="s">
        <v>89</v>
      </c>
      <c r="F206" s="66" t="s">
        <v>89</v>
      </c>
      <c r="G206" s="66" t="s">
        <v>89</v>
      </c>
      <c r="H206" s="66" t="s">
        <v>89</v>
      </c>
      <c r="I206" s="66" t="s">
        <v>89</v>
      </c>
      <c r="J206" s="66" t="s">
        <v>89</v>
      </c>
      <c r="K206" s="66" t="s">
        <v>89</v>
      </c>
    </row>
    <row r="207" spans="1:11" ht="17" thickBot="1">
      <c r="A207" s="65" t="s">
        <v>98</v>
      </c>
      <c r="B207" s="64" t="s">
        <v>89</v>
      </c>
      <c r="C207" s="64" t="s">
        <v>89</v>
      </c>
      <c r="D207" s="64" t="s">
        <v>89</v>
      </c>
      <c r="E207" s="64" t="s">
        <v>89</v>
      </c>
      <c r="F207" s="64" t="s">
        <v>89</v>
      </c>
      <c r="G207" s="64" t="s">
        <v>89</v>
      </c>
      <c r="H207" s="64" t="s">
        <v>89</v>
      </c>
      <c r="I207" s="64" t="s">
        <v>89</v>
      </c>
      <c r="J207" s="64" t="s">
        <v>89</v>
      </c>
      <c r="K207" s="64" t="s">
        <v>89</v>
      </c>
    </row>
    <row r="208" spans="1:11">
      <c r="A208" s="69" t="s">
        <v>682</v>
      </c>
      <c r="B208" s="66">
        <v>3274</v>
      </c>
      <c r="C208" s="66">
        <v>3172</v>
      </c>
      <c r="D208" s="66">
        <v>3020</v>
      </c>
      <c r="E208" s="66">
        <v>2643</v>
      </c>
      <c r="F208" s="66">
        <v>2687</v>
      </c>
      <c r="G208" s="66">
        <v>2580</v>
      </c>
      <c r="H208" s="66">
        <v>2537</v>
      </c>
      <c r="I208" s="66">
        <v>2486</v>
      </c>
      <c r="J208" s="66">
        <v>2360</v>
      </c>
      <c r="K208" s="66">
        <v>2142</v>
      </c>
    </row>
    <row r="209" spans="1:11" ht="17" thickBot="1">
      <c r="A209" s="65" t="s">
        <v>98</v>
      </c>
      <c r="B209" s="64" t="s">
        <v>681</v>
      </c>
      <c r="C209" s="64" t="s">
        <v>680</v>
      </c>
      <c r="D209" s="64" t="s">
        <v>315</v>
      </c>
      <c r="E209" s="64" t="s">
        <v>679</v>
      </c>
      <c r="F209" s="64" t="s">
        <v>366</v>
      </c>
      <c r="G209" s="64" t="s">
        <v>297</v>
      </c>
      <c r="H209" s="64" t="s">
        <v>480</v>
      </c>
      <c r="I209" s="64" t="s">
        <v>594</v>
      </c>
      <c r="J209" s="64" t="s">
        <v>678</v>
      </c>
      <c r="K209" s="64" t="s">
        <v>677</v>
      </c>
    </row>
    <row r="210" spans="1:11">
      <c r="A210" s="69" t="s">
        <v>676</v>
      </c>
      <c r="B210" s="66">
        <v>35098</v>
      </c>
      <c r="C210" s="66">
        <v>34956</v>
      </c>
      <c r="D210" s="66">
        <v>35361</v>
      </c>
      <c r="E210" s="66">
        <v>37038</v>
      </c>
      <c r="F210" s="66">
        <v>34412</v>
      </c>
      <c r="G210" s="66">
        <v>33249</v>
      </c>
      <c r="H210" s="66">
        <v>33512</v>
      </c>
      <c r="I210" s="66">
        <v>33174</v>
      </c>
      <c r="J210" s="66">
        <v>33267</v>
      </c>
      <c r="K210" s="66">
        <v>31701</v>
      </c>
    </row>
    <row r="211" spans="1:11" ht="17" thickBot="1">
      <c r="A211" s="65" t="s">
        <v>98</v>
      </c>
      <c r="B211" s="64" t="s">
        <v>89</v>
      </c>
      <c r="C211" s="64" t="s">
        <v>89</v>
      </c>
      <c r="D211" s="64" t="s">
        <v>89</v>
      </c>
      <c r="E211" s="64" t="s">
        <v>89</v>
      </c>
      <c r="F211" s="64" t="s">
        <v>89</v>
      </c>
      <c r="G211" s="64" t="s">
        <v>89</v>
      </c>
      <c r="H211" s="64" t="s">
        <v>89</v>
      </c>
      <c r="I211" s="64" t="s">
        <v>89</v>
      </c>
      <c r="J211" s="64" t="s">
        <v>89</v>
      </c>
      <c r="K211" s="64" t="s">
        <v>89</v>
      </c>
    </row>
    <row r="212" spans="1:11">
      <c r="A212" s="69" t="s">
        <v>675</v>
      </c>
      <c r="B212" s="66">
        <v>127109</v>
      </c>
      <c r="C212" s="66">
        <v>130307</v>
      </c>
      <c r="D212" s="66">
        <v>132002</v>
      </c>
      <c r="E212" s="66">
        <v>133787</v>
      </c>
      <c r="F212" s="66">
        <v>135619</v>
      </c>
      <c r="G212" s="66">
        <v>135943</v>
      </c>
      <c r="H212" s="66">
        <v>138038</v>
      </c>
      <c r="I212" s="66">
        <v>155202</v>
      </c>
      <c r="J212" s="66">
        <v>156997</v>
      </c>
      <c r="K212" s="66">
        <v>156000</v>
      </c>
    </row>
    <row r="213" spans="1:11" ht="17" thickBot="1">
      <c r="A213" s="65" t="s">
        <v>98</v>
      </c>
      <c r="B213" s="64" t="s">
        <v>261</v>
      </c>
      <c r="C213" s="64" t="s">
        <v>167</v>
      </c>
      <c r="D213" s="64" t="s">
        <v>167</v>
      </c>
      <c r="E213" s="64" t="s">
        <v>674</v>
      </c>
      <c r="F213" s="64" t="s">
        <v>364</v>
      </c>
      <c r="G213" s="64" t="s">
        <v>275</v>
      </c>
      <c r="H213" s="64" t="s">
        <v>125</v>
      </c>
      <c r="I213" s="64" t="s">
        <v>673</v>
      </c>
      <c r="J213" s="64" t="s">
        <v>115</v>
      </c>
      <c r="K213" s="64" t="s">
        <v>585</v>
      </c>
    </row>
    <row r="214" spans="1:11">
      <c r="A214" s="69" t="s">
        <v>672</v>
      </c>
      <c r="B214" s="66" t="s">
        <v>89</v>
      </c>
      <c r="C214" s="66" t="s">
        <v>89</v>
      </c>
      <c r="D214" s="66" t="s">
        <v>89</v>
      </c>
      <c r="E214" s="66" t="s">
        <v>89</v>
      </c>
      <c r="F214" s="66" t="s">
        <v>89</v>
      </c>
      <c r="G214" s="66" t="s">
        <v>89</v>
      </c>
      <c r="H214" s="66" t="s">
        <v>89</v>
      </c>
      <c r="I214" s="66" t="s">
        <v>89</v>
      </c>
      <c r="J214" s="66" t="s">
        <v>89</v>
      </c>
      <c r="K214" s="66" t="s">
        <v>89</v>
      </c>
    </row>
    <row r="215" spans="1:11" ht="17" thickBot="1">
      <c r="A215" s="65" t="s">
        <v>98</v>
      </c>
      <c r="B215" s="64" t="s">
        <v>89</v>
      </c>
      <c r="C215" s="64" t="s">
        <v>89</v>
      </c>
      <c r="D215" s="64" t="s">
        <v>89</v>
      </c>
      <c r="E215" s="64" t="s">
        <v>89</v>
      </c>
      <c r="F215" s="64" t="s">
        <v>89</v>
      </c>
      <c r="G215" s="64" t="s">
        <v>89</v>
      </c>
      <c r="H215" s="64" t="s">
        <v>89</v>
      </c>
      <c r="I215" s="64" t="s">
        <v>89</v>
      </c>
      <c r="J215" s="64" t="s">
        <v>89</v>
      </c>
      <c r="K215" s="64" t="s">
        <v>89</v>
      </c>
    </row>
    <row r="216" spans="1:11">
      <c r="A216" s="69" t="s">
        <v>671</v>
      </c>
      <c r="B216" s="66" t="s">
        <v>89</v>
      </c>
      <c r="C216" s="66" t="s">
        <v>89</v>
      </c>
      <c r="D216" s="66" t="s">
        <v>89</v>
      </c>
      <c r="E216" s="66" t="s">
        <v>89</v>
      </c>
      <c r="F216" s="66" t="s">
        <v>89</v>
      </c>
      <c r="G216" s="66" t="s">
        <v>89</v>
      </c>
      <c r="H216" s="66" t="s">
        <v>89</v>
      </c>
      <c r="I216" s="66" t="s">
        <v>89</v>
      </c>
      <c r="J216" s="66" t="s">
        <v>89</v>
      </c>
      <c r="K216" s="66" t="s">
        <v>89</v>
      </c>
    </row>
    <row r="217" spans="1:11" ht="17" thickBot="1">
      <c r="A217" s="65" t="s">
        <v>98</v>
      </c>
      <c r="B217" s="64" t="s">
        <v>89</v>
      </c>
      <c r="C217" s="64" t="s">
        <v>89</v>
      </c>
      <c r="D217" s="64" t="s">
        <v>89</v>
      </c>
      <c r="E217" s="64" t="s">
        <v>89</v>
      </c>
      <c r="F217" s="64" t="s">
        <v>89</v>
      </c>
      <c r="G217" s="64" t="s">
        <v>89</v>
      </c>
      <c r="H217" s="64" t="s">
        <v>89</v>
      </c>
      <c r="I217" s="64" t="s">
        <v>89</v>
      </c>
      <c r="J217" s="64" t="s">
        <v>89</v>
      </c>
      <c r="K217" s="64" t="s">
        <v>89</v>
      </c>
    </row>
    <row r="218" spans="1:11">
      <c r="A218" s="69" t="s">
        <v>670</v>
      </c>
      <c r="B218" s="66">
        <v>41368</v>
      </c>
      <c r="C218" s="66" t="s">
        <v>89</v>
      </c>
      <c r="D218" s="66" t="s">
        <v>89</v>
      </c>
      <c r="E218" s="66">
        <v>-1</v>
      </c>
      <c r="F218" s="66">
        <v>27967</v>
      </c>
      <c r="G218" s="66" t="s">
        <v>89</v>
      </c>
      <c r="H218" s="66">
        <v>26665</v>
      </c>
      <c r="I218" s="66" t="s">
        <v>89</v>
      </c>
      <c r="J218" s="66" t="s">
        <v>89</v>
      </c>
      <c r="K218" s="66" t="s">
        <v>89</v>
      </c>
    </row>
    <row r="219" spans="1:11" ht="17" thickBot="1">
      <c r="A219" s="65" t="s">
        <v>98</v>
      </c>
      <c r="B219" s="64" t="s">
        <v>89</v>
      </c>
      <c r="C219" s="64" t="s">
        <v>89</v>
      </c>
      <c r="D219" s="64" t="s">
        <v>89</v>
      </c>
      <c r="E219" s="64" t="s">
        <v>142</v>
      </c>
      <c r="F219" s="64" t="s">
        <v>89</v>
      </c>
      <c r="G219" s="64" t="s">
        <v>89</v>
      </c>
      <c r="H219" s="64" t="s">
        <v>89</v>
      </c>
      <c r="I219" s="64" t="s">
        <v>89</v>
      </c>
      <c r="J219" s="64" t="s">
        <v>89</v>
      </c>
      <c r="K219" s="64" t="s">
        <v>89</v>
      </c>
    </row>
    <row r="220" spans="1:11">
      <c r="A220" s="69" t="s">
        <v>669</v>
      </c>
      <c r="B220" s="66">
        <v>15098</v>
      </c>
      <c r="C220" s="66" t="s">
        <v>89</v>
      </c>
      <c r="D220" s="66" t="s">
        <v>89</v>
      </c>
      <c r="E220" s="66">
        <v>1</v>
      </c>
      <c r="F220" s="66" t="s">
        <v>89</v>
      </c>
      <c r="G220" s="66" t="s">
        <v>89</v>
      </c>
      <c r="H220" s="66" t="s">
        <v>89</v>
      </c>
      <c r="I220" s="66" t="s">
        <v>89</v>
      </c>
      <c r="J220" s="66" t="s">
        <v>89</v>
      </c>
      <c r="K220" s="66" t="s">
        <v>89</v>
      </c>
    </row>
    <row r="221" spans="1:11" ht="17" thickBot="1">
      <c r="A221" s="65" t="s">
        <v>98</v>
      </c>
      <c r="B221" s="64" t="s">
        <v>89</v>
      </c>
      <c r="C221" s="64" t="s">
        <v>89</v>
      </c>
      <c r="D221" s="64" t="s">
        <v>89</v>
      </c>
      <c r="E221" s="64" t="s">
        <v>89</v>
      </c>
      <c r="F221" s="64" t="s">
        <v>89</v>
      </c>
      <c r="G221" s="64" t="s">
        <v>89</v>
      </c>
      <c r="H221" s="64" t="s">
        <v>89</v>
      </c>
      <c r="I221" s="64" t="s">
        <v>89</v>
      </c>
      <c r="J221" s="64" t="s">
        <v>89</v>
      </c>
      <c r="K221" s="64" t="s">
        <v>89</v>
      </c>
    </row>
    <row r="222" spans="1:11">
      <c r="A222" s="69" t="s">
        <v>668</v>
      </c>
      <c r="B222" s="66">
        <v>23775</v>
      </c>
      <c r="C222" s="66">
        <v>1</v>
      </c>
      <c r="D222" s="66">
        <v>1</v>
      </c>
      <c r="E222" s="66">
        <v>1</v>
      </c>
      <c r="F222" s="66">
        <v>27644</v>
      </c>
      <c r="G222" s="66" t="s">
        <v>89</v>
      </c>
      <c r="H222" s="66" t="s">
        <v>89</v>
      </c>
      <c r="I222" s="66" t="s">
        <v>89</v>
      </c>
      <c r="J222" s="66" t="s">
        <v>89</v>
      </c>
      <c r="K222" s="66" t="s">
        <v>89</v>
      </c>
    </row>
    <row r="223" spans="1:11" ht="17" thickBot="1">
      <c r="A223" s="65" t="s">
        <v>98</v>
      </c>
      <c r="B223" s="64" t="s">
        <v>92</v>
      </c>
      <c r="C223" s="64" t="s">
        <v>426</v>
      </c>
      <c r="D223" s="64" t="s">
        <v>426</v>
      </c>
      <c r="E223" s="64" t="s">
        <v>142</v>
      </c>
      <c r="F223" s="64" t="s">
        <v>89</v>
      </c>
      <c r="G223" s="64" t="s">
        <v>89</v>
      </c>
      <c r="H223" s="64" t="s">
        <v>89</v>
      </c>
      <c r="I223" s="64" t="s">
        <v>89</v>
      </c>
      <c r="J223" s="64" t="s">
        <v>89</v>
      </c>
      <c r="K223" s="64" t="s">
        <v>89</v>
      </c>
    </row>
    <row r="224" spans="1:11">
      <c r="A224" s="69" t="s">
        <v>667</v>
      </c>
      <c r="B224" s="66" t="s">
        <v>89</v>
      </c>
      <c r="C224" s="66">
        <v>10028</v>
      </c>
      <c r="D224" s="66">
        <v>9435</v>
      </c>
      <c r="E224" s="66">
        <v>5678</v>
      </c>
      <c r="F224" s="66" t="s">
        <v>89</v>
      </c>
      <c r="G224" s="66">
        <v>5775</v>
      </c>
      <c r="H224" s="66">
        <v>5776</v>
      </c>
      <c r="I224" s="66">
        <v>5533</v>
      </c>
      <c r="J224" s="66">
        <v>5535</v>
      </c>
      <c r="K224" s="66">
        <v>5487</v>
      </c>
    </row>
    <row r="225" spans="1:11" ht="17" thickBot="1">
      <c r="A225" s="65" t="s">
        <v>98</v>
      </c>
      <c r="B225" s="64" t="s">
        <v>89</v>
      </c>
      <c r="C225" s="64" t="s">
        <v>666</v>
      </c>
      <c r="D225" s="64" t="s">
        <v>665</v>
      </c>
      <c r="E225" s="64" t="s">
        <v>421</v>
      </c>
      <c r="F225" s="64" t="s">
        <v>89</v>
      </c>
      <c r="G225" s="64" t="s">
        <v>288</v>
      </c>
      <c r="H225" s="64" t="s">
        <v>664</v>
      </c>
      <c r="I225" s="64" t="s">
        <v>288</v>
      </c>
      <c r="J225" s="64" t="s">
        <v>663</v>
      </c>
      <c r="K225" s="64" t="s">
        <v>662</v>
      </c>
    </row>
    <row r="226" spans="1:11">
      <c r="A226" s="69" t="s">
        <v>661</v>
      </c>
      <c r="B226" s="66" t="s">
        <v>89</v>
      </c>
      <c r="C226" s="66">
        <v>23741</v>
      </c>
      <c r="D226" s="66">
        <v>22809</v>
      </c>
      <c r="E226" s="66">
        <v>22243</v>
      </c>
      <c r="F226" s="66" t="s">
        <v>89</v>
      </c>
      <c r="G226" s="66">
        <v>20163</v>
      </c>
      <c r="H226" s="66" t="s">
        <v>89</v>
      </c>
      <c r="I226" s="66">
        <v>17991</v>
      </c>
      <c r="J226" s="66">
        <v>18019</v>
      </c>
      <c r="K226" s="66">
        <v>16401</v>
      </c>
    </row>
    <row r="227" spans="1:11" ht="17" thickBot="1">
      <c r="A227" s="65" t="s">
        <v>98</v>
      </c>
      <c r="B227" s="64" t="s">
        <v>89</v>
      </c>
      <c r="C227" s="64" t="s">
        <v>366</v>
      </c>
      <c r="D227" s="64" t="s">
        <v>419</v>
      </c>
      <c r="E227" s="64" t="s">
        <v>660</v>
      </c>
      <c r="F227" s="64" t="s">
        <v>89</v>
      </c>
      <c r="G227" s="64" t="s">
        <v>514</v>
      </c>
      <c r="H227" s="64" t="s">
        <v>89</v>
      </c>
      <c r="I227" s="64" t="s">
        <v>364</v>
      </c>
      <c r="J227" s="64" t="s">
        <v>310</v>
      </c>
      <c r="K227" s="64" t="s">
        <v>407</v>
      </c>
    </row>
    <row r="228" spans="1:11">
      <c r="A228" s="69" t="s">
        <v>659</v>
      </c>
      <c r="B228" s="66" t="s">
        <v>89</v>
      </c>
      <c r="C228" s="66" t="s">
        <v>89</v>
      </c>
      <c r="D228" s="66" t="s">
        <v>89</v>
      </c>
      <c r="E228" s="66" t="s">
        <v>89</v>
      </c>
      <c r="F228" s="66" t="s">
        <v>89</v>
      </c>
      <c r="G228" s="66" t="s">
        <v>89</v>
      </c>
      <c r="H228" s="66" t="s">
        <v>89</v>
      </c>
      <c r="I228" s="66" t="s">
        <v>89</v>
      </c>
      <c r="J228" s="66" t="s">
        <v>89</v>
      </c>
      <c r="K228" s="66" t="s">
        <v>89</v>
      </c>
    </row>
    <row r="229" spans="1:11" ht="17" thickBot="1">
      <c r="A229" s="65" t="s">
        <v>98</v>
      </c>
      <c r="B229" s="64" t="s">
        <v>89</v>
      </c>
      <c r="C229" s="64" t="s">
        <v>89</v>
      </c>
      <c r="D229" s="64" t="s">
        <v>89</v>
      </c>
      <c r="E229" s="64" t="s">
        <v>89</v>
      </c>
      <c r="F229" s="64" t="s">
        <v>89</v>
      </c>
      <c r="G229" s="64" t="s">
        <v>89</v>
      </c>
      <c r="H229" s="64" t="s">
        <v>89</v>
      </c>
      <c r="I229" s="64" t="s">
        <v>89</v>
      </c>
      <c r="J229" s="64" t="s">
        <v>89</v>
      </c>
      <c r="K229" s="64" t="s">
        <v>89</v>
      </c>
    </row>
    <row r="230" spans="1:11">
      <c r="A230" s="69" t="s">
        <v>658</v>
      </c>
      <c r="B230" s="66" t="s">
        <v>89</v>
      </c>
      <c r="C230" s="66" t="s">
        <v>89</v>
      </c>
      <c r="D230" s="66" t="s">
        <v>89</v>
      </c>
      <c r="E230" s="66" t="s">
        <v>89</v>
      </c>
      <c r="F230" s="66" t="s">
        <v>89</v>
      </c>
      <c r="G230" s="66" t="s">
        <v>89</v>
      </c>
      <c r="H230" s="66" t="s">
        <v>89</v>
      </c>
      <c r="I230" s="66" t="s">
        <v>89</v>
      </c>
      <c r="J230" s="66" t="s">
        <v>89</v>
      </c>
      <c r="K230" s="66" t="s">
        <v>89</v>
      </c>
    </row>
    <row r="231" spans="1:11" ht="17" thickBot="1">
      <c r="A231" s="65" t="s">
        <v>98</v>
      </c>
      <c r="B231" s="64" t="s">
        <v>89</v>
      </c>
      <c r="C231" s="64" t="s">
        <v>89</v>
      </c>
      <c r="D231" s="64" t="s">
        <v>89</v>
      </c>
      <c r="E231" s="64" t="s">
        <v>89</v>
      </c>
      <c r="F231" s="64" t="s">
        <v>89</v>
      </c>
      <c r="G231" s="64" t="s">
        <v>89</v>
      </c>
      <c r="H231" s="64" t="s">
        <v>89</v>
      </c>
      <c r="I231" s="64" t="s">
        <v>89</v>
      </c>
      <c r="J231" s="64" t="s">
        <v>89</v>
      </c>
      <c r="K231" s="64" t="s">
        <v>89</v>
      </c>
    </row>
    <row r="232" spans="1:11">
      <c r="A232" s="69" t="s">
        <v>657</v>
      </c>
      <c r="B232" s="66" t="s">
        <v>89</v>
      </c>
      <c r="C232" s="66" t="s">
        <v>89</v>
      </c>
      <c r="D232" s="66" t="s">
        <v>89</v>
      </c>
      <c r="E232" s="66" t="s">
        <v>89</v>
      </c>
      <c r="F232" s="66" t="s">
        <v>89</v>
      </c>
      <c r="G232" s="66" t="s">
        <v>89</v>
      </c>
      <c r="H232" s="66" t="s">
        <v>89</v>
      </c>
      <c r="I232" s="66" t="s">
        <v>89</v>
      </c>
      <c r="J232" s="66" t="s">
        <v>89</v>
      </c>
      <c r="K232" s="66" t="s">
        <v>89</v>
      </c>
    </row>
    <row r="233" spans="1:11" ht="17" thickBot="1">
      <c r="A233" s="65" t="s">
        <v>98</v>
      </c>
      <c r="B233" s="64" t="s">
        <v>89</v>
      </c>
      <c r="C233" s="64" t="s">
        <v>89</v>
      </c>
      <c r="D233" s="64" t="s">
        <v>89</v>
      </c>
      <c r="E233" s="64" t="s">
        <v>89</v>
      </c>
      <c r="F233" s="64" t="s">
        <v>89</v>
      </c>
      <c r="G233" s="64" t="s">
        <v>89</v>
      </c>
      <c r="H233" s="64" t="s">
        <v>89</v>
      </c>
      <c r="I233" s="64" t="s">
        <v>89</v>
      </c>
      <c r="J233" s="64" t="s">
        <v>89</v>
      </c>
      <c r="K233" s="64" t="s">
        <v>89</v>
      </c>
    </row>
    <row r="234" spans="1:11">
      <c r="A234" s="69" t="s">
        <v>656</v>
      </c>
      <c r="B234" s="66" t="s">
        <v>89</v>
      </c>
      <c r="C234" s="66" t="s">
        <v>89</v>
      </c>
      <c r="D234" s="66" t="s">
        <v>89</v>
      </c>
      <c r="E234" s="66" t="s">
        <v>89</v>
      </c>
      <c r="F234" s="66" t="s">
        <v>89</v>
      </c>
      <c r="G234" s="66" t="s">
        <v>89</v>
      </c>
      <c r="H234" s="66" t="s">
        <v>89</v>
      </c>
      <c r="I234" s="66" t="s">
        <v>89</v>
      </c>
      <c r="J234" s="66" t="s">
        <v>89</v>
      </c>
      <c r="K234" s="66" t="s">
        <v>89</v>
      </c>
    </row>
    <row r="235" spans="1:11" ht="17" thickBot="1">
      <c r="A235" s="65" t="s">
        <v>98</v>
      </c>
      <c r="B235" s="64" t="s">
        <v>89</v>
      </c>
      <c r="C235" s="64" t="s">
        <v>89</v>
      </c>
      <c r="D235" s="64" t="s">
        <v>89</v>
      </c>
      <c r="E235" s="64" t="s">
        <v>89</v>
      </c>
      <c r="F235" s="64" t="s">
        <v>89</v>
      </c>
      <c r="G235" s="64" t="s">
        <v>89</v>
      </c>
      <c r="H235" s="64" t="s">
        <v>89</v>
      </c>
      <c r="I235" s="64" t="s">
        <v>89</v>
      </c>
      <c r="J235" s="64" t="s">
        <v>89</v>
      </c>
      <c r="K235" s="64" t="s">
        <v>89</v>
      </c>
    </row>
    <row r="236" spans="1:11">
      <c r="A236" s="69" t="s">
        <v>655</v>
      </c>
      <c r="B236" s="66">
        <v>8175</v>
      </c>
      <c r="C236" s="66" t="s">
        <v>89</v>
      </c>
      <c r="D236" s="66" t="s">
        <v>89</v>
      </c>
      <c r="E236" s="66" t="s">
        <v>89</v>
      </c>
      <c r="F236" s="66">
        <v>6700</v>
      </c>
      <c r="G236" s="66" t="s">
        <v>89</v>
      </c>
      <c r="H236" s="66" t="s">
        <v>89</v>
      </c>
      <c r="I236" s="66" t="s">
        <v>89</v>
      </c>
      <c r="J236" s="66" t="s">
        <v>89</v>
      </c>
      <c r="K236" s="66" t="s">
        <v>89</v>
      </c>
    </row>
    <row r="237" spans="1:11" ht="17" thickBot="1">
      <c r="A237" s="65" t="s">
        <v>98</v>
      </c>
      <c r="B237" s="64" t="s">
        <v>89</v>
      </c>
      <c r="C237" s="64" t="s">
        <v>89</v>
      </c>
      <c r="D237" s="64" t="s">
        <v>89</v>
      </c>
      <c r="E237" s="64" t="s">
        <v>89</v>
      </c>
      <c r="F237" s="64" t="s">
        <v>89</v>
      </c>
      <c r="G237" s="64" t="s">
        <v>89</v>
      </c>
      <c r="H237" s="64" t="s">
        <v>89</v>
      </c>
      <c r="I237" s="64" t="s">
        <v>89</v>
      </c>
      <c r="J237" s="64" t="s">
        <v>89</v>
      </c>
      <c r="K237" s="64" t="s">
        <v>89</v>
      </c>
    </row>
    <row r="238" spans="1:11">
      <c r="A238" s="69" t="s">
        <v>654</v>
      </c>
      <c r="B238" s="66" t="s">
        <v>89</v>
      </c>
      <c r="C238" s="66">
        <v>12918</v>
      </c>
      <c r="D238" s="66">
        <v>11711</v>
      </c>
      <c r="E238" s="66">
        <v>9999</v>
      </c>
      <c r="F238" s="66" t="s">
        <v>89</v>
      </c>
      <c r="G238" s="66" t="s">
        <v>89</v>
      </c>
      <c r="H238" s="66" t="s">
        <v>89</v>
      </c>
      <c r="I238" s="66" t="s">
        <v>89</v>
      </c>
      <c r="J238" s="66" t="s">
        <v>89</v>
      </c>
      <c r="K238" s="66" t="s">
        <v>89</v>
      </c>
    </row>
    <row r="239" spans="1:11" ht="17" thickBot="1">
      <c r="A239" s="65" t="s">
        <v>98</v>
      </c>
      <c r="B239" s="64" t="s">
        <v>89</v>
      </c>
      <c r="C239" s="64" t="s">
        <v>89</v>
      </c>
      <c r="D239" s="64" t="s">
        <v>89</v>
      </c>
      <c r="E239" s="64" t="s">
        <v>89</v>
      </c>
      <c r="F239" s="64" t="s">
        <v>89</v>
      </c>
      <c r="G239" s="64" t="s">
        <v>89</v>
      </c>
      <c r="H239" s="64" t="s">
        <v>89</v>
      </c>
      <c r="I239" s="64" t="s">
        <v>89</v>
      </c>
      <c r="J239" s="64" t="s">
        <v>89</v>
      </c>
      <c r="K239" s="64" t="s">
        <v>89</v>
      </c>
    </row>
    <row r="240" spans="1:11">
      <c r="A240" s="69" t="s">
        <v>653</v>
      </c>
      <c r="B240" s="66" t="s">
        <v>89</v>
      </c>
      <c r="C240" s="66">
        <v>4982</v>
      </c>
      <c r="D240" s="66">
        <v>4009</v>
      </c>
      <c r="E240" s="66">
        <v>2990</v>
      </c>
      <c r="F240" s="66" t="s">
        <v>89</v>
      </c>
      <c r="G240" s="66" t="s">
        <v>89</v>
      </c>
      <c r="H240" s="66" t="s">
        <v>89</v>
      </c>
      <c r="I240" s="66" t="s">
        <v>89</v>
      </c>
      <c r="J240" s="66" t="s">
        <v>89</v>
      </c>
      <c r="K240" s="66" t="s">
        <v>89</v>
      </c>
    </row>
    <row r="241" spans="1:11" ht="17" thickBot="1">
      <c r="A241" s="65" t="s">
        <v>98</v>
      </c>
      <c r="B241" s="64" t="s">
        <v>89</v>
      </c>
      <c r="C241" s="64" t="s">
        <v>89</v>
      </c>
      <c r="D241" s="64" t="s">
        <v>89</v>
      </c>
      <c r="E241" s="64" t="s">
        <v>89</v>
      </c>
      <c r="F241" s="64" t="s">
        <v>89</v>
      </c>
      <c r="G241" s="64" t="s">
        <v>89</v>
      </c>
      <c r="H241" s="64" t="s">
        <v>89</v>
      </c>
      <c r="I241" s="64" t="s">
        <v>89</v>
      </c>
      <c r="J241" s="64" t="s">
        <v>89</v>
      </c>
      <c r="K241" s="64" t="s">
        <v>89</v>
      </c>
    </row>
    <row r="242" spans="1:11">
      <c r="A242" s="69" t="s">
        <v>652</v>
      </c>
      <c r="B242" s="66" t="s">
        <v>89</v>
      </c>
      <c r="C242" s="66" t="s">
        <v>89</v>
      </c>
      <c r="D242" s="66" t="s">
        <v>89</v>
      </c>
      <c r="E242" s="66" t="s">
        <v>89</v>
      </c>
      <c r="F242" s="66" t="s">
        <v>89</v>
      </c>
      <c r="G242" s="66" t="s">
        <v>89</v>
      </c>
      <c r="H242" s="66" t="s">
        <v>89</v>
      </c>
      <c r="I242" s="66" t="s">
        <v>89</v>
      </c>
      <c r="J242" s="66" t="s">
        <v>89</v>
      </c>
      <c r="K242" s="66" t="s">
        <v>89</v>
      </c>
    </row>
    <row r="243" spans="1:11" ht="17" thickBot="1">
      <c r="A243" s="65" t="s">
        <v>98</v>
      </c>
      <c r="B243" s="64" t="s">
        <v>89</v>
      </c>
      <c r="C243" s="64" t="s">
        <v>89</v>
      </c>
      <c r="D243" s="64" t="s">
        <v>89</v>
      </c>
      <c r="E243" s="64" t="s">
        <v>89</v>
      </c>
      <c r="F243" s="64" t="s">
        <v>89</v>
      </c>
      <c r="G243" s="64" t="s">
        <v>89</v>
      </c>
      <c r="H243" s="64" t="s">
        <v>89</v>
      </c>
      <c r="I243" s="64" t="s">
        <v>89</v>
      </c>
      <c r="J243" s="64" t="s">
        <v>89</v>
      </c>
      <c r="K243" s="64" t="s">
        <v>89</v>
      </c>
    </row>
    <row r="244" spans="1:11">
      <c r="A244" s="69" t="s">
        <v>651</v>
      </c>
      <c r="B244" s="66" t="s">
        <v>89</v>
      </c>
      <c r="C244" s="66" t="s">
        <v>89</v>
      </c>
      <c r="D244" s="66" t="s">
        <v>89</v>
      </c>
      <c r="E244" s="66" t="s">
        <v>89</v>
      </c>
      <c r="F244" s="66" t="s">
        <v>89</v>
      </c>
      <c r="G244" s="66" t="s">
        <v>89</v>
      </c>
      <c r="H244" s="66" t="s">
        <v>89</v>
      </c>
      <c r="I244" s="66" t="s">
        <v>89</v>
      </c>
      <c r="J244" s="66" t="s">
        <v>89</v>
      </c>
      <c r="K244" s="66" t="s">
        <v>89</v>
      </c>
    </row>
    <row r="245" spans="1:11" ht="17" thickBot="1">
      <c r="A245" s="65" t="s">
        <v>98</v>
      </c>
      <c r="B245" s="64" t="s">
        <v>89</v>
      </c>
      <c r="C245" s="64" t="s">
        <v>89</v>
      </c>
      <c r="D245" s="64" t="s">
        <v>89</v>
      </c>
      <c r="E245" s="64" t="s">
        <v>89</v>
      </c>
      <c r="F245" s="64" t="s">
        <v>89</v>
      </c>
      <c r="G245" s="64" t="s">
        <v>89</v>
      </c>
      <c r="H245" s="64" t="s">
        <v>89</v>
      </c>
      <c r="I245" s="64" t="s">
        <v>89</v>
      </c>
      <c r="J245" s="64" t="s">
        <v>89</v>
      </c>
      <c r="K245" s="64" t="s">
        <v>89</v>
      </c>
    </row>
    <row r="246" spans="1:11">
      <c r="A246" s="69" t="s">
        <v>650</v>
      </c>
      <c r="B246" s="66" t="s">
        <v>89</v>
      </c>
      <c r="C246" s="66" t="s">
        <v>89</v>
      </c>
      <c r="D246" s="66" t="s">
        <v>89</v>
      </c>
      <c r="E246" s="66" t="s">
        <v>89</v>
      </c>
      <c r="F246" s="66" t="s">
        <v>89</v>
      </c>
      <c r="G246" s="66" t="s">
        <v>89</v>
      </c>
      <c r="H246" s="66" t="s">
        <v>89</v>
      </c>
      <c r="I246" s="66" t="s">
        <v>89</v>
      </c>
      <c r="J246" s="66" t="s">
        <v>89</v>
      </c>
      <c r="K246" s="66" t="s">
        <v>89</v>
      </c>
    </row>
    <row r="247" spans="1:11" ht="17" thickBot="1">
      <c r="A247" s="65" t="s">
        <v>98</v>
      </c>
      <c r="B247" s="64" t="s">
        <v>89</v>
      </c>
      <c r="C247" s="64" t="s">
        <v>89</v>
      </c>
      <c r="D247" s="64" t="s">
        <v>89</v>
      </c>
      <c r="E247" s="64" t="s">
        <v>89</v>
      </c>
      <c r="F247" s="64" t="s">
        <v>89</v>
      </c>
      <c r="G247" s="64" t="s">
        <v>89</v>
      </c>
      <c r="H247" s="64" t="s">
        <v>89</v>
      </c>
      <c r="I247" s="64" t="s">
        <v>89</v>
      </c>
      <c r="J247" s="64" t="s">
        <v>89</v>
      </c>
      <c r="K247" s="64" t="s">
        <v>89</v>
      </c>
    </row>
    <row r="248" spans="1:11">
      <c r="A248" s="69" t="s">
        <v>649</v>
      </c>
      <c r="B248" s="66" t="s">
        <v>89</v>
      </c>
      <c r="C248" s="66" t="s">
        <v>89</v>
      </c>
      <c r="D248" s="66" t="s">
        <v>89</v>
      </c>
      <c r="E248" s="66" t="s">
        <v>89</v>
      </c>
      <c r="F248" s="66" t="s">
        <v>89</v>
      </c>
      <c r="G248" s="66" t="s">
        <v>89</v>
      </c>
      <c r="H248" s="66" t="s">
        <v>89</v>
      </c>
      <c r="I248" s="66" t="s">
        <v>89</v>
      </c>
      <c r="J248" s="66" t="s">
        <v>89</v>
      </c>
      <c r="K248" s="66" t="s">
        <v>89</v>
      </c>
    </row>
    <row r="249" spans="1:11" ht="17" thickBot="1">
      <c r="A249" s="65" t="s">
        <v>98</v>
      </c>
      <c r="B249" s="64" t="s">
        <v>89</v>
      </c>
      <c r="C249" s="64" t="s">
        <v>89</v>
      </c>
      <c r="D249" s="64" t="s">
        <v>89</v>
      </c>
      <c r="E249" s="64" t="s">
        <v>89</v>
      </c>
      <c r="F249" s="64" t="s">
        <v>89</v>
      </c>
      <c r="G249" s="64" t="s">
        <v>89</v>
      </c>
      <c r="H249" s="64" t="s">
        <v>89</v>
      </c>
      <c r="I249" s="64" t="s">
        <v>89</v>
      </c>
      <c r="J249" s="64" t="s">
        <v>89</v>
      </c>
      <c r="K249" s="64" t="s">
        <v>89</v>
      </c>
    </row>
    <row r="250" spans="1:11">
      <c r="A250" s="69" t="s">
        <v>648</v>
      </c>
      <c r="B250" s="66">
        <v>1795</v>
      </c>
      <c r="C250" s="66">
        <v>1570</v>
      </c>
      <c r="D250" s="66">
        <v>1460</v>
      </c>
      <c r="E250" s="66">
        <v>1236</v>
      </c>
      <c r="F250" s="66">
        <v>1209</v>
      </c>
      <c r="G250" s="66">
        <v>1166</v>
      </c>
      <c r="H250" s="66">
        <v>1204</v>
      </c>
      <c r="I250" s="66" t="s">
        <v>89</v>
      </c>
      <c r="J250" s="66" t="s">
        <v>89</v>
      </c>
      <c r="K250" s="66" t="s">
        <v>89</v>
      </c>
    </row>
    <row r="251" spans="1:11" ht="17" thickBot="1">
      <c r="A251" s="65" t="s">
        <v>98</v>
      </c>
      <c r="B251" s="64" t="s">
        <v>89</v>
      </c>
      <c r="C251" s="64" t="s">
        <v>89</v>
      </c>
      <c r="D251" s="64" t="s">
        <v>89</v>
      </c>
      <c r="E251" s="64" t="s">
        <v>89</v>
      </c>
      <c r="F251" s="64" t="s">
        <v>89</v>
      </c>
      <c r="G251" s="64" t="s">
        <v>89</v>
      </c>
      <c r="H251" s="64" t="s">
        <v>89</v>
      </c>
      <c r="I251" s="64" t="s">
        <v>89</v>
      </c>
      <c r="J251" s="64" t="s">
        <v>89</v>
      </c>
      <c r="K251" s="64" t="s">
        <v>89</v>
      </c>
    </row>
    <row r="252" spans="1:11">
      <c r="A252" s="69" t="s">
        <v>647</v>
      </c>
      <c r="B252" s="66" t="s">
        <v>89</v>
      </c>
      <c r="C252" s="66" t="s">
        <v>89</v>
      </c>
      <c r="D252" s="66" t="s">
        <v>89</v>
      </c>
      <c r="E252" s="66" t="s">
        <v>89</v>
      </c>
      <c r="F252" s="66" t="s">
        <v>89</v>
      </c>
      <c r="G252" s="66" t="s">
        <v>89</v>
      </c>
      <c r="H252" s="66" t="s">
        <v>89</v>
      </c>
      <c r="I252" s="66" t="s">
        <v>89</v>
      </c>
      <c r="J252" s="66" t="s">
        <v>89</v>
      </c>
      <c r="K252" s="66" t="s">
        <v>89</v>
      </c>
    </row>
    <row r="253" spans="1:11" ht="17" thickBot="1">
      <c r="A253" s="65" t="s">
        <v>98</v>
      </c>
      <c r="B253" s="64" t="s">
        <v>89</v>
      </c>
      <c r="C253" s="64" t="s">
        <v>89</v>
      </c>
      <c r="D253" s="64" t="s">
        <v>89</v>
      </c>
      <c r="E253" s="64" t="s">
        <v>89</v>
      </c>
      <c r="F253" s="64" t="s">
        <v>89</v>
      </c>
      <c r="G253" s="64" t="s">
        <v>89</v>
      </c>
      <c r="H253" s="64" t="s">
        <v>89</v>
      </c>
      <c r="I253" s="64" t="s">
        <v>89</v>
      </c>
      <c r="J253" s="64" t="s">
        <v>89</v>
      </c>
      <c r="K253" s="64" t="s">
        <v>89</v>
      </c>
    </row>
    <row r="254" spans="1:11">
      <c r="A254" s="69" t="s">
        <v>646</v>
      </c>
      <c r="B254" s="66" t="s">
        <v>89</v>
      </c>
      <c r="C254" s="66" t="s">
        <v>89</v>
      </c>
      <c r="D254" s="66" t="s">
        <v>89</v>
      </c>
      <c r="E254" s="66" t="s">
        <v>89</v>
      </c>
      <c r="F254" s="66" t="s">
        <v>89</v>
      </c>
      <c r="G254" s="66" t="s">
        <v>89</v>
      </c>
      <c r="H254" s="66" t="s">
        <v>89</v>
      </c>
      <c r="I254" s="66" t="s">
        <v>89</v>
      </c>
      <c r="J254" s="66" t="s">
        <v>89</v>
      </c>
      <c r="K254" s="66" t="s">
        <v>89</v>
      </c>
    </row>
    <row r="255" spans="1:11" ht="17" thickBot="1">
      <c r="A255" s="65" t="s">
        <v>98</v>
      </c>
      <c r="B255" s="64" t="s">
        <v>89</v>
      </c>
      <c r="C255" s="64" t="s">
        <v>89</v>
      </c>
      <c r="D255" s="64" t="s">
        <v>89</v>
      </c>
      <c r="E255" s="64" t="s">
        <v>89</v>
      </c>
      <c r="F255" s="64" t="s">
        <v>89</v>
      </c>
      <c r="G255" s="64" t="s">
        <v>89</v>
      </c>
      <c r="H255" s="64" t="s">
        <v>89</v>
      </c>
      <c r="I255" s="64" t="s">
        <v>89</v>
      </c>
      <c r="J255" s="64" t="s">
        <v>89</v>
      </c>
      <c r="K255" s="64" t="s">
        <v>89</v>
      </c>
    </row>
    <row r="256" spans="1:11">
      <c r="A256" s="69" t="s">
        <v>645</v>
      </c>
      <c r="B256" s="66">
        <v>2717</v>
      </c>
      <c r="C256" s="66">
        <v>2579</v>
      </c>
      <c r="D256" s="66">
        <v>2512</v>
      </c>
      <c r="E256" s="66" t="s">
        <v>89</v>
      </c>
      <c r="F256" s="66" t="s">
        <v>89</v>
      </c>
      <c r="G256" s="66" t="s">
        <v>89</v>
      </c>
      <c r="H256" s="66" t="s">
        <v>89</v>
      </c>
      <c r="I256" s="66" t="s">
        <v>89</v>
      </c>
      <c r="J256" s="66" t="s">
        <v>89</v>
      </c>
      <c r="K256" s="66" t="s">
        <v>89</v>
      </c>
    </row>
    <row r="257" spans="1:11" ht="17" thickBot="1">
      <c r="A257" s="65" t="s">
        <v>98</v>
      </c>
      <c r="B257" s="64" t="s">
        <v>89</v>
      </c>
      <c r="C257" s="64" t="s">
        <v>89</v>
      </c>
      <c r="D257" s="64" t="s">
        <v>89</v>
      </c>
      <c r="E257" s="64" t="s">
        <v>89</v>
      </c>
      <c r="F257" s="64" t="s">
        <v>89</v>
      </c>
      <c r="G257" s="64" t="s">
        <v>89</v>
      </c>
      <c r="H257" s="64" t="s">
        <v>89</v>
      </c>
      <c r="I257" s="64" t="s">
        <v>89</v>
      </c>
      <c r="J257" s="64" t="s">
        <v>89</v>
      </c>
      <c r="K257" s="64" t="s">
        <v>89</v>
      </c>
    </row>
    <row r="258" spans="1:11">
      <c r="A258" s="69" t="s">
        <v>644</v>
      </c>
      <c r="B258" s="66">
        <v>2852</v>
      </c>
      <c r="C258" s="66">
        <v>2728</v>
      </c>
      <c r="D258" s="66">
        <v>2692</v>
      </c>
      <c r="E258" s="66">
        <v>2149</v>
      </c>
      <c r="F258" s="66">
        <v>2144</v>
      </c>
      <c r="G258" s="66">
        <v>2060</v>
      </c>
      <c r="H258" s="66">
        <v>2097</v>
      </c>
      <c r="I258" s="66">
        <v>2134</v>
      </c>
      <c r="J258" s="66">
        <v>2136</v>
      </c>
      <c r="K258" s="66">
        <v>1956</v>
      </c>
    </row>
    <row r="259" spans="1:11" ht="17" thickBot="1">
      <c r="A259" s="65" t="s">
        <v>98</v>
      </c>
      <c r="B259" s="64" t="s">
        <v>418</v>
      </c>
      <c r="C259" s="64" t="s">
        <v>433</v>
      </c>
      <c r="D259" s="64" t="s">
        <v>643</v>
      </c>
      <c r="E259" s="64" t="s">
        <v>204</v>
      </c>
      <c r="F259" s="64" t="s">
        <v>366</v>
      </c>
      <c r="G259" s="64" t="s">
        <v>642</v>
      </c>
      <c r="H259" s="64" t="s">
        <v>428</v>
      </c>
      <c r="I259" s="64" t="s">
        <v>208</v>
      </c>
      <c r="J259" s="64" t="s">
        <v>332</v>
      </c>
      <c r="K259" s="64" t="s">
        <v>121</v>
      </c>
    </row>
    <row r="260" spans="1:11">
      <c r="A260" s="69" t="s">
        <v>641</v>
      </c>
      <c r="B260" s="66" t="s">
        <v>89</v>
      </c>
      <c r="C260" s="66" t="s">
        <v>89</v>
      </c>
      <c r="D260" s="66" t="s">
        <v>89</v>
      </c>
      <c r="E260" s="66" t="s">
        <v>89</v>
      </c>
      <c r="F260" s="66" t="s">
        <v>89</v>
      </c>
      <c r="G260" s="66" t="s">
        <v>89</v>
      </c>
      <c r="H260" s="66" t="s">
        <v>89</v>
      </c>
      <c r="I260" s="66" t="s">
        <v>89</v>
      </c>
      <c r="J260" s="66" t="s">
        <v>89</v>
      </c>
      <c r="K260" s="66" t="s">
        <v>89</v>
      </c>
    </row>
    <row r="261" spans="1:11" ht="17" thickBot="1">
      <c r="A261" s="65" t="s">
        <v>98</v>
      </c>
      <c r="B261" s="64" t="s">
        <v>89</v>
      </c>
      <c r="C261" s="64" t="s">
        <v>89</v>
      </c>
      <c r="D261" s="64" t="s">
        <v>89</v>
      </c>
      <c r="E261" s="64" t="s">
        <v>89</v>
      </c>
      <c r="F261" s="64" t="s">
        <v>89</v>
      </c>
      <c r="G261" s="64" t="s">
        <v>89</v>
      </c>
      <c r="H261" s="64" t="s">
        <v>89</v>
      </c>
      <c r="I261" s="64" t="s">
        <v>89</v>
      </c>
      <c r="J261" s="64" t="s">
        <v>89</v>
      </c>
      <c r="K261" s="64" t="s">
        <v>89</v>
      </c>
    </row>
    <row r="262" spans="1:11">
      <c r="A262" s="69" t="s">
        <v>640</v>
      </c>
      <c r="B262" s="66" t="s">
        <v>89</v>
      </c>
      <c r="C262" s="66" t="s">
        <v>89</v>
      </c>
      <c r="D262" s="66" t="s">
        <v>89</v>
      </c>
      <c r="E262" s="66" t="s">
        <v>89</v>
      </c>
      <c r="F262" s="66" t="s">
        <v>89</v>
      </c>
      <c r="G262" s="66" t="s">
        <v>89</v>
      </c>
      <c r="H262" s="66" t="s">
        <v>89</v>
      </c>
      <c r="I262" s="66" t="s">
        <v>89</v>
      </c>
      <c r="J262" s="66" t="s">
        <v>89</v>
      </c>
      <c r="K262" s="66" t="s">
        <v>89</v>
      </c>
    </row>
    <row r="263" spans="1:11" ht="17" thickBot="1">
      <c r="A263" s="65" t="s">
        <v>98</v>
      </c>
      <c r="B263" s="64" t="s">
        <v>89</v>
      </c>
      <c r="C263" s="64" t="s">
        <v>89</v>
      </c>
      <c r="D263" s="64" t="s">
        <v>89</v>
      </c>
      <c r="E263" s="64" t="s">
        <v>89</v>
      </c>
      <c r="F263" s="64" t="s">
        <v>89</v>
      </c>
      <c r="G263" s="64" t="s">
        <v>89</v>
      </c>
      <c r="H263" s="64" t="s">
        <v>89</v>
      </c>
      <c r="I263" s="64" t="s">
        <v>89</v>
      </c>
      <c r="J263" s="64" t="s">
        <v>89</v>
      </c>
      <c r="K263" s="64" t="s">
        <v>89</v>
      </c>
    </row>
    <row r="264" spans="1:11">
      <c r="A264" s="69" t="s">
        <v>639</v>
      </c>
      <c r="B264" s="66" t="s">
        <v>89</v>
      </c>
      <c r="C264" s="66" t="s">
        <v>89</v>
      </c>
      <c r="D264" s="66" t="s">
        <v>89</v>
      </c>
      <c r="E264" s="66" t="s">
        <v>89</v>
      </c>
      <c r="F264" s="66" t="s">
        <v>89</v>
      </c>
      <c r="G264" s="66" t="s">
        <v>89</v>
      </c>
      <c r="H264" s="66" t="s">
        <v>89</v>
      </c>
      <c r="I264" s="66" t="s">
        <v>89</v>
      </c>
      <c r="J264" s="66" t="s">
        <v>89</v>
      </c>
      <c r="K264" s="66" t="s">
        <v>89</v>
      </c>
    </row>
    <row r="265" spans="1:11" ht="17" thickBot="1">
      <c r="A265" s="65" t="s">
        <v>98</v>
      </c>
      <c r="B265" s="64" t="s">
        <v>89</v>
      </c>
      <c r="C265" s="64" t="s">
        <v>89</v>
      </c>
      <c r="D265" s="64" t="s">
        <v>89</v>
      </c>
      <c r="E265" s="64" t="s">
        <v>89</v>
      </c>
      <c r="F265" s="64" t="s">
        <v>89</v>
      </c>
      <c r="G265" s="64" t="s">
        <v>89</v>
      </c>
      <c r="H265" s="64" t="s">
        <v>89</v>
      </c>
      <c r="I265" s="64" t="s">
        <v>89</v>
      </c>
      <c r="J265" s="64" t="s">
        <v>89</v>
      </c>
      <c r="K265" s="64" t="s">
        <v>89</v>
      </c>
    </row>
    <row r="266" spans="1:11">
      <c r="A266" s="69" t="s">
        <v>638</v>
      </c>
      <c r="B266" s="66" t="s">
        <v>89</v>
      </c>
      <c r="C266" s="66" t="s">
        <v>89</v>
      </c>
      <c r="D266" s="66" t="s">
        <v>89</v>
      </c>
      <c r="E266" s="66" t="s">
        <v>89</v>
      </c>
      <c r="F266" s="66" t="s">
        <v>89</v>
      </c>
      <c r="G266" s="66" t="s">
        <v>89</v>
      </c>
      <c r="H266" s="66" t="s">
        <v>89</v>
      </c>
      <c r="I266" s="66" t="s">
        <v>89</v>
      </c>
      <c r="J266" s="66" t="s">
        <v>89</v>
      </c>
      <c r="K266" s="66" t="s">
        <v>89</v>
      </c>
    </row>
    <row r="267" spans="1:11" ht="17" thickBot="1">
      <c r="A267" s="65" t="s">
        <v>98</v>
      </c>
      <c r="B267" s="64" t="s">
        <v>89</v>
      </c>
      <c r="C267" s="64" t="s">
        <v>89</v>
      </c>
      <c r="D267" s="64" t="s">
        <v>89</v>
      </c>
      <c r="E267" s="64" t="s">
        <v>89</v>
      </c>
      <c r="F267" s="64" t="s">
        <v>89</v>
      </c>
      <c r="G267" s="64" t="s">
        <v>89</v>
      </c>
      <c r="H267" s="64" t="s">
        <v>89</v>
      </c>
      <c r="I267" s="64" t="s">
        <v>89</v>
      </c>
      <c r="J267" s="64" t="s">
        <v>89</v>
      </c>
      <c r="K267" s="64" t="s">
        <v>89</v>
      </c>
    </row>
    <row r="268" spans="1:11">
      <c r="A268" s="69" t="s">
        <v>637</v>
      </c>
      <c r="B268" s="66" t="s">
        <v>89</v>
      </c>
      <c r="C268" s="66" t="s">
        <v>89</v>
      </c>
      <c r="D268" s="66" t="s">
        <v>89</v>
      </c>
      <c r="E268" s="66" t="s">
        <v>89</v>
      </c>
      <c r="F268" s="66" t="s">
        <v>89</v>
      </c>
      <c r="G268" s="66" t="s">
        <v>89</v>
      </c>
      <c r="H268" s="66" t="s">
        <v>89</v>
      </c>
      <c r="I268" s="66" t="s">
        <v>89</v>
      </c>
      <c r="J268" s="66" t="s">
        <v>89</v>
      </c>
      <c r="K268" s="66" t="s">
        <v>89</v>
      </c>
    </row>
    <row r="269" spans="1:11" ht="17" thickBot="1">
      <c r="A269" s="65" t="s">
        <v>98</v>
      </c>
      <c r="B269" s="64" t="s">
        <v>89</v>
      </c>
      <c r="C269" s="64" t="s">
        <v>89</v>
      </c>
      <c r="D269" s="64" t="s">
        <v>89</v>
      </c>
      <c r="E269" s="64" t="s">
        <v>89</v>
      </c>
      <c r="F269" s="64" t="s">
        <v>89</v>
      </c>
      <c r="G269" s="64" t="s">
        <v>89</v>
      </c>
      <c r="H269" s="64" t="s">
        <v>89</v>
      </c>
      <c r="I269" s="64" t="s">
        <v>89</v>
      </c>
      <c r="J269" s="64" t="s">
        <v>89</v>
      </c>
      <c r="K269" s="64" t="s">
        <v>89</v>
      </c>
    </row>
    <row r="270" spans="1:11">
      <c r="A270" s="69" t="s">
        <v>636</v>
      </c>
      <c r="B270" s="66">
        <v>1469</v>
      </c>
      <c r="C270" s="66">
        <v>1509</v>
      </c>
      <c r="D270" s="66">
        <v>1369</v>
      </c>
      <c r="E270" s="66">
        <v>1496</v>
      </c>
      <c r="F270" s="66">
        <v>0</v>
      </c>
      <c r="G270" s="66">
        <v>158</v>
      </c>
      <c r="H270" s="66" t="s">
        <v>89</v>
      </c>
      <c r="I270" s="66" t="s">
        <v>89</v>
      </c>
      <c r="J270" s="66" t="s">
        <v>89</v>
      </c>
      <c r="K270" s="66" t="s">
        <v>89</v>
      </c>
    </row>
    <row r="271" spans="1:11" ht="17" thickBot="1">
      <c r="A271" s="65" t="s">
        <v>98</v>
      </c>
      <c r="B271" s="64" t="s">
        <v>89</v>
      </c>
      <c r="C271" s="64" t="s">
        <v>89</v>
      </c>
      <c r="D271" s="64" t="s">
        <v>89</v>
      </c>
      <c r="E271" s="64" t="s">
        <v>89</v>
      </c>
      <c r="F271" s="64" t="s">
        <v>89</v>
      </c>
      <c r="G271" s="64" t="s">
        <v>89</v>
      </c>
      <c r="H271" s="64" t="s">
        <v>89</v>
      </c>
      <c r="I271" s="64" t="s">
        <v>89</v>
      </c>
      <c r="J271" s="64" t="s">
        <v>89</v>
      </c>
      <c r="K271" s="64" t="s">
        <v>89</v>
      </c>
    </row>
    <row r="272" spans="1:11">
      <c r="A272" s="69" t="s">
        <v>635</v>
      </c>
      <c r="B272" s="66" t="s">
        <v>89</v>
      </c>
      <c r="C272" s="66" t="s">
        <v>89</v>
      </c>
      <c r="D272" s="66" t="s">
        <v>89</v>
      </c>
      <c r="E272" s="66" t="s">
        <v>89</v>
      </c>
      <c r="F272" s="66" t="s">
        <v>89</v>
      </c>
      <c r="G272" s="66" t="s">
        <v>89</v>
      </c>
      <c r="H272" s="66" t="s">
        <v>89</v>
      </c>
      <c r="I272" s="66" t="s">
        <v>89</v>
      </c>
      <c r="J272" s="66" t="s">
        <v>89</v>
      </c>
      <c r="K272" s="66" t="s">
        <v>89</v>
      </c>
    </row>
    <row r="273" spans="1:11" ht="17" thickBot="1">
      <c r="A273" s="65" t="s">
        <v>98</v>
      </c>
      <c r="B273" s="64" t="s">
        <v>89</v>
      </c>
      <c r="C273" s="64" t="s">
        <v>89</v>
      </c>
      <c r="D273" s="64" t="s">
        <v>89</v>
      </c>
      <c r="E273" s="64" t="s">
        <v>89</v>
      </c>
      <c r="F273" s="64" t="s">
        <v>89</v>
      </c>
      <c r="G273" s="64" t="s">
        <v>89</v>
      </c>
      <c r="H273" s="64" t="s">
        <v>89</v>
      </c>
      <c r="I273" s="64" t="s">
        <v>89</v>
      </c>
      <c r="J273" s="64" t="s">
        <v>89</v>
      </c>
      <c r="K273" s="64" t="s">
        <v>89</v>
      </c>
    </row>
    <row r="274" spans="1:11">
      <c r="A274" s="69" t="s">
        <v>634</v>
      </c>
      <c r="B274" s="66" t="s">
        <v>89</v>
      </c>
      <c r="C274" s="66" t="s">
        <v>89</v>
      </c>
      <c r="D274" s="66" t="s">
        <v>89</v>
      </c>
      <c r="E274" s="66" t="s">
        <v>89</v>
      </c>
      <c r="F274" s="66" t="s">
        <v>89</v>
      </c>
      <c r="G274" s="66" t="s">
        <v>89</v>
      </c>
      <c r="H274" s="66" t="s">
        <v>89</v>
      </c>
      <c r="I274" s="66" t="s">
        <v>89</v>
      </c>
      <c r="J274" s="66" t="s">
        <v>89</v>
      </c>
      <c r="K274" s="66" t="s">
        <v>89</v>
      </c>
    </row>
    <row r="275" spans="1:11" ht="17" thickBot="1">
      <c r="A275" s="65" t="s">
        <v>98</v>
      </c>
      <c r="B275" s="64" t="s">
        <v>89</v>
      </c>
      <c r="C275" s="64" t="s">
        <v>89</v>
      </c>
      <c r="D275" s="64" t="s">
        <v>89</v>
      </c>
      <c r="E275" s="64" t="s">
        <v>89</v>
      </c>
      <c r="F275" s="64" t="s">
        <v>89</v>
      </c>
      <c r="G275" s="64" t="s">
        <v>89</v>
      </c>
      <c r="H275" s="64" t="s">
        <v>89</v>
      </c>
      <c r="I275" s="64" t="s">
        <v>89</v>
      </c>
      <c r="J275" s="64" t="s">
        <v>89</v>
      </c>
      <c r="K275" s="64" t="s">
        <v>89</v>
      </c>
    </row>
    <row r="276" spans="1:11">
      <c r="A276" s="69" t="s">
        <v>633</v>
      </c>
      <c r="B276" s="66">
        <v>40</v>
      </c>
      <c r="C276" s="66">
        <v>51</v>
      </c>
      <c r="D276" s="66">
        <v>124</v>
      </c>
      <c r="E276" s="66">
        <v>35</v>
      </c>
      <c r="F276" s="66">
        <v>22</v>
      </c>
      <c r="G276" s="66">
        <v>133</v>
      </c>
      <c r="H276" s="66">
        <v>34</v>
      </c>
      <c r="I276" s="66">
        <v>50</v>
      </c>
      <c r="J276" s="66">
        <v>131</v>
      </c>
      <c r="K276" s="66">
        <v>169</v>
      </c>
    </row>
    <row r="277" spans="1:11" ht="17" thickBot="1">
      <c r="A277" s="65" t="s">
        <v>98</v>
      </c>
      <c r="B277" s="64" t="s">
        <v>89</v>
      </c>
      <c r="C277" s="64" t="s">
        <v>89</v>
      </c>
      <c r="D277" s="64" t="s">
        <v>89</v>
      </c>
      <c r="E277" s="64" t="s">
        <v>89</v>
      </c>
      <c r="F277" s="64" t="s">
        <v>89</v>
      </c>
      <c r="G277" s="64" t="s">
        <v>89</v>
      </c>
      <c r="H277" s="64" t="s">
        <v>89</v>
      </c>
      <c r="I277" s="64" t="s">
        <v>89</v>
      </c>
      <c r="J277" s="64" t="s">
        <v>89</v>
      </c>
      <c r="K277" s="64" t="s">
        <v>89</v>
      </c>
    </row>
    <row r="278" spans="1:11">
      <c r="A278" s="69" t="s">
        <v>632</v>
      </c>
      <c r="B278" s="66" t="s">
        <v>89</v>
      </c>
      <c r="C278" s="66" t="s">
        <v>89</v>
      </c>
      <c r="D278" s="66" t="s">
        <v>89</v>
      </c>
      <c r="E278" s="66" t="s">
        <v>89</v>
      </c>
      <c r="F278" s="66" t="s">
        <v>89</v>
      </c>
      <c r="G278" s="66" t="s">
        <v>89</v>
      </c>
      <c r="H278" s="66" t="s">
        <v>89</v>
      </c>
      <c r="I278" s="66" t="s">
        <v>89</v>
      </c>
      <c r="J278" s="66" t="s">
        <v>89</v>
      </c>
      <c r="K278" s="66" t="s">
        <v>89</v>
      </c>
    </row>
    <row r="279" spans="1:11" ht="17" thickBot="1">
      <c r="A279" s="65" t="s">
        <v>98</v>
      </c>
      <c r="B279" s="64" t="s">
        <v>89</v>
      </c>
      <c r="C279" s="64" t="s">
        <v>89</v>
      </c>
      <c r="D279" s="64" t="s">
        <v>89</v>
      </c>
      <c r="E279" s="64" t="s">
        <v>89</v>
      </c>
      <c r="F279" s="64" t="s">
        <v>89</v>
      </c>
      <c r="G279" s="64" t="s">
        <v>89</v>
      </c>
      <c r="H279" s="64" t="s">
        <v>89</v>
      </c>
      <c r="I279" s="64" t="s">
        <v>89</v>
      </c>
      <c r="J279" s="64" t="s">
        <v>89</v>
      </c>
      <c r="K279" s="64" t="s">
        <v>89</v>
      </c>
    </row>
    <row r="280" spans="1:11">
      <c r="A280" s="69" t="s">
        <v>631</v>
      </c>
      <c r="B280" s="66">
        <v>225</v>
      </c>
      <c r="C280" s="66">
        <v>397</v>
      </c>
      <c r="D280" s="66">
        <v>220</v>
      </c>
      <c r="E280" s="66">
        <v>844</v>
      </c>
      <c r="F280" s="66">
        <v>487</v>
      </c>
      <c r="G280" s="66">
        <v>775</v>
      </c>
      <c r="H280" s="66">
        <v>1002</v>
      </c>
      <c r="I280" s="66">
        <v>578</v>
      </c>
      <c r="J280" s="66">
        <v>252</v>
      </c>
      <c r="K280" s="66">
        <v>721</v>
      </c>
    </row>
    <row r="281" spans="1:11" ht="17" thickBot="1">
      <c r="A281" s="65" t="s">
        <v>98</v>
      </c>
      <c r="B281" s="64" t="s">
        <v>89</v>
      </c>
      <c r="C281" s="64" t="s">
        <v>89</v>
      </c>
      <c r="D281" s="64" t="s">
        <v>89</v>
      </c>
      <c r="E281" s="64" t="s">
        <v>89</v>
      </c>
      <c r="F281" s="64" t="s">
        <v>89</v>
      </c>
      <c r="G281" s="64" t="s">
        <v>89</v>
      </c>
      <c r="H281" s="64" t="s">
        <v>89</v>
      </c>
      <c r="I281" s="64" t="s">
        <v>89</v>
      </c>
      <c r="J281" s="64" t="s">
        <v>89</v>
      </c>
      <c r="K281" s="64" t="s">
        <v>89</v>
      </c>
    </row>
    <row r="282" spans="1:11">
      <c r="A282" s="69" t="s">
        <v>630</v>
      </c>
      <c r="B282" s="66" t="s">
        <v>89</v>
      </c>
      <c r="C282" s="66" t="s">
        <v>89</v>
      </c>
      <c r="D282" s="66" t="s">
        <v>89</v>
      </c>
      <c r="E282" s="66" t="s">
        <v>89</v>
      </c>
      <c r="F282" s="66" t="s">
        <v>89</v>
      </c>
      <c r="G282" s="66" t="s">
        <v>89</v>
      </c>
      <c r="H282" s="66" t="s">
        <v>89</v>
      </c>
      <c r="I282" s="66" t="s">
        <v>89</v>
      </c>
      <c r="J282" s="66" t="s">
        <v>89</v>
      </c>
      <c r="K282" s="66" t="s">
        <v>89</v>
      </c>
    </row>
    <row r="283" spans="1:11" ht="17" thickBot="1">
      <c r="A283" s="65" t="s">
        <v>98</v>
      </c>
      <c r="B283" s="64" t="s">
        <v>89</v>
      </c>
      <c r="C283" s="64" t="s">
        <v>89</v>
      </c>
      <c r="D283" s="64" t="s">
        <v>89</v>
      </c>
      <c r="E283" s="64" t="s">
        <v>89</v>
      </c>
      <c r="F283" s="64" t="s">
        <v>89</v>
      </c>
      <c r="G283" s="64" t="s">
        <v>89</v>
      </c>
      <c r="H283" s="64" t="s">
        <v>89</v>
      </c>
      <c r="I283" s="64" t="s">
        <v>89</v>
      </c>
      <c r="J283" s="64" t="s">
        <v>89</v>
      </c>
      <c r="K283" s="64" t="s">
        <v>89</v>
      </c>
    </row>
    <row r="284" spans="1:11">
      <c r="A284" s="69" t="s">
        <v>629</v>
      </c>
      <c r="B284" s="90" t="s">
        <v>89</v>
      </c>
      <c r="C284" s="90" t="s">
        <v>89</v>
      </c>
      <c r="D284" s="90" t="s">
        <v>89</v>
      </c>
      <c r="E284" s="90" t="s">
        <v>89</v>
      </c>
      <c r="F284" s="90" t="s">
        <v>89</v>
      </c>
      <c r="G284" s="90" t="s">
        <v>89</v>
      </c>
      <c r="H284" s="90" t="s">
        <v>89</v>
      </c>
      <c r="I284" s="90" t="s">
        <v>89</v>
      </c>
      <c r="J284" s="90" t="s">
        <v>89</v>
      </c>
      <c r="K284" s="90" t="s">
        <v>89</v>
      </c>
    </row>
    <row r="285" spans="1:11" ht="17" thickBot="1">
      <c r="A285" s="65" t="s">
        <v>98</v>
      </c>
      <c r="B285" s="64" t="s">
        <v>89</v>
      </c>
      <c r="C285" s="64" t="s">
        <v>89</v>
      </c>
      <c r="D285" s="64" t="s">
        <v>89</v>
      </c>
      <c r="E285" s="64" t="s">
        <v>89</v>
      </c>
      <c r="F285" s="64" t="s">
        <v>89</v>
      </c>
      <c r="G285" s="64" t="s">
        <v>89</v>
      </c>
      <c r="H285" s="64" t="s">
        <v>89</v>
      </c>
      <c r="I285" s="64" t="s">
        <v>89</v>
      </c>
      <c r="J285" s="64" t="s">
        <v>89</v>
      </c>
      <c r="K285" s="64" t="s">
        <v>89</v>
      </c>
    </row>
    <row r="286" spans="1:11">
      <c r="A286" s="69" t="s">
        <v>628</v>
      </c>
      <c r="B286" s="90" t="s">
        <v>89</v>
      </c>
      <c r="C286" s="90" t="s">
        <v>89</v>
      </c>
      <c r="D286" s="90" t="s">
        <v>89</v>
      </c>
      <c r="E286" s="90" t="s">
        <v>89</v>
      </c>
      <c r="F286" s="90" t="s">
        <v>89</v>
      </c>
      <c r="G286" s="90" t="s">
        <v>89</v>
      </c>
      <c r="H286" s="90" t="s">
        <v>89</v>
      </c>
      <c r="I286" s="90" t="s">
        <v>89</v>
      </c>
      <c r="J286" s="90" t="s">
        <v>89</v>
      </c>
      <c r="K286" s="90" t="s">
        <v>89</v>
      </c>
    </row>
    <row r="287" spans="1:11" ht="17" thickBot="1">
      <c r="A287" s="65" t="s">
        <v>98</v>
      </c>
      <c r="B287" s="64" t="s">
        <v>89</v>
      </c>
      <c r="C287" s="64" t="s">
        <v>89</v>
      </c>
      <c r="D287" s="64" t="s">
        <v>89</v>
      </c>
      <c r="E287" s="64" t="s">
        <v>89</v>
      </c>
      <c r="F287" s="64" t="s">
        <v>89</v>
      </c>
      <c r="G287" s="64" t="s">
        <v>89</v>
      </c>
      <c r="H287" s="64" t="s">
        <v>89</v>
      </c>
      <c r="I287" s="64" t="s">
        <v>89</v>
      </c>
      <c r="J287" s="64" t="s">
        <v>89</v>
      </c>
      <c r="K287" s="64" t="s">
        <v>89</v>
      </c>
    </row>
    <row r="288" spans="1:11">
      <c r="A288" s="69" t="s">
        <v>627</v>
      </c>
      <c r="B288" s="90" t="s">
        <v>89</v>
      </c>
      <c r="C288" s="90" t="s">
        <v>89</v>
      </c>
      <c r="D288" s="90" t="s">
        <v>89</v>
      </c>
      <c r="E288" s="90" t="s">
        <v>89</v>
      </c>
      <c r="F288" s="90" t="s">
        <v>89</v>
      </c>
      <c r="G288" s="90" t="s">
        <v>89</v>
      </c>
      <c r="H288" s="90" t="s">
        <v>89</v>
      </c>
      <c r="I288" s="90" t="s">
        <v>89</v>
      </c>
      <c r="J288" s="90" t="s">
        <v>89</v>
      </c>
      <c r="K288" s="90" t="s">
        <v>89</v>
      </c>
    </row>
    <row r="289" spans="1:11" ht="17" thickBot="1">
      <c r="A289" s="65" t="s">
        <v>98</v>
      </c>
      <c r="B289" s="64" t="s">
        <v>89</v>
      </c>
      <c r="C289" s="64" t="s">
        <v>89</v>
      </c>
      <c r="D289" s="64" t="s">
        <v>89</v>
      </c>
      <c r="E289" s="64" t="s">
        <v>89</v>
      </c>
      <c r="F289" s="64" t="s">
        <v>89</v>
      </c>
      <c r="G289" s="64" t="s">
        <v>89</v>
      </c>
      <c r="H289" s="64" t="s">
        <v>89</v>
      </c>
      <c r="I289" s="64" t="s">
        <v>89</v>
      </c>
      <c r="J289" s="64" t="s">
        <v>89</v>
      </c>
      <c r="K289" s="64" t="s">
        <v>89</v>
      </c>
    </row>
    <row r="290" spans="1:11">
      <c r="A290" s="69" t="s">
        <v>626</v>
      </c>
      <c r="B290" s="66" t="s">
        <v>89</v>
      </c>
      <c r="C290" s="66" t="s">
        <v>89</v>
      </c>
      <c r="D290" s="66" t="s">
        <v>89</v>
      </c>
      <c r="E290" s="66" t="s">
        <v>89</v>
      </c>
      <c r="F290" s="66" t="s">
        <v>89</v>
      </c>
      <c r="G290" s="66" t="s">
        <v>89</v>
      </c>
      <c r="H290" s="66" t="s">
        <v>89</v>
      </c>
      <c r="I290" s="66" t="s">
        <v>89</v>
      </c>
      <c r="J290" s="66" t="s">
        <v>89</v>
      </c>
      <c r="K290" s="66" t="s">
        <v>89</v>
      </c>
    </row>
    <row r="291" spans="1:11" ht="17" thickBot="1">
      <c r="A291" s="65" t="s">
        <v>98</v>
      </c>
      <c r="B291" s="64" t="s">
        <v>89</v>
      </c>
      <c r="C291" s="64" t="s">
        <v>89</v>
      </c>
      <c r="D291" s="64" t="s">
        <v>89</v>
      </c>
      <c r="E291" s="64" t="s">
        <v>89</v>
      </c>
      <c r="F291" s="64" t="s">
        <v>89</v>
      </c>
      <c r="G291" s="64" t="s">
        <v>89</v>
      </c>
      <c r="H291" s="64" t="s">
        <v>89</v>
      </c>
      <c r="I291" s="64" t="s">
        <v>89</v>
      </c>
      <c r="J291" s="64" t="s">
        <v>89</v>
      </c>
      <c r="K291" s="64" t="s">
        <v>89</v>
      </c>
    </row>
    <row r="292" spans="1:11">
      <c r="A292" s="69" t="s">
        <v>625</v>
      </c>
      <c r="B292" s="66" t="s">
        <v>89</v>
      </c>
      <c r="C292" s="66" t="s">
        <v>89</v>
      </c>
      <c r="D292" s="66" t="s">
        <v>89</v>
      </c>
      <c r="E292" s="66" t="s">
        <v>89</v>
      </c>
      <c r="F292" s="66" t="s">
        <v>89</v>
      </c>
      <c r="G292" s="66" t="s">
        <v>89</v>
      </c>
      <c r="H292" s="66" t="s">
        <v>89</v>
      </c>
      <c r="I292" s="66" t="s">
        <v>89</v>
      </c>
      <c r="J292" s="66" t="s">
        <v>89</v>
      </c>
      <c r="K292" s="66" t="s">
        <v>89</v>
      </c>
    </row>
    <row r="293" spans="1:11" ht="17" thickBot="1">
      <c r="A293" s="65" t="s">
        <v>98</v>
      </c>
      <c r="B293" s="64" t="s">
        <v>89</v>
      </c>
      <c r="C293" s="64" t="s">
        <v>89</v>
      </c>
      <c r="D293" s="64" t="s">
        <v>89</v>
      </c>
      <c r="E293" s="64" t="s">
        <v>89</v>
      </c>
      <c r="F293" s="64" t="s">
        <v>89</v>
      </c>
      <c r="G293" s="64" t="s">
        <v>89</v>
      </c>
      <c r="H293" s="64" t="s">
        <v>89</v>
      </c>
      <c r="I293" s="64" t="s">
        <v>89</v>
      </c>
      <c r="J293" s="64" t="s">
        <v>89</v>
      </c>
      <c r="K293" s="64" t="s">
        <v>89</v>
      </c>
    </row>
    <row r="294" spans="1:11">
      <c r="A294" s="69" t="s">
        <v>624</v>
      </c>
      <c r="B294" s="66" t="s">
        <v>89</v>
      </c>
      <c r="C294" s="66" t="s">
        <v>89</v>
      </c>
      <c r="D294" s="66" t="s">
        <v>89</v>
      </c>
      <c r="E294" s="66" t="s">
        <v>89</v>
      </c>
      <c r="F294" s="66" t="s">
        <v>89</v>
      </c>
      <c r="G294" s="66" t="s">
        <v>89</v>
      </c>
      <c r="H294" s="66" t="s">
        <v>89</v>
      </c>
      <c r="I294" s="66" t="s">
        <v>89</v>
      </c>
      <c r="J294" s="66" t="s">
        <v>89</v>
      </c>
      <c r="K294" s="66" t="s">
        <v>89</v>
      </c>
    </row>
    <row r="295" spans="1:11" ht="17" thickBot="1">
      <c r="A295" s="65" t="s">
        <v>98</v>
      </c>
      <c r="B295" s="64" t="s">
        <v>89</v>
      </c>
      <c r="C295" s="64" t="s">
        <v>89</v>
      </c>
      <c r="D295" s="64" t="s">
        <v>89</v>
      </c>
      <c r="E295" s="64" t="s">
        <v>89</v>
      </c>
      <c r="F295" s="64" t="s">
        <v>89</v>
      </c>
      <c r="G295" s="64" t="s">
        <v>89</v>
      </c>
      <c r="H295" s="64" t="s">
        <v>89</v>
      </c>
      <c r="I295" s="64" t="s">
        <v>89</v>
      </c>
      <c r="J295" s="64" t="s">
        <v>89</v>
      </c>
      <c r="K295" s="64" t="s">
        <v>89</v>
      </c>
    </row>
    <row r="296" spans="1:11">
      <c r="A296" s="69" t="s">
        <v>623</v>
      </c>
      <c r="B296" s="66" t="s">
        <v>89</v>
      </c>
      <c r="C296" s="66" t="s">
        <v>89</v>
      </c>
      <c r="D296" s="66" t="s">
        <v>89</v>
      </c>
      <c r="E296" s="66" t="s">
        <v>89</v>
      </c>
      <c r="F296" s="66" t="s">
        <v>89</v>
      </c>
      <c r="G296" s="66" t="s">
        <v>89</v>
      </c>
      <c r="H296" s="66" t="s">
        <v>89</v>
      </c>
      <c r="I296" s="66" t="s">
        <v>89</v>
      </c>
      <c r="J296" s="66" t="s">
        <v>89</v>
      </c>
      <c r="K296" s="66" t="s">
        <v>89</v>
      </c>
    </row>
    <row r="297" spans="1:11" ht="17" thickBot="1">
      <c r="A297" s="65" t="s">
        <v>98</v>
      </c>
      <c r="B297" s="64" t="s">
        <v>89</v>
      </c>
      <c r="C297" s="64" t="s">
        <v>89</v>
      </c>
      <c r="D297" s="64" t="s">
        <v>89</v>
      </c>
      <c r="E297" s="64" t="s">
        <v>89</v>
      </c>
      <c r="F297" s="64" t="s">
        <v>89</v>
      </c>
      <c r="G297" s="64" t="s">
        <v>89</v>
      </c>
      <c r="H297" s="64" t="s">
        <v>89</v>
      </c>
      <c r="I297" s="64" t="s">
        <v>89</v>
      </c>
      <c r="J297" s="64" t="s">
        <v>89</v>
      </c>
      <c r="K297" s="64" t="s">
        <v>89</v>
      </c>
    </row>
    <row r="298" spans="1:11">
      <c r="A298" s="69" t="s">
        <v>622</v>
      </c>
      <c r="B298" s="66" t="s">
        <v>89</v>
      </c>
      <c r="C298" s="66" t="s">
        <v>89</v>
      </c>
      <c r="D298" s="66" t="s">
        <v>89</v>
      </c>
      <c r="E298" s="66" t="s">
        <v>89</v>
      </c>
      <c r="F298" s="66" t="s">
        <v>89</v>
      </c>
      <c r="G298" s="66" t="s">
        <v>89</v>
      </c>
      <c r="H298" s="66" t="s">
        <v>89</v>
      </c>
      <c r="I298" s="66" t="s">
        <v>89</v>
      </c>
      <c r="J298" s="66" t="s">
        <v>89</v>
      </c>
      <c r="K298" s="66" t="s">
        <v>89</v>
      </c>
    </row>
    <row r="299" spans="1:11" ht="17" thickBot="1">
      <c r="A299" s="65" t="s">
        <v>98</v>
      </c>
      <c r="B299" s="64" t="s">
        <v>89</v>
      </c>
      <c r="C299" s="64" t="s">
        <v>89</v>
      </c>
      <c r="D299" s="64" t="s">
        <v>89</v>
      </c>
      <c r="E299" s="64" t="s">
        <v>89</v>
      </c>
      <c r="F299" s="64" t="s">
        <v>89</v>
      </c>
      <c r="G299" s="64" t="s">
        <v>89</v>
      </c>
      <c r="H299" s="64" t="s">
        <v>89</v>
      </c>
      <c r="I299" s="64" t="s">
        <v>89</v>
      </c>
      <c r="J299" s="64" t="s">
        <v>89</v>
      </c>
      <c r="K299" s="64" t="s">
        <v>89</v>
      </c>
    </row>
    <row r="300" spans="1:11">
      <c r="A300" s="69" t="s">
        <v>621</v>
      </c>
      <c r="B300" s="66" t="s">
        <v>89</v>
      </c>
      <c r="C300" s="66" t="s">
        <v>89</v>
      </c>
      <c r="D300" s="66" t="s">
        <v>89</v>
      </c>
      <c r="E300" s="66" t="s">
        <v>89</v>
      </c>
      <c r="F300" s="66" t="s">
        <v>89</v>
      </c>
      <c r="G300" s="66" t="s">
        <v>89</v>
      </c>
      <c r="H300" s="66" t="s">
        <v>89</v>
      </c>
      <c r="I300" s="66" t="s">
        <v>89</v>
      </c>
      <c r="J300" s="66" t="s">
        <v>89</v>
      </c>
      <c r="K300" s="66" t="s">
        <v>89</v>
      </c>
    </row>
    <row r="301" spans="1:11" ht="17" thickBot="1">
      <c r="A301" s="65" t="s">
        <v>98</v>
      </c>
      <c r="B301" s="64" t="s">
        <v>89</v>
      </c>
      <c r="C301" s="64" t="s">
        <v>89</v>
      </c>
      <c r="D301" s="64" t="s">
        <v>89</v>
      </c>
      <c r="E301" s="64" t="s">
        <v>89</v>
      </c>
      <c r="F301" s="64" t="s">
        <v>89</v>
      </c>
      <c r="G301" s="64" t="s">
        <v>89</v>
      </c>
      <c r="H301" s="64" t="s">
        <v>89</v>
      </c>
      <c r="I301" s="64" t="s">
        <v>89</v>
      </c>
      <c r="J301" s="64" t="s">
        <v>89</v>
      </c>
      <c r="K301" s="64" t="s">
        <v>89</v>
      </c>
    </row>
    <row r="302" spans="1:11">
      <c r="A302" s="69" t="s">
        <v>620</v>
      </c>
      <c r="B302" s="66" t="s">
        <v>89</v>
      </c>
      <c r="C302" s="66" t="s">
        <v>89</v>
      </c>
      <c r="D302" s="66" t="s">
        <v>89</v>
      </c>
      <c r="E302" s="66" t="s">
        <v>89</v>
      </c>
      <c r="F302" s="66" t="s">
        <v>89</v>
      </c>
      <c r="G302" s="66" t="s">
        <v>89</v>
      </c>
      <c r="H302" s="66" t="s">
        <v>89</v>
      </c>
      <c r="I302" s="66" t="s">
        <v>89</v>
      </c>
      <c r="J302" s="66" t="s">
        <v>89</v>
      </c>
      <c r="K302" s="66" t="s">
        <v>89</v>
      </c>
    </row>
    <row r="303" spans="1:11" ht="17" thickBot="1">
      <c r="A303" s="65" t="s">
        <v>98</v>
      </c>
      <c r="B303" s="64" t="s">
        <v>89</v>
      </c>
      <c r="C303" s="64" t="s">
        <v>89</v>
      </c>
      <c r="D303" s="64" t="s">
        <v>89</v>
      </c>
      <c r="E303" s="64" t="s">
        <v>89</v>
      </c>
      <c r="F303" s="64" t="s">
        <v>89</v>
      </c>
      <c r="G303" s="64" t="s">
        <v>89</v>
      </c>
      <c r="H303" s="64" t="s">
        <v>89</v>
      </c>
      <c r="I303" s="64" t="s">
        <v>89</v>
      </c>
      <c r="J303" s="64" t="s">
        <v>89</v>
      </c>
      <c r="K303" s="64" t="s">
        <v>89</v>
      </c>
    </row>
    <row r="304" spans="1:11">
      <c r="A304" s="69" t="s">
        <v>619</v>
      </c>
      <c r="B304" s="90" t="s">
        <v>89</v>
      </c>
      <c r="C304" s="90" t="s">
        <v>89</v>
      </c>
      <c r="D304" s="90" t="s">
        <v>89</v>
      </c>
      <c r="E304" s="90" t="s">
        <v>89</v>
      </c>
      <c r="F304" s="90" t="s">
        <v>89</v>
      </c>
      <c r="G304" s="90" t="s">
        <v>89</v>
      </c>
      <c r="H304" s="90" t="s">
        <v>89</v>
      </c>
      <c r="I304" s="90" t="s">
        <v>89</v>
      </c>
      <c r="J304" s="90" t="s">
        <v>89</v>
      </c>
      <c r="K304" s="90" t="s">
        <v>89</v>
      </c>
    </row>
    <row r="305" spans="1:11" ht="17" thickBot="1">
      <c r="A305" s="65" t="s">
        <v>98</v>
      </c>
      <c r="B305" s="64" t="s">
        <v>89</v>
      </c>
      <c r="C305" s="64" t="s">
        <v>89</v>
      </c>
      <c r="D305" s="64" t="s">
        <v>89</v>
      </c>
      <c r="E305" s="64" t="s">
        <v>89</v>
      </c>
      <c r="F305" s="64" t="s">
        <v>89</v>
      </c>
      <c r="G305" s="64" t="s">
        <v>89</v>
      </c>
      <c r="H305" s="64" t="s">
        <v>89</v>
      </c>
      <c r="I305" s="64" t="s">
        <v>89</v>
      </c>
      <c r="J305" s="64" t="s">
        <v>89</v>
      </c>
      <c r="K305" s="64" t="s">
        <v>89</v>
      </c>
    </row>
    <row r="306" spans="1:11">
      <c r="A306" s="69" t="s">
        <v>618</v>
      </c>
      <c r="B306" s="90" t="s">
        <v>89</v>
      </c>
      <c r="C306" s="90" t="s">
        <v>89</v>
      </c>
      <c r="D306" s="90" t="s">
        <v>89</v>
      </c>
      <c r="E306" s="90" t="s">
        <v>89</v>
      </c>
      <c r="F306" s="90" t="s">
        <v>89</v>
      </c>
      <c r="G306" s="90" t="s">
        <v>89</v>
      </c>
      <c r="H306" s="90" t="s">
        <v>89</v>
      </c>
      <c r="I306" s="90" t="s">
        <v>89</v>
      </c>
      <c r="J306" s="90" t="s">
        <v>89</v>
      </c>
      <c r="K306" s="90" t="s">
        <v>89</v>
      </c>
    </row>
    <row r="307" spans="1:11" ht="17" thickBot="1">
      <c r="A307" s="65" t="s">
        <v>98</v>
      </c>
      <c r="B307" s="64" t="s">
        <v>89</v>
      </c>
      <c r="C307" s="64" t="s">
        <v>89</v>
      </c>
      <c r="D307" s="64" t="s">
        <v>89</v>
      </c>
      <c r="E307" s="64" t="s">
        <v>89</v>
      </c>
      <c r="F307" s="64" t="s">
        <v>89</v>
      </c>
      <c r="G307" s="64" t="s">
        <v>89</v>
      </c>
      <c r="H307" s="64" t="s">
        <v>89</v>
      </c>
      <c r="I307" s="64" t="s">
        <v>89</v>
      </c>
      <c r="J307" s="64" t="s">
        <v>89</v>
      </c>
      <c r="K307" s="64" t="s">
        <v>89</v>
      </c>
    </row>
    <row r="308" spans="1:11">
      <c r="A308" s="69" t="s">
        <v>617</v>
      </c>
      <c r="B308" s="90" t="s">
        <v>89</v>
      </c>
      <c r="C308" s="90" t="s">
        <v>89</v>
      </c>
      <c r="D308" s="90" t="s">
        <v>89</v>
      </c>
      <c r="E308" s="90" t="s">
        <v>89</v>
      </c>
      <c r="F308" s="90" t="s">
        <v>89</v>
      </c>
      <c r="G308" s="90" t="s">
        <v>89</v>
      </c>
      <c r="H308" s="90" t="s">
        <v>89</v>
      </c>
      <c r="I308" s="90" t="s">
        <v>89</v>
      </c>
      <c r="J308" s="90" t="s">
        <v>89</v>
      </c>
      <c r="K308" s="90" t="s">
        <v>89</v>
      </c>
    </row>
    <row r="309" spans="1:11" ht="17" thickBot="1">
      <c r="A309" s="65" t="s">
        <v>98</v>
      </c>
      <c r="B309" s="64" t="s">
        <v>89</v>
      </c>
      <c r="C309" s="64" t="s">
        <v>89</v>
      </c>
      <c r="D309" s="64" t="s">
        <v>89</v>
      </c>
      <c r="E309" s="64" t="s">
        <v>89</v>
      </c>
      <c r="F309" s="64" t="s">
        <v>89</v>
      </c>
      <c r="G309" s="64" t="s">
        <v>89</v>
      </c>
      <c r="H309" s="64" t="s">
        <v>89</v>
      </c>
      <c r="I309" s="64" t="s">
        <v>89</v>
      </c>
      <c r="J309" s="64" t="s">
        <v>89</v>
      </c>
      <c r="K309" s="64" t="s">
        <v>89</v>
      </c>
    </row>
    <row r="310" spans="1:11">
      <c r="A310" s="69" t="s">
        <v>616</v>
      </c>
      <c r="B310" s="90" t="s">
        <v>89</v>
      </c>
      <c r="C310" s="90" t="s">
        <v>89</v>
      </c>
      <c r="D310" s="90" t="s">
        <v>89</v>
      </c>
      <c r="E310" s="90" t="s">
        <v>89</v>
      </c>
      <c r="F310" s="90" t="s">
        <v>89</v>
      </c>
      <c r="G310" s="90" t="s">
        <v>89</v>
      </c>
      <c r="H310" s="90" t="s">
        <v>89</v>
      </c>
      <c r="I310" s="90" t="s">
        <v>89</v>
      </c>
      <c r="J310" s="90" t="s">
        <v>89</v>
      </c>
      <c r="K310" s="90" t="s">
        <v>89</v>
      </c>
    </row>
    <row r="311" spans="1:11" ht="17" thickBot="1">
      <c r="A311" s="65" t="s">
        <v>98</v>
      </c>
      <c r="B311" s="64" t="s">
        <v>89</v>
      </c>
      <c r="C311" s="64" t="s">
        <v>89</v>
      </c>
      <c r="D311" s="64" t="s">
        <v>89</v>
      </c>
      <c r="E311" s="64" t="s">
        <v>89</v>
      </c>
      <c r="F311" s="64" t="s">
        <v>89</v>
      </c>
      <c r="G311" s="64" t="s">
        <v>89</v>
      </c>
      <c r="H311" s="64" t="s">
        <v>89</v>
      </c>
      <c r="I311" s="64" t="s">
        <v>89</v>
      </c>
      <c r="J311" s="64" t="s">
        <v>89</v>
      </c>
      <c r="K311" s="64" t="s">
        <v>89</v>
      </c>
    </row>
    <row r="312" spans="1:11">
      <c r="A312" s="69" t="s">
        <v>615</v>
      </c>
      <c r="B312" s="90" t="s">
        <v>89</v>
      </c>
      <c r="C312" s="90" t="s">
        <v>89</v>
      </c>
      <c r="D312" s="90" t="s">
        <v>89</v>
      </c>
      <c r="E312" s="90" t="s">
        <v>89</v>
      </c>
      <c r="F312" s="90" t="s">
        <v>89</v>
      </c>
      <c r="G312" s="90" t="s">
        <v>89</v>
      </c>
      <c r="H312" s="90" t="s">
        <v>89</v>
      </c>
      <c r="I312" s="90" t="s">
        <v>89</v>
      </c>
      <c r="J312" s="90" t="s">
        <v>89</v>
      </c>
      <c r="K312" s="90" t="s">
        <v>89</v>
      </c>
    </row>
    <row r="313" spans="1:11" ht="17" thickBot="1">
      <c r="A313" s="65" t="s">
        <v>98</v>
      </c>
      <c r="B313" s="64" t="s">
        <v>89</v>
      </c>
      <c r="C313" s="64" t="s">
        <v>89</v>
      </c>
      <c r="D313" s="64" t="s">
        <v>89</v>
      </c>
      <c r="E313" s="64" t="s">
        <v>89</v>
      </c>
      <c r="F313" s="64" t="s">
        <v>89</v>
      </c>
      <c r="G313" s="64" t="s">
        <v>89</v>
      </c>
      <c r="H313" s="64" t="s">
        <v>89</v>
      </c>
      <c r="I313" s="64" t="s">
        <v>89</v>
      </c>
      <c r="J313" s="64" t="s">
        <v>89</v>
      </c>
      <c r="K313" s="64" t="s">
        <v>89</v>
      </c>
    </row>
    <row r="314" spans="1:11">
      <c r="A314" s="69" t="s">
        <v>614</v>
      </c>
      <c r="B314" s="66" t="s">
        <v>89</v>
      </c>
      <c r="C314" s="66" t="s">
        <v>89</v>
      </c>
      <c r="D314" s="66" t="s">
        <v>89</v>
      </c>
      <c r="E314" s="66" t="s">
        <v>89</v>
      </c>
      <c r="F314" s="66" t="s">
        <v>89</v>
      </c>
      <c r="G314" s="66" t="s">
        <v>89</v>
      </c>
      <c r="H314" s="66" t="s">
        <v>89</v>
      </c>
      <c r="I314" s="66" t="s">
        <v>89</v>
      </c>
      <c r="J314" s="66" t="s">
        <v>89</v>
      </c>
      <c r="K314" s="66" t="s">
        <v>89</v>
      </c>
    </row>
    <row r="315" spans="1:11" ht="17" thickBot="1">
      <c r="A315" s="65" t="s">
        <v>98</v>
      </c>
      <c r="B315" s="64" t="s">
        <v>89</v>
      </c>
      <c r="C315" s="64" t="s">
        <v>89</v>
      </c>
      <c r="D315" s="64" t="s">
        <v>89</v>
      </c>
      <c r="E315" s="64" t="s">
        <v>89</v>
      </c>
      <c r="F315" s="64" t="s">
        <v>89</v>
      </c>
      <c r="G315" s="64" t="s">
        <v>89</v>
      </c>
      <c r="H315" s="64" t="s">
        <v>89</v>
      </c>
      <c r="I315" s="64" t="s">
        <v>89</v>
      </c>
      <c r="J315" s="64" t="s">
        <v>89</v>
      </c>
      <c r="K315" s="64" t="s">
        <v>89</v>
      </c>
    </row>
    <row r="316" spans="1:11">
      <c r="A316" s="69" t="s">
        <v>613</v>
      </c>
      <c r="B316" s="66" t="s">
        <v>89</v>
      </c>
      <c r="C316" s="66" t="s">
        <v>89</v>
      </c>
      <c r="D316" s="66" t="s">
        <v>89</v>
      </c>
      <c r="E316" s="66" t="s">
        <v>89</v>
      </c>
      <c r="F316" s="66" t="s">
        <v>89</v>
      </c>
      <c r="G316" s="66" t="s">
        <v>89</v>
      </c>
      <c r="H316" s="66" t="s">
        <v>89</v>
      </c>
      <c r="I316" s="66" t="s">
        <v>89</v>
      </c>
      <c r="J316" s="66" t="s">
        <v>89</v>
      </c>
      <c r="K316" s="66" t="s">
        <v>89</v>
      </c>
    </row>
    <row r="317" spans="1:11" ht="17" thickBot="1">
      <c r="A317" s="65" t="s">
        <v>98</v>
      </c>
      <c r="B317" s="64" t="s">
        <v>89</v>
      </c>
      <c r="C317" s="64" t="s">
        <v>89</v>
      </c>
      <c r="D317" s="64" t="s">
        <v>89</v>
      </c>
      <c r="E317" s="64" t="s">
        <v>89</v>
      </c>
      <c r="F317" s="64" t="s">
        <v>89</v>
      </c>
      <c r="G317" s="64" t="s">
        <v>89</v>
      </c>
      <c r="H317" s="64" t="s">
        <v>89</v>
      </c>
      <c r="I317" s="64" t="s">
        <v>89</v>
      </c>
      <c r="J317" s="64" t="s">
        <v>89</v>
      </c>
      <c r="K317" s="64" t="s">
        <v>89</v>
      </c>
    </row>
    <row r="318" spans="1:11">
      <c r="A318" s="69" t="s">
        <v>612</v>
      </c>
      <c r="B318" s="66" t="s">
        <v>89</v>
      </c>
      <c r="C318" s="66" t="s">
        <v>89</v>
      </c>
      <c r="D318" s="66" t="s">
        <v>89</v>
      </c>
      <c r="E318" s="66" t="s">
        <v>89</v>
      </c>
      <c r="F318" s="66" t="s">
        <v>89</v>
      </c>
      <c r="G318" s="66" t="s">
        <v>89</v>
      </c>
      <c r="H318" s="66" t="s">
        <v>89</v>
      </c>
      <c r="I318" s="66" t="s">
        <v>89</v>
      </c>
      <c r="J318" s="66" t="s">
        <v>89</v>
      </c>
      <c r="K318" s="66" t="s">
        <v>89</v>
      </c>
    </row>
    <row r="319" spans="1:11" ht="17" thickBot="1">
      <c r="A319" s="65" t="s">
        <v>98</v>
      </c>
      <c r="B319" s="64" t="s">
        <v>89</v>
      </c>
      <c r="C319" s="64" t="s">
        <v>89</v>
      </c>
      <c r="D319" s="64" t="s">
        <v>89</v>
      </c>
      <c r="E319" s="64" t="s">
        <v>89</v>
      </c>
      <c r="F319" s="64" t="s">
        <v>89</v>
      </c>
      <c r="G319" s="64" t="s">
        <v>89</v>
      </c>
      <c r="H319" s="64" t="s">
        <v>89</v>
      </c>
      <c r="I319" s="64" t="s">
        <v>89</v>
      </c>
      <c r="J319" s="64" t="s">
        <v>89</v>
      </c>
      <c r="K319" s="64" t="s">
        <v>89</v>
      </c>
    </row>
    <row r="320" spans="1:11">
      <c r="A320" s="69" t="s">
        <v>611</v>
      </c>
      <c r="B320" s="66" t="s">
        <v>89</v>
      </c>
      <c r="C320" s="66" t="s">
        <v>89</v>
      </c>
      <c r="D320" s="66" t="s">
        <v>89</v>
      </c>
      <c r="E320" s="66" t="s">
        <v>89</v>
      </c>
      <c r="F320" s="66" t="s">
        <v>89</v>
      </c>
      <c r="G320" s="66" t="s">
        <v>89</v>
      </c>
      <c r="H320" s="66" t="s">
        <v>89</v>
      </c>
      <c r="I320" s="66" t="s">
        <v>89</v>
      </c>
      <c r="J320" s="66" t="s">
        <v>89</v>
      </c>
      <c r="K320" s="66" t="s">
        <v>89</v>
      </c>
    </row>
    <row r="321" spans="1:11" ht="17" thickBot="1">
      <c r="A321" s="65" t="s">
        <v>98</v>
      </c>
      <c r="B321" s="64" t="s">
        <v>89</v>
      </c>
      <c r="C321" s="64" t="s">
        <v>89</v>
      </c>
      <c r="D321" s="64" t="s">
        <v>89</v>
      </c>
      <c r="E321" s="64" t="s">
        <v>89</v>
      </c>
      <c r="F321" s="64" t="s">
        <v>89</v>
      </c>
      <c r="G321" s="64" t="s">
        <v>89</v>
      </c>
      <c r="H321" s="64" t="s">
        <v>89</v>
      </c>
      <c r="I321" s="64" t="s">
        <v>89</v>
      </c>
      <c r="J321" s="64" t="s">
        <v>89</v>
      </c>
      <c r="K321" s="64" t="s">
        <v>89</v>
      </c>
    </row>
    <row r="322" spans="1:11">
      <c r="A322" s="69" t="s">
        <v>610</v>
      </c>
      <c r="B322" s="66" t="s">
        <v>89</v>
      </c>
      <c r="C322" s="66" t="s">
        <v>89</v>
      </c>
      <c r="D322" s="66" t="s">
        <v>89</v>
      </c>
      <c r="E322" s="66" t="s">
        <v>89</v>
      </c>
      <c r="F322" s="66" t="s">
        <v>89</v>
      </c>
      <c r="G322" s="66" t="s">
        <v>89</v>
      </c>
      <c r="H322" s="66" t="s">
        <v>89</v>
      </c>
      <c r="I322" s="66" t="s">
        <v>89</v>
      </c>
      <c r="J322" s="66" t="s">
        <v>89</v>
      </c>
      <c r="K322" s="66" t="s">
        <v>89</v>
      </c>
    </row>
    <row r="323" spans="1:11" ht="17" thickBot="1">
      <c r="A323" s="65" t="s">
        <v>98</v>
      </c>
      <c r="B323" s="64" t="s">
        <v>89</v>
      </c>
      <c r="C323" s="64" t="s">
        <v>89</v>
      </c>
      <c r="D323" s="64" t="s">
        <v>89</v>
      </c>
      <c r="E323" s="64" t="s">
        <v>89</v>
      </c>
      <c r="F323" s="64" t="s">
        <v>89</v>
      </c>
      <c r="G323" s="64" t="s">
        <v>89</v>
      </c>
      <c r="H323" s="64" t="s">
        <v>89</v>
      </c>
      <c r="I323" s="64" t="s">
        <v>89</v>
      </c>
      <c r="J323" s="64" t="s">
        <v>89</v>
      </c>
      <c r="K323" s="64" t="s">
        <v>89</v>
      </c>
    </row>
    <row r="324" spans="1:11">
      <c r="A324" s="69" t="s">
        <v>609</v>
      </c>
      <c r="B324" s="66" t="s">
        <v>89</v>
      </c>
      <c r="C324" s="66" t="s">
        <v>89</v>
      </c>
      <c r="D324" s="66" t="s">
        <v>89</v>
      </c>
      <c r="E324" s="66" t="s">
        <v>89</v>
      </c>
      <c r="F324" s="66" t="s">
        <v>89</v>
      </c>
      <c r="G324" s="66" t="s">
        <v>89</v>
      </c>
      <c r="H324" s="66" t="s">
        <v>89</v>
      </c>
      <c r="I324" s="66" t="s">
        <v>89</v>
      </c>
      <c r="J324" s="66" t="s">
        <v>89</v>
      </c>
      <c r="K324" s="66" t="s">
        <v>89</v>
      </c>
    </row>
    <row r="325" spans="1:11" ht="17" thickBot="1">
      <c r="A325" s="65" t="s">
        <v>98</v>
      </c>
      <c r="B325" s="64" t="s">
        <v>89</v>
      </c>
      <c r="C325" s="64" t="s">
        <v>89</v>
      </c>
      <c r="D325" s="64" t="s">
        <v>89</v>
      </c>
      <c r="E325" s="64" t="s">
        <v>89</v>
      </c>
      <c r="F325" s="64" t="s">
        <v>89</v>
      </c>
      <c r="G325" s="64" t="s">
        <v>89</v>
      </c>
      <c r="H325" s="64" t="s">
        <v>89</v>
      </c>
      <c r="I325" s="64" t="s">
        <v>89</v>
      </c>
      <c r="J325" s="64" t="s">
        <v>89</v>
      </c>
      <c r="K325" s="64" t="s">
        <v>89</v>
      </c>
    </row>
    <row r="326" spans="1:11">
      <c r="A326" s="69" t="s">
        <v>608</v>
      </c>
      <c r="B326" s="66" t="s">
        <v>89</v>
      </c>
      <c r="C326" s="66" t="s">
        <v>89</v>
      </c>
      <c r="D326" s="66" t="s">
        <v>89</v>
      </c>
      <c r="E326" s="66" t="s">
        <v>89</v>
      </c>
      <c r="F326" s="66" t="s">
        <v>89</v>
      </c>
      <c r="G326" s="66" t="s">
        <v>89</v>
      </c>
      <c r="H326" s="66" t="s">
        <v>89</v>
      </c>
      <c r="I326" s="66" t="s">
        <v>89</v>
      </c>
      <c r="J326" s="66" t="s">
        <v>89</v>
      </c>
      <c r="K326" s="66" t="s">
        <v>89</v>
      </c>
    </row>
    <row r="327" spans="1:11" ht="17" thickBot="1">
      <c r="A327" s="65" t="s">
        <v>98</v>
      </c>
      <c r="B327" s="64" t="s">
        <v>89</v>
      </c>
      <c r="C327" s="64" t="s">
        <v>89</v>
      </c>
      <c r="D327" s="64" t="s">
        <v>89</v>
      </c>
      <c r="E327" s="64" t="s">
        <v>89</v>
      </c>
      <c r="F327" s="64" t="s">
        <v>89</v>
      </c>
      <c r="G327" s="64" t="s">
        <v>89</v>
      </c>
      <c r="H327" s="64" t="s">
        <v>89</v>
      </c>
      <c r="I327" s="64" t="s">
        <v>89</v>
      </c>
      <c r="J327" s="64" t="s">
        <v>89</v>
      </c>
      <c r="K327" s="64" t="s">
        <v>89</v>
      </c>
    </row>
    <row r="328" spans="1:11">
      <c r="A328" s="69" t="s">
        <v>607</v>
      </c>
      <c r="B328" s="66">
        <v>24089</v>
      </c>
      <c r="C328" s="66">
        <v>25755</v>
      </c>
      <c r="D328" s="66">
        <v>24882</v>
      </c>
      <c r="E328" s="66">
        <v>24280</v>
      </c>
      <c r="F328" s="66">
        <v>24081</v>
      </c>
      <c r="G328" s="66">
        <v>20926</v>
      </c>
      <c r="H328" s="66">
        <v>20910</v>
      </c>
      <c r="I328" s="66">
        <v>19030</v>
      </c>
      <c r="J328" s="66">
        <v>13549</v>
      </c>
      <c r="K328" s="66">
        <v>13754</v>
      </c>
    </row>
    <row r="329" spans="1:11" ht="17" thickBot="1">
      <c r="A329" s="65" t="s">
        <v>98</v>
      </c>
      <c r="B329" s="64" t="s">
        <v>606</v>
      </c>
      <c r="C329" s="64" t="s">
        <v>409</v>
      </c>
      <c r="D329" s="64" t="s">
        <v>419</v>
      </c>
      <c r="E329" s="64" t="s">
        <v>605</v>
      </c>
      <c r="F329" s="64" t="s">
        <v>604</v>
      </c>
      <c r="G329" s="64" t="s">
        <v>271</v>
      </c>
      <c r="H329" s="64" t="s">
        <v>310</v>
      </c>
      <c r="I329" s="64" t="s">
        <v>603</v>
      </c>
      <c r="J329" s="64" t="s">
        <v>275</v>
      </c>
      <c r="K329" s="64" t="s">
        <v>296</v>
      </c>
    </row>
    <row r="330" spans="1:11">
      <c r="A330" s="69" t="s">
        <v>602</v>
      </c>
      <c r="B330" s="66" t="s">
        <v>89</v>
      </c>
      <c r="C330" s="66" t="s">
        <v>89</v>
      </c>
      <c r="D330" s="66" t="s">
        <v>89</v>
      </c>
      <c r="E330" s="66" t="s">
        <v>89</v>
      </c>
      <c r="F330" s="66" t="s">
        <v>89</v>
      </c>
      <c r="G330" s="66" t="s">
        <v>89</v>
      </c>
      <c r="H330" s="66" t="s">
        <v>89</v>
      </c>
      <c r="I330" s="66" t="s">
        <v>89</v>
      </c>
      <c r="J330" s="66" t="s">
        <v>89</v>
      </c>
      <c r="K330" s="66" t="s">
        <v>89</v>
      </c>
    </row>
    <row r="331" spans="1:11" ht="17" thickBot="1">
      <c r="A331" s="65" t="s">
        <v>98</v>
      </c>
      <c r="B331" s="64" t="s">
        <v>89</v>
      </c>
      <c r="C331" s="64" t="s">
        <v>89</v>
      </c>
      <c r="D331" s="64" t="s">
        <v>89</v>
      </c>
      <c r="E331" s="64" t="s">
        <v>89</v>
      </c>
      <c r="F331" s="64" t="s">
        <v>89</v>
      </c>
      <c r="G331" s="64" t="s">
        <v>89</v>
      </c>
      <c r="H331" s="64" t="s">
        <v>89</v>
      </c>
      <c r="I331" s="64" t="s">
        <v>89</v>
      </c>
      <c r="J331" s="64" t="s">
        <v>89</v>
      </c>
      <c r="K331" s="64" t="s">
        <v>89</v>
      </c>
    </row>
    <row r="332" spans="1:11">
      <c r="A332" s="69" t="s">
        <v>601</v>
      </c>
      <c r="B332" s="66" t="s">
        <v>89</v>
      </c>
      <c r="C332" s="66" t="s">
        <v>89</v>
      </c>
      <c r="D332" s="66" t="s">
        <v>89</v>
      </c>
      <c r="E332" s="66" t="s">
        <v>89</v>
      </c>
      <c r="F332" s="66" t="s">
        <v>89</v>
      </c>
      <c r="G332" s="66" t="s">
        <v>89</v>
      </c>
      <c r="H332" s="66" t="s">
        <v>89</v>
      </c>
      <c r="I332" s="66" t="s">
        <v>89</v>
      </c>
      <c r="J332" s="66" t="s">
        <v>89</v>
      </c>
      <c r="K332" s="66" t="s">
        <v>89</v>
      </c>
    </row>
    <row r="333" spans="1:11" ht="17" thickBot="1">
      <c r="A333" s="65" t="s">
        <v>98</v>
      </c>
      <c r="B333" s="64" t="s">
        <v>89</v>
      </c>
      <c r="C333" s="64" t="s">
        <v>89</v>
      </c>
      <c r="D333" s="64" t="s">
        <v>89</v>
      </c>
      <c r="E333" s="64" t="s">
        <v>89</v>
      </c>
      <c r="F333" s="64" t="s">
        <v>89</v>
      </c>
      <c r="G333" s="64" t="s">
        <v>89</v>
      </c>
      <c r="H333" s="64" t="s">
        <v>89</v>
      </c>
      <c r="I333" s="64" t="s">
        <v>89</v>
      </c>
      <c r="J333" s="64" t="s">
        <v>89</v>
      </c>
      <c r="K333" s="64" t="s">
        <v>89</v>
      </c>
    </row>
    <row r="334" spans="1:11">
      <c r="A334" s="69" t="s">
        <v>600</v>
      </c>
      <c r="B334" s="66" t="s">
        <v>89</v>
      </c>
      <c r="C334" s="66" t="s">
        <v>89</v>
      </c>
      <c r="D334" s="66" t="s">
        <v>89</v>
      </c>
      <c r="E334" s="66" t="s">
        <v>89</v>
      </c>
      <c r="F334" s="66" t="s">
        <v>89</v>
      </c>
      <c r="G334" s="66" t="s">
        <v>89</v>
      </c>
      <c r="H334" s="66" t="s">
        <v>89</v>
      </c>
      <c r="I334" s="66" t="s">
        <v>89</v>
      </c>
      <c r="J334" s="66" t="s">
        <v>89</v>
      </c>
      <c r="K334" s="66" t="s">
        <v>89</v>
      </c>
    </row>
    <row r="335" spans="1:11" ht="17" thickBot="1">
      <c r="A335" s="65" t="s">
        <v>98</v>
      </c>
      <c r="B335" s="64" t="s">
        <v>89</v>
      </c>
      <c r="C335" s="64" t="s">
        <v>89</v>
      </c>
      <c r="D335" s="64" t="s">
        <v>89</v>
      </c>
      <c r="E335" s="64" t="s">
        <v>89</v>
      </c>
      <c r="F335" s="64" t="s">
        <v>89</v>
      </c>
      <c r="G335" s="64" t="s">
        <v>89</v>
      </c>
      <c r="H335" s="64" t="s">
        <v>89</v>
      </c>
      <c r="I335" s="64" t="s">
        <v>89</v>
      </c>
      <c r="J335" s="64" t="s">
        <v>89</v>
      </c>
      <c r="K335" s="64" t="s">
        <v>89</v>
      </c>
    </row>
    <row r="336" spans="1:11">
      <c r="A336" s="69" t="s">
        <v>599</v>
      </c>
      <c r="B336" s="66" t="s">
        <v>89</v>
      </c>
      <c r="C336" s="66" t="s">
        <v>89</v>
      </c>
      <c r="D336" s="66" t="s">
        <v>89</v>
      </c>
      <c r="E336" s="66" t="s">
        <v>89</v>
      </c>
      <c r="F336" s="66" t="s">
        <v>89</v>
      </c>
      <c r="G336" s="66" t="s">
        <v>89</v>
      </c>
      <c r="H336" s="66" t="s">
        <v>89</v>
      </c>
      <c r="I336" s="66" t="s">
        <v>89</v>
      </c>
      <c r="J336" s="66" t="s">
        <v>89</v>
      </c>
      <c r="K336" s="66" t="s">
        <v>89</v>
      </c>
    </row>
    <row r="337" spans="1:11" ht="17" thickBot="1">
      <c r="A337" s="65" t="s">
        <v>98</v>
      </c>
      <c r="B337" s="64" t="s">
        <v>89</v>
      </c>
      <c r="C337" s="64" t="s">
        <v>89</v>
      </c>
      <c r="D337" s="64" t="s">
        <v>89</v>
      </c>
      <c r="E337" s="64" t="s">
        <v>89</v>
      </c>
      <c r="F337" s="64" t="s">
        <v>89</v>
      </c>
      <c r="G337" s="64" t="s">
        <v>89</v>
      </c>
      <c r="H337" s="64" t="s">
        <v>89</v>
      </c>
      <c r="I337" s="64" t="s">
        <v>89</v>
      </c>
      <c r="J337" s="64" t="s">
        <v>89</v>
      </c>
      <c r="K337" s="64" t="s">
        <v>89</v>
      </c>
    </row>
    <row r="338" spans="1:11">
      <c r="A338" s="69" t="s">
        <v>598</v>
      </c>
      <c r="B338" s="66" t="s">
        <v>89</v>
      </c>
      <c r="C338" s="66" t="s">
        <v>89</v>
      </c>
      <c r="D338" s="66" t="s">
        <v>89</v>
      </c>
      <c r="E338" s="66" t="s">
        <v>89</v>
      </c>
      <c r="F338" s="66" t="s">
        <v>89</v>
      </c>
      <c r="G338" s="66" t="s">
        <v>89</v>
      </c>
      <c r="H338" s="66" t="s">
        <v>89</v>
      </c>
      <c r="I338" s="66" t="s">
        <v>89</v>
      </c>
      <c r="J338" s="66" t="s">
        <v>89</v>
      </c>
      <c r="K338" s="66" t="s">
        <v>89</v>
      </c>
    </row>
    <row r="339" spans="1:11" ht="17" thickBot="1">
      <c r="A339" s="65" t="s">
        <v>98</v>
      </c>
      <c r="B339" s="64" t="s">
        <v>89</v>
      </c>
      <c r="C339" s="64" t="s">
        <v>89</v>
      </c>
      <c r="D339" s="64" t="s">
        <v>89</v>
      </c>
      <c r="E339" s="64" t="s">
        <v>89</v>
      </c>
      <c r="F339" s="64" t="s">
        <v>89</v>
      </c>
      <c r="G339" s="64" t="s">
        <v>89</v>
      </c>
      <c r="H339" s="64" t="s">
        <v>89</v>
      </c>
      <c r="I339" s="64" t="s">
        <v>89</v>
      </c>
      <c r="J339" s="64" t="s">
        <v>89</v>
      </c>
      <c r="K339" s="64" t="s">
        <v>89</v>
      </c>
    </row>
    <row r="340" spans="1:11">
      <c r="A340" s="69" t="s">
        <v>597</v>
      </c>
      <c r="B340" s="66" t="s">
        <v>89</v>
      </c>
      <c r="C340" s="66" t="s">
        <v>89</v>
      </c>
      <c r="D340" s="66" t="s">
        <v>89</v>
      </c>
      <c r="E340" s="66" t="s">
        <v>89</v>
      </c>
      <c r="F340" s="66" t="s">
        <v>89</v>
      </c>
      <c r="G340" s="66" t="s">
        <v>89</v>
      </c>
      <c r="H340" s="66" t="s">
        <v>89</v>
      </c>
      <c r="I340" s="66" t="s">
        <v>89</v>
      </c>
      <c r="J340" s="66" t="s">
        <v>89</v>
      </c>
      <c r="K340" s="66" t="s">
        <v>89</v>
      </c>
    </row>
    <row r="341" spans="1:11" ht="17" thickBot="1">
      <c r="A341" s="65" t="s">
        <v>98</v>
      </c>
      <c r="B341" s="64" t="s">
        <v>89</v>
      </c>
      <c r="C341" s="64" t="s">
        <v>89</v>
      </c>
      <c r="D341" s="64" t="s">
        <v>89</v>
      </c>
      <c r="E341" s="64" t="s">
        <v>89</v>
      </c>
      <c r="F341" s="64" t="s">
        <v>89</v>
      </c>
      <c r="G341" s="64" t="s">
        <v>89</v>
      </c>
      <c r="H341" s="64" t="s">
        <v>89</v>
      </c>
      <c r="I341" s="64" t="s">
        <v>89</v>
      </c>
      <c r="J341" s="64" t="s">
        <v>89</v>
      </c>
      <c r="K341" s="64" t="s">
        <v>89</v>
      </c>
    </row>
    <row r="342" spans="1:11">
      <c r="A342" s="69" t="s">
        <v>596</v>
      </c>
      <c r="B342" s="66" t="s">
        <v>89</v>
      </c>
      <c r="C342" s="66" t="s">
        <v>89</v>
      </c>
      <c r="D342" s="66" t="s">
        <v>89</v>
      </c>
      <c r="E342" s="66" t="s">
        <v>89</v>
      </c>
      <c r="F342" s="66" t="s">
        <v>89</v>
      </c>
      <c r="G342" s="66" t="s">
        <v>89</v>
      </c>
      <c r="H342" s="66" t="s">
        <v>89</v>
      </c>
      <c r="I342" s="66" t="s">
        <v>89</v>
      </c>
      <c r="J342" s="66" t="s">
        <v>89</v>
      </c>
      <c r="K342" s="66" t="s">
        <v>89</v>
      </c>
    </row>
    <row r="343" spans="1:11" ht="17" thickBot="1">
      <c r="A343" s="65" t="s">
        <v>98</v>
      </c>
      <c r="B343" s="64" t="s">
        <v>89</v>
      </c>
      <c r="C343" s="64" t="s">
        <v>89</v>
      </c>
      <c r="D343" s="64" t="s">
        <v>89</v>
      </c>
      <c r="E343" s="64" t="s">
        <v>89</v>
      </c>
      <c r="F343" s="64" t="s">
        <v>89</v>
      </c>
      <c r="G343" s="64" t="s">
        <v>89</v>
      </c>
      <c r="H343" s="64" t="s">
        <v>89</v>
      </c>
      <c r="I343" s="64" t="s">
        <v>89</v>
      </c>
      <c r="J343" s="64" t="s">
        <v>89</v>
      </c>
      <c r="K343" s="64" t="s">
        <v>89</v>
      </c>
    </row>
    <row r="344" spans="1:11">
      <c r="A344" s="69" t="s">
        <v>595</v>
      </c>
      <c r="B344" s="66">
        <v>39386</v>
      </c>
      <c r="C344" s="66">
        <v>40697</v>
      </c>
      <c r="D344" s="66">
        <v>38660</v>
      </c>
      <c r="E344" s="66">
        <v>37003</v>
      </c>
      <c r="F344" s="66">
        <v>39657</v>
      </c>
      <c r="G344" s="66">
        <v>32631</v>
      </c>
      <c r="H344" s="66">
        <v>28030</v>
      </c>
      <c r="I344" s="66">
        <v>31515</v>
      </c>
      <c r="J344" s="66">
        <v>28916</v>
      </c>
      <c r="K344" s="66">
        <v>29512</v>
      </c>
    </row>
    <row r="345" spans="1:11" ht="17" thickBot="1">
      <c r="A345" s="65" t="s">
        <v>98</v>
      </c>
      <c r="B345" s="64" t="s">
        <v>293</v>
      </c>
      <c r="C345" s="64" t="s">
        <v>594</v>
      </c>
      <c r="D345" s="64" t="s">
        <v>418</v>
      </c>
      <c r="E345" s="64" t="s">
        <v>593</v>
      </c>
      <c r="F345" s="64" t="s">
        <v>557</v>
      </c>
      <c r="G345" s="64" t="s">
        <v>592</v>
      </c>
      <c r="H345" s="64" t="s">
        <v>125</v>
      </c>
      <c r="I345" s="64" t="s">
        <v>591</v>
      </c>
      <c r="J345" s="64" t="s">
        <v>412</v>
      </c>
      <c r="K345" s="64" t="s">
        <v>287</v>
      </c>
    </row>
    <row r="346" spans="1:11">
      <c r="A346" s="69" t="s">
        <v>590</v>
      </c>
      <c r="B346" s="66">
        <v>-7049</v>
      </c>
      <c r="C346" s="66">
        <v>-6275</v>
      </c>
      <c r="D346" s="66">
        <v>-6791</v>
      </c>
      <c r="E346" s="66">
        <v>-8336</v>
      </c>
      <c r="F346" s="66">
        <v>-10656</v>
      </c>
      <c r="G346" s="66">
        <v>-10578</v>
      </c>
      <c r="H346" s="66">
        <v>-10275</v>
      </c>
      <c r="I346" s="66">
        <v>-11070</v>
      </c>
      <c r="J346" s="66">
        <v>-10491</v>
      </c>
      <c r="K346" s="66">
        <v>-7036</v>
      </c>
    </row>
    <row r="347" spans="1:11" ht="17" thickBot="1">
      <c r="A347" s="65" t="s">
        <v>98</v>
      </c>
      <c r="B347" s="64" t="s">
        <v>589</v>
      </c>
      <c r="C347" s="64" t="s">
        <v>452</v>
      </c>
      <c r="D347" s="64" t="s">
        <v>588</v>
      </c>
      <c r="E347" s="64" t="s">
        <v>465</v>
      </c>
      <c r="F347" s="64" t="s">
        <v>587</v>
      </c>
      <c r="G347" s="64" t="s">
        <v>586</v>
      </c>
      <c r="H347" s="64" t="s">
        <v>286</v>
      </c>
      <c r="I347" s="64" t="s">
        <v>585</v>
      </c>
      <c r="J347" s="64" t="s">
        <v>584</v>
      </c>
      <c r="K347" s="64" t="s">
        <v>583</v>
      </c>
    </row>
    <row r="348" spans="1:11">
      <c r="A348" s="69" t="s">
        <v>582</v>
      </c>
      <c r="B348" s="66" t="s">
        <v>89</v>
      </c>
      <c r="C348" s="66" t="s">
        <v>89</v>
      </c>
      <c r="D348" s="66" t="s">
        <v>89</v>
      </c>
      <c r="E348" s="66" t="s">
        <v>89</v>
      </c>
      <c r="F348" s="66" t="s">
        <v>89</v>
      </c>
      <c r="G348" s="66" t="s">
        <v>89</v>
      </c>
      <c r="H348" s="66" t="s">
        <v>89</v>
      </c>
      <c r="I348" s="66" t="s">
        <v>89</v>
      </c>
      <c r="J348" s="66" t="s">
        <v>89</v>
      </c>
      <c r="K348" s="66" t="s">
        <v>89</v>
      </c>
    </row>
    <row r="349" spans="1:11" ht="17" thickBot="1">
      <c r="A349" s="65" t="s">
        <v>98</v>
      </c>
      <c r="B349" s="64" t="s">
        <v>89</v>
      </c>
      <c r="C349" s="64" t="s">
        <v>89</v>
      </c>
      <c r="D349" s="64" t="s">
        <v>89</v>
      </c>
      <c r="E349" s="64" t="s">
        <v>89</v>
      </c>
      <c r="F349" s="64" t="s">
        <v>89</v>
      </c>
      <c r="G349" s="64" t="s">
        <v>89</v>
      </c>
      <c r="H349" s="64" t="s">
        <v>89</v>
      </c>
      <c r="I349" s="64" t="s">
        <v>89</v>
      </c>
      <c r="J349" s="64" t="s">
        <v>89</v>
      </c>
      <c r="K349" s="64" t="s">
        <v>89</v>
      </c>
    </row>
    <row r="350" spans="1:11">
      <c r="A350" s="69" t="s">
        <v>581</v>
      </c>
      <c r="B350" s="66" t="s">
        <v>89</v>
      </c>
      <c r="C350" s="66" t="s">
        <v>89</v>
      </c>
      <c r="D350" s="66" t="s">
        <v>89</v>
      </c>
      <c r="E350" s="66" t="s">
        <v>89</v>
      </c>
      <c r="F350" s="66" t="s">
        <v>89</v>
      </c>
      <c r="G350" s="66" t="s">
        <v>89</v>
      </c>
      <c r="H350" s="66" t="s">
        <v>89</v>
      </c>
      <c r="I350" s="66" t="s">
        <v>89</v>
      </c>
      <c r="J350" s="66" t="s">
        <v>89</v>
      </c>
      <c r="K350" s="66" t="s">
        <v>89</v>
      </c>
    </row>
    <row r="351" spans="1:11" ht="17" thickBot="1">
      <c r="A351" s="65" t="s">
        <v>98</v>
      </c>
      <c r="B351" s="64" t="s">
        <v>89</v>
      </c>
      <c r="C351" s="64" t="s">
        <v>89</v>
      </c>
      <c r="D351" s="64" t="s">
        <v>89</v>
      </c>
      <c r="E351" s="64" t="s">
        <v>89</v>
      </c>
      <c r="F351" s="64" t="s">
        <v>89</v>
      </c>
      <c r="G351" s="64" t="s">
        <v>89</v>
      </c>
      <c r="H351" s="64" t="s">
        <v>89</v>
      </c>
      <c r="I351" s="64" t="s">
        <v>89</v>
      </c>
      <c r="J351" s="64" t="s">
        <v>89</v>
      </c>
      <c r="K351" s="64" t="s">
        <v>89</v>
      </c>
    </row>
    <row r="352" spans="1:11">
      <c r="A352" s="69" t="s">
        <v>580</v>
      </c>
      <c r="B352" s="66" t="s">
        <v>89</v>
      </c>
      <c r="C352" s="66" t="s">
        <v>89</v>
      </c>
      <c r="D352" s="66" t="s">
        <v>89</v>
      </c>
      <c r="E352" s="66" t="s">
        <v>89</v>
      </c>
      <c r="F352" s="66" t="s">
        <v>89</v>
      </c>
      <c r="G352" s="66" t="s">
        <v>89</v>
      </c>
      <c r="H352" s="66" t="s">
        <v>89</v>
      </c>
      <c r="I352" s="66" t="s">
        <v>89</v>
      </c>
      <c r="J352" s="66" t="s">
        <v>89</v>
      </c>
      <c r="K352" s="66" t="s">
        <v>89</v>
      </c>
    </row>
    <row r="353" spans="1:11" ht="17" thickBot="1">
      <c r="A353" s="65" t="s">
        <v>98</v>
      </c>
      <c r="B353" s="64" t="s">
        <v>89</v>
      </c>
      <c r="C353" s="64" t="s">
        <v>89</v>
      </c>
      <c r="D353" s="64" t="s">
        <v>89</v>
      </c>
      <c r="E353" s="64" t="s">
        <v>89</v>
      </c>
      <c r="F353" s="64" t="s">
        <v>89</v>
      </c>
      <c r="G353" s="64" t="s">
        <v>89</v>
      </c>
      <c r="H353" s="64" t="s">
        <v>89</v>
      </c>
      <c r="I353" s="64" t="s">
        <v>89</v>
      </c>
      <c r="J353" s="64" t="s">
        <v>89</v>
      </c>
      <c r="K353" s="64" t="s">
        <v>89</v>
      </c>
    </row>
    <row r="354" spans="1:11">
      <c r="A354" s="69" t="s">
        <v>579</v>
      </c>
      <c r="B354" s="66" t="s">
        <v>89</v>
      </c>
      <c r="C354" s="66" t="s">
        <v>89</v>
      </c>
      <c r="D354" s="66" t="s">
        <v>89</v>
      </c>
      <c r="E354" s="66" t="s">
        <v>89</v>
      </c>
      <c r="F354" s="66" t="s">
        <v>89</v>
      </c>
      <c r="G354" s="66" t="s">
        <v>89</v>
      </c>
      <c r="H354" s="66" t="s">
        <v>89</v>
      </c>
      <c r="I354" s="66" t="s">
        <v>89</v>
      </c>
      <c r="J354" s="66" t="s">
        <v>89</v>
      </c>
      <c r="K354" s="66" t="s">
        <v>89</v>
      </c>
    </row>
    <row r="355" spans="1:11" ht="17" thickBot="1">
      <c r="A355" s="65" t="s">
        <v>98</v>
      </c>
      <c r="B355" s="64" t="s">
        <v>89</v>
      </c>
      <c r="C355" s="64" t="s">
        <v>89</v>
      </c>
      <c r="D355" s="64" t="s">
        <v>89</v>
      </c>
      <c r="E355" s="64" t="s">
        <v>89</v>
      </c>
      <c r="F355" s="64" t="s">
        <v>89</v>
      </c>
      <c r="G355" s="64" t="s">
        <v>89</v>
      </c>
      <c r="H355" s="64" t="s">
        <v>89</v>
      </c>
      <c r="I355" s="64" t="s">
        <v>89</v>
      </c>
      <c r="J355" s="64" t="s">
        <v>89</v>
      </c>
      <c r="K355" s="64" t="s">
        <v>89</v>
      </c>
    </row>
    <row r="356" spans="1:11">
      <c r="A356" s="69" t="s">
        <v>578</v>
      </c>
      <c r="B356" s="66" t="s">
        <v>89</v>
      </c>
      <c r="C356" s="66" t="s">
        <v>89</v>
      </c>
      <c r="D356" s="66" t="s">
        <v>89</v>
      </c>
      <c r="E356" s="66" t="s">
        <v>89</v>
      </c>
      <c r="F356" s="66" t="s">
        <v>89</v>
      </c>
      <c r="G356" s="66" t="s">
        <v>89</v>
      </c>
      <c r="H356" s="66" t="s">
        <v>89</v>
      </c>
      <c r="I356" s="66" t="s">
        <v>89</v>
      </c>
      <c r="J356" s="66" t="s">
        <v>89</v>
      </c>
      <c r="K356" s="66" t="s">
        <v>89</v>
      </c>
    </row>
    <row r="357" spans="1:11" ht="17" thickBot="1">
      <c r="A357" s="65" t="s">
        <v>98</v>
      </c>
      <c r="B357" s="64" t="s">
        <v>89</v>
      </c>
      <c r="C357" s="64" t="s">
        <v>89</v>
      </c>
      <c r="D357" s="64" t="s">
        <v>89</v>
      </c>
      <c r="E357" s="64" t="s">
        <v>89</v>
      </c>
      <c r="F357" s="64" t="s">
        <v>89</v>
      </c>
      <c r="G357" s="64" t="s">
        <v>89</v>
      </c>
      <c r="H357" s="64" t="s">
        <v>89</v>
      </c>
      <c r="I357" s="64" t="s">
        <v>89</v>
      </c>
      <c r="J357" s="64" t="s">
        <v>89</v>
      </c>
      <c r="K357" s="64" t="s">
        <v>89</v>
      </c>
    </row>
    <row r="358" spans="1:11">
      <c r="A358" s="69" t="s">
        <v>577</v>
      </c>
      <c r="B358" s="91" t="s">
        <v>89</v>
      </c>
      <c r="C358" s="91" t="s">
        <v>89</v>
      </c>
      <c r="D358" s="91" t="s">
        <v>89</v>
      </c>
      <c r="E358" s="91" t="s">
        <v>89</v>
      </c>
      <c r="F358" s="91" t="s">
        <v>89</v>
      </c>
      <c r="G358" s="91" t="s">
        <v>89</v>
      </c>
      <c r="H358" s="91" t="s">
        <v>89</v>
      </c>
      <c r="I358" s="91" t="s">
        <v>89</v>
      </c>
      <c r="J358" s="91" t="s">
        <v>89</v>
      </c>
      <c r="K358" s="91" t="s">
        <v>89</v>
      </c>
    </row>
    <row r="359" spans="1:11" ht="17" thickBot="1">
      <c r="A359" s="65" t="s">
        <v>98</v>
      </c>
      <c r="B359" s="64" t="s">
        <v>89</v>
      </c>
      <c r="C359" s="64" t="s">
        <v>89</v>
      </c>
      <c r="D359" s="64" t="s">
        <v>89</v>
      </c>
      <c r="E359" s="64" t="s">
        <v>89</v>
      </c>
      <c r="F359" s="64" t="s">
        <v>89</v>
      </c>
      <c r="G359" s="64" t="s">
        <v>89</v>
      </c>
      <c r="H359" s="64" t="s">
        <v>89</v>
      </c>
      <c r="I359" s="64" t="s">
        <v>89</v>
      </c>
      <c r="J359" s="64" t="s">
        <v>89</v>
      </c>
      <c r="K359" s="64" t="s">
        <v>89</v>
      </c>
    </row>
    <row r="360" spans="1:11">
      <c r="A360" s="69" t="s">
        <v>576</v>
      </c>
      <c r="B360" s="90" t="s">
        <v>89</v>
      </c>
      <c r="C360" s="90" t="s">
        <v>89</v>
      </c>
      <c r="D360" s="90" t="s">
        <v>89</v>
      </c>
      <c r="E360" s="90" t="s">
        <v>89</v>
      </c>
      <c r="F360" s="90" t="s">
        <v>89</v>
      </c>
      <c r="G360" s="90" t="s">
        <v>89</v>
      </c>
      <c r="H360" s="90" t="s">
        <v>89</v>
      </c>
      <c r="I360" s="90" t="s">
        <v>89</v>
      </c>
      <c r="J360" s="90" t="s">
        <v>89</v>
      </c>
      <c r="K360" s="90" t="s">
        <v>89</v>
      </c>
    </row>
    <row r="361" spans="1:11" ht="17" thickBot="1">
      <c r="A361" s="65" t="s">
        <v>98</v>
      </c>
      <c r="B361" s="64" t="s">
        <v>89</v>
      </c>
      <c r="C361" s="64" t="s">
        <v>89</v>
      </c>
      <c r="D361" s="64" t="s">
        <v>89</v>
      </c>
      <c r="E361" s="64" t="s">
        <v>89</v>
      </c>
      <c r="F361" s="64" t="s">
        <v>89</v>
      </c>
      <c r="G361" s="64" t="s">
        <v>89</v>
      </c>
      <c r="H361" s="64" t="s">
        <v>89</v>
      </c>
      <c r="I361" s="64" t="s">
        <v>89</v>
      </c>
      <c r="J361" s="64" t="s">
        <v>89</v>
      </c>
      <c r="K361" s="64" t="s">
        <v>89</v>
      </c>
    </row>
    <row r="362" spans="1:11">
      <c r="A362" s="69" t="s">
        <v>575</v>
      </c>
      <c r="B362" s="90" t="s">
        <v>89</v>
      </c>
      <c r="C362" s="90" t="s">
        <v>89</v>
      </c>
      <c r="D362" s="90" t="s">
        <v>89</v>
      </c>
      <c r="E362" s="90" t="s">
        <v>89</v>
      </c>
      <c r="F362" s="90" t="s">
        <v>89</v>
      </c>
      <c r="G362" s="90" t="s">
        <v>89</v>
      </c>
      <c r="H362" s="90" t="s">
        <v>89</v>
      </c>
      <c r="I362" s="90" t="s">
        <v>89</v>
      </c>
      <c r="J362" s="90" t="s">
        <v>89</v>
      </c>
      <c r="K362" s="90" t="s">
        <v>89</v>
      </c>
    </row>
    <row r="363" spans="1:11" ht="17" thickBot="1">
      <c r="A363" s="65" t="s">
        <v>98</v>
      </c>
      <c r="B363" s="64" t="s">
        <v>89</v>
      </c>
      <c r="C363" s="64" t="s">
        <v>89</v>
      </c>
      <c r="D363" s="64" t="s">
        <v>89</v>
      </c>
      <c r="E363" s="64" t="s">
        <v>89</v>
      </c>
      <c r="F363" s="64" t="s">
        <v>89</v>
      </c>
      <c r="G363" s="64" t="s">
        <v>89</v>
      </c>
      <c r="H363" s="64" t="s">
        <v>89</v>
      </c>
      <c r="I363" s="64" t="s">
        <v>89</v>
      </c>
      <c r="J363" s="64" t="s">
        <v>89</v>
      </c>
      <c r="K363" s="64" t="s">
        <v>89</v>
      </c>
    </row>
    <row r="364" spans="1:11">
      <c r="A364" s="69" t="s">
        <v>574</v>
      </c>
      <c r="B364" s="66" t="s">
        <v>89</v>
      </c>
      <c r="C364" s="66" t="s">
        <v>89</v>
      </c>
      <c r="D364" s="66" t="s">
        <v>89</v>
      </c>
      <c r="E364" s="66" t="s">
        <v>89</v>
      </c>
      <c r="F364" s="66" t="s">
        <v>89</v>
      </c>
      <c r="G364" s="66" t="s">
        <v>89</v>
      </c>
      <c r="H364" s="66" t="s">
        <v>89</v>
      </c>
      <c r="I364" s="66" t="s">
        <v>89</v>
      </c>
      <c r="J364" s="66" t="s">
        <v>89</v>
      </c>
      <c r="K364" s="66" t="s">
        <v>89</v>
      </c>
    </row>
    <row r="365" spans="1:11" ht="17" thickBot="1">
      <c r="A365" s="65" t="s">
        <v>98</v>
      </c>
      <c r="B365" s="64" t="s">
        <v>89</v>
      </c>
      <c r="C365" s="64" t="s">
        <v>89</v>
      </c>
      <c r="D365" s="64" t="s">
        <v>89</v>
      </c>
      <c r="E365" s="64" t="s">
        <v>89</v>
      </c>
      <c r="F365" s="64" t="s">
        <v>89</v>
      </c>
      <c r="G365" s="64" t="s">
        <v>89</v>
      </c>
      <c r="H365" s="64" t="s">
        <v>89</v>
      </c>
      <c r="I365" s="64" t="s">
        <v>89</v>
      </c>
      <c r="J365" s="64" t="s">
        <v>89</v>
      </c>
      <c r="K365" s="64" t="s">
        <v>89</v>
      </c>
    </row>
    <row r="366" spans="1:11">
      <c r="A366" s="69" t="s">
        <v>573</v>
      </c>
      <c r="B366" s="66" t="s">
        <v>89</v>
      </c>
      <c r="C366" s="66" t="s">
        <v>89</v>
      </c>
      <c r="D366" s="66" t="s">
        <v>89</v>
      </c>
      <c r="E366" s="66" t="s">
        <v>89</v>
      </c>
      <c r="F366" s="66" t="s">
        <v>89</v>
      </c>
      <c r="G366" s="66" t="s">
        <v>89</v>
      </c>
      <c r="H366" s="66" t="s">
        <v>89</v>
      </c>
      <c r="I366" s="66" t="s">
        <v>89</v>
      </c>
      <c r="J366" s="66" t="s">
        <v>89</v>
      </c>
      <c r="K366" s="66" t="s">
        <v>89</v>
      </c>
    </row>
    <row r="367" spans="1:11" ht="17" thickBot="1">
      <c r="A367" s="65" t="s">
        <v>98</v>
      </c>
      <c r="B367" s="64" t="s">
        <v>89</v>
      </c>
      <c r="C367" s="64" t="s">
        <v>89</v>
      </c>
      <c r="D367" s="64" t="s">
        <v>89</v>
      </c>
      <c r="E367" s="64" t="s">
        <v>89</v>
      </c>
      <c r="F367" s="64" t="s">
        <v>89</v>
      </c>
      <c r="G367" s="64" t="s">
        <v>89</v>
      </c>
      <c r="H367" s="64" t="s">
        <v>89</v>
      </c>
      <c r="I367" s="64" t="s">
        <v>89</v>
      </c>
      <c r="J367" s="64" t="s">
        <v>89</v>
      </c>
      <c r="K367" s="64" t="s">
        <v>89</v>
      </c>
    </row>
    <row r="368" spans="1:11">
      <c r="A368" s="69" t="s">
        <v>572</v>
      </c>
      <c r="B368" s="66" t="s">
        <v>89</v>
      </c>
      <c r="C368" s="66" t="s">
        <v>89</v>
      </c>
      <c r="D368" s="66" t="s">
        <v>89</v>
      </c>
      <c r="E368" s="66" t="s">
        <v>89</v>
      </c>
      <c r="F368" s="66" t="s">
        <v>89</v>
      </c>
      <c r="G368" s="66" t="s">
        <v>89</v>
      </c>
      <c r="H368" s="66" t="s">
        <v>89</v>
      </c>
      <c r="I368" s="66" t="s">
        <v>89</v>
      </c>
      <c r="J368" s="66" t="s">
        <v>89</v>
      </c>
      <c r="K368" s="66" t="s">
        <v>89</v>
      </c>
    </row>
    <row r="369" spans="1:11" ht="17" thickBot="1">
      <c r="A369" s="65" t="s">
        <v>98</v>
      </c>
      <c r="B369" s="64" t="s">
        <v>89</v>
      </c>
      <c r="C369" s="64" t="s">
        <v>89</v>
      </c>
      <c r="D369" s="64" t="s">
        <v>89</v>
      </c>
      <c r="E369" s="64" t="s">
        <v>89</v>
      </c>
      <c r="F369" s="64" t="s">
        <v>89</v>
      </c>
      <c r="G369" s="64" t="s">
        <v>89</v>
      </c>
      <c r="H369" s="64" t="s">
        <v>89</v>
      </c>
      <c r="I369" s="64" t="s">
        <v>89</v>
      </c>
      <c r="J369" s="64" t="s">
        <v>89</v>
      </c>
      <c r="K369" s="64" t="s">
        <v>89</v>
      </c>
    </row>
    <row r="370" spans="1:11">
      <c r="A370" s="69" t="s">
        <v>571</v>
      </c>
      <c r="B370" s="66" t="s">
        <v>89</v>
      </c>
      <c r="C370" s="66" t="s">
        <v>89</v>
      </c>
      <c r="D370" s="66" t="s">
        <v>89</v>
      </c>
      <c r="E370" s="66" t="s">
        <v>89</v>
      </c>
      <c r="F370" s="66" t="s">
        <v>89</v>
      </c>
      <c r="G370" s="66" t="s">
        <v>89</v>
      </c>
      <c r="H370" s="66" t="s">
        <v>89</v>
      </c>
      <c r="I370" s="66" t="s">
        <v>89</v>
      </c>
      <c r="J370" s="66" t="s">
        <v>89</v>
      </c>
      <c r="K370" s="66" t="s">
        <v>89</v>
      </c>
    </row>
    <row r="371" spans="1:11" ht="17" thickBot="1">
      <c r="A371" s="65" t="s">
        <v>98</v>
      </c>
      <c r="B371" s="64" t="s">
        <v>89</v>
      </c>
      <c r="C371" s="64" t="s">
        <v>89</v>
      </c>
      <c r="D371" s="64" t="s">
        <v>89</v>
      </c>
      <c r="E371" s="64" t="s">
        <v>89</v>
      </c>
      <c r="F371" s="64" t="s">
        <v>89</v>
      </c>
      <c r="G371" s="64" t="s">
        <v>89</v>
      </c>
      <c r="H371" s="64" t="s">
        <v>89</v>
      </c>
      <c r="I371" s="64" t="s">
        <v>89</v>
      </c>
      <c r="J371" s="64" t="s">
        <v>89</v>
      </c>
      <c r="K371" s="64" t="s">
        <v>89</v>
      </c>
    </row>
    <row r="372" spans="1:11" ht="16" customHeight="1" thickBot="1">
      <c r="A372" s="78" t="s">
        <v>570</v>
      </c>
      <c r="B372" s="78"/>
      <c r="C372" s="78"/>
      <c r="D372" s="78"/>
      <c r="E372" s="78"/>
      <c r="F372" s="78"/>
      <c r="G372" s="78"/>
      <c r="H372" s="78"/>
      <c r="I372" s="78"/>
      <c r="J372" s="78"/>
      <c r="K372" s="78"/>
    </row>
    <row r="373" spans="1:11">
      <c r="A373" s="77" t="s">
        <v>569</v>
      </c>
      <c r="B373" s="76" t="s">
        <v>89</v>
      </c>
      <c r="C373" s="76">
        <v>33890</v>
      </c>
      <c r="D373" s="76">
        <v>34155</v>
      </c>
      <c r="E373" s="76">
        <v>34155</v>
      </c>
      <c r="F373" s="76" t="s">
        <v>89</v>
      </c>
      <c r="G373" s="76">
        <v>31556</v>
      </c>
      <c r="H373" s="76" t="s">
        <v>89</v>
      </c>
      <c r="I373" s="76">
        <v>31292</v>
      </c>
      <c r="J373" s="76">
        <v>30714</v>
      </c>
      <c r="K373" s="76" t="s">
        <v>89</v>
      </c>
    </row>
    <row r="374" spans="1:11" ht="17" thickBot="1">
      <c r="A374" s="75" t="s">
        <v>98</v>
      </c>
      <c r="B374" s="74" t="s">
        <v>89</v>
      </c>
      <c r="C374" s="74" t="s">
        <v>414</v>
      </c>
      <c r="D374" s="74" t="s">
        <v>426</v>
      </c>
      <c r="E374" s="74" t="s">
        <v>568</v>
      </c>
      <c r="F374" s="74" t="s">
        <v>89</v>
      </c>
      <c r="G374" s="74" t="s">
        <v>488</v>
      </c>
      <c r="H374" s="74" t="s">
        <v>89</v>
      </c>
      <c r="I374" s="74" t="s">
        <v>567</v>
      </c>
      <c r="J374" s="74" t="s">
        <v>89</v>
      </c>
      <c r="K374" s="74" t="s">
        <v>89</v>
      </c>
    </row>
    <row r="375" spans="1:11">
      <c r="A375" s="73" t="s">
        <v>566</v>
      </c>
      <c r="B375" s="72" t="s">
        <v>89</v>
      </c>
      <c r="C375" s="72">
        <v>3312</v>
      </c>
      <c r="D375" s="72">
        <v>4337</v>
      </c>
      <c r="E375" s="72">
        <v>4337</v>
      </c>
      <c r="F375" s="72" t="s">
        <v>89</v>
      </c>
      <c r="G375" s="72">
        <v>5577</v>
      </c>
      <c r="H375" s="72" t="s">
        <v>89</v>
      </c>
      <c r="I375" s="72">
        <v>3604</v>
      </c>
      <c r="J375" s="72">
        <v>3211</v>
      </c>
      <c r="K375" s="72" t="s">
        <v>89</v>
      </c>
    </row>
    <row r="376" spans="1:11" ht="17" thickBot="1">
      <c r="A376" s="71" t="s">
        <v>98</v>
      </c>
      <c r="B376" s="70" t="s">
        <v>89</v>
      </c>
      <c r="C376" s="70" t="s">
        <v>565</v>
      </c>
      <c r="D376" s="70" t="s">
        <v>426</v>
      </c>
      <c r="E376" s="70" t="s">
        <v>564</v>
      </c>
      <c r="F376" s="70" t="s">
        <v>89</v>
      </c>
      <c r="G376" s="70" t="s">
        <v>563</v>
      </c>
      <c r="H376" s="70" t="s">
        <v>89</v>
      </c>
      <c r="I376" s="70" t="s">
        <v>562</v>
      </c>
      <c r="J376" s="70" t="s">
        <v>89</v>
      </c>
      <c r="K376" s="70" t="s">
        <v>89</v>
      </c>
    </row>
    <row r="377" spans="1:11">
      <c r="A377" s="73" t="s">
        <v>561</v>
      </c>
      <c r="B377" s="72" t="s">
        <v>89</v>
      </c>
      <c r="C377" s="72">
        <v>2291</v>
      </c>
      <c r="D377" s="72">
        <v>1476</v>
      </c>
      <c r="E377" s="72">
        <v>1476</v>
      </c>
      <c r="F377" s="72" t="s">
        <v>89</v>
      </c>
      <c r="G377" s="72">
        <v>2066</v>
      </c>
      <c r="H377" s="72" t="s">
        <v>89</v>
      </c>
      <c r="I377" s="72">
        <v>3361</v>
      </c>
      <c r="J377" s="72">
        <v>2766</v>
      </c>
      <c r="K377" s="72" t="s">
        <v>89</v>
      </c>
    </row>
    <row r="378" spans="1:11" ht="17" thickBot="1">
      <c r="A378" s="71" t="s">
        <v>98</v>
      </c>
      <c r="B378" s="70" t="s">
        <v>89</v>
      </c>
      <c r="C378" s="70" t="s">
        <v>560</v>
      </c>
      <c r="D378" s="70" t="s">
        <v>426</v>
      </c>
      <c r="E378" s="70" t="s">
        <v>559</v>
      </c>
      <c r="F378" s="70" t="s">
        <v>89</v>
      </c>
      <c r="G378" s="70" t="s">
        <v>558</v>
      </c>
      <c r="H378" s="70" t="s">
        <v>89</v>
      </c>
      <c r="I378" s="70" t="s">
        <v>557</v>
      </c>
      <c r="J378" s="70" t="s">
        <v>89</v>
      </c>
      <c r="K378" s="70" t="s">
        <v>89</v>
      </c>
    </row>
    <row r="379" spans="1:11">
      <c r="A379" s="73" t="s">
        <v>556</v>
      </c>
      <c r="B379" s="72" t="s">
        <v>89</v>
      </c>
      <c r="C379" s="72">
        <v>3183</v>
      </c>
      <c r="D379" s="72">
        <v>2455</v>
      </c>
      <c r="E379" s="72">
        <v>2455</v>
      </c>
      <c r="F379" s="72" t="s">
        <v>89</v>
      </c>
      <c r="G379" s="72">
        <v>3673</v>
      </c>
      <c r="H379" s="72" t="s">
        <v>89</v>
      </c>
      <c r="I379" s="72">
        <v>4965</v>
      </c>
      <c r="J379" s="72">
        <v>3494</v>
      </c>
      <c r="K379" s="72" t="s">
        <v>89</v>
      </c>
    </row>
    <row r="380" spans="1:11" ht="17" thickBot="1">
      <c r="A380" s="71" t="s">
        <v>98</v>
      </c>
      <c r="B380" s="70" t="s">
        <v>89</v>
      </c>
      <c r="C380" s="70" t="s">
        <v>555</v>
      </c>
      <c r="D380" s="70" t="s">
        <v>426</v>
      </c>
      <c r="E380" s="70" t="s">
        <v>201</v>
      </c>
      <c r="F380" s="70" t="s">
        <v>89</v>
      </c>
      <c r="G380" s="70" t="s">
        <v>554</v>
      </c>
      <c r="H380" s="70" t="s">
        <v>89</v>
      </c>
      <c r="I380" s="70" t="s">
        <v>553</v>
      </c>
      <c r="J380" s="70" t="s">
        <v>89</v>
      </c>
      <c r="K380" s="70" t="s">
        <v>89</v>
      </c>
    </row>
    <row r="381" spans="1:11">
      <c r="A381" s="73" t="s">
        <v>552</v>
      </c>
      <c r="B381" s="72" t="s">
        <v>89</v>
      </c>
      <c r="C381" s="72">
        <v>2019</v>
      </c>
      <c r="D381" s="72">
        <v>2244</v>
      </c>
      <c r="E381" s="72">
        <v>2244</v>
      </c>
      <c r="F381" s="72" t="s">
        <v>89</v>
      </c>
      <c r="G381" s="72">
        <v>1725</v>
      </c>
      <c r="H381" s="72" t="s">
        <v>89</v>
      </c>
      <c r="I381" s="72">
        <v>1862</v>
      </c>
      <c r="J381" s="72">
        <v>3799</v>
      </c>
      <c r="K381" s="72" t="s">
        <v>89</v>
      </c>
    </row>
    <row r="382" spans="1:11" ht="17" thickBot="1">
      <c r="A382" s="71" t="s">
        <v>98</v>
      </c>
      <c r="B382" s="70" t="s">
        <v>89</v>
      </c>
      <c r="C382" s="70" t="s">
        <v>551</v>
      </c>
      <c r="D382" s="70" t="s">
        <v>426</v>
      </c>
      <c r="E382" s="70" t="s">
        <v>550</v>
      </c>
      <c r="F382" s="70" t="s">
        <v>89</v>
      </c>
      <c r="G382" s="70" t="s">
        <v>549</v>
      </c>
      <c r="H382" s="70" t="s">
        <v>89</v>
      </c>
      <c r="I382" s="70" t="s">
        <v>548</v>
      </c>
      <c r="J382" s="70" t="s">
        <v>89</v>
      </c>
      <c r="K382" s="70" t="s">
        <v>89</v>
      </c>
    </row>
    <row r="383" spans="1:11">
      <c r="A383" s="73" t="s">
        <v>547</v>
      </c>
      <c r="B383" s="72" t="s">
        <v>89</v>
      </c>
      <c r="C383" s="72">
        <v>2476</v>
      </c>
      <c r="D383" s="72">
        <v>3087</v>
      </c>
      <c r="E383" s="72">
        <v>3087</v>
      </c>
      <c r="F383" s="72" t="s">
        <v>89</v>
      </c>
      <c r="G383" s="72">
        <v>2300</v>
      </c>
      <c r="H383" s="72" t="s">
        <v>89</v>
      </c>
      <c r="I383" s="72">
        <v>2950</v>
      </c>
      <c r="J383" s="72">
        <v>1956</v>
      </c>
      <c r="K383" s="72" t="s">
        <v>89</v>
      </c>
    </row>
    <row r="384" spans="1:11" ht="17" thickBot="1">
      <c r="A384" s="71" t="s">
        <v>98</v>
      </c>
      <c r="B384" s="70" t="s">
        <v>89</v>
      </c>
      <c r="C384" s="70" t="s">
        <v>507</v>
      </c>
      <c r="D384" s="70" t="s">
        <v>426</v>
      </c>
      <c r="E384" s="70" t="s">
        <v>546</v>
      </c>
      <c r="F384" s="70" t="s">
        <v>89</v>
      </c>
      <c r="G384" s="70" t="s">
        <v>545</v>
      </c>
      <c r="H384" s="70" t="s">
        <v>89</v>
      </c>
      <c r="I384" s="70" t="s">
        <v>544</v>
      </c>
      <c r="J384" s="70" t="s">
        <v>89</v>
      </c>
      <c r="K384" s="70" t="s">
        <v>89</v>
      </c>
    </row>
    <row r="385" spans="1:11">
      <c r="A385" s="73" t="s">
        <v>543</v>
      </c>
      <c r="B385" s="72" t="s">
        <v>89</v>
      </c>
      <c r="C385" s="72">
        <v>5474</v>
      </c>
      <c r="D385" s="72">
        <v>3931</v>
      </c>
      <c r="E385" s="72">
        <v>3931</v>
      </c>
      <c r="F385" s="72" t="s">
        <v>89</v>
      </c>
      <c r="G385" s="72">
        <v>5739</v>
      </c>
      <c r="H385" s="72" t="s">
        <v>89</v>
      </c>
      <c r="I385" s="72">
        <v>8326</v>
      </c>
      <c r="J385" s="72">
        <v>6260</v>
      </c>
      <c r="K385" s="72" t="s">
        <v>89</v>
      </c>
    </row>
    <row r="386" spans="1:11" ht="17" thickBot="1">
      <c r="A386" s="71" t="s">
        <v>98</v>
      </c>
      <c r="B386" s="70" t="s">
        <v>89</v>
      </c>
      <c r="C386" s="70" t="s">
        <v>542</v>
      </c>
      <c r="D386" s="70" t="s">
        <v>426</v>
      </c>
      <c r="E386" s="70" t="s">
        <v>541</v>
      </c>
      <c r="F386" s="70" t="s">
        <v>89</v>
      </c>
      <c r="G386" s="70" t="s">
        <v>356</v>
      </c>
      <c r="H386" s="70" t="s">
        <v>89</v>
      </c>
      <c r="I386" s="70" t="s">
        <v>540</v>
      </c>
      <c r="J386" s="70" t="s">
        <v>89</v>
      </c>
      <c r="K386" s="70" t="s">
        <v>89</v>
      </c>
    </row>
    <row r="387" spans="1:11">
      <c r="A387" s="73" t="s">
        <v>539</v>
      </c>
      <c r="B387" s="72" t="s">
        <v>89</v>
      </c>
      <c r="C387" s="72">
        <v>4495</v>
      </c>
      <c r="D387" s="72">
        <v>5331</v>
      </c>
      <c r="E387" s="72">
        <v>5331</v>
      </c>
      <c r="F387" s="72" t="s">
        <v>89</v>
      </c>
      <c r="G387" s="72">
        <v>4025</v>
      </c>
      <c r="H387" s="72" t="s">
        <v>89</v>
      </c>
      <c r="I387" s="72">
        <v>4812</v>
      </c>
      <c r="J387" s="72">
        <v>5755</v>
      </c>
      <c r="K387" s="72" t="s">
        <v>89</v>
      </c>
    </row>
    <row r="388" spans="1:11" ht="17" thickBot="1">
      <c r="A388" s="71" t="s">
        <v>98</v>
      </c>
      <c r="B388" s="70" t="s">
        <v>89</v>
      </c>
      <c r="C388" s="70" t="s">
        <v>538</v>
      </c>
      <c r="D388" s="70" t="s">
        <v>426</v>
      </c>
      <c r="E388" s="70" t="s">
        <v>537</v>
      </c>
      <c r="F388" s="70" t="s">
        <v>89</v>
      </c>
      <c r="G388" s="70" t="s">
        <v>536</v>
      </c>
      <c r="H388" s="70" t="s">
        <v>89</v>
      </c>
      <c r="I388" s="70" t="s">
        <v>405</v>
      </c>
      <c r="J388" s="70" t="s">
        <v>89</v>
      </c>
      <c r="K388" s="70" t="s">
        <v>89</v>
      </c>
    </row>
    <row r="389" spans="1:11">
      <c r="A389" s="73" t="s">
        <v>535</v>
      </c>
      <c r="B389" s="72" t="s">
        <v>89</v>
      </c>
      <c r="C389" s="72">
        <v>20609</v>
      </c>
      <c r="D389" s="72">
        <v>20556</v>
      </c>
      <c r="E389" s="72">
        <v>20556</v>
      </c>
      <c r="F389" s="72" t="s">
        <v>89</v>
      </c>
      <c r="G389" s="72">
        <v>16215</v>
      </c>
      <c r="H389" s="72" t="s">
        <v>89</v>
      </c>
      <c r="I389" s="72">
        <v>14550</v>
      </c>
      <c r="J389" s="72">
        <v>15488</v>
      </c>
      <c r="K389" s="72" t="s">
        <v>89</v>
      </c>
    </row>
    <row r="390" spans="1:11" ht="17" thickBot="1">
      <c r="A390" s="71" t="s">
        <v>98</v>
      </c>
      <c r="B390" s="70" t="s">
        <v>89</v>
      </c>
      <c r="C390" s="70" t="s">
        <v>445</v>
      </c>
      <c r="D390" s="70" t="s">
        <v>426</v>
      </c>
      <c r="E390" s="70" t="s">
        <v>534</v>
      </c>
      <c r="F390" s="70" t="s">
        <v>89</v>
      </c>
      <c r="G390" s="70" t="s">
        <v>533</v>
      </c>
      <c r="H390" s="70" t="s">
        <v>89</v>
      </c>
      <c r="I390" s="70" t="s">
        <v>532</v>
      </c>
      <c r="J390" s="70" t="s">
        <v>89</v>
      </c>
      <c r="K390" s="70" t="s">
        <v>89</v>
      </c>
    </row>
    <row r="391" spans="1:11">
      <c r="A391" s="77" t="s">
        <v>531</v>
      </c>
      <c r="B391" s="76" t="s">
        <v>89</v>
      </c>
      <c r="C391" s="76">
        <v>9580</v>
      </c>
      <c r="D391" s="76">
        <v>8755</v>
      </c>
      <c r="E391" s="76">
        <v>8025</v>
      </c>
      <c r="F391" s="76" t="s">
        <v>89</v>
      </c>
      <c r="G391" s="76">
        <v>584</v>
      </c>
      <c r="H391" s="76" t="s">
        <v>89</v>
      </c>
      <c r="I391" s="76">
        <v>571</v>
      </c>
      <c r="J391" s="76">
        <v>592</v>
      </c>
      <c r="K391" s="76" t="s">
        <v>89</v>
      </c>
    </row>
    <row r="392" spans="1:11" ht="17" thickBot="1">
      <c r="A392" s="75" t="s">
        <v>98</v>
      </c>
      <c r="B392" s="74" t="s">
        <v>89</v>
      </c>
      <c r="C392" s="74" t="s">
        <v>530</v>
      </c>
      <c r="D392" s="74" t="s">
        <v>467</v>
      </c>
      <c r="E392" s="74" t="s">
        <v>529</v>
      </c>
      <c r="F392" s="74" t="s">
        <v>89</v>
      </c>
      <c r="G392" s="74" t="s">
        <v>298</v>
      </c>
      <c r="H392" s="74" t="s">
        <v>89</v>
      </c>
      <c r="I392" s="74" t="s">
        <v>437</v>
      </c>
      <c r="J392" s="74" t="s">
        <v>89</v>
      </c>
      <c r="K392" s="74" t="s">
        <v>89</v>
      </c>
    </row>
    <row r="393" spans="1:11">
      <c r="A393" s="73" t="s">
        <v>528</v>
      </c>
      <c r="B393" s="72" t="s">
        <v>89</v>
      </c>
      <c r="C393" s="72">
        <v>1646</v>
      </c>
      <c r="D393" s="72">
        <v>1546</v>
      </c>
      <c r="E393" s="72">
        <v>1581</v>
      </c>
      <c r="F393" s="72" t="s">
        <v>89</v>
      </c>
      <c r="G393" s="72">
        <v>158</v>
      </c>
      <c r="H393" s="72" t="s">
        <v>89</v>
      </c>
      <c r="I393" s="72">
        <v>116</v>
      </c>
      <c r="J393" s="72">
        <v>92</v>
      </c>
      <c r="K393" s="72" t="s">
        <v>89</v>
      </c>
    </row>
    <row r="394" spans="1:11" ht="17" thickBot="1">
      <c r="A394" s="71" t="s">
        <v>98</v>
      </c>
      <c r="B394" s="70" t="s">
        <v>89</v>
      </c>
      <c r="C394" s="70" t="s">
        <v>327</v>
      </c>
      <c r="D394" s="70" t="s">
        <v>521</v>
      </c>
      <c r="E394" s="70" t="s">
        <v>527</v>
      </c>
      <c r="F394" s="70" t="s">
        <v>89</v>
      </c>
      <c r="G394" s="70" t="s">
        <v>526</v>
      </c>
      <c r="H394" s="70" t="s">
        <v>89</v>
      </c>
      <c r="I394" s="70" t="s">
        <v>525</v>
      </c>
      <c r="J394" s="70" t="s">
        <v>89</v>
      </c>
      <c r="K394" s="70" t="s">
        <v>89</v>
      </c>
    </row>
    <row r="395" spans="1:11">
      <c r="A395" s="73" t="s">
        <v>524</v>
      </c>
      <c r="B395" s="72" t="s">
        <v>89</v>
      </c>
      <c r="C395" s="72">
        <v>1381</v>
      </c>
      <c r="D395" s="72">
        <v>1346</v>
      </c>
      <c r="E395" s="72">
        <v>1273</v>
      </c>
      <c r="F395" s="72" t="s">
        <v>89</v>
      </c>
      <c r="G395" s="72">
        <v>134</v>
      </c>
      <c r="H395" s="72" t="s">
        <v>89</v>
      </c>
      <c r="I395" s="72">
        <v>122</v>
      </c>
      <c r="J395" s="72">
        <v>75</v>
      </c>
      <c r="K395" s="72" t="s">
        <v>89</v>
      </c>
    </row>
    <row r="396" spans="1:11" ht="17" thickBot="1">
      <c r="A396" s="71" t="s">
        <v>98</v>
      </c>
      <c r="B396" s="70" t="s">
        <v>89</v>
      </c>
      <c r="C396" s="70" t="s">
        <v>523</v>
      </c>
      <c r="D396" s="70" t="s">
        <v>413</v>
      </c>
      <c r="E396" s="70" t="s">
        <v>522</v>
      </c>
      <c r="F396" s="70" t="s">
        <v>89</v>
      </c>
      <c r="G396" s="70" t="s">
        <v>521</v>
      </c>
      <c r="H396" s="70" t="s">
        <v>89</v>
      </c>
      <c r="I396" s="70" t="s">
        <v>520</v>
      </c>
      <c r="J396" s="70" t="s">
        <v>89</v>
      </c>
      <c r="K396" s="70" t="s">
        <v>89</v>
      </c>
    </row>
    <row r="397" spans="1:11">
      <c r="A397" s="73" t="s">
        <v>519</v>
      </c>
      <c r="B397" s="72" t="s">
        <v>89</v>
      </c>
      <c r="C397" s="72">
        <v>1204</v>
      </c>
      <c r="D397" s="72">
        <v>1163</v>
      </c>
      <c r="E397" s="72">
        <v>1047</v>
      </c>
      <c r="F397" s="72" t="s">
        <v>89</v>
      </c>
      <c r="G397" s="72">
        <v>110</v>
      </c>
      <c r="H397" s="72" t="s">
        <v>89</v>
      </c>
      <c r="I397" s="72">
        <v>99</v>
      </c>
      <c r="J397" s="72">
        <v>83</v>
      </c>
      <c r="K397" s="72" t="s">
        <v>89</v>
      </c>
    </row>
    <row r="398" spans="1:11" ht="17" thickBot="1">
      <c r="A398" s="71" t="s">
        <v>98</v>
      </c>
      <c r="B398" s="70" t="s">
        <v>89</v>
      </c>
      <c r="C398" s="70" t="s">
        <v>409</v>
      </c>
      <c r="D398" s="70" t="s">
        <v>518</v>
      </c>
      <c r="E398" s="70" t="s">
        <v>114</v>
      </c>
      <c r="F398" s="70" t="s">
        <v>89</v>
      </c>
      <c r="G398" s="70" t="s">
        <v>517</v>
      </c>
      <c r="H398" s="70" t="s">
        <v>89</v>
      </c>
      <c r="I398" s="70" t="s">
        <v>516</v>
      </c>
      <c r="J398" s="70" t="s">
        <v>89</v>
      </c>
      <c r="K398" s="70" t="s">
        <v>89</v>
      </c>
    </row>
    <row r="399" spans="1:11">
      <c r="A399" s="73" t="s">
        <v>515</v>
      </c>
      <c r="B399" s="72" t="s">
        <v>89</v>
      </c>
      <c r="C399" s="72">
        <v>1028</v>
      </c>
      <c r="D399" s="72">
        <v>971</v>
      </c>
      <c r="E399" s="72">
        <v>879</v>
      </c>
      <c r="F399" s="72" t="s">
        <v>89</v>
      </c>
      <c r="G399" s="72">
        <v>60</v>
      </c>
      <c r="H399" s="72" t="s">
        <v>89</v>
      </c>
      <c r="I399" s="72">
        <v>79</v>
      </c>
      <c r="J399" s="72">
        <v>91</v>
      </c>
      <c r="K399" s="72" t="s">
        <v>89</v>
      </c>
    </row>
    <row r="400" spans="1:11" ht="17" thickBot="1">
      <c r="A400" s="71" t="s">
        <v>98</v>
      </c>
      <c r="B400" s="70" t="s">
        <v>89</v>
      </c>
      <c r="C400" s="70" t="s">
        <v>514</v>
      </c>
      <c r="D400" s="70" t="s">
        <v>379</v>
      </c>
      <c r="E400" s="70" t="s">
        <v>513</v>
      </c>
      <c r="F400" s="70" t="s">
        <v>89</v>
      </c>
      <c r="G400" s="70" t="s">
        <v>512</v>
      </c>
      <c r="H400" s="70" t="s">
        <v>89</v>
      </c>
      <c r="I400" s="70" t="s">
        <v>329</v>
      </c>
      <c r="J400" s="70" t="s">
        <v>89</v>
      </c>
      <c r="K400" s="70" t="s">
        <v>89</v>
      </c>
    </row>
    <row r="401" spans="1:11">
      <c r="A401" s="73" t="s">
        <v>511</v>
      </c>
      <c r="B401" s="72" t="s">
        <v>89</v>
      </c>
      <c r="C401" s="72">
        <v>944</v>
      </c>
      <c r="D401" s="72">
        <v>859</v>
      </c>
      <c r="E401" s="72">
        <v>763</v>
      </c>
      <c r="F401" s="72" t="s">
        <v>89</v>
      </c>
      <c r="G401" s="72">
        <v>34</v>
      </c>
      <c r="H401" s="72" t="s">
        <v>89</v>
      </c>
      <c r="I401" s="72">
        <v>65</v>
      </c>
      <c r="J401" s="72">
        <v>81</v>
      </c>
      <c r="K401" s="72" t="s">
        <v>89</v>
      </c>
    </row>
    <row r="402" spans="1:11" ht="17" thickBot="1">
      <c r="A402" s="71" t="s">
        <v>98</v>
      </c>
      <c r="B402" s="70" t="s">
        <v>89</v>
      </c>
      <c r="C402" s="70" t="s">
        <v>310</v>
      </c>
      <c r="D402" s="70" t="s">
        <v>510</v>
      </c>
      <c r="E402" s="70" t="s">
        <v>509</v>
      </c>
      <c r="F402" s="70" t="s">
        <v>89</v>
      </c>
      <c r="G402" s="70" t="s">
        <v>508</v>
      </c>
      <c r="H402" s="70" t="s">
        <v>89</v>
      </c>
      <c r="I402" s="70" t="s">
        <v>507</v>
      </c>
      <c r="J402" s="70" t="s">
        <v>89</v>
      </c>
      <c r="K402" s="70" t="s">
        <v>89</v>
      </c>
    </row>
    <row r="403" spans="1:11">
      <c r="A403" s="73" t="s">
        <v>506</v>
      </c>
      <c r="B403" s="72" t="s">
        <v>89</v>
      </c>
      <c r="C403" s="72">
        <v>2585</v>
      </c>
      <c r="D403" s="72">
        <v>2509</v>
      </c>
      <c r="E403" s="72">
        <v>2320</v>
      </c>
      <c r="F403" s="72" t="s">
        <v>89</v>
      </c>
      <c r="G403" s="72">
        <v>244</v>
      </c>
      <c r="H403" s="72" t="s">
        <v>89</v>
      </c>
      <c r="I403" s="72">
        <v>221</v>
      </c>
      <c r="J403" s="72">
        <v>158</v>
      </c>
      <c r="K403" s="72" t="s">
        <v>89</v>
      </c>
    </row>
    <row r="404" spans="1:11" ht="17" thickBot="1">
      <c r="A404" s="71" t="s">
        <v>98</v>
      </c>
      <c r="B404" s="70" t="s">
        <v>89</v>
      </c>
      <c r="C404" s="70" t="s">
        <v>197</v>
      </c>
      <c r="D404" s="70" t="s">
        <v>505</v>
      </c>
      <c r="E404" s="70" t="s">
        <v>279</v>
      </c>
      <c r="F404" s="70" t="s">
        <v>89</v>
      </c>
      <c r="G404" s="70" t="s">
        <v>504</v>
      </c>
      <c r="H404" s="70" t="s">
        <v>89</v>
      </c>
      <c r="I404" s="70" t="s">
        <v>503</v>
      </c>
      <c r="J404" s="70" t="s">
        <v>89</v>
      </c>
      <c r="K404" s="70" t="s">
        <v>89</v>
      </c>
    </row>
    <row r="405" spans="1:11">
      <c r="A405" s="73" t="s">
        <v>502</v>
      </c>
      <c r="B405" s="72" t="s">
        <v>89</v>
      </c>
      <c r="C405" s="72">
        <v>1972</v>
      </c>
      <c r="D405" s="72">
        <v>1830</v>
      </c>
      <c r="E405" s="72">
        <v>1642</v>
      </c>
      <c r="F405" s="72" t="s">
        <v>89</v>
      </c>
      <c r="G405" s="72">
        <v>94</v>
      </c>
      <c r="H405" s="72" t="s">
        <v>89</v>
      </c>
      <c r="I405" s="72">
        <v>144</v>
      </c>
      <c r="J405" s="72">
        <v>172</v>
      </c>
      <c r="K405" s="72" t="s">
        <v>89</v>
      </c>
    </row>
    <row r="406" spans="1:11" ht="17" thickBot="1">
      <c r="A406" s="71" t="s">
        <v>98</v>
      </c>
      <c r="B406" s="70" t="s">
        <v>89</v>
      </c>
      <c r="C406" s="70" t="s">
        <v>501</v>
      </c>
      <c r="D406" s="70" t="s">
        <v>274</v>
      </c>
      <c r="E406" s="70" t="s">
        <v>500</v>
      </c>
      <c r="F406" s="70" t="s">
        <v>89</v>
      </c>
      <c r="G406" s="70" t="s">
        <v>499</v>
      </c>
      <c r="H406" s="70" t="s">
        <v>89</v>
      </c>
      <c r="I406" s="70" t="s">
        <v>498</v>
      </c>
      <c r="J406" s="70" t="s">
        <v>89</v>
      </c>
      <c r="K406" s="70" t="s">
        <v>89</v>
      </c>
    </row>
    <row r="407" spans="1:11">
      <c r="A407" s="73" t="s">
        <v>497</v>
      </c>
      <c r="B407" s="72" t="s">
        <v>89</v>
      </c>
      <c r="C407" s="72">
        <v>3377</v>
      </c>
      <c r="D407" s="72">
        <v>2870</v>
      </c>
      <c r="E407" s="72">
        <v>2482</v>
      </c>
      <c r="F407" s="72" t="s">
        <v>89</v>
      </c>
      <c r="G407" s="72">
        <v>88</v>
      </c>
      <c r="H407" s="72" t="s">
        <v>89</v>
      </c>
      <c r="I407" s="72">
        <v>90</v>
      </c>
      <c r="J407" s="72">
        <v>170</v>
      </c>
      <c r="K407" s="72" t="s">
        <v>89</v>
      </c>
    </row>
    <row r="408" spans="1:11" ht="17" thickBot="1">
      <c r="A408" s="71" t="s">
        <v>98</v>
      </c>
      <c r="B408" s="70" t="s">
        <v>89</v>
      </c>
      <c r="C408" s="70" t="s">
        <v>496</v>
      </c>
      <c r="D408" s="70" t="s">
        <v>495</v>
      </c>
      <c r="E408" s="70" t="s">
        <v>494</v>
      </c>
      <c r="F408" s="70" t="s">
        <v>89</v>
      </c>
      <c r="G408" s="70" t="s">
        <v>493</v>
      </c>
      <c r="H408" s="70" t="s">
        <v>89</v>
      </c>
      <c r="I408" s="70" t="s">
        <v>492</v>
      </c>
      <c r="J408" s="70" t="s">
        <v>89</v>
      </c>
      <c r="K408" s="70" t="s">
        <v>89</v>
      </c>
    </row>
    <row r="409" spans="1:11">
      <c r="A409" s="77" t="s">
        <v>491</v>
      </c>
      <c r="B409" s="76" t="s">
        <v>89</v>
      </c>
      <c r="C409" s="76" t="s">
        <v>89</v>
      </c>
      <c r="D409" s="76" t="s">
        <v>89</v>
      </c>
      <c r="E409" s="76" t="s">
        <v>89</v>
      </c>
      <c r="F409" s="76" t="s">
        <v>89</v>
      </c>
      <c r="G409" s="76">
        <v>5648</v>
      </c>
      <c r="H409" s="76" t="s">
        <v>89</v>
      </c>
      <c r="I409" s="76">
        <v>5470</v>
      </c>
      <c r="J409" s="76">
        <v>5199</v>
      </c>
      <c r="K409" s="76">
        <v>5694</v>
      </c>
    </row>
    <row r="410" spans="1:11" ht="17" thickBot="1">
      <c r="A410" s="75" t="s">
        <v>98</v>
      </c>
      <c r="B410" s="74" t="s">
        <v>89</v>
      </c>
      <c r="C410" s="74" t="s">
        <v>89</v>
      </c>
      <c r="D410" s="74" t="s">
        <v>89</v>
      </c>
      <c r="E410" s="74" t="s">
        <v>89</v>
      </c>
      <c r="F410" s="74" t="s">
        <v>89</v>
      </c>
      <c r="G410" s="74" t="s">
        <v>355</v>
      </c>
      <c r="H410" s="74" t="s">
        <v>89</v>
      </c>
      <c r="I410" s="74" t="s">
        <v>357</v>
      </c>
      <c r="J410" s="74" t="s">
        <v>486</v>
      </c>
      <c r="K410" s="74" t="s">
        <v>490</v>
      </c>
    </row>
    <row r="411" spans="1:11">
      <c r="A411" s="73" t="s">
        <v>489</v>
      </c>
      <c r="B411" s="72" t="s">
        <v>89</v>
      </c>
      <c r="C411" s="72" t="s">
        <v>89</v>
      </c>
      <c r="D411" s="72" t="s">
        <v>89</v>
      </c>
      <c r="E411" s="72" t="s">
        <v>89</v>
      </c>
      <c r="F411" s="72" t="s">
        <v>89</v>
      </c>
      <c r="G411" s="72">
        <v>939</v>
      </c>
      <c r="H411" s="72" t="s">
        <v>89</v>
      </c>
      <c r="I411" s="72">
        <v>863</v>
      </c>
      <c r="J411" s="72">
        <v>846</v>
      </c>
      <c r="K411" s="72">
        <v>916</v>
      </c>
    </row>
    <row r="412" spans="1:11" ht="17" thickBot="1">
      <c r="A412" s="71" t="s">
        <v>98</v>
      </c>
      <c r="B412" s="70" t="s">
        <v>89</v>
      </c>
      <c r="C412" s="70" t="s">
        <v>89</v>
      </c>
      <c r="D412" s="70" t="s">
        <v>89</v>
      </c>
      <c r="E412" s="70" t="s">
        <v>89</v>
      </c>
      <c r="F412" s="70" t="s">
        <v>89</v>
      </c>
      <c r="G412" s="70" t="s">
        <v>488</v>
      </c>
      <c r="H412" s="70" t="s">
        <v>89</v>
      </c>
      <c r="I412" s="70" t="s">
        <v>487</v>
      </c>
      <c r="J412" s="70" t="s">
        <v>203</v>
      </c>
      <c r="K412" s="70" t="s">
        <v>486</v>
      </c>
    </row>
    <row r="413" spans="1:11">
      <c r="A413" s="73" t="s">
        <v>485</v>
      </c>
      <c r="B413" s="72" t="s">
        <v>89</v>
      </c>
      <c r="C413" s="72" t="s">
        <v>89</v>
      </c>
      <c r="D413" s="72" t="s">
        <v>89</v>
      </c>
      <c r="E413" s="72" t="s">
        <v>89</v>
      </c>
      <c r="F413" s="72" t="s">
        <v>89</v>
      </c>
      <c r="G413" s="72">
        <v>816</v>
      </c>
      <c r="H413" s="72" t="s">
        <v>89</v>
      </c>
      <c r="I413" s="72">
        <v>731</v>
      </c>
      <c r="J413" s="72">
        <v>729</v>
      </c>
      <c r="K413" s="72">
        <v>628</v>
      </c>
    </row>
    <row r="414" spans="1:11" ht="17" thickBot="1">
      <c r="A414" s="71" t="s">
        <v>98</v>
      </c>
      <c r="B414" s="70" t="s">
        <v>89</v>
      </c>
      <c r="C414" s="70" t="s">
        <v>89</v>
      </c>
      <c r="D414" s="70" t="s">
        <v>89</v>
      </c>
      <c r="E414" s="70" t="s">
        <v>89</v>
      </c>
      <c r="F414" s="70" t="s">
        <v>89</v>
      </c>
      <c r="G414" s="70" t="s">
        <v>484</v>
      </c>
      <c r="H414" s="70" t="s">
        <v>89</v>
      </c>
      <c r="I414" s="70" t="s">
        <v>445</v>
      </c>
      <c r="J414" s="70" t="s">
        <v>483</v>
      </c>
      <c r="K414" s="70" t="s">
        <v>241</v>
      </c>
    </row>
    <row r="415" spans="1:11">
      <c r="A415" s="73" t="s">
        <v>482</v>
      </c>
      <c r="B415" s="72" t="s">
        <v>89</v>
      </c>
      <c r="C415" s="72" t="s">
        <v>89</v>
      </c>
      <c r="D415" s="72" t="s">
        <v>89</v>
      </c>
      <c r="E415" s="72" t="s">
        <v>89</v>
      </c>
      <c r="F415" s="72" t="s">
        <v>89</v>
      </c>
      <c r="G415" s="72">
        <v>710</v>
      </c>
      <c r="H415" s="72" t="s">
        <v>89</v>
      </c>
      <c r="I415" s="72">
        <v>628</v>
      </c>
      <c r="J415" s="72">
        <v>634</v>
      </c>
      <c r="K415" s="72">
        <v>628</v>
      </c>
    </row>
    <row r="416" spans="1:11" ht="17" thickBot="1">
      <c r="A416" s="71" t="s">
        <v>98</v>
      </c>
      <c r="B416" s="70" t="s">
        <v>89</v>
      </c>
      <c r="C416" s="70" t="s">
        <v>89</v>
      </c>
      <c r="D416" s="70" t="s">
        <v>89</v>
      </c>
      <c r="E416" s="70" t="s">
        <v>89</v>
      </c>
      <c r="F416" s="70" t="s">
        <v>89</v>
      </c>
      <c r="G416" s="70" t="s">
        <v>310</v>
      </c>
      <c r="H416" s="70" t="s">
        <v>89</v>
      </c>
      <c r="I416" s="70" t="s">
        <v>121</v>
      </c>
      <c r="J416" s="70" t="s">
        <v>429</v>
      </c>
      <c r="K416" s="70" t="s">
        <v>241</v>
      </c>
    </row>
    <row r="417" spans="1:11">
      <c r="A417" s="73" t="s">
        <v>481</v>
      </c>
      <c r="B417" s="72" t="s">
        <v>89</v>
      </c>
      <c r="C417" s="72" t="s">
        <v>89</v>
      </c>
      <c r="D417" s="72" t="s">
        <v>89</v>
      </c>
      <c r="E417" s="72" t="s">
        <v>89</v>
      </c>
      <c r="F417" s="72" t="s">
        <v>89</v>
      </c>
      <c r="G417" s="72">
        <v>584</v>
      </c>
      <c r="H417" s="72" t="s">
        <v>89</v>
      </c>
      <c r="I417" s="72">
        <v>528</v>
      </c>
      <c r="J417" s="72">
        <v>520</v>
      </c>
      <c r="K417" s="72">
        <v>628</v>
      </c>
    </row>
    <row r="418" spans="1:11" ht="17" thickBot="1">
      <c r="A418" s="71" t="s">
        <v>98</v>
      </c>
      <c r="B418" s="70" t="s">
        <v>89</v>
      </c>
      <c r="C418" s="70" t="s">
        <v>89</v>
      </c>
      <c r="D418" s="70" t="s">
        <v>89</v>
      </c>
      <c r="E418" s="70" t="s">
        <v>89</v>
      </c>
      <c r="F418" s="70" t="s">
        <v>89</v>
      </c>
      <c r="G418" s="70" t="s">
        <v>480</v>
      </c>
      <c r="H418" s="70" t="s">
        <v>89</v>
      </c>
      <c r="I418" s="70" t="s">
        <v>479</v>
      </c>
      <c r="J418" s="70" t="s">
        <v>478</v>
      </c>
      <c r="K418" s="70" t="s">
        <v>241</v>
      </c>
    </row>
    <row r="419" spans="1:11">
      <c r="A419" s="73" t="s">
        <v>477</v>
      </c>
      <c r="B419" s="72" t="s">
        <v>89</v>
      </c>
      <c r="C419" s="72" t="s">
        <v>89</v>
      </c>
      <c r="D419" s="72" t="s">
        <v>89</v>
      </c>
      <c r="E419" s="72" t="s">
        <v>89</v>
      </c>
      <c r="F419" s="72" t="s">
        <v>89</v>
      </c>
      <c r="G419" s="72">
        <v>507</v>
      </c>
      <c r="H419" s="72" t="s">
        <v>89</v>
      </c>
      <c r="I419" s="72">
        <v>476</v>
      </c>
      <c r="J419" s="72">
        <v>413</v>
      </c>
      <c r="K419" s="72">
        <v>628</v>
      </c>
    </row>
    <row r="420" spans="1:11" ht="17" thickBot="1">
      <c r="A420" s="71" t="s">
        <v>98</v>
      </c>
      <c r="B420" s="70" t="s">
        <v>89</v>
      </c>
      <c r="C420" s="70" t="s">
        <v>89</v>
      </c>
      <c r="D420" s="70" t="s">
        <v>89</v>
      </c>
      <c r="E420" s="70" t="s">
        <v>89</v>
      </c>
      <c r="F420" s="70" t="s">
        <v>89</v>
      </c>
      <c r="G420" s="70" t="s">
        <v>476</v>
      </c>
      <c r="H420" s="70" t="s">
        <v>89</v>
      </c>
      <c r="I420" s="70" t="s">
        <v>475</v>
      </c>
      <c r="J420" s="70" t="s">
        <v>474</v>
      </c>
      <c r="K420" s="70" t="s">
        <v>241</v>
      </c>
    </row>
    <row r="421" spans="1:11">
      <c r="A421" s="73" t="s">
        <v>473</v>
      </c>
      <c r="B421" s="72" t="s">
        <v>89</v>
      </c>
      <c r="C421" s="72" t="s">
        <v>89</v>
      </c>
      <c r="D421" s="72" t="s">
        <v>89</v>
      </c>
      <c r="E421" s="72" t="s">
        <v>89</v>
      </c>
      <c r="F421" s="72" t="s">
        <v>89</v>
      </c>
      <c r="G421" s="72">
        <v>1526</v>
      </c>
      <c r="H421" s="72" t="s">
        <v>89</v>
      </c>
      <c r="I421" s="72">
        <v>1359</v>
      </c>
      <c r="J421" s="72">
        <v>1363</v>
      </c>
      <c r="K421" s="72">
        <v>1256</v>
      </c>
    </row>
    <row r="422" spans="1:11" ht="17" thickBot="1">
      <c r="A422" s="71" t="s">
        <v>98</v>
      </c>
      <c r="B422" s="70" t="s">
        <v>89</v>
      </c>
      <c r="C422" s="70" t="s">
        <v>89</v>
      </c>
      <c r="D422" s="70" t="s">
        <v>89</v>
      </c>
      <c r="E422" s="70" t="s">
        <v>89</v>
      </c>
      <c r="F422" s="70" t="s">
        <v>89</v>
      </c>
      <c r="G422" s="70" t="s">
        <v>118</v>
      </c>
      <c r="H422" s="70" t="s">
        <v>89</v>
      </c>
      <c r="I422" s="70" t="s">
        <v>278</v>
      </c>
      <c r="J422" s="70" t="s">
        <v>472</v>
      </c>
      <c r="K422" s="70" t="s">
        <v>241</v>
      </c>
    </row>
    <row r="423" spans="1:11">
      <c r="A423" s="73" t="s">
        <v>471</v>
      </c>
      <c r="B423" s="72" t="s">
        <v>89</v>
      </c>
      <c r="C423" s="72" t="s">
        <v>89</v>
      </c>
      <c r="D423" s="72" t="s">
        <v>89</v>
      </c>
      <c r="E423" s="72" t="s">
        <v>89</v>
      </c>
      <c r="F423" s="72" t="s">
        <v>89</v>
      </c>
      <c r="G423" s="72">
        <v>1091</v>
      </c>
      <c r="H423" s="72" t="s">
        <v>89</v>
      </c>
      <c r="I423" s="72">
        <v>1004</v>
      </c>
      <c r="J423" s="72">
        <v>933</v>
      </c>
      <c r="K423" s="72">
        <v>1256</v>
      </c>
    </row>
    <row r="424" spans="1:11" ht="17" thickBot="1">
      <c r="A424" s="71" t="s">
        <v>98</v>
      </c>
      <c r="B424" s="70" t="s">
        <v>89</v>
      </c>
      <c r="C424" s="70" t="s">
        <v>89</v>
      </c>
      <c r="D424" s="70" t="s">
        <v>89</v>
      </c>
      <c r="E424" s="70" t="s">
        <v>89</v>
      </c>
      <c r="F424" s="70" t="s">
        <v>89</v>
      </c>
      <c r="G424" s="70" t="s">
        <v>292</v>
      </c>
      <c r="H424" s="70" t="s">
        <v>89</v>
      </c>
      <c r="I424" s="70" t="s">
        <v>452</v>
      </c>
      <c r="J424" s="70" t="s">
        <v>470</v>
      </c>
      <c r="K424" s="70" t="s">
        <v>241</v>
      </c>
    </row>
    <row r="425" spans="1:11">
      <c r="A425" s="73" t="s">
        <v>469</v>
      </c>
      <c r="B425" s="72" t="s">
        <v>89</v>
      </c>
      <c r="C425" s="72" t="s">
        <v>89</v>
      </c>
      <c r="D425" s="72" t="s">
        <v>89</v>
      </c>
      <c r="E425" s="72" t="s">
        <v>89</v>
      </c>
      <c r="F425" s="72" t="s">
        <v>89</v>
      </c>
      <c r="G425" s="72">
        <v>2092</v>
      </c>
      <c r="H425" s="72" t="s">
        <v>89</v>
      </c>
      <c r="I425" s="72">
        <v>2244</v>
      </c>
      <c r="J425" s="72">
        <v>2057</v>
      </c>
      <c r="K425" s="72">
        <v>2266</v>
      </c>
    </row>
    <row r="426" spans="1:11" ht="17" thickBot="1">
      <c r="A426" s="71" t="s">
        <v>98</v>
      </c>
      <c r="B426" s="70" t="s">
        <v>89</v>
      </c>
      <c r="C426" s="70" t="s">
        <v>89</v>
      </c>
      <c r="D426" s="70" t="s">
        <v>89</v>
      </c>
      <c r="E426" s="70" t="s">
        <v>89</v>
      </c>
      <c r="F426" s="70" t="s">
        <v>89</v>
      </c>
      <c r="G426" s="70" t="s">
        <v>468</v>
      </c>
      <c r="H426" s="70" t="s">
        <v>89</v>
      </c>
      <c r="I426" s="70" t="s">
        <v>467</v>
      </c>
      <c r="J426" s="70" t="s">
        <v>466</v>
      </c>
      <c r="K426" s="70" t="s">
        <v>465</v>
      </c>
    </row>
    <row r="427" spans="1:11">
      <c r="A427" s="69" t="s">
        <v>464</v>
      </c>
      <c r="B427" s="66" t="s">
        <v>89</v>
      </c>
      <c r="C427" s="66" t="s">
        <v>89</v>
      </c>
      <c r="D427" s="66" t="s">
        <v>89</v>
      </c>
      <c r="E427" s="66" t="s">
        <v>89</v>
      </c>
      <c r="F427" s="66" t="s">
        <v>89</v>
      </c>
      <c r="G427" s="66" t="s">
        <v>89</v>
      </c>
      <c r="H427" s="66" t="s">
        <v>89</v>
      </c>
      <c r="I427" s="66" t="s">
        <v>89</v>
      </c>
      <c r="J427" s="66" t="s">
        <v>89</v>
      </c>
      <c r="K427" s="66" t="s">
        <v>89</v>
      </c>
    </row>
    <row r="428" spans="1:11" ht="17" thickBot="1">
      <c r="A428" s="65" t="s">
        <v>98</v>
      </c>
      <c r="B428" s="64" t="s">
        <v>89</v>
      </c>
      <c r="C428" s="64" t="s">
        <v>89</v>
      </c>
      <c r="D428" s="64" t="s">
        <v>89</v>
      </c>
      <c r="E428" s="64" t="s">
        <v>89</v>
      </c>
      <c r="F428" s="64" t="s">
        <v>89</v>
      </c>
      <c r="G428" s="64" t="s">
        <v>89</v>
      </c>
      <c r="H428" s="64" t="s">
        <v>89</v>
      </c>
      <c r="I428" s="64" t="s">
        <v>89</v>
      </c>
      <c r="J428" s="64" t="s">
        <v>89</v>
      </c>
      <c r="K428" s="64" t="s">
        <v>89</v>
      </c>
    </row>
    <row r="429" spans="1:11">
      <c r="A429" s="77" t="s">
        <v>463</v>
      </c>
      <c r="B429" s="76" t="s">
        <v>89</v>
      </c>
      <c r="C429" s="76">
        <v>-46</v>
      </c>
      <c r="D429" s="76">
        <v>-30</v>
      </c>
      <c r="E429" s="76">
        <v>-1148</v>
      </c>
      <c r="F429" s="76" t="s">
        <v>89</v>
      </c>
      <c r="G429" s="76">
        <v>-989</v>
      </c>
      <c r="H429" s="76" t="s">
        <v>89</v>
      </c>
      <c r="I429" s="76">
        <v>-1072</v>
      </c>
      <c r="J429" s="76">
        <v>-1008</v>
      </c>
      <c r="K429" s="76">
        <v>-1069</v>
      </c>
    </row>
    <row r="430" spans="1:11" ht="17" thickBot="1">
      <c r="A430" s="75" t="s">
        <v>98</v>
      </c>
      <c r="B430" s="74" t="s">
        <v>89</v>
      </c>
      <c r="C430" s="74" t="s">
        <v>456</v>
      </c>
      <c r="D430" s="74" t="s">
        <v>462</v>
      </c>
      <c r="E430" s="74" t="s">
        <v>461</v>
      </c>
      <c r="F430" s="74" t="s">
        <v>89</v>
      </c>
      <c r="G430" s="74" t="s">
        <v>369</v>
      </c>
      <c r="H430" s="74" t="s">
        <v>89</v>
      </c>
      <c r="I430" s="74" t="s">
        <v>180</v>
      </c>
      <c r="J430" s="74" t="s">
        <v>413</v>
      </c>
      <c r="K430" s="74" t="s">
        <v>460</v>
      </c>
    </row>
    <row r="431" spans="1:11">
      <c r="A431" s="73" t="s">
        <v>459</v>
      </c>
      <c r="B431" s="72" t="s">
        <v>89</v>
      </c>
      <c r="C431" s="72">
        <v>419</v>
      </c>
      <c r="D431" s="72">
        <v>571</v>
      </c>
      <c r="E431" s="72">
        <v>549</v>
      </c>
      <c r="F431" s="72" t="s">
        <v>89</v>
      </c>
      <c r="G431" s="72">
        <v>507</v>
      </c>
      <c r="H431" s="72" t="s">
        <v>89</v>
      </c>
      <c r="I431" s="72">
        <v>547</v>
      </c>
      <c r="J431" s="72">
        <v>532</v>
      </c>
      <c r="K431" s="72">
        <v>512</v>
      </c>
    </row>
    <row r="432" spans="1:11" ht="17" thickBot="1">
      <c r="A432" s="71" t="s">
        <v>98</v>
      </c>
      <c r="B432" s="70" t="s">
        <v>89</v>
      </c>
      <c r="C432" s="70" t="s">
        <v>326</v>
      </c>
      <c r="D432" s="70" t="s">
        <v>407</v>
      </c>
      <c r="E432" s="70" t="s">
        <v>420</v>
      </c>
      <c r="F432" s="70" t="s">
        <v>89</v>
      </c>
      <c r="G432" s="70" t="s">
        <v>124</v>
      </c>
      <c r="H432" s="70" t="s">
        <v>89</v>
      </c>
      <c r="I432" s="70" t="s">
        <v>292</v>
      </c>
      <c r="J432" s="70" t="s">
        <v>431</v>
      </c>
      <c r="K432" s="70" t="s">
        <v>369</v>
      </c>
    </row>
    <row r="433" spans="1:11">
      <c r="A433" s="73" t="s">
        <v>458</v>
      </c>
      <c r="B433" s="72" t="s">
        <v>89</v>
      </c>
      <c r="C433" s="72">
        <v>373</v>
      </c>
      <c r="D433" s="72">
        <v>541</v>
      </c>
      <c r="E433" s="72">
        <v>474</v>
      </c>
      <c r="F433" s="72" t="s">
        <v>89</v>
      </c>
      <c r="G433" s="72">
        <v>414</v>
      </c>
      <c r="H433" s="72" t="s">
        <v>89</v>
      </c>
      <c r="I433" s="72">
        <v>389</v>
      </c>
      <c r="J433" s="72">
        <v>374</v>
      </c>
      <c r="K433" s="72">
        <v>341</v>
      </c>
    </row>
    <row r="434" spans="1:11" ht="17" thickBot="1">
      <c r="A434" s="71" t="s">
        <v>98</v>
      </c>
      <c r="B434" s="70" t="s">
        <v>89</v>
      </c>
      <c r="C434" s="70" t="s">
        <v>410</v>
      </c>
      <c r="D434" s="70" t="s">
        <v>205</v>
      </c>
      <c r="E434" s="70" t="s">
        <v>409</v>
      </c>
      <c r="F434" s="70" t="s">
        <v>89</v>
      </c>
      <c r="G434" s="70" t="s">
        <v>408</v>
      </c>
      <c r="H434" s="70" t="s">
        <v>89</v>
      </c>
      <c r="I434" s="70" t="s">
        <v>407</v>
      </c>
      <c r="J434" s="70" t="s">
        <v>406</v>
      </c>
      <c r="K434" s="70" t="s">
        <v>405</v>
      </c>
    </row>
    <row r="435" spans="1:11">
      <c r="A435" s="73" t="s">
        <v>457</v>
      </c>
      <c r="B435" s="72" t="s">
        <v>89</v>
      </c>
      <c r="C435" s="72">
        <v>-46</v>
      </c>
      <c r="D435" s="72">
        <v>-30</v>
      </c>
      <c r="E435" s="72">
        <v>-75</v>
      </c>
      <c r="F435" s="72" t="s">
        <v>89</v>
      </c>
      <c r="G435" s="72">
        <v>-93</v>
      </c>
      <c r="H435" s="72" t="s">
        <v>89</v>
      </c>
      <c r="I435" s="72">
        <v>-158</v>
      </c>
      <c r="J435" s="72">
        <v>-158</v>
      </c>
      <c r="K435" s="72">
        <v>-171</v>
      </c>
    </row>
    <row r="436" spans="1:11" ht="17" thickBot="1">
      <c r="A436" s="71" t="s">
        <v>98</v>
      </c>
      <c r="B436" s="70" t="s">
        <v>89</v>
      </c>
      <c r="C436" s="70" t="s">
        <v>456</v>
      </c>
      <c r="D436" s="70" t="s">
        <v>455</v>
      </c>
      <c r="E436" s="70" t="s">
        <v>454</v>
      </c>
      <c r="F436" s="70" t="s">
        <v>89</v>
      </c>
      <c r="G436" s="70" t="s">
        <v>453</v>
      </c>
      <c r="H436" s="70" t="s">
        <v>89</v>
      </c>
      <c r="I436" s="70" t="s">
        <v>426</v>
      </c>
      <c r="J436" s="70" t="s">
        <v>452</v>
      </c>
      <c r="K436" s="70" t="s">
        <v>451</v>
      </c>
    </row>
    <row r="437" spans="1:11">
      <c r="A437" s="73" t="s">
        <v>450</v>
      </c>
      <c r="B437" s="72" t="s">
        <v>89</v>
      </c>
      <c r="C437" s="72" t="s">
        <v>89</v>
      </c>
      <c r="D437" s="72" t="s">
        <v>89</v>
      </c>
      <c r="E437" s="72">
        <v>1073</v>
      </c>
      <c r="F437" s="72" t="s">
        <v>89</v>
      </c>
      <c r="G437" s="72">
        <v>896</v>
      </c>
      <c r="H437" s="72" t="s">
        <v>89</v>
      </c>
      <c r="I437" s="72">
        <v>914</v>
      </c>
      <c r="J437" s="72">
        <v>850</v>
      </c>
      <c r="K437" s="72">
        <v>898</v>
      </c>
    </row>
    <row r="438" spans="1:11" ht="17" thickBot="1">
      <c r="A438" s="71" t="s">
        <v>98</v>
      </c>
      <c r="B438" s="70" t="s">
        <v>89</v>
      </c>
      <c r="C438" s="70" t="s">
        <v>89</v>
      </c>
      <c r="D438" s="70" t="s">
        <v>89</v>
      </c>
      <c r="E438" s="70" t="s">
        <v>286</v>
      </c>
      <c r="F438" s="70" t="s">
        <v>89</v>
      </c>
      <c r="G438" s="70" t="s">
        <v>115</v>
      </c>
      <c r="H438" s="70" t="s">
        <v>89</v>
      </c>
      <c r="I438" s="70" t="s">
        <v>449</v>
      </c>
      <c r="J438" s="70" t="s">
        <v>448</v>
      </c>
      <c r="K438" s="70" t="s">
        <v>205</v>
      </c>
    </row>
    <row r="439" spans="1:11">
      <c r="A439" s="77" t="s">
        <v>447</v>
      </c>
      <c r="B439" s="76" t="s">
        <v>89</v>
      </c>
      <c r="C439" s="76" t="s">
        <v>89</v>
      </c>
      <c r="D439" s="76" t="s">
        <v>89</v>
      </c>
      <c r="E439" s="76" t="s">
        <v>89</v>
      </c>
      <c r="F439" s="76" t="s">
        <v>89</v>
      </c>
      <c r="G439" s="76" t="s">
        <v>89</v>
      </c>
      <c r="H439" s="76" t="s">
        <v>89</v>
      </c>
      <c r="I439" s="76" t="s">
        <v>89</v>
      </c>
      <c r="J439" s="76" t="s">
        <v>89</v>
      </c>
      <c r="K439" s="76" t="s">
        <v>89</v>
      </c>
    </row>
    <row r="440" spans="1:11" ht="17" thickBot="1">
      <c r="A440" s="75" t="s">
        <v>98</v>
      </c>
      <c r="B440" s="74" t="s">
        <v>89</v>
      </c>
      <c r="C440" s="74" t="s">
        <v>89</v>
      </c>
      <c r="D440" s="74" t="s">
        <v>89</v>
      </c>
      <c r="E440" s="74" t="s">
        <v>89</v>
      </c>
      <c r="F440" s="74" t="s">
        <v>89</v>
      </c>
      <c r="G440" s="74" t="s">
        <v>89</v>
      </c>
      <c r="H440" s="74" t="s">
        <v>89</v>
      </c>
      <c r="I440" s="74" t="s">
        <v>89</v>
      </c>
      <c r="J440" s="74" t="s">
        <v>89</v>
      </c>
      <c r="K440" s="74" t="s">
        <v>89</v>
      </c>
    </row>
    <row r="441" spans="1:11">
      <c r="A441" s="73" t="s">
        <v>446</v>
      </c>
      <c r="B441" s="89" t="s">
        <v>89</v>
      </c>
      <c r="C441" s="89">
        <v>3.7499999999999999E-2</v>
      </c>
      <c r="D441" s="89">
        <v>8.0000000000000002E-3</v>
      </c>
      <c r="E441" s="89">
        <v>5.4999999999999997E-3</v>
      </c>
      <c r="F441" s="89" t="s">
        <v>89</v>
      </c>
      <c r="G441" s="89">
        <v>1.7000000000000001E-2</v>
      </c>
      <c r="H441" s="89" t="s">
        <v>89</v>
      </c>
      <c r="I441" s="89" t="s">
        <v>89</v>
      </c>
      <c r="J441" s="89" t="s">
        <v>89</v>
      </c>
      <c r="K441" s="89" t="s">
        <v>89</v>
      </c>
    </row>
    <row r="442" spans="1:11" ht="17" thickBot="1">
      <c r="A442" s="71" t="s">
        <v>98</v>
      </c>
      <c r="B442" s="70" t="s">
        <v>89</v>
      </c>
      <c r="C442" s="70" t="s">
        <v>197</v>
      </c>
      <c r="D442" s="70" t="s">
        <v>445</v>
      </c>
      <c r="E442" s="70" t="s">
        <v>364</v>
      </c>
      <c r="F442" s="70" t="s">
        <v>89</v>
      </c>
      <c r="G442" s="70" t="s">
        <v>204</v>
      </c>
      <c r="H442" s="70" t="s">
        <v>89</v>
      </c>
      <c r="I442" s="70" t="s">
        <v>89</v>
      </c>
      <c r="J442" s="70" t="s">
        <v>89</v>
      </c>
      <c r="K442" s="70" t="s">
        <v>89</v>
      </c>
    </row>
    <row r="443" spans="1:11">
      <c r="A443" s="77" t="s">
        <v>444</v>
      </c>
      <c r="B443" s="76" t="s">
        <v>89</v>
      </c>
      <c r="C443" s="76" t="s">
        <v>89</v>
      </c>
      <c r="D443" s="76" t="s">
        <v>89</v>
      </c>
      <c r="E443" s="76" t="s">
        <v>89</v>
      </c>
      <c r="F443" s="76" t="s">
        <v>89</v>
      </c>
      <c r="G443" s="76" t="s">
        <v>89</v>
      </c>
      <c r="H443" s="76" t="s">
        <v>89</v>
      </c>
      <c r="I443" s="76">
        <v>-998</v>
      </c>
      <c r="J443" s="76">
        <v>-936</v>
      </c>
      <c r="K443" s="76">
        <v>-984</v>
      </c>
    </row>
    <row r="444" spans="1:11" ht="17" thickBot="1">
      <c r="A444" s="75" t="s">
        <v>98</v>
      </c>
      <c r="B444" s="74" t="s">
        <v>89</v>
      </c>
      <c r="C444" s="74" t="s">
        <v>89</v>
      </c>
      <c r="D444" s="74" t="s">
        <v>89</v>
      </c>
      <c r="E444" s="74" t="s">
        <v>89</v>
      </c>
      <c r="F444" s="74" t="s">
        <v>89</v>
      </c>
      <c r="G444" s="74" t="s">
        <v>89</v>
      </c>
      <c r="H444" s="74" t="s">
        <v>89</v>
      </c>
      <c r="I444" s="74" t="s">
        <v>285</v>
      </c>
      <c r="J444" s="74" t="s">
        <v>443</v>
      </c>
      <c r="K444" s="74" t="s">
        <v>142</v>
      </c>
    </row>
    <row r="445" spans="1:11">
      <c r="A445" s="73" t="s">
        <v>442</v>
      </c>
      <c r="B445" s="72" t="s">
        <v>89</v>
      </c>
      <c r="C445" s="72" t="s">
        <v>89</v>
      </c>
      <c r="D445" s="72" t="s">
        <v>89</v>
      </c>
      <c r="E445" s="72" t="s">
        <v>89</v>
      </c>
      <c r="F445" s="72" t="s">
        <v>89</v>
      </c>
      <c r="G445" s="72" t="s">
        <v>89</v>
      </c>
      <c r="H445" s="72" t="s">
        <v>89</v>
      </c>
      <c r="I445" s="72">
        <v>-924</v>
      </c>
      <c r="J445" s="72">
        <v>-864</v>
      </c>
      <c r="K445" s="72">
        <v>-895</v>
      </c>
    </row>
    <row r="446" spans="1:11" ht="17" thickBot="1">
      <c r="A446" s="71" t="s">
        <v>98</v>
      </c>
      <c r="B446" s="70" t="s">
        <v>89</v>
      </c>
      <c r="C446" s="70" t="s">
        <v>89</v>
      </c>
      <c r="D446" s="70" t="s">
        <v>89</v>
      </c>
      <c r="E446" s="70" t="s">
        <v>89</v>
      </c>
      <c r="F446" s="70" t="s">
        <v>89</v>
      </c>
      <c r="G446" s="70" t="s">
        <v>89</v>
      </c>
      <c r="H446" s="70" t="s">
        <v>89</v>
      </c>
      <c r="I446" s="70" t="s">
        <v>441</v>
      </c>
      <c r="J446" s="70" t="s">
        <v>409</v>
      </c>
      <c r="K446" s="70" t="s">
        <v>89</v>
      </c>
    </row>
    <row r="447" spans="1:11">
      <c r="A447" s="73" t="s">
        <v>440</v>
      </c>
      <c r="B447" s="72" t="s">
        <v>89</v>
      </c>
      <c r="C447" s="72" t="s">
        <v>89</v>
      </c>
      <c r="D447" s="72" t="s">
        <v>89</v>
      </c>
      <c r="E447" s="72" t="s">
        <v>89</v>
      </c>
      <c r="F447" s="72" t="s">
        <v>89</v>
      </c>
      <c r="G447" s="72" t="s">
        <v>89</v>
      </c>
      <c r="H447" s="72" t="s">
        <v>89</v>
      </c>
      <c r="I447" s="72">
        <v>-74</v>
      </c>
      <c r="J447" s="72">
        <v>-72</v>
      </c>
      <c r="K447" s="72">
        <v>-89</v>
      </c>
    </row>
    <row r="448" spans="1:11" ht="17" thickBot="1">
      <c r="A448" s="71" t="s">
        <v>98</v>
      </c>
      <c r="B448" s="70" t="s">
        <v>89</v>
      </c>
      <c r="C448" s="70" t="s">
        <v>89</v>
      </c>
      <c r="D448" s="70" t="s">
        <v>89</v>
      </c>
      <c r="E448" s="70" t="s">
        <v>89</v>
      </c>
      <c r="F448" s="70" t="s">
        <v>89</v>
      </c>
      <c r="G448" s="70" t="s">
        <v>89</v>
      </c>
      <c r="H448" s="70" t="s">
        <v>89</v>
      </c>
      <c r="I448" s="70" t="s">
        <v>439</v>
      </c>
      <c r="J448" s="70" t="s">
        <v>438</v>
      </c>
      <c r="K448" s="70" t="s">
        <v>437</v>
      </c>
    </row>
    <row r="449" spans="1:11">
      <c r="A449" s="77" t="s">
        <v>436</v>
      </c>
      <c r="B449" s="76" t="s">
        <v>89</v>
      </c>
      <c r="C449" s="76" t="s">
        <v>89</v>
      </c>
      <c r="D449" s="76" t="s">
        <v>89</v>
      </c>
      <c r="E449" s="76" t="s">
        <v>89</v>
      </c>
      <c r="F449" s="76" t="s">
        <v>89</v>
      </c>
      <c r="G449" s="76" t="s">
        <v>89</v>
      </c>
      <c r="H449" s="76" t="s">
        <v>89</v>
      </c>
      <c r="I449" s="76" t="s">
        <v>89</v>
      </c>
      <c r="J449" s="76" t="s">
        <v>89</v>
      </c>
      <c r="K449" s="76" t="s">
        <v>89</v>
      </c>
    </row>
    <row r="450" spans="1:11" ht="17" thickBot="1">
      <c r="A450" s="75" t="s">
        <v>98</v>
      </c>
      <c r="B450" s="74" t="s">
        <v>89</v>
      </c>
      <c r="C450" s="74" t="s">
        <v>89</v>
      </c>
      <c r="D450" s="74" t="s">
        <v>89</v>
      </c>
      <c r="E450" s="74" t="s">
        <v>89</v>
      </c>
      <c r="F450" s="74" t="s">
        <v>89</v>
      </c>
      <c r="G450" s="74" t="s">
        <v>89</v>
      </c>
      <c r="H450" s="74" t="s">
        <v>89</v>
      </c>
      <c r="I450" s="74" t="s">
        <v>89</v>
      </c>
      <c r="J450" s="74" t="s">
        <v>89</v>
      </c>
      <c r="K450" s="74" t="s">
        <v>89</v>
      </c>
    </row>
    <row r="451" spans="1:11">
      <c r="A451" s="73" t="s">
        <v>435</v>
      </c>
      <c r="B451" s="89" t="s">
        <v>89</v>
      </c>
      <c r="C451" s="89">
        <v>0.27200000000000002</v>
      </c>
      <c r="D451" s="89">
        <v>0.29199999999999998</v>
      </c>
      <c r="E451" s="89">
        <v>0.312</v>
      </c>
      <c r="F451" s="89" t="s">
        <v>89</v>
      </c>
      <c r="G451" s="89">
        <v>0.36599999999999999</v>
      </c>
      <c r="H451" s="89" t="s">
        <v>89</v>
      </c>
      <c r="I451" s="89">
        <v>0.40899999999999997</v>
      </c>
      <c r="J451" s="89">
        <v>0.39600000000000002</v>
      </c>
      <c r="K451" s="89">
        <v>0.40400000000000003</v>
      </c>
    </row>
    <row r="452" spans="1:11" ht="17" thickBot="1">
      <c r="A452" s="71" t="s">
        <v>98</v>
      </c>
      <c r="B452" s="70" t="s">
        <v>89</v>
      </c>
      <c r="C452" s="70" t="s">
        <v>412</v>
      </c>
      <c r="D452" s="70" t="s">
        <v>412</v>
      </c>
      <c r="E452" s="70" t="s">
        <v>370</v>
      </c>
      <c r="F452" s="70" t="s">
        <v>89</v>
      </c>
      <c r="G452" s="70" t="s">
        <v>434</v>
      </c>
      <c r="H452" s="70" t="s">
        <v>89</v>
      </c>
      <c r="I452" s="70" t="s">
        <v>433</v>
      </c>
      <c r="J452" s="70" t="s">
        <v>414</v>
      </c>
      <c r="K452" s="70" t="s">
        <v>357</v>
      </c>
    </row>
    <row r="453" spans="1:11">
      <c r="A453" s="73" t="s">
        <v>432</v>
      </c>
      <c r="B453" s="89" t="s">
        <v>89</v>
      </c>
      <c r="C453" s="89">
        <v>0.49</v>
      </c>
      <c r="D453" s="89">
        <v>0.39300000000000002</v>
      </c>
      <c r="E453" s="89">
        <v>0.434</v>
      </c>
      <c r="F453" s="89" t="s">
        <v>89</v>
      </c>
      <c r="G453" s="89">
        <v>0.54700000000000004</v>
      </c>
      <c r="H453" s="89" t="s">
        <v>89</v>
      </c>
      <c r="I453" s="89">
        <v>0.498</v>
      </c>
      <c r="J453" s="89">
        <v>0.48799999999999999</v>
      </c>
      <c r="K453" s="89">
        <v>0.505</v>
      </c>
    </row>
    <row r="454" spans="1:11" ht="17" thickBot="1">
      <c r="A454" s="71" t="s">
        <v>98</v>
      </c>
      <c r="B454" s="70" t="s">
        <v>89</v>
      </c>
      <c r="C454" s="70" t="s">
        <v>406</v>
      </c>
      <c r="D454" s="70" t="s">
        <v>110</v>
      </c>
      <c r="E454" s="70" t="s">
        <v>431</v>
      </c>
      <c r="F454" s="70" t="s">
        <v>89</v>
      </c>
      <c r="G454" s="70" t="s">
        <v>430</v>
      </c>
      <c r="H454" s="70" t="s">
        <v>89</v>
      </c>
      <c r="I454" s="70" t="s">
        <v>429</v>
      </c>
      <c r="J454" s="70" t="s">
        <v>428</v>
      </c>
      <c r="K454" s="70" t="s">
        <v>289</v>
      </c>
    </row>
    <row r="455" spans="1:11">
      <c r="A455" s="73" t="s">
        <v>427</v>
      </c>
      <c r="B455" s="89" t="s">
        <v>89</v>
      </c>
      <c r="C455" s="89" t="s">
        <v>89</v>
      </c>
      <c r="D455" s="89" t="s">
        <v>89</v>
      </c>
      <c r="E455" s="89" t="s">
        <v>89</v>
      </c>
      <c r="F455" s="89" t="s">
        <v>89</v>
      </c>
      <c r="G455" s="89" t="s">
        <v>89</v>
      </c>
      <c r="H455" s="89" t="s">
        <v>89</v>
      </c>
      <c r="I455" s="89" t="s">
        <v>89</v>
      </c>
      <c r="J455" s="89">
        <v>0</v>
      </c>
      <c r="K455" s="89">
        <v>0</v>
      </c>
    </row>
    <row r="456" spans="1:11" ht="17" thickBot="1">
      <c r="A456" s="71" t="s">
        <v>98</v>
      </c>
      <c r="B456" s="70" t="s">
        <v>89</v>
      </c>
      <c r="C456" s="70" t="s">
        <v>89</v>
      </c>
      <c r="D456" s="70" t="s">
        <v>89</v>
      </c>
      <c r="E456" s="70" t="s">
        <v>89</v>
      </c>
      <c r="F456" s="70" t="s">
        <v>89</v>
      </c>
      <c r="G456" s="70" t="s">
        <v>89</v>
      </c>
      <c r="H456" s="70" t="s">
        <v>89</v>
      </c>
      <c r="I456" s="70" t="s">
        <v>89</v>
      </c>
      <c r="J456" s="70" t="s">
        <v>426</v>
      </c>
      <c r="K456" s="70" t="s">
        <v>425</v>
      </c>
    </row>
    <row r="457" spans="1:11">
      <c r="A457" s="73" t="s">
        <v>424</v>
      </c>
      <c r="B457" s="89" t="s">
        <v>89</v>
      </c>
      <c r="C457" s="89">
        <v>0.23799999999999999</v>
      </c>
      <c r="D457" s="89">
        <v>0.316</v>
      </c>
      <c r="E457" s="89">
        <v>0.254</v>
      </c>
      <c r="F457" s="89" t="s">
        <v>89</v>
      </c>
      <c r="G457" s="89">
        <v>8.6999999999999994E-2</v>
      </c>
      <c r="H457" s="89" t="s">
        <v>89</v>
      </c>
      <c r="I457" s="89">
        <v>9.2999999999999999E-2</v>
      </c>
      <c r="J457" s="89">
        <v>0.11600000000000001</v>
      </c>
      <c r="K457" s="89">
        <v>9.0999999999999998E-2</v>
      </c>
    </row>
    <row r="458" spans="1:11" ht="17" thickBot="1">
      <c r="A458" s="71" t="s">
        <v>98</v>
      </c>
      <c r="B458" s="70" t="s">
        <v>89</v>
      </c>
      <c r="C458" s="70" t="s">
        <v>423</v>
      </c>
      <c r="D458" s="70" t="s">
        <v>422</v>
      </c>
      <c r="E458" s="70" t="s">
        <v>421</v>
      </c>
      <c r="F458" s="70" t="s">
        <v>89</v>
      </c>
      <c r="G458" s="70" t="s">
        <v>339</v>
      </c>
      <c r="H458" s="70" t="s">
        <v>89</v>
      </c>
      <c r="I458" s="70" t="s">
        <v>420</v>
      </c>
      <c r="J458" s="70" t="s">
        <v>419</v>
      </c>
      <c r="K458" s="70" t="s">
        <v>418</v>
      </c>
    </row>
    <row r="459" spans="1:11">
      <c r="A459" s="69" t="s">
        <v>417</v>
      </c>
      <c r="B459" s="66" t="s">
        <v>89</v>
      </c>
      <c r="C459" s="66">
        <v>419</v>
      </c>
      <c r="D459" s="66">
        <v>571</v>
      </c>
      <c r="E459" s="66">
        <v>1622</v>
      </c>
      <c r="F459" s="66" t="s">
        <v>89</v>
      </c>
      <c r="G459" s="66">
        <v>1403</v>
      </c>
      <c r="H459" s="66" t="s">
        <v>89</v>
      </c>
      <c r="I459" s="66">
        <v>1461</v>
      </c>
      <c r="J459" s="66">
        <v>1382</v>
      </c>
      <c r="K459" s="66">
        <v>1410</v>
      </c>
    </row>
    <row r="460" spans="1:11" ht="17" thickBot="1">
      <c r="A460" s="65" t="s">
        <v>98</v>
      </c>
      <c r="B460" s="64" t="s">
        <v>89</v>
      </c>
      <c r="C460" s="64" t="s">
        <v>326</v>
      </c>
      <c r="D460" s="64" t="s">
        <v>416</v>
      </c>
      <c r="E460" s="64" t="s">
        <v>415</v>
      </c>
      <c r="F460" s="64" t="s">
        <v>89</v>
      </c>
      <c r="G460" s="64" t="s">
        <v>414</v>
      </c>
      <c r="H460" s="64" t="s">
        <v>89</v>
      </c>
      <c r="I460" s="64" t="s">
        <v>413</v>
      </c>
      <c r="J460" s="64" t="s">
        <v>412</v>
      </c>
      <c r="K460" s="64" t="s">
        <v>332</v>
      </c>
    </row>
    <row r="461" spans="1:11">
      <c r="A461" s="69" t="s">
        <v>411</v>
      </c>
      <c r="B461" s="66" t="s">
        <v>89</v>
      </c>
      <c r="C461" s="66">
        <v>373</v>
      </c>
      <c r="D461" s="66">
        <v>541</v>
      </c>
      <c r="E461" s="66">
        <v>474</v>
      </c>
      <c r="F461" s="66" t="s">
        <v>89</v>
      </c>
      <c r="G461" s="66">
        <v>414</v>
      </c>
      <c r="H461" s="66" t="s">
        <v>89</v>
      </c>
      <c r="I461" s="66">
        <v>389</v>
      </c>
      <c r="J461" s="66">
        <v>374</v>
      </c>
      <c r="K461" s="66">
        <v>341</v>
      </c>
    </row>
    <row r="462" spans="1:11" ht="17" thickBot="1">
      <c r="A462" s="65" t="s">
        <v>98</v>
      </c>
      <c r="B462" s="64" t="s">
        <v>89</v>
      </c>
      <c r="C462" s="64" t="s">
        <v>410</v>
      </c>
      <c r="D462" s="64" t="s">
        <v>205</v>
      </c>
      <c r="E462" s="64" t="s">
        <v>409</v>
      </c>
      <c r="F462" s="64" t="s">
        <v>89</v>
      </c>
      <c r="G462" s="64" t="s">
        <v>408</v>
      </c>
      <c r="H462" s="64" t="s">
        <v>89</v>
      </c>
      <c r="I462" s="64" t="s">
        <v>407</v>
      </c>
      <c r="J462" s="64" t="s">
        <v>406</v>
      </c>
      <c r="K462" s="64" t="s">
        <v>405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B9B2-D7B1-4645-A199-4687B52B05EF}">
  <dimension ref="A1:K376"/>
  <sheetViews>
    <sheetView showGridLines="0" topLeftCell="A350" workbookViewId="0">
      <selection activeCell="A369" sqref="A369"/>
    </sheetView>
  </sheetViews>
  <sheetFormatPr baseColWidth="10" defaultColWidth="8.83203125" defaultRowHeight="16"/>
  <cols>
    <col min="1" max="1" width="31.1640625" style="61" bestFit="1" customWidth="1"/>
    <col min="2" max="11" width="12.33203125" style="61" bestFit="1" customWidth="1"/>
    <col min="12" max="16384" width="8.83203125" style="61"/>
  </cols>
  <sheetData>
    <row r="1" spans="1:11">
      <c r="A1" s="87" t="s">
        <v>1342</v>
      </c>
    </row>
    <row r="3" spans="1:11">
      <c r="A3" s="67" t="s">
        <v>1341</v>
      </c>
    </row>
    <row r="4" spans="1:11" ht="17" thickBot="1">
      <c r="A4" s="67" t="s">
        <v>402</v>
      </c>
    </row>
    <row r="5" spans="1:11" ht="17" thickBot="1">
      <c r="A5" s="86"/>
      <c r="B5" s="85">
        <v>2023</v>
      </c>
      <c r="C5" s="85">
        <v>2022</v>
      </c>
      <c r="D5" s="85">
        <v>2021</v>
      </c>
      <c r="E5" s="85">
        <v>2020</v>
      </c>
      <c r="F5" s="85">
        <v>2019</v>
      </c>
      <c r="G5" s="85">
        <v>2018</v>
      </c>
      <c r="H5" s="85">
        <v>2017</v>
      </c>
      <c r="I5" s="85">
        <v>2016</v>
      </c>
      <c r="J5" s="85">
        <v>2015</v>
      </c>
      <c r="K5" s="85">
        <v>2014</v>
      </c>
    </row>
    <row r="6" spans="1:11" ht="19" customHeight="1" thickBot="1">
      <c r="A6" s="84" t="s">
        <v>401</v>
      </c>
      <c r="B6" s="83" t="s">
        <v>400</v>
      </c>
      <c r="C6" s="81" t="s">
        <v>399</v>
      </c>
      <c r="D6" s="81" t="s">
        <v>395</v>
      </c>
      <c r="E6" s="81" t="s">
        <v>395</v>
      </c>
      <c r="F6" s="82" t="s">
        <v>398</v>
      </c>
      <c r="G6" s="81" t="s">
        <v>397</v>
      </c>
      <c r="H6" s="81" t="s">
        <v>396</v>
      </c>
      <c r="I6" s="81" t="s">
        <v>395</v>
      </c>
      <c r="J6" s="81" t="s">
        <v>394</v>
      </c>
      <c r="K6" s="81" t="s">
        <v>393</v>
      </c>
    </row>
    <row r="7" spans="1:11" ht="17" thickBot="1">
      <c r="A7" s="80" t="s">
        <v>392</v>
      </c>
      <c r="B7" s="79" t="s">
        <v>391</v>
      </c>
      <c r="C7" s="79" t="s">
        <v>390</v>
      </c>
      <c r="D7" s="79" t="s">
        <v>389</v>
      </c>
      <c r="E7" s="79" t="s">
        <v>388</v>
      </c>
      <c r="F7" s="79" t="s">
        <v>387</v>
      </c>
      <c r="G7" s="79" t="s">
        <v>386</v>
      </c>
      <c r="H7" s="79" t="s">
        <v>385</v>
      </c>
      <c r="I7" s="79" t="s">
        <v>384</v>
      </c>
      <c r="J7" s="79" t="s">
        <v>383</v>
      </c>
      <c r="K7" s="79" t="s">
        <v>382</v>
      </c>
    </row>
    <row r="8" spans="1:11">
      <c r="A8" s="77" t="s">
        <v>1340</v>
      </c>
      <c r="B8" s="76">
        <v>44122</v>
      </c>
      <c r="C8" s="76">
        <v>43471</v>
      </c>
      <c r="D8" s="76">
        <v>42522</v>
      </c>
      <c r="E8" s="76">
        <v>42270</v>
      </c>
      <c r="F8" s="76">
        <v>42238</v>
      </c>
      <c r="G8" s="76">
        <v>41381</v>
      </c>
      <c r="H8" s="76">
        <v>40859</v>
      </c>
      <c r="I8" s="76">
        <v>40918</v>
      </c>
      <c r="J8" s="76">
        <v>40236</v>
      </c>
      <c r="K8" s="76">
        <v>39445</v>
      </c>
    </row>
    <row r="9" spans="1:11" ht="17" thickBot="1">
      <c r="A9" s="75" t="s">
        <v>98</v>
      </c>
      <c r="B9" s="74" t="s">
        <v>479</v>
      </c>
      <c r="C9" s="74" t="s">
        <v>662</v>
      </c>
      <c r="D9" s="74" t="s">
        <v>115</v>
      </c>
      <c r="E9" s="74" t="s">
        <v>271</v>
      </c>
      <c r="F9" s="74" t="s">
        <v>480</v>
      </c>
      <c r="G9" s="74" t="s">
        <v>433</v>
      </c>
      <c r="H9" s="74" t="s">
        <v>208</v>
      </c>
      <c r="I9" s="74" t="s">
        <v>297</v>
      </c>
      <c r="J9" s="74" t="s">
        <v>487</v>
      </c>
      <c r="K9" s="74" t="s">
        <v>779</v>
      </c>
    </row>
    <row r="10" spans="1:11">
      <c r="A10" s="73" t="s">
        <v>1339</v>
      </c>
      <c r="B10" s="72">
        <v>44122</v>
      </c>
      <c r="C10" s="72">
        <v>43471</v>
      </c>
      <c r="D10" s="72">
        <v>42522</v>
      </c>
      <c r="E10" s="72">
        <v>42270</v>
      </c>
      <c r="F10" s="72">
        <v>42238</v>
      </c>
      <c r="G10" s="72">
        <v>41381</v>
      </c>
      <c r="H10" s="72">
        <v>40859</v>
      </c>
      <c r="I10" s="72">
        <v>40918</v>
      </c>
      <c r="J10" s="72">
        <v>40236</v>
      </c>
      <c r="K10" s="72">
        <v>39445</v>
      </c>
    </row>
    <row r="11" spans="1:11" ht="17" thickBot="1">
      <c r="A11" s="71" t="s">
        <v>98</v>
      </c>
      <c r="B11" s="70" t="s">
        <v>479</v>
      </c>
      <c r="C11" s="70" t="s">
        <v>662</v>
      </c>
      <c r="D11" s="70" t="s">
        <v>115</v>
      </c>
      <c r="E11" s="70" t="s">
        <v>271</v>
      </c>
      <c r="F11" s="70" t="s">
        <v>480</v>
      </c>
      <c r="G11" s="70" t="s">
        <v>433</v>
      </c>
      <c r="H11" s="70" t="s">
        <v>208</v>
      </c>
      <c r="I11" s="70" t="s">
        <v>297</v>
      </c>
      <c r="J11" s="70" t="s">
        <v>487</v>
      </c>
      <c r="K11" s="70" t="s">
        <v>779</v>
      </c>
    </row>
    <row r="12" spans="1:11">
      <c r="A12" s="69" t="s">
        <v>1338</v>
      </c>
      <c r="B12" s="66" t="s">
        <v>89</v>
      </c>
      <c r="C12" s="66" t="s">
        <v>89</v>
      </c>
      <c r="D12" s="66" t="s">
        <v>89</v>
      </c>
      <c r="E12" s="66" t="s">
        <v>89</v>
      </c>
      <c r="F12" s="66" t="s">
        <v>89</v>
      </c>
      <c r="G12" s="66" t="s">
        <v>89</v>
      </c>
      <c r="H12" s="66" t="s">
        <v>89</v>
      </c>
      <c r="I12" s="66" t="s">
        <v>89</v>
      </c>
      <c r="J12" s="66" t="s">
        <v>89</v>
      </c>
      <c r="K12" s="66" t="s">
        <v>89</v>
      </c>
    </row>
    <row r="13" spans="1:11" ht="17" thickBot="1">
      <c r="A13" s="65" t="s">
        <v>98</v>
      </c>
      <c r="B13" s="64" t="s">
        <v>89</v>
      </c>
      <c r="C13" s="64" t="s">
        <v>89</v>
      </c>
      <c r="D13" s="64" t="s">
        <v>89</v>
      </c>
      <c r="E13" s="64" t="s">
        <v>89</v>
      </c>
      <c r="F13" s="64" t="s">
        <v>89</v>
      </c>
      <c r="G13" s="64" t="s">
        <v>89</v>
      </c>
      <c r="H13" s="64" t="s">
        <v>89</v>
      </c>
      <c r="I13" s="64" t="s">
        <v>89</v>
      </c>
      <c r="J13" s="64" t="s">
        <v>89</v>
      </c>
      <c r="K13" s="64" t="s">
        <v>89</v>
      </c>
    </row>
    <row r="14" spans="1:11">
      <c r="A14" s="69" t="s">
        <v>1337</v>
      </c>
      <c r="B14" s="66">
        <v>44122</v>
      </c>
      <c r="C14" s="66">
        <v>43471</v>
      </c>
      <c r="D14" s="66">
        <v>42522</v>
      </c>
      <c r="E14" s="66">
        <v>42270</v>
      </c>
      <c r="F14" s="66">
        <v>42238</v>
      </c>
      <c r="G14" s="66">
        <v>41381</v>
      </c>
      <c r="H14" s="66">
        <v>40859</v>
      </c>
      <c r="I14" s="66">
        <v>40918</v>
      </c>
      <c r="J14" s="66">
        <v>40236</v>
      </c>
      <c r="K14" s="66">
        <v>39445</v>
      </c>
    </row>
    <row r="15" spans="1:11" ht="17" thickBot="1">
      <c r="A15" s="65" t="s">
        <v>98</v>
      </c>
      <c r="B15" s="64" t="s">
        <v>479</v>
      </c>
      <c r="C15" s="64" t="s">
        <v>662</v>
      </c>
      <c r="D15" s="64" t="s">
        <v>115</v>
      </c>
      <c r="E15" s="64" t="s">
        <v>271</v>
      </c>
      <c r="F15" s="64" t="s">
        <v>480</v>
      </c>
      <c r="G15" s="64" t="s">
        <v>433</v>
      </c>
      <c r="H15" s="64" t="s">
        <v>208</v>
      </c>
      <c r="I15" s="64" t="s">
        <v>297</v>
      </c>
      <c r="J15" s="64" t="s">
        <v>487</v>
      </c>
      <c r="K15" s="64" t="s">
        <v>779</v>
      </c>
    </row>
    <row r="16" spans="1:11">
      <c r="A16" s="77" t="s">
        <v>1336</v>
      </c>
      <c r="B16" s="76" t="s">
        <v>89</v>
      </c>
      <c r="C16" s="76">
        <v>17794</v>
      </c>
      <c r="D16" s="76">
        <v>17043</v>
      </c>
      <c r="E16" s="76">
        <v>16804</v>
      </c>
      <c r="F16" s="76">
        <v>16796</v>
      </c>
      <c r="G16" s="76">
        <v>17382</v>
      </c>
      <c r="H16" s="76">
        <v>17233</v>
      </c>
      <c r="I16" s="76">
        <v>17125</v>
      </c>
      <c r="J16" s="76">
        <v>16534</v>
      </c>
      <c r="K16" s="76" t="s">
        <v>89</v>
      </c>
    </row>
    <row r="17" spans="1:11" ht="17" thickBot="1">
      <c r="A17" s="75" t="s">
        <v>98</v>
      </c>
      <c r="B17" s="74" t="s">
        <v>89</v>
      </c>
      <c r="C17" s="74" t="s">
        <v>664</v>
      </c>
      <c r="D17" s="74" t="s">
        <v>257</v>
      </c>
      <c r="E17" s="74" t="s">
        <v>426</v>
      </c>
      <c r="F17" s="74" t="s">
        <v>892</v>
      </c>
      <c r="G17" s="74" t="s">
        <v>663</v>
      </c>
      <c r="H17" s="74" t="s">
        <v>115</v>
      </c>
      <c r="I17" s="74" t="s">
        <v>123</v>
      </c>
      <c r="J17" s="74" t="s">
        <v>89</v>
      </c>
      <c r="K17" s="74" t="s">
        <v>89</v>
      </c>
    </row>
    <row r="18" spans="1:11">
      <c r="A18" s="73" t="s">
        <v>1335</v>
      </c>
      <c r="B18" s="72" t="s">
        <v>89</v>
      </c>
      <c r="C18" s="72">
        <v>17794</v>
      </c>
      <c r="D18" s="72">
        <v>17043</v>
      </c>
      <c r="E18" s="72">
        <v>16804</v>
      </c>
      <c r="F18" s="72">
        <v>16796</v>
      </c>
      <c r="G18" s="72">
        <v>17382</v>
      </c>
      <c r="H18" s="72">
        <v>17233</v>
      </c>
      <c r="I18" s="72">
        <v>17125</v>
      </c>
      <c r="J18" s="72">
        <v>16534</v>
      </c>
      <c r="K18" s="72" t="s">
        <v>89</v>
      </c>
    </row>
    <row r="19" spans="1:11" ht="17" thickBot="1">
      <c r="A19" s="71" t="s">
        <v>98</v>
      </c>
      <c r="B19" s="70" t="s">
        <v>89</v>
      </c>
      <c r="C19" s="70" t="s">
        <v>664</v>
      </c>
      <c r="D19" s="70" t="s">
        <v>257</v>
      </c>
      <c r="E19" s="70" t="s">
        <v>426</v>
      </c>
      <c r="F19" s="70" t="s">
        <v>892</v>
      </c>
      <c r="G19" s="70" t="s">
        <v>663</v>
      </c>
      <c r="H19" s="70" t="s">
        <v>115</v>
      </c>
      <c r="I19" s="70" t="s">
        <v>123</v>
      </c>
      <c r="J19" s="70" t="s">
        <v>89</v>
      </c>
      <c r="K19" s="70" t="s">
        <v>89</v>
      </c>
    </row>
    <row r="20" spans="1:11">
      <c r="A20" s="69" t="s">
        <v>1334</v>
      </c>
      <c r="B20" s="66" t="s">
        <v>89</v>
      </c>
      <c r="C20" s="66">
        <v>25677</v>
      </c>
      <c r="D20" s="66">
        <v>25479</v>
      </c>
      <c r="E20" s="66">
        <v>25466</v>
      </c>
      <c r="F20" s="66">
        <v>25442</v>
      </c>
      <c r="G20" s="66">
        <v>23999</v>
      </c>
      <c r="H20" s="66">
        <v>23626</v>
      </c>
      <c r="I20" s="66">
        <v>23793</v>
      </c>
      <c r="J20" s="66">
        <v>23702</v>
      </c>
      <c r="K20" s="66" t="s">
        <v>89</v>
      </c>
    </row>
    <row r="21" spans="1:11" ht="17" thickBot="1">
      <c r="A21" s="65" t="s">
        <v>98</v>
      </c>
      <c r="B21" s="64" t="s">
        <v>89</v>
      </c>
      <c r="C21" s="64" t="s">
        <v>605</v>
      </c>
      <c r="D21" s="64" t="s">
        <v>271</v>
      </c>
      <c r="E21" s="64" t="s">
        <v>271</v>
      </c>
      <c r="F21" s="64" t="s">
        <v>291</v>
      </c>
      <c r="G21" s="64" t="s">
        <v>369</v>
      </c>
      <c r="H21" s="64" t="s">
        <v>587</v>
      </c>
      <c r="I21" s="64" t="s">
        <v>370</v>
      </c>
      <c r="J21" s="64" t="s">
        <v>89</v>
      </c>
      <c r="K21" s="64" t="s">
        <v>89</v>
      </c>
    </row>
    <row r="22" spans="1:11" ht="17" thickBot="1">
      <c r="A22" s="63"/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1:11">
      <c r="A23" s="77" t="s">
        <v>1333</v>
      </c>
      <c r="B23" s="76">
        <v>10804</v>
      </c>
      <c r="C23" s="76">
        <v>11957</v>
      </c>
      <c r="D23" s="76">
        <v>11710</v>
      </c>
      <c r="E23" s="76">
        <v>11653</v>
      </c>
      <c r="F23" s="76">
        <v>11670</v>
      </c>
      <c r="G23" s="76">
        <v>12372</v>
      </c>
      <c r="H23" s="76">
        <v>11819</v>
      </c>
      <c r="I23" s="76">
        <v>12105</v>
      </c>
      <c r="J23" s="76">
        <v>11978</v>
      </c>
      <c r="K23" s="76">
        <v>10861</v>
      </c>
    </row>
    <row r="24" spans="1:11" ht="17" thickBot="1">
      <c r="A24" s="75" t="s">
        <v>98</v>
      </c>
      <c r="B24" s="74" t="s">
        <v>225</v>
      </c>
      <c r="C24" s="74" t="s">
        <v>480</v>
      </c>
      <c r="D24" s="74" t="s">
        <v>339</v>
      </c>
      <c r="E24" s="74" t="s">
        <v>208</v>
      </c>
      <c r="F24" s="74" t="s">
        <v>1332</v>
      </c>
      <c r="G24" s="74" t="s">
        <v>881</v>
      </c>
      <c r="H24" s="74" t="s">
        <v>277</v>
      </c>
      <c r="I24" s="74" t="s">
        <v>295</v>
      </c>
      <c r="J24" s="74" t="s">
        <v>375</v>
      </c>
      <c r="K24" s="74" t="s">
        <v>408</v>
      </c>
    </row>
    <row r="25" spans="1:11">
      <c r="A25" s="73" t="s">
        <v>1331</v>
      </c>
      <c r="B25" s="72">
        <v>1794</v>
      </c>
      <c r="C25" s="72">
        <v>2222</v>
      </c>
      <c r="D25" s="72">
        <v>2286</v>
      </c>
      <c r="E25" s="72">
        <v>2458</v>
      </c>
      <c r="F25" s="72">
        <v>2383</v>
      </c>
      <c r="G25" s="72">
        <v>3298</v>
      </c>
      <c r="H25" s="72">
        <v>3245</v>
      </c>
      <c r="I25" s="72">
        <v>3239</v>
      </c>
      <c r="J25" s="72">
        <v>2946</v>
      </c>
      <c r="K25" s="72">
        <v>1795</v>
      </c>
    </row>
    <row r="26" spans="1:11" ht="17" thickBot="1">
      <c r="A26" s="71" t="s">
        <v>98</v>
      </c>
      <c r="B26" s="70" t="s">
        <v>1330</v>
      </c>
      <c r="C26" s="70" t="s">
        <v>439</v>
      </c>
      <c r="D26" s="70" t="s">
        <v>269</v>
      </c>
      <c r="E26" s="70" t="s">
        <v>127</v>
      </c>
      <c r="F26" s="70" t="s">
        <v>1329</v>
      </c>
      <c r="G26" s="70" t="s">
        <v>369</v>
      </c>
      <c r="H26" s="70" t="s">
        <v>204</v>
      </c>
      <c r="I26" s="70" t="s">
        <v>310</v>
      </c>
      <c r="J26" s="70" t="s">
        <v>1328</v>
      </c>
      <c r="K26" s="70" t="s">
        <v>418</v>
      </c>
    </row>
    <row r="27" spans="1:11">
      <c r="A27" s="73" t="s">
        <v>1327</v>
      </c>
      <c r="B27" s="72">
        <v>9010</v>
      </c>
      <c r="C27" s="72">
        <v>8931</v>
      </c>
      <c r="D27" s="72">
        <v>8641</v>
      </c>
      <c r="E27" s="72">
        <v>8459</v>
      </c>
      <c r="F27" s="72">
        <v>8464</v>
      </c>
      <c r="G27" s="72">
        <v>9074</v>
      </c>
      <c r="H27" s="72">
        <v>8574</v>
      </c>
      <c r="I27" s="72">
        <v>8866</v>
      </c>
      <c r="J27" s="72">
        <v>9032</v>
      </c>
      <c r="K27" s="72">
        <v>9066</v>
      </c>
    </row>
    <row r="28" spans="1:11" ht="17" thickBot="1">
      <c r="A28" s="71" t="s">
        <v>98</v>
      </c>
      <c r="B28" s="70" t="s">
        <v>663</v>
      </c>
      <c r="C28" s="70" t="s">
        <v>371</v>
      </c>
      <c r="D28" s="70" t="s">
        <v>662</v>
      </c>
      <c r="E28" s="70" t="s">
        <v>208</v>
      </c>
      <c r="F28" s="70" t="s">
        <v>593</v>
      </c>
      <c r="G28" s="70" t="s">
        <v>136</v>
      </c>
      <c r="H28" s="70" t="s">
        <v>1096</v>
      </c>
      <c r="I28" s="70" t="s">
        <v>642</v>
      </c>
      <c r="J28" s="70" t="s">
        <v>201</v>
      </c>
      <c r="K28" s="70" t="s">
        <v>339</v>
      </c>
    </row>
    <row r="29" spans="1:11">
      <c r="A29" s="73" t="s">
        <v>1326</v>
      </c>
      <c r="B29" s="72" t="s">
        <v>89</v>
      </c>
      <c r="C29" s="72">
        <v>804</v>
      </c>
      <c r="D29" s="72">
        <v>783</v>
      </c>
      <c r="E29" s="72">
        <v>736</v>
      </c>
      <c r="F29" s="72">
        <v>823</v>
      </c>
      <c r="G29" s="72" t="s">
        <v>89</v>
      </c>
      <c r="H29" s="72" t="s">
        <v>89</v>
      </c>
      <c r="I29" s="72" t="s">
        <v>89</v>
      </c>
      <c r="J29" s="72" t="s">
        <v>89</v>
      </c>
      <c r="K29" s="72" t="s">
        <v>89</v>
      </c>
    </row>
    <row r="30" spans="1:11" ht="17" thickBot="1">
      <c r="A30" s="71" t="s">
        <v>98</v>
      </c>
      <c r="B30" s="70" t="s">
        <v>89</v>
      </c>
      <c r="C30" s="70" t="s">
        <v>882</v>
      </c>
      <c r="D30" s="70" t="s">
        <v>1083</v>
      </c>
      <c r="E30" s="70" t="s">
        <v>1082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</row>
    <row r="31" spans="1:11">
      <c r="A31" s="69" t="s">
        <v>1325</v>
      </c>
      <c r="B31" s="66" t="s">
        <v>89</v>
      </c>
      <c r="C31" s="66" t="s">
        <v>89</v>
      </c>
      <c r="D31" s="66" t="s">
        <v>89</v>
      </c>
      <c r="E31" s="66" t="s">
        <v>89</v>
      </c>
      <c r="F31" s="66" t="s">
        <v>89</v>
      </c>
      <c r="G31" s="66" t="s">
        <v>89</v>
      </c>
      <c r="H31" s="66" t="s">
        <v>89</v>
      </c>
      <c r="I31" s="66" t="s">
        <v>89</v>
      </c>
      <c r="J31" s="66" t="s">
        <v>89</v>
      </c>
      <c r="K31" s="66" t="s">
        <v>89</v>
      </c>
    </row>
    <row r="32" spans="1:11" ht="17" thickBot="1">
      <c r="A32" s="65" t="s">
        <v>98</v>
      </c>
      <c r="B32" s="64" t="s">
        <v>89</v>
      </c>
      <c r="C32" s="64" t="s">
        <v>89</v>
      </c>
      <c r="D32" s="64" t="s">
        <v>89</v>
      </c>
      <c r="E32" s="64" t="s">
        <v>89</v>
      </c>
      <c r="F32" s="64" t="s">
        <v>89</v>
      </c>
      <c r="G32" s="64" t="s">
        <v>89</v>
      </c>
      <c r="H32" s="64" t="s">
        <v>89</v>
      </c>
      <c r="I32" s="64" t="s">
        <v>89</v>
      </c>
      <c r="J32" s="64" t="s">
        <v>89</v>
      </c>
      <c r="K32" s="64" t="s">
        <v>89</v>
      </c>
    </row>
    <row r="33" spans="1:11">
      <c r="A33" s="77" t="s">
        <v>1324</v>
      </c>
      <c r="B33" s="76">
        <v>8963</v>
      </c>
      <c r="C33" s="76">
        <v>8650</v>
      </c>
      <c r="D33" s="76">
        <v>8640</v>
      </c>
      <c r="E33" s="76">
        <v>8573</v>
      </c>
      <c r="F33" s="76">
        <v>8398</v>
      </c>
      <c r="G33" s="76">
        <v>7047</v>
      </c>
      <c r="H33" s="76">
        <v>6846</v>
      </c>
      <c r="I33" s="76">
        <v>6728</v>
      </c>
      <c r="J33" s="76">
        <v>6465</v>
      </c>
      <c r="K33" s="76">
        <v>6038</v>
      </c>
    </row>
    <row r="34" spans="1:11" ht="17" thickBot="1">
      <c r="A34" s="75" t="s">
        <v>98</v>
      </c>
      <c r="B34" s="74" t="s">
        <v>123</v>
      </c>
      <c r="C34" s="74" t="s">
        <v>271</v>
      </c>
      <c r="D34" s="74" t="s">
        <v>605</v>
      </c>
      <c r="E34" s="74" t="s">
        <v>480</v>
      </c>
      <c r="F34" s="74" t="s">
        <v>1323</v>
      </c>
      <c r="G34" s="74" t="s">
        <v>368</v>
      </c>
      <c r="H34" s="74" t="s">
        <v>367</v>
      </c>
      <c r="I34" s="74" t="s">
        <v>366</v>
      </c>
      <c r="J34" s="74" t="s">
        <v>365</v>
      </c>
      <c r="K34" s="74" t="s">
        <v>364</v>
      </c>
    </row>
    <row r="35" spans="1:11">
      <c r="A35" s="73" t="s">
        <v>372</v>
      </c>
      <c r="B35" s="72">
        <v>8963</v>
      </c>
      <c r="C35" s="72">
        <v>6232</v>
      </c>
      <c r="D35" s="72">
        <v>6277</v>
      </c>
      <c r="E35" s="72">
        <v>6264</v>
      </c>
      <c r="F35" s="72">
        <v>6112</v>
      </c>
      <c r="G35" s="72">
        <v>4791</v>
      </c>
      <c r="H35" s="72">
        <v>4708</v>
      </c>
      <c r="I35" s="72">
        <v>4533</v>
      </c>
      <c r="J35" s="72">
        <v>4403</v>
      </c>
      <c r="K35" s="72">
        <v>4128</v>
      </c>
    </row>
    <row r="36" spans="1:11" ht="17" thickBot="1">
      <c r="A36" s="71" t="s">
        <v>98</v>
      </c>
      <c r="B36" s="70" t="s">
        <v>1322</v>
      </c>
      <c r="C36" s="70" t="s">
        <v>587</v>
      </c>
      <c r="D36" s="70" t="s">
        <v>204</v>
      </c>
      <c r="E36" s="70" t="s">
        <v>419</v>
      </c>
      <c r="F36" s="70" t="s">
        <v>1110</v>
      </c>
      <c r="G36" s="70" t="s">
        <v>367</v>
      </c>
      <c r="H36" s="70" t="s">
        <v>431</v>
      </c>
      <c r="I36" s="70" t="s">
        <v>197</v>
      </c>
      <c r="J36" s="70" t="s">
        <v>719</v>
      </c>
      <c r="K36" s="70" t="s">
        <v>673</v>
      </c>
    </row>
    <row r="37" spans="1:11">
      <c r="A37" s="73" t="s">
        <v>1321</v>
      </c>
      <c r="B37" s="72" t="s">
        <v>89</v>
      </c>
      <c r="C37" s="72">
        <v>2418</v>
      </c>
      <c r="D37" s="72">
        <v>2363</v>
      </c>
      <c r="E37" s="72">
        <v>2309</v>
      </c>
      <c r="F37" s="72">
        <v>2286</v>
      </c>
      <c r="G37" s="72">
        <v>2256</v>
      </c>
      <c r="H37" s="72">
        <v>2138</v>
      </c>
      <c r="I37" s="72">
        <v>2195</v>
      </c>
      <c r="J37" s="72">
        <v>2062</v>
      </c>
      <c r="K37" s="72">
        <v>1910</v>
      </c>
    </row>
    <row r="38" spans="1:11" ht="17" thickBot="1">
      <c r="A38" s="71" t="s">
        <v>98</v>
      </c>
      <c r="B38" s="70" t="s">
        <v>89</v>
      </c>
      <c r="C38" s="70" t="s">
        <v>298</v>
      </c>
      <c r="D38" s="70" t="s">
        <v>298</v>
      </c>
      <c r="E38" s="70" t="s">
        <v>429</v>
      </c>
      <c r="F38" s="70" t="s">
        <v>433</v>
      </c>
      <c r="G38" s="70" t="s">
        <v>488</v>
      </c>
      <c r="H38" s="70" t="s">
        <v>790</v>
      </c>
      <c r="I38" s="70" t="s">
        <v>327</v>
      </c>
      <c r="J38" s="70" t="s">
        <v>794</v>
      </c>
      <c r="K38" s="70" t="s">
        <v>297</v>
      </c>
    </row>
    <row r="39" spans="1:11">
      <c r="A39" s="69" t="s">
        <v>1320</v>
      </c>
      <c r="B39" s="66" t="s">
        <v>89</v>
      </c>
      <c r="C39" s="66" t="s">
        <v>89</v>
      </c>
      <c r="D39" s="66" t="s">
        <v>89</v>
      </c>
      <c r="E39" s="66" t="s">
        <v>89</v>
      </c>
      <c r="F39" s="66" t="s">
        <v>89</v>
      </c>
      <c r="G39" s="66" t="s">
        <v>89</v>
      </c>
      <c r="H39" s="66" t="s">
        <v>89</v>
      </c>
      <c r="I39" s="66" t="s">
        <v>89</v>
      </c>
      <c r="J39" s="66" t="s">
        <v>89</v>
      </c>
      <c r="K39" s="66" t="s">
        <v>89</v>
      </c>
    </row>
    <row r="40" spans="1:11" ht="17" thickBot="1">
      <c r="A40" s="65" t="s">
        <v>98</v>
      </c>
      <c r="B40" s="64" t="s">
        <v>89</v>
      </c>
      <c r="C40" s="64" t="s">
        <v>89</v>
      </c>
      <c r="D40" s="64" t="s">
        <v>89</v>
      </c>
      <c r="E40" s="64" t="s">
        <v>89</v>
      </c>
      <c r="F40" s="64" t="s">
        <v>89</v>
      </c>
      <c r="G40" s="64" t="s">
        <v>89</v>
      </c>
      <c r="H40" s="64" t="s">
        <v>89</v>
      </c>
      <c r="I40" s="64" t="s">
        <v>89</v>
      </c>
      <c r="J40" s="64" t="s">
        <v>89</v>
      </c>
      <c r="K40" s="64" t="s">
        <v>89</v>
      </c>
    </row>
    <row r="41" spans="1:11">
      <c r="A41" s="77" t="s">
        <v>1319</v>
      </c>
      <c r="B41" s="76">
        <v>29</v>
      </c>
      <c r="C41" s="76">
        <v>25</v>
      </c>
      <c r="D41" s="76">
        <v>17</v>
      </c>
      <c r="E41" s="76">
        <v>-17</v>
      </c>
      <c r="F41" s="76">
        <v>-4</v>
      </c>
      <c r="G41" s="76">
        <v>-20</v>
      </c>
      <c r="H41" s="76">
        <v>-1</v>
      </c>
      <c r="I41" s="76">
        <v>-13</v>
      </c>
      <c r="J41" s="76">
        <v>-197</v>
      </c>
      <c r="K41" s="76">
        <v>-215</v>
      </c>
    </row>
    <row r="42" spans="1:11" ht="17" thickBot="1">
      <c r="A42" s="75" t="s">
        <v>98</v>
      </c>
      <c r="B42" s="74" t="s">
        <v>1271</v>
      </c>
      <c r="C42" s="74" t="s">
        <v>1315</v>
      </c>
      <c r="D42" s="74" t="s">
        <v>92</v>
      </c>
      <c r="E42" s="74" t="s">
        <v>142</v>
      </c>
      <c r="F42" s="74" t="s">
        <v>1189</v>
      </c>
      <c r="G42" s="74" t="s">
        <v>142</v>
      </c>
      <c r="H42" s="74" t="s">
        <v>1314</v>
      </c>
      <c r="I42" s="74" t="s">
        <v>1313</v>
      </c>
      <c r="J42" s="74" t="s">
        <v>711</v>
      </c>
      <c r="K42" s="74" t="s">
        <v>142</v>
      </c>
    </row>
    <row r="43" spans="1:11">
      <c r="A43" s="73" t="s">
        <v>1318</v>
      </c>
      <c r="B43" s="72">
        <v>29</v>
      </c>
      <c r="C43" s="72">
        <v>25</v>
      </c>
      <c r="D43" s="72">
        <v>17</v>
      </c>
      <c r="E43" s="72">
        <v>-17</v>
      </c>
      <c r="F43" s="72">
        <v>-4</v>
      </c>
      <c r="G43" s="72">
        <v>-20</v>
      </c>
      <c r="H43" s="72">
        <v>-1</v>
      </c>
      <c r="I43" s="72">
        <v>-13</v>
      </c>
      <c r="J43" s="72">
        <v>-197</v>
      </c>
      <c r="K43" s="72">
        <v>-215</v>
      </c>
    </row>
    <row r="44" spans="1:11" ht="17" thickBot="1">
      <c r="A44" s="71" t="s">
        <v>98</v>
      </c>
      <c r="B44" s="70" t="s">
        <v>1271</v>
      </c>
      <c r="C44" s="70" t="s">
        <v>1315</v>
      </c>
      <c r="D44" s="70" t="s">
        <v>92</v>
      </c>
      <c r="E44" s="70" t="s">
        <v>142</v>
      </c>
      <c r="F44" s="70" t="s">
        <v>1189</v>
      </c>
      <c r="G44" s="70" t="s">
        <v>142</v>
      </c>
      <c r="H44" s="70" t="s">
        <v>1314</v>
      </c>
      <c r="I44" s="70" t="s">
        <v>1313</v>
      </c>
      <c r="J44" s="70" t="s">
        <v>711</v>
      </c>
      <c r="K44" s="70" t="s">
        <v>142</v>
      </c>
    </row>
    <row r="45" spans="1:11">
      <c r="A45" s="69" t="s">
        <v>1317</v>
      </c>
      <c r="B45" s="66" t="s">
        <v>89</v>
      </c>
      <c r="C45" s="66" t="s">
        <v>89</v>
      </c>
      <c r="D45" s="66" t="s">
        <v>89</v>
      </c>
      <c r="E45" s="66" t="s">
        <v>89</v>
      </c>
      <c r="F45" s="66" t="s">
        <v>89</v>
      </c>
      <c r="G45" s="66" t="s">
        <v>89</v>
      </c>
      <c r="H45" s="66" t="s">
        <v>89</v>
      </c>
      <c r="I45" s="66" t="s">
        <v>89</v>
      </c>
      <c r="J45" s="66" t="s">
        <v>89</v>
      </c>
      <c r="K45" s="66" t="s">
        <v>89</v>
      </c>
    </row>
    <row r="46" spans="1:11" ht="17" thickBot="1">
      <c r="A46" s="65" t="s">
        <v>98</v>
      </c>
      <c r="B46" s="64" t="s">
        <v>89</v>
      </c>
      <c r="C46" s="64" t="s">
        <v>89</v>
      </c>
      <c r="D46" s="64" t="s">
        <v>89</v>
      </c>
      <c r="E46" s="64" t="s">
        <v>89</v>
      </c>
      <c r="F46" s="64" t="s">
        <v>89</v>
      </c>
      <c r="G46" s="64" t="s">
        <v>89</v>
      </c>
      <c r="H46" s="64" t="s">
        <v>89</v>
      </c>
      <c r="I46" s="64" t="s">
        <v>89</v>
      </c>
      <c r="J46" s="64" t="s">
        <v>89</v>
      </c>
      <c r="K46" s="64" t="s">
        <v>89</v>
      </c>
    </row>
    <row r="47" spans="1:11">
      <c r="A47" s="69" t="s">
        <v>1316</v>
      </c>
      <c r="B47" s="66">
        <v>29</v>
      </c>
      <c r="C47" s="66">
        <v>25</v>
      </c>
      <c r="D47" s="66">
        <v>17</v>
      </c>
      <c r="E47" s="66">
        <v>-17</v>
      </c>
      <c r="F47" s="66">
        <v>-4</v>
      </c>
      <c r="G47" s="66">
        <v>-20</v>
      </c>
      <c r="H47" s="66">
        <v>-1</v>
      </c>
      <c r="I47" s="66">
        <v>-13</v>
      </c>
      <c r="J47" s="66">
        <v>-197</v>
      </c>
      <c r="K47" s="66">
        <v>-215</v>
      </c>
    </row>
    <row r="48" spans="1:11" ht="17" thickBot="1">
      <c r="A48" s="65" t="s">
        <v>98</v>
      </c>
      <c r="B48" s="64" t="s">
        <v>1271</v>
      </c>
      <c r="C48" s="64" t="s">
        <v>1315</v>
      </c>
      <c r="D48" s="64" t="s">
        <v>92</v>
      </c>
      <c r="E48" s="64" t="s">
        <v>142</v>
      </c>
      <c r="F48" s="64" t="s">
        <v>1189</v>
      </c>
      <c r="G48" s="64" t="s">
        <v>142</v>
      </c>
      <c r="H48" s="64" t="s">
        <v>1314</v>
      </c>
      <c r="I48" s="64" t="s">
        <v>1313</v>
      </c>
      <c r="J48" s="64" t="s">
        <v>711</v>
      </c>
      <c r="K48" s="64" t="s">
        <v>142</v>
      </c>
    </row>
    <row r="49" spans="1:11">
      <c r="A49" s="77" t="s">
        <v>1312</v>
      </c>
      <c r="B49" s="76">
        <v>548</v>
      </c>
      <c r="C49" s="76">
        <v>898</v>
      </c>
      <c r="D49" s="76">
        <v>3142</v>
      </c>
      <c r="E49" s="76">
        <v>171</v>
      </c>
      <c r="F49" s="76">
        <v>11</v>
      </c>
      <c r="G49" s="76">
        <v>133</v>
      </c>
      <c r="H49" s="76">
        <v>639</v>
      </c>
      <c r="I49" s="76">
        <v>2080</v>
      </c>
      <c r="J49" s="76">
        <v>580</v>
      </c>
      <c r="K49" s="76">
        <v>757</v>
      </c>
    </row>
    <row r="50" spans="1:11" ht="17" thickBot="1">
      <c r="A50" s="75" t="s">
        <v>98</v>
      </c>
      <c r="B50" s="74" t="s">
        <v>1166</v>
      </c>
      <c r="C50" s="74" t="s">
        <v>145</v>
      </c>
      <c r="D50" s="74" t="s">
        <v>92</v>
      </c>
      <c r="E50" s="74" t="s">
        <v>92</v>
      </c>
      <c r="F50" s="74" t="s">
        <v>1165</v>
      </c>
      <c r="G50" s="74" t="s">
        <v>1164</v>
      </c>
      <c r="H50" s="74" t="s">
        <v>1163</v>
      </c>
      <c r="I50" s="74" t="s">
        <v>92</v>
      </c>
      <c r="J50" s="74" t="s">
        <v>1311</v>
      </c>
      <c r="K50" s="74" t="s">
        <v>1310</v>
      </c>
    </row>
    <row r="51" spans="1:11">
      <c r="A51" s="73" t="s">
        <v>1309</v>
      </c>
      <c r="B51" s="72">
        <v>456</v>
      </c>
      <c r="C51" s="72">
        <v>125</v>
      </c>
      <c r="D51" s="72">
        <v>331</v>
      </c>
      <c r="E51" s="72">
        <v>25</v>
      </c>
      <c r="F51" s="72">
        <v>132</v>
      </c>
      <c r="G51" s="72">
        <v>189</v>
      </c>
      <c r="H51" s="72">
        <v>164</v>
      </c>
      <c r="I51" s="72">
        <v>499</v>
      </c>
      <c r="J51" s="72">
        <v>198</v>
      </c>
      <c r="K51" s="72">
        <v>469</v>
      </c>
    </row>
    <row r="52" spans="1:11" ht="17" thickBot="1">
      <c r="A52" s="71" t="s">
        <v>98</v>
      </c>
      <c r="B52" s="70" t="s">
        <v>92</v>
      </c>
      <c r="C52" s="70" t="s">
        <v>1308</v>
      </c>
      <c r="D52" s="70" t="s">
        <v>92</v>
      </c>
      <c r="E52" s="70" t="s">
        <v>1307</v>
      </c>
      <c r="F52" s="70" t="s">
        <v>1306</v>
      </c>
      <c r="G52" s="70" t="s">
        <v>737</v>
      </c>
      <c r="H52" s="70" t="s">
        <v>1305</v>
      </c>
      <c r="I52" s="70" t="s">
        <v>92</v>
      </c>
      <c r="J52" s="70" t="s">
        <v>1143</v>
      </c>
      <c r="K52" s="70" t="s">
        <v>1304</v>
      </c>
    </row>
    <row r="53" spans="1:11">
      <c r="A53" s="73" t="s">
        <v>1303</v>
      </c>
      <c r="B53" s="72">
        <v>-454</v>
      </c>
      <c r="C53" s="72">
        <v>-333</v>
      </c>
      <c r="D53" s="72">
        <v>218</v>
      </c>
      <c r="E53" s="72">
        <v>238</v>
      </c>
      <c r="F53" s="72">
        <v>107</v>
      </c>
      <c r="G53" s="72">
        <v>10</v>
      </c>
      <c r="H53" s="72">
        <v>315</v>
      </c>
      <c r="I53" s="72">
        <v>86</v>
      </c>
      <c r="J53" s="72">
        <v>350</v>
      </c>
      <c r="K53" s="72" t="s">
        <v>89</v>
      </c>
    </row>
    <row r="54" spans="1:11" ht="17" thickBot="1">
      <c r="A54" s="71" t="s">
        <v>98</v>
      </c>
      <c r="B54" s="70" t="s">
        <v>1302</v>
      </c>
      <c r="C54" s="70" t="s">
        <v>142</v>
      </c>
      <c r="D54" s="70" t="s">
        <v>1011</v>
      </c>
      <c r="E54" s="70" t="s">
        <v>92</v>
      </c>
      <c r="F54" s="70" t="s">
        <v>92</v>
      </c>
      <c r="G54" s="70" t="s">
        <v>1301</v>
      </c>
      <c r="H54" s="70" t="s">
        <v>92</v>
      </c>
      <c r="I54" s="70" t="s">
        <v>1300</v>
      </c>
      <c r="J54" s="70" t="s">
        <v>89</v>
      </c>
      <c r="K54" s="70" t="s">
        <v>89</v>
      </c>
    </row>
    <row r="55" spans="1:11">
      <c r="A55" s="73" t="s">
        <v>1299</v>
      </c>
      <c r="B55" s="72">
        <v>116</v>
      </c>
      <c r="C55" s="72">
        <v>927</v>
      </c>
      <c r="D55" s="72">
        <v>3810</v>
      </c>
      <c r="E55" s="72">
        <v>87</v>
      </c>
      <c r="F55" s="72">
        <v>14</v>
      </c>
      <c r="G55" s="72">
        <v>105</v>
      </c>
      <c r="H55" s="72">
        <v>210</v>
      </c>
      <c r="I55" s="72">
        <v>979</v>
      </c>
      <c r="J55" s="72">
        <v>38</v>
      </c>
      <c r="K55" s="72">
        <v>288</v>
      </c>
    </row>
    <row r="56" spans="1:11" ht="17" thickBot="1">
      <c r="A56" s="71" t="s">
        <v>98</v>
      </c>
      <c r="B56" s="70" t="s">
        <v>1298</v>
      </c>
      <c r="C56" s="70" t="s">
        <v>1297</v>
      </c>
      <c r="D56" s="70" t="s">
        <v>92</v>
      </c>
      <c r="E56" s="70" t="s">
        <v>92</v>
      </c>
      <c r="F56" s="70" t="s">
        <v>1296</v>
      </c>
      <c r="G56" s="70" t="s">
        <v>1070</v>
      </c>
      <c r="H56" s="70" t="s">
        <v>1152</v>
      </c>
      <c r="I56" s="70" t="s">
        <v>92</v>
      </c>
      <c r="J56" s="70" t="s">
        <v>1295</v>
      </c>
      <c r="K56" s="70" t="s">
        <v>1294</v>
      </c>
    </row>
    <row r="57" spans="1:11">
      <c r="A57" s="73" t="s">
        <v>1293</v>
      </c>
      <c r="B57" s="72" t="s">
        <v>89</v>
      </c>
      <c r="C57" s="72" t="s">
        <v>89</v>
      </c>
      <c r="D57" s="72" t="s">
        <v>89</v>
      </c>
      <c r="E57" s="72" t="s">
        <v>89</v>
      </c>
      <c r="F57" s="72" t="s">
        <v>89</v>
      </c>
      <c r="G57" s="72" t="s">
        <v>89</v>
      </c>
      <c r="H57" s="72" t="s">
        <v>89</v>
      </c>
      <c r="I57" s="72">
        <v>753</v>
      </c>
      <c r="J57" s="72" t="s">
        <v>89</v>
      </c>
      <c r="K57" s="72" t="s">
        <v>89</v>
      </c>
    </row>
    <row r="58" spans="1:11" ht="17" thickBot="1">
      <c r="A58" s="71" t="s">
        <v>98</v>
      </c>
      <c r="B58" s="70" t="s">
        <v>89</v>
      </c>
      <c r="C58" s="70" t="s">
        <v>89</v>
      </c>
      <c r="D58" s="70" t="s">
        <v>89</v>
      </c>
      <c r="E58" s="70" t="s">
        <v>89</v>
      </c>
      <c r="F58" s="70" t="s">
        <v>89</v>
      </c>
      <c r="G58" s="70" t="s">
        <v>89</v>
      </c>
      <c r="H58" s="70" t="s">
        <v>89</v>
      </c>
      <c r="I58" s="70" t="s">
        <v>89</v>
      </c>
      <c r="J58" s="70" t="s">
        <v>89</v>
      </c>
      <c r="K58" s="70" t="s">
        <v>89</v>
      </c>
    </row>
    <row r="59" spans="1:11">
      <c r="A59" s="73" t="s">
        <v>1292</v>
      </c>
      <c r="B59" s="72">
        <v>-90</v>
      </c>
      <c r="C59" s="72">
        <v>-233</v>
      </c>
      <c r="D59" s="72">
        <v>-2507</v>
      </c>
      <c r="E59" s="72">
        <v>-228</v>
      </c>
      <c r="F59" s="72">
        <v>-277</v>
      </c>
      <c r="G59" s="72">
        <v>-180</v>
      </c>
      <c r="H59" s="72">
        <v>-88</v>
      </c>
      <c r="I59" s="72">
        <v>-126</v>
      </c>
      <c r="J59" s="72" t="s">
        <v>89</v>
      </c>
      <c r="K59" s="72" t="s">
        <v>89</v>
      </c>
    </row>
    <row r="60" spans="1:11" ht="17" thickBot="1">
      <c r="A60" s="71" t="s">
        <v>98</v>
      </c>
      <c r="B60" s="70" t="s">
        <v>1033</v>
      </c>
      <c r="C60" s="70" t="s">
        <v>1291</v>
      </c>
      <c r="D60" s="70" t="s">
        <v>142</v>
      </c>
      <c r="E60" s="70" t="s">
        <v>496</v>
      </c>
      <c r="F60" s="70" t="s">
        <v>1290</v>
      </c>
      <c r="G60" s="70" t="s">
        <v>142</v>
      </c>
      <c r="H60" s="70" t="s">
        <v>1289</v>
      </c>
      <c r="I60" s="70" t="s">
        <v>89</v>
      </c>
      <c r="J60" s="70" t="s">
        <v>89</v>
      </c>
      <c r="K60" s="70" t="s">
        <v>89</v>
      </c>
    </row>
    <row r="61" spans="1:11">
      <c r="A61" s="73" t="s">
        <v>1288</v>
      </c>
      <c r="B61" s="72">
        <v>520</v>
      </c>
      <c r="C61" s="72">
        <v>412</v>
      </c>
      <c r="D61" s="72">
        <v>1290</v>
      </c>
      <c r="E61" s="72">
        <v>49</v>
      </c>
      <c r="F61" s="72">
        <v>35</v>
      </c>
      <c r="G61" s="72">
        <v>9</v>
      </c>
      <c r="H61" s="72">
        <v>38</v>
      </c>
      <c r="I61" s="72">
        <v>-111</v>
      </c>
      <c r="J61" s="72">
        <v>-6</v>
      </c>
      <c r="K61" s="72" t="s">
        <v>89</v>
      </c>
    </row>
    <row r="62" spans="1:11" ht="17" thickBot="1">
      <c r="A62" s="71" t="s">
        <v>98</v>
      </c>
      <c r="B62" s="70" t="s">
        <v>1287</v>
      </c>
      <c r="C62" s="70" t="s">
        <v>1286</v>
      </c>
      <c r="D62" s="70" t="s">
        <v>92</v>
      </c>
      <c r="E62" s="70" t="s">
        <v>1067</v>
      </c>
      <c r="F62" s="70" t="s">
        <v>92</v>
      </c>
      <c r="G62" s="70" t="s">
        <v>1285</v>
      </c>
      <c r="H62" s="70" t="s">
        <v>92</v>
      </c>
      <c r="I62" s="70" t="s">
        <v>142</v>
      </c>
      <c r="J62" s="70" t="s">
        <v>89</v>
      </c>
      <c r="K62" s="70" t="s">
        <v>89</v>
      </c>
    </row>
    <row r="63" spans="1:11">
      <c r="A63" s="77" t="s">
        <v>1284</v>
      </c>
      <c r="B63" s="76">
        <v>18809</v>
      </c>
      <c r="C63" s="76">
        <v>-654</v>
      </c>
      <c r="D63" s="76">
        <v>-551</v>
      </c>
      <c r="E63" s="76">
        <v>-435</v>
      </c>
      <c r="F63" s="76">
        <v>-563</v>
      </c>
      <c r="G63" s="76">
        <v>-362</v>
      </c>
      <c r="H63" s="76">
        <v>-455</v>
      </c>
      <c r="I63" s="76">
        <v>-431</v>
      </c>
      <c r="J63" s="76">
        <v>134</v>
      </c>
      <c r="K63" s="76">
        <v>17433</v>
      </c>
    </row>
    <row r="64" spans="1:11" ht="17" thickBot="1">
      <c r="A64" s="75" t="s">
        <v>98</v>
      </c>
      <c r="B64" s="74" t="s">
        <v>92</v>
      </c>
      <c r="C64" s="74" t="s">
        <v>468</v>
      </c>
      <c r="D64" s="74" t="s">
        <v>1283</v>
      </c>
      <c r="E64" s="74" t="s">
        <v>1282</v>
      </c>
      <c r="F64" s="74" t="s">
        <v>1281</v>
      </c>
      <c r="G64" s="74" t="s">
        <v>1280</v>
      </c>
      <c r="H64" s="74" t="s">
        <v>773</v>
      </c>
      <c r="I64" s="74" t="s">
        <v>142</v>
      </c>
      <c r="J64" s="74" t="s">
        <v>142</v>
      </c>
      <c r="K64" s="74" t="s">
        <v>412</v>
      </c>
    </row>
    <row r="65" spans="1:11">
      <c r="A65" s="73" t="s">
        <v>1279</v>
      </c>
      <c r="B65" s="72">
        <v>19705</v>
      </c>
      <c r="C65" s="72">
        <v>94</v>
      </c>
      <c r="D65" s="72">
        <v>235</v>
      </c>
      <c r="E65" s="72">
        <v>169</v>
      </c>
      <c r="F65" s="72">
        <v>156</v>
      </c>
      <c r="G65" s="72">
        <v>218</v>
      </c>
      <c r="H65" s="72">
        <v>158</v>
      </c>
      <c r="I65" s="72">
        <v>182</v>
      </c>
      <c r="J65" s="72">
        <v>719</v>
      </c>
      <c r="K65" s="72">
        <v>18107</v>
      </c>
    </row>
    <row r="66" spans="1:11" ht="17" thickBot="1">
      <c r="A66" s="71" t="s">
        <v>98</v>
      </c>
      <c r="B66" s="70" t="s">
        <v>92</v>
      </c>
      <c r="C66" s="70" t="s">
        <v>1071</v>
      </c>
      <c r="D66" s="70" t="s">
        <v>1278</v>
      </c>
      <c r="E66" s="70" t="s">
        <v>117</v>
      </c>
      <c r="F66" s="70" t="s">
        <v>1277</v>
      </c>
      <c r="G66" s="70" t="s">
        <v>1276</v>
      </c>
      <c r="H66" s="70" t="s">
        <v>329</v>
      </c>
      <c r="I66" s="70" t="s">
        <v>1275</v>
      </c>
      <c r="J66" s="70" t="s">
        <v>1274</v>
      </c>
      <c r="K66" s="70" t="s">
        <v>412</v>
      </c>
    </row>
    <row r="67" spans="1:11">
      <c r="A67" s="73" t="s">
        <v>1246</v>
      </c>
      <c r="B67" s="72">
        <v>-896</v>
      </c>
      <c r="C67" s="72">
        <v>-748</v>
      </c>
      <c r="D67" s="72">
        <v>-786</v>
      </c>
      <c r="E67" s="72">
        <v>-604</v>
      </c>
      <c r="F67" s="72">
        <v>-719</v>
      </c>
      <c r="G67" s="72">
        <v>-580</v>
      </c>
      <c r="H67" s="72">
        <v>-613</v>
      </c>
      <c r="I67" s="72">
        <v>-613</v>
      </c>
      <c r="J67" s="72">
        <v>-585</v>
      </c>
      <c r="K67" s="72">
        <v>-674</v>
      </c>
    </row>
    <row r="68" spans="1:11" ht="17" thickBot="1">
      <c r="A68" s="71" t="s">
        <v>98</v>
      </c>
      <c r="B68" s="70" t="s">
        <v>507</v>
      </c>
      <c r="C68" s="70" t="s">
        <v>1273</v>
      </c>
      <c r="D68" s="70" t="s">
        <v>1272</v>
      </c>
      <c r="E68" s="70" t="s">
        <v>1271</v>
      </c>
      <c r="F68" s="70" t="s">
        <v>1270</v>
      </c>
      <c r="G68" s="70" t="s">
        <v>1210</v>
      </c>
      <c r="H68" s="70" t="s">
        <v>426</v>
      </c>
      <c r="I68" s="70" t="s">
        <v>353</v>
      </c>
      <c r="J68" s="70" t="s">
        <v>1242</v>
      </c>
      <c r="K68" s="70" t="s">
        <v>567</v>
      </c>
    </row>
    <row r="69" spans="1:11">
      <c r="A69" s="69" t="s">
        <v>1269</v>
      </c>
      <c r="B69" s="66">
        <v>39153</v>
      </c>
      <c r="C69" s="66">
        <v>38670</v>
      </c>
      <c r="D69" s="66">
        <v>40001</v>
      </c>
      <c r="E69" s="66">
        <v>36749</v>
      </c>
      <c r="F69" s="66">
        <v>36308</v>
      </c>
      <c r="G69" s="66">
        <v>36552</v>
      </c>
      <c r="H69" s="66">
        <v>36081</v>
      </c>
      <c r="I69" s="66">
        <v>37594</v>
      </c>
      <c r="J69" s="66">
        <v>35494</v>
      </c>
      <c r="K69" s="66">
        <v>34874</v>
      </c>
    </row>
    <row r="70" spans="1:11" ht="17" thickBot="1">
      <c r="A70" s="65" t="s">
        <v>98</v>
      </c>
      <c r="B70" s="64" t="s">
        <v>408</v>
      </c>
      <c r="C70" s="64" t="s">
        <v>1096</v>
      </c>
      <c r="D70" s="64" t="s">
        <v>484</v>
      </c>
      <c r="E70" s="64" t="s">
        <v>408</v>
      </c>
      <c r="F70" s="64" t="s">
        <v>587</v>
      </c>
      <c r="G70" s="64" t="s">
        <v>433</v>
      </c>
      <c r="H70" s="64" t="s">
        <v>860</v>
      </c>
      <c r="I70" s="64" t="s">
        <v>514</v>
      </c>
      <c r="J70" s="64" t="s">
        <v>367</v>
      </c>
      <c r="K70" s="64" t="s">
        <v>521</v>
      </c>
    </row>
    <row r="71" spans="1:11">
      <c r="A71" s="69" t="s">
        <v>1268</v>
      </c>
      <c r="B71" s="66">
        <v>4969</v>
      </c>
      <c r="C71" s="66">
        <v>4801</v>
      </c>
      <c r="D71" s="66">
        <v>2521</v>
      </c>
      <c r="E71" s="66">
        <v>5521</v>
      </c>
      <c r="F71" s="66">
        <v>5930</v>
      </c>
      <c r="G71" s="66">
        <v>4829</v>
      </c>
      <c r="H71" s="66">
        <v>4778</v>
      </c>
      <c r="I71" s="66">
        <v>3324</v>
      </c>
      <c r="J71" s="66">
        <v>4742</v>
      </c>
      <c r="K71" s="66">
        <v>4571</v>
      </c>
    </row>
    <row r="72" spans="1:11" ht="17" thickBot="1">
      <c r="A72" s="65" t="s">
        <v>98</v>
      </c>
      <c r="B72" s="64" t="s">
        <v>409</v>
      </c>
      <c r="C72" s="64" t="s">
        <v>1267</v>
      </c>
      <c r="D72" s="64" t="s">
        <v>1266</v>
      </c>
      <c r="E72" s="64" t="s">
        <v>441</v>
      </c>
      <c r="F72" s="64" t="s">
        <v>812</v>
      </c>
      <c r="G72" s="64" t="s">
        <v>295</v>
      </c>
      <c r="H72" s="64" t="s">
        <v>1265</v>
      </c>
      <c r="I72" s="64" t="s">
        <v>1264</v>
      </c>
      <c r="J72" s="64" t="s">
        <v>476</v>
      </c>
      <c r="K72" s="64" t="s">
        <v>126</v>
      </c>
    </row>
    <row r="73" spans="1:11">
      <c r="A73" s="77" t="s">
        <v>1263</v>
      </c>
      <c r="B73" s="76">
        <v>-1424</v>
      </c>
      <c r="C73" s="76">
        <v>-1171</v>
      </c>
      <c r="D73" s="76">
        <v>-1139</v>
      </c>
      <c r="E73" s="76">
        <v>-1273</v>
      </c>
      <c r="F73" s="76">
        <v>-1385</v>
      </c>
      <c r="G73" s="76">
        <v>-1395</v>
      </c>
      <c r="H73" s="76">
        <v>-1357</v>
      </c>
      <c r="I73" s="76">
        <v>-1468</v>
      </c>
      <c r="J73" s="76">
        <v>-1715</v>
      </c>
      <c r="K73" s="76">
        <v>-1718</v>
      </c>
    </row>
    <row r="74" spans="1:11" ht="17" thickBot="1">
      <c r="A74" s="75" t="s">
        <v>98</v>
      </c>
      <c r="B74" s="74" t="s">
        <v>1261</v>
      </c>
      <c r="C74" s="74" t="s">
        <v>439</v>
      </c>
      <c r="D74" s="74" t="s">
        <v>379</v>
      </c>
      <c r="E74" s="74" t="s">
        <v>505</v>
      </c>
      <c r="F74" s="74" t="s">
        <v>707</v>
      </c>
      <c r="G74" s="74" t="s">
        <v>439</v>
      </c>
      <c r="H74" s="74" t="s">
        <v>452</v>
      </c>
      <c r="I74" s="74" t="s">
        <v>1260</v>
      </c>
      <c r="J74" s="74" t="s">
        <v>204</v>
      </c>
      <c r="K74" s="74" t="s">
        <v>681</v>
      </c>
    </row>
    <row r="75" spans="1:11">
      <c r="A75" s="73" t="s">
        <v>1262</v>
      </c>
      <c r="B75" s="72">
        <v>-1424</v>
      </c>
      <c r="C75" s="72">
        <v>-1171</v>
      </c>
      <c r="D75" s="72">
        <v>-1139</v>
      </c>
      <c r="E75" s="72">
        <v>-1273</v>
      </c>
      <c r="F75" s="72">
        <v>-1385</v>
      </c>
      <c r="G75" s="72">
        <v>-1395</v>
      </c>
      <c r="H75" s="72">
        <v>-1357</v>
      </c>
      <c r="I75" s="72">
        <v>-1468</v>
      </c>
      <c r="J75" s="72">
        <v>-1715</v>
      </c>
      <c r="K75" s="72">
        <v>-1718</v>
      </c>
    </row>
    <row r="76" spans="1:11" ht="17" thickBot="1">
      <c r="A76" s="71" t="s">
        <v>98</v>
      </c>
      <c r="B76" s="70" t="s">
        <v>1261</v>
      </c>
      <c r="C76" s="70" t="s">
        <v>439</v>
      </c>
      <c r="D76" s="70" t="s">
        <v>379</v>
      </c>
      <c r="E76" s="70" t="s">
        <v>505</v>
      </c>
      <c r="F76" s="70" t="s">
        <v>707</v>
      </c>
      <c r="G76" s="70" t="s">
        <v>439</v>
      </c>
      <c r="H76" s="70" t="s">
        <v>452</v>
      </c>
      <c r="I76" s="70" t="s">
        <v>1260</v>
      </c>
      <c r="J76" s="70" t="s">
        <v>204</v>
      </c>
      <c r="K76" s="70" t="s">
        <v>681</v>
      </c>
    </row>
    <row r="77" spans="1:11">
      <c r="A77" s="77" t="s">
        <v>1259</v>
      </c>
      <c r="B77" s="76">
        <v>33</v>
      </c>
      <c r="C77" s="76">
        <v>148</v>
      </c>
      <c r="D77" s="76">
        <v>253</v>
      </c>
      <c r="E77" s="76">
        <v>-51</v>
      </c>
      <c r="F77" s="76">
        <v>222</v>
      </c>
      <c r="G77" s="76">
        <v>1</v>
      </c>
      <c r="H77" s="76">
        <v>-204</v>
      </c>
      <c r="I77" s="76">
        <v>132</v>
      </c>
      <c r="J77" s="76">
        <v>119</v>
      </c>
      <c r="K77" s="76">
        <v>87</v>
      </c>
    </row>
    <row r="78" spans="1:11" ht="17" thickBot="1">
      <c r="A78" s="75" t="s">
        <v>98</v>
      </c>
      <c r="B78" s="74" t="s">
        <v>345</v>
      </c>
      <c r="C78" s="74" t="s">
        <v>1257</v>
      </c>
      <c r="D78" s="74" t="s">
        <v>92</v>
      </c>
      <c r="E78" s="74" t="s">
        <v>142</v>
      </c>
      <c r="F78" s="74" t="s">
        <v>92</v>
      </c>
      <c r="G78" s="74" t="s">
        <v>92</v>
      </c>
      <c r="H78" s="74" t="s">
        <v>142</v>
      </c>
      <c r="I78" s="74" t="s">
        <v>1256</v>
      </c>
      <c r="J78" s="74" t="s">
        <v>1255</v>
      </c>
      <c r="K78" s="74" t="s">
        <v>92</v>
      </c>
    </row>
    <row r="79" spans="1:11">
      <c r="A79" s="73" t="s">
        <v>1258</v>
      </c>
      <c r="B79" s="72">
        <v>33</v>
      </c>
      <c r="C79" s="72">
        <v>148</v>
      </c>
      <c r="D79" s="72">
        <v>253</v>
      </c>
      <c r="E79" s="72">
        <v>-51</v>
      </c>
      <c r="F79" s="72">
        <v>222</v>
      </c>
      <c r="G79" s="72">
        <v>1</v>
      </c>
      <c r="H79" s="72">
        <v>-204</v>
      </c>
      <c r="I79" s="72">
        <v>132</v>
      </c>
      <c r="J79" s="72">
        <v>119</v>
      </c>
      <c r="K79" s="72">
        <v>87</v>
      </c>
    </row>
    <row r="80" spans="1:11" ht="17" thickBot="1">
      <c r="A80" s="71" t="s">
        <v>98</v>
      </c>
      <c r="B80" s="70" t="s">
        <v>345</v>
      </c>
      <c r="C80" s="70" t="s">
        <v>1257</v>
      </c>
      <c r="D80" s="70" t="s">
        <v>92</v>
      </c>
      <c r="E80" s="70" t="s">
        <v>142</v>
      </c>
      <c r="F80" s="70" t="s">
        <v>92</v>
      </c>
      <c r="G80" s="70" t="s">
        <v>92</v>
      </c>
      <c r="H80" s="70" t="s">
        <v>142</v>
      </c>
      <c r="I80" s="70" t="s">
        <v>1256</v>
      </c>
      <c r="J80" s="70" t="s">
        <v>1255</v>
      </c>
      <c r="K80" s="70" t="s">
        <v>92</v>
      </c>
    </row>
    <row r="81" spans="1:11">
      <c r="A81" s="69" t="s">
        <v>1254</v>
      </c>
      <c r="B81" s="66">
        <v>14</v>
      </c>
      <c r="C81" s="66">
        <v>3</v>
      </c>
      <c r="D81" s="66">
        <v>1</v>
      </c>
      <c r="E81" s="66">
        <v>1</v>
      </c>
      <c r="F81" s="66">
        <v>1</v>
      </c>
      <c r="G81" s="66" t="s">
        <v>89</v>
      </c>
      <c r="H81" s="66" t="s">
        <v>89</v>
      </c>
      <c r="I81" s="66" t="s">
        <v>89</v>
      </c>
      <c r="J81" s="66" t="s">
        <v>89</v>
      </c>
      <c r="K81" s="66" t="s">
        <v>89</v>
      </c>
    </row>
    <row r="82" spans="1:11" ht="17" thickBot="1">
      <c r="A82" s="65" t="s">
        <v>98</v>
      </c>
      <c r="B82" s="64" t="s">
        <v>92</v>
      </c>
      <c r="C82" s="64" t="s">
        <v>92</v>
      </c>
      <c r="D82" s="64" t="s">
        <v>426</v>
      </c>
      <c r="E82" s="64" t="s">
        <v>426</v>
      </c>
      <c r="F82" s="64" t="s">
        <v>89</v>
      </c>
      <c r="G82" s="64" t="s">
        <v>89</v>
      </c>
      <c r="H82" s="64" t="s">
        <v>89</v>
      </c>
      <c r="I82" s="64" t="s">
        <v>89</v>
      </c>
      <c r="J82" s="64" t="s">
        <v>89</v>
      </c>
      <c r="K82" s="64" t="s">
        <v>89</v>
      </c>
    </row>
    <row r="83" spans="1:11">
      <c r="A83" s="69" t="s">
        <v>1253</v>
      </c>
      <c r="B83" s="66">
        <v>-1377</v>
      </c>
      <c r="C83" s="66">
        <v>-1020</v>
      </c>
      <c r="D83" s="66">
        <v>-885</v>
      </c>
      <c r="E83" s="66">
        <v>-1323</v>
      </c>
      <c r="F83" s="66">
        <v>-1162</v>
      </c>
      <c r="G83" s="66">
        <v>-1394</v>
      </c>
      <c r="H83" s="66">
        <v>-1561</v>
      </c>
      <c r="I83" s="66">
        <v>-1336</v>
      </c>
      <c r="J83" s="66">
        <v>-1596</v>
      </c>
      <c r="K83" s="66">
        <v>-1631</v>
      </c>
    </row>
    <row r="84" spans="1:11" ht="17" thickBot="1">
      <c r="A84" s="65" t="s">
        <v>98</v>
      </c>
      <c r="B84" s="64" t="s">
        <v>1252</v>
      </c>
      <c r="C84" s="64" t="s">
        <v>1251</v>
      </c>
      <c r="D84" s="64" t="s">
        <v>1250</v>
      </c>
      <c r="E84" s="64" t="s">
        <v>839</v>
      </c>
      <c r="F84" s="64" t="s">
        <v>1249</v>
      </c>
      <c r="G84" s="64" t="s">
        <v>1221</v>
      </c>
      <c r="H84" s="64" t="s">
        <v>1248</v>
      </c>
      <c r="I84" s="64" t="s">
        <v>114</v>
      </c>
      <c r="J84" s="64" t="s">
        <v>480</v>
      </c>
      <c r="K84" s="64" t="s">
        <v>449</v>
      </c>
    </row>
    <row r="85" spans="1:11">
      <c r="A85" s="69" t="s">
        <v>1247</v>
      </c>
      <c r="B85" s="66" t="s">
        <v>89</v>
      </c>
      <c r="C85" s="66" t="s">
        <v>89</v>
      </c>
      <c r="D85" s="66" t="s">
        <v>89</v>
      </c>
      <c r="E85" s="66" t="s">
        <v>89</v>
      </c>
      <c r="F85" s="66" t="s">
        <v>89</v>
      </c>
      <c r="G85" s="66" t="s">
        <v>89</v>
      </c>
      <c r="H85" s="66" t="s">
        <v>89</v>
      </c>
      <c r="I85" s="66" t="s">
        <v>89</v>
      </c>
      <c r="J85" s="66" t="s">
        <v>89</v>
      </c>
      <c r="K85" s="66" t="s">
        <v>89</v>
      </c>
    </row>
    <row r="86" spans="1:11" ht="17" thickBot="1">
      <c r="A86" s="65" t="s">
        <v>98</v>
      </c>
      <c r="B86" s="64" t="s">
        <v>89</v>
      </c>
      <c r="C86" s="64" t="s">
        <v>89</v>
      </c>
      <c r="D86" s="64" t="s">
        <v>89</v>
      </c>
      <c r="E86" s="64" t="s">
        <v>89</v>
      </c>
      <c r="F86" s="64" t="s">
        <v>89</v>
      </c>
      <c r="G86" s="64" t="s">
        <v>89</v>
      </c>
      <c r="H86" s="64" t="s">
        <v>89</v>
      </c>
      <c r="I86" s="64" t="s">
        <v>89</v>
      </c>
      <c r="J86" s="64" t="s">
        <v>89</v>
      </c>
      <c r="K86" s="64" t="s">
        <v>89</v>
      </c>
    </row>
    <row r="87" spans="1:11">
      <c r="A87" s="77" t="s">
        <v>1246</v>
      </c>
      <c r="B87" s="76">
        <v>171</v>
      </c>
      <c r="C87" s="76">
        <v>100</v>
      </c>
      <c r="D87" s="76">
        <v>103</v>
      </c>
      <c r="E87" s="76">
        <v>9</v>
      </c>
      <c r="F87" s="76">
        <v>-99</v>
      </c>
      <c r="G87" s="76">
        <v>32</v>
      </c>
      <c r="H87" s="76">
        <v>-154</v>
      </c>
      <c r="I87" s="76">
        <v>-8</v>
      </c>
      <c r="J87" s="76">
        <v>13</v>
      </c>
      <c r="K87" s="76">
        <v>-7</v>
      </c>
    </row>
    <row r="88" spans="1:11" ht="17" thickBot="1">
      <c r="A88" s="75" t="s">
        <v>98</v>
      </c>
      <c r="B88" s="74" t="s">
        <v>1244</v>
      </c>
      <c r="C88" s="74" t="s">
        <v>586</v>
      </c>
      <c r="D88" s="74" t="s">
        <v>92</v>
      </c>
      <c r="E88" s="74" t="s">
        <v>92</v>
      </c>
      <c r="F88" s="74" t="s">
        <v>142</v>
      </c>
      <c r="G88" s="74" t="s">
        <v>92</v>
      </c>
      <c r="H88" s="74" t="s">
        <v>142</v>
      </c>
      <c r="I88" s="74" t="s">
        <v>142</v>
      </c>
      <c r="J88" s="74" t="s">
        <v>92</v>
      </c>
      <c r="K88" s="74" t="s">
        <v>142</v>
      </c>
    </row>
    <row r="89" spans="1:11">
      <c r="A89" s="73" t="s">
        <v>1245</v>
      </c>
      <c r="B89" s="72">
        <v>171</v>
      </c>
      <c r="C89" s="72">
        <v>100</v>
      </c>
      <c r="D89" s="72">
        <v>103</v>
      </c>
      <c r="E89" s="72">
        <v>9</v>
      </c>
      <c r="F89" s="72">
        <v>-99</v>
      </c>
      <c r="G89" s="72">
        <v>32</v>
      </c>
      <c r="H89" s="72">
        <v>-154</v>
      </c>
      <c r="I89" s="72">
        <v>-8</v>
      </c>
      <c r="J89" s="72">
        <v>13</v>
      </c>
      <c r="K89" s="72">
        <v>-7</v>
      </c>
    </row>
    <row r="90" spans="1:11" ht="17" thickBot="1">
      <c r="A90" s="71" t="s">
        <v>98</v>
      </c>
      <c r="B90" s="70" t="s">
        <v>1244</v>
      </c>
      <c r="C90" s="70" t="s">
        <v>586</v>
      </c>
      <c r="D90" s="70" t="s">
        <v>92</v>
      </c>
      <c r="E90" s="70" t="s">
        <v>92</v>
      </c>
      <c r="F90" s="70" t="s">
        <v>142</v>
      </c>
      <c r="G90" s="70" t="s">
        <v>92</v>
      </c>
      <c r="H90" s="70" t="s">
        <v>142</v>
      </c>
      <c r="I90" s="70" t="s">
        <v>142</v>
      </c>
      <c r="J90" s="70" t="s">
        <v>92</v>
      </c>
      <c r="K90" s="70" t="s">
        <v>142</v>
      </c>
    </row>
    <row r="91" spans="1:11">
      <c r="A91" s="69" t="s">
        <v>1243</v>
      </c>
      <c r="B91" s="66">
        <v>3763</v>
      </c>
      <c r="C91" s="66">
        <v>3881</v>
      </c>
      <c r="D91" s="66">
        <v>1739</v>
      </c>
      <c r="E91" s="66">
        <v>4207</v>
      </c>
      <c r="F91" s="66">
        <v>4669</v>
      </c>
      <c r="G91" s="66">
        <v>3467</v>
      </c>
      <c r="H91" s="66">
        <v>3063</v>
      </c>
      <c r="I91" s="66">
        <v>1980</v>
      </c>
      <c r="J91" s="66">
        <v>3159</v>
      </c>
      <c r="K91" s="66">
        <v>2933</v>
      </c>
    </row>
    <row r="92" spans="1:11" ht="17" thickBot="1">
      <c r="A92" s="65" t="s">
        <v>98</v>
      </c>
      <c r="B92" s="64" t="s">
        <v>133</v>
      </c>
      <c r="C92" s="64" t="s">
        <v>92</v>
      </c>
      <c r="D92" s="64" t="s">
        <v>1003</v>
      </c>
      <c r="E92" s="64" t="s">
        <v>724</v>
      </c>
      <c r="F92" s="64" t="s">
        <v>721</v>
      </c>
      <c r="G92" s="64" t="s">
        <v>1242</v>
      </c>
      <c r="H92" s="64" t="s">
        <v>1241</v>
      </c>
      <c r="I92" s="64" t="s">
        <v>1099</v>
      </c>
      <c r="J92" s="64" t="s">
        <v>853</v>
      </c>
      <c r="K92" s="64" t="s">
        <v>1240</v>
      </c>
    </row>
    <row r="93" spans="1:11">
      <c r="A93" s="69" t="s">
        <v>1239</v>
      </c>
      <c r="B93" s="66">
        <v>871</v>
      </c>
      <c r="C93" s="66">
        <v>1265</v>
      </c>
      <c r="D93" s="66">
        <v>962</v>
      </c>
      <c r="E93" s="66">
        <v>-848</v>
      </c>
      <c r="F93" s="66">
        <v>1447</v>
      </c>
      <c r="G93" s="66">
        <v>1309</v>
      </c>
      <c r="H93" s="66">
        <v>1052</v>
      </c>
      <c r="I93" s="66">
        <v>970</v>
      </c>
      <c r="J93" s="66">
        <v>649</v>
      </c>
      <c r="K93" s="66">
        <v>1573</v>
      </c>
    </row>
    <row r="94" spans="1:11" ht="17" thickBot="1">
      <c r="A94" s="65" t="s">
        <v>98</v>
      </c>
      <c r="B94" s="64" t="s">
        <v>410</v>
      </c>
      <c r="C94" s="64" t="s">
        <v>1005</v>
      </c>
      <c r="D94" s="64" t="s">
        <v>92</v>
      </c>
      <c r="E94" s="64" t="s">
        <v>142</v>
      </c>
      <c r="F94" s="64" t="s">
        <v>379</v>
      </c>
      <c r="G94" s="64" t="s">
        <v>931</v>
      </c>
      <c r="H94" s="64" t="s">
        <v>472</v>
      </c>
      <c r="I94" s="64" t="s">
        <v>1004</v>
      </c>
      <c r="J94" s="64" t="s">
        <v>1003</v>
      </c>
      <c r="K94" s="64" t="s">
        <v>1002</v>
      </c>
    </row>
    <row r="95" spans="1:11">
      <c r="A95" s="69" t="s">
        <v>1238</v>
      </c>
      <c r="B95" s="66">
        <v>2892</v>
      </c>
      <c r="C95" s="66">
        <v>2616</v>
      </c>
      <c r="D95" s="66">
        <v>777</v>
      </c>
      <c r="E95" s="66">
        <v>5055</v>
      </c>
      <c r="F95" s="66">
        <v>3222</v>
      </c>
      <c r="G95" s="66">
        <v>2158</v>
      </c>
      <c r="H95" s="66">
        <v>2011</v>
      </c>
      <c r="I95" s="66">
        <v>1010</v>
      </c>
      <c r="J95" s="66">
        <v>2510</v>
      </c>
      <c r="K95" s="66">
        <v>1360</v>
      </c>
    </row>
    <row r="96" spans="1:11" ht="17" thickBot="1">
      <c r="A96" s="65" t="s">
        <v>98</v>
      </c>
      <c r="B96" s="64" t="s">
        <v>154</v>
      </c>
      <c r="C96" s="64" t="s">
        <v>92</v>
      </c>
      <c r="D96" s="64" t="s">
        <v>378</v>
      </c>
      <c r="E96" s="64" t="s">
        <v>377</v>
      </c>
      <c r="F96" s="64" t="s">
        <v>188</v>
      </c>
      <c r="G96" s="64" t="s">
        <v>289</v>
      </c>
      <c r="H96" s="64" t="s">
        <v>92</v>
      </c>
      <c r="I96" s="64" t="s">
        <v>1237</v>
      </c>
      <c r="J96" s="64" t="s">
        <v>1236</v>
      </c>
      <c r="K96" s="64" t="s">
        <v>1235</v>
      </c>
    </row>
    <row r="97" spans="1:11">
      <c r="A97" s="69" t="s">
        <v>776</v>
      </c>
      <c r="B97" s="66">
        <v>-451</v>
      </c>
      <c r="C97" s="66">
        <v>-471</v>
      </c>
      <c r="D97" s="66">
        <v>-545</v>
      </c>
      <c r="E97" s="66">
        <v>-233</v>
      </c>
      <c r="F97" s="66">
        <v>-218</v>
      </c>
      <c r="G97" s="66">
        <v>-204</v>
      </c>
      <c r="H97" s="66">
        <v>-197</v>
      </c>
      <c r="I97" s="66">
        <v>-328</v>
      </c>
      <c r="J97" s="66">
        <v>-306</v>
      </c>
      <c r="K97" s="66">
        <v>-300</v>
      </c>
    </row>
    <row r="98" spans="1:11" ht="17" thickBot="1">
      <c r="A98" s="65" t="s">
        <v>98</v>
      </c>
      <c r="B98" s="64" t="s">
        <v>660</v>
      </c>
      <c r="C98" s="64" t="s">
        <v>1078</v>
      </c>
      <c r="D98" s="64" t="s">
        <v>142</v>
      </c>
      <c r="E98" s="64" t="s">
        <v>441</v>
      </c>
      <c r="F98" s="64" t="s">
        <v>441</v>
      </c>
      <c r="G98" s="64" t="s">
        <v>764</v>
      </c>
      <c r="H98" s="64" t="s">
        <v>503</v>
      </c>
      <c r="I98" s="64" t="s">
        <v>792</v>
      </c>
      <c r="J98" s="64" t="s">
        <v>412</v>
      </c>
      <c r="K98" s="64" t="s">
        <v>1077</v>
      </c>
    </row>
    <row r="99" spans="1:11">
      <c r="A99" s="69" t="s">
        <v>1234</v>
      </c>
      <c r="B99" s="66" t="s">
        <v>89</v>
      </c>
      <c r="C99" s="66" t="s">
        <v>89</v>
      </c>
      <c r="D99" s="66" t="s">
        <v>89</v>
      </c>
      <c r="E99" s="66" t="s">
        <v>89</v>
      </c>
      <c r="F99" s="66" t="s">
        <v>89</v>
      </c>
      <c r="G99" s="66" t="s">
        <v>89</v>
      </c>
      <c r="H99" s="66" t="s">
        <v>89</v>
      </c>
      <c r="I99" s="66" t="s">
        <v>89</v>
      </c>
      <c r="J99" s="66" t="s">
        <v>89</v>
      </c>
      <c r="K99" s="66" t="s">
        <v>89</v>
      </c>
    </row>
    <row r="100" spans="1:11" ht="17" thickBot="1">
      <c r="A100" s="65" t="s">
        <v>98</v>
      </c>
      <c r="B100" s="64" t="s">
        <v>89</v>
      </c>
      <c r="C100" s="64" t="s">
        <v>89</v>
      </c>
      <c r="D100" s="64" t="s">
        <v>89</v>
      </c>
      <c r="E100" s="64" t="s">
        <v>89</v>
      </c>
      <c r="F100" s="64" t="s">
        <v>89</v>
      </c>
      <c r="G100" s="64" t="s">
        <v>89</v>
      </c>
      <c r="H100" s="64" t="s">
        <v>89</v>
      </c>
      <c r="I100" s="64" t="s">
        <v>89</v>
      </c>
      <c r="J100" s="64" t="s">
        <v>89</v>
      </c>
      <c r="K100" s="64" t="s">
        <v>89</v>
      </c>
    </row>
    <row r="101" spans="1:11">
      <c r="A101" s="69" t="s">
        <v>1233</v>
      </c>
      <c r="B101" s="66" t="s">
        <v>89</v>
      </c>
      <c r="C101" s="66" t="s">
        <v>89</v>
      </c>
      <c r="D101" s="66" t="s">
        <v>89</v>
      </c>
      <c r="E101" s="66" t="s">
        <v>89</v>
      </c>
      <c r="F101" s="66" t="s">
        <v>89</v>
      </c>
      <c r="G101" s="66" t="s">
        <v>89</v>
      </c>
      <c r="H101" s="66" t="s">
        <v>89</v>
      </c>
      <c r="I101" s="66" t="s">
        <v>89</v>
      </c>
      <c r="J101" s="66" t="s">
        <v>89</v>
      </c>
      <c r="K101" s="66" t="s">
        <v>89</v>
      </c>
    </row>
    <row r="102" spans="1:11" ht="17" thickBot="1">
      <c r="A102" s="65" t="s">
        <v>98</v>
      </c>
      <c r="B102" s="64" t="s">
        <v>89</v>
      </c>
      <c r="C102" s="64" t="s">
        <v>89</v>
      </c>
      <c r="D102" s="64" t="s">
        <v>89</v>
      </c>
      <c r="E102" s="64" t="s">
        <v>89</v>
      </c>
      <c r="F102" s="64" t="s">
        <v>89</v>
      </c>
      <c r="G102" s="64" t="s">
        <v>89</v>
      </c>
      <c r="H102" s="64" t="s">
        <v>89</v>
      </c>
      <c r="I102" s="64" t="s">
        <v>89</v>
      </c>
      <c r="J102" s="64" t="s">
        <v>89</v>
      </c>
      <c r="K102" s="64" t="s">
        <v>89</v>
      </c>
    </row>
    <row r="103" spans="1:11">
      <c r="A103" s="69" t="s">
        <v>1232</v>
      </c>
      <c r="B103" s="66">
        <v>2441</v>
      </c>
      <c r="C103" s="66">
        <v>2145</v>
      </c>
      <c r="D103" s="66">
        <v>232</v>
      </c>
      <c r="E103" s="66">
        <v>4822</v>
      </c>
      <c r="F103" s="66">
        <v>3004</v>
      </c>
      <c r="G103" s="66">
        <v>1954</v>
      </c>
      <c r="H103" s="66">
        <v>1814</v>
      </c>
      <c r="I103" s="66">
        <v>682</v>
      </c>
      <c r="J103" s="66">
        <v>2204</v>
      </c>
      <c r="K103" s="66">
        <v>1060</v>
      </c>
    </row>
    <row r="104" spans="1:11" ht="17" thickBot="1">
      <c r="A104" s="65" t="s">
        <v>98</v>
      </c>
      <c r="B104" s="64" t="s">
        <v>753</v>
      </c>
      <c r="C104" s="64" t="s">
        <v>92</v>
      </c>
      <c r="D104" s="64" t="s">
        <v>1225</v>
      </c>
      <c r="E104" s="64" t="s">
        <v>1224</v>
      </c>
      <c r="F104" s="64" t="s">
        <v>1223</v>
      </c>
      <c r="G104" s="64" t="s">
        <v>853</v>
      </c>
      <c r="H104" s="64" t="s">
        <v>92</v>
      </c>
      <c r="I104" s="64" t="s">
        <v>263</v>
      </c>
      <c r="J104" s="64" t="s">
        <v>92</v>
      </c>
      <c r="K104" s="64" t="s">
        <v>1213</v>
      </c>
    </row>
    <row r="105" spans="1:11" ht="17" thickBot="1">
      <c r="A105" s="63"/>
      <c r="B105" s="63"/>
      <c r="C105" s="63"/>
      <c r="D105" s="63"/>
      <c r="E105" s="63"/>
      <c r="F105" s="63"/>
      <c r="G105" s="63"/>
      <c r="H105" s="63"/>
      <c r="I105" s="63"/>
      <c r="J105" s="63"/>
      <c r="K105" s="63"/>
    </row>
    <row r="106" spans="1:11">
      <c r="A106" s="69" t="s">
        <v>1231</v>
      </c>
      <c r="B106" s="66" t="s">
        <v>89</v>
      </c>
      <c r="C106" s="66" t="s">
        <v>89</v>
      </c>
      <c r="D106" s="66" t="s">
        <v>89</v>
      </c>
      <c r="E106" s="66" t="s">
        <v>89</v>
      </c>
      <c r="F106" s="66" t="s">
        <v>89</v>
      </c>
      <c r="G106" s="66" t="s">
        <v>89</v>
      </c>
      <c r="H106" s="66" t="s">
        <v>89</v>
      </c>
      <c r="I106" s="66" t="s">
        <v>89</v>
      </c>
      <c r="J106" s="66" t="s">
        <v>89</v>
      </c>
      <c r="K106" s="66" t="s">
        <v>89</v>
      </c>
    </row>
    <row r="107" spans="1:11" ht="17" thickBot="1">
      <c r="A107" s="65" t="s">
        <v>98</v>
      </c>
      <c r="B107" s="64" t="s">
        <v>89</v>
      </c>
      <c r="C107" s="64" t="s">
        <v>89</v>
      </c>
      <c r="D107" s="64" t="s">
        <v>89</v>
      </c>
      <c r="E107" s="64" t="s">
        <v>89</v>
      </c>
      <c r="F107" s="64" t="s">
        <v>89</v>
      </c>
      <c r="G107" s="64" t="s">
        <v>89</v>
      </c>
      <c r="H107" s="64" t="s">
        <v>89</v>
      </c>
      <c r="I107" s="64" t="s">
        <v>89</v>
      </c>
      <c r="J107" s="64" t="s">
        <v>89</v>
      </c>
      <c r="K107" s="64" t="s">
        <v>89</v>
      </c>
    </row>
    <row r="108" spans="1:11">
      <c r="A108" s="69" t="s">
        <v>351</v>
      </c>
      <c r="B108" s="66" t="s">
        <v>89</v>
      </c>
      <c r="C108" s="66" t="s">
        <v>89</v>
      </c>
      <c r="D108" s="66" t="s">
        <v>89</v>
      </c>
      <c r="E108" s="66" t="s">
        <v>89</v>
      </c>
      <c r="F108" s="66" t="s">
        <v>89</v>
      </c>
      <c r="G108" s="66">
        <v>0</v>
      </c>
      <c r="H108" s="66">
        <v>29</v>
      </c>
      <c r="I108" s="66">
        <v>2253</v>
      </c>
      <c r="J108" s="66">
        <v>448</v>
      </c>
      <c r="K108" s="66">
        <v>-135</v>
      </c>
    </row>
    <row r="109" spans="1:11" ht="17" thickBot="1">
      <c r="A109" s="65" t="s">
        <v>98</v>
      </c>
      <c r="B109" s="64" t="s">
        <v>89</v>
      </c>
      <c r="C109" s="64" t="s">
        <v>89</v>
      </c>
      <c r="D109" s="64" t="s">
        <v>89</v>
      </c>
      <c r="E109" s="64" t="s">
        <v>89</v>
      </c>
      <c r="F109" s="64" t="s">
        <v>89</v>
      </c>
      <c r="G109" s="64" t="s">
        <v>142</v>
      </c>
      <c r="H109" s="64" t="s">
        <v>1227</v>
      </c>
      <c r="I109" s="64" t="s">
        <v>92</v>
      </c>
      <c r="J109" s="64" t="s">
        <v>92</v>
      </c>
      <c r="K109" s="64" t="s">
        <v>142</v>
      </c>
    </row>
    <row r="110" spans="1:11">
      <c r="A110" s="69" t="s">
        <v>1230</v>
      </c>
      <c r="B110" s="66" t="s">
        <v>89</v>
      </c>
      <c r="C110" s="66" t="s">
        <v>89</v>
      </c>
      <c r="D110" s="66" t="s">
        <v>89</v>
      </c>
      <c r="E110" s="66" t="s">
        <v>89</v>
      </c>
      <c r="F110" s="66" t="s">
        <v>89</v>
      </c>
      <c r="G110" s="66" t="s">
        <v>89</v>
      </c>
      <c r="H110" s="66" t="s">
        <v>89</v>
      </c>
      <c r="I110" s="66" t="s">
        <v>89</v>
      </c>
      <c r="J110" s="66" t="s">
        <v>89</v>
      </c>
      <c r="K110" s="66" t="s">
        <v>89</v>
      </c>
    </row>
    <row r="111" spans="1:11" ht="17" thickBot="1">
      <c r="A111" s="65" t="s">
        <v>98</v>
      </c>
      <c r="B111" s="64" t="s">
        <v>89</v>
      </c>
      <c r="C111" s="64" t="s">
        <v>89</v>
      </c>
      <c r="D111" s="64" t="s">
        <v>89</v>
      </c>
      <c r="E111" s="64" t="s">
        <v>89</v>
      </c>
      <c r="F111" s="64" t="s">
        <v>89</v>
      </c>
      <c r="G111" s="64" t="s">
        <v>89</v>
      </c>
      <c r="H111" s="64" t="s">
        <v>89</v>
      </c>
      <c r="I111" s="64" t="s">
        <v>89</v>
      </c>
      <c r="J111" s="64" t="s">
        <v>89</v>
      </c>
      <c r="K111" s="64" t="s">
        <v>89</v>
      </c>
    </row>
    <row r="112" spans="1:11">
      <c r="A112" s="69" t="s">
        <v>1229</v>
      </c>
      <c r="B112" s="66" t="s">
        <v>89</v>
      </c>
      <c r="C112" s="66" t="s">
        <v>89</v>
      </c>
      <c r="D112" s="66" t="s">
        <v>89</v>
      </c>
      <c r="E112" s="66" t="s">
        <v>89</v>
      </c>
      <c r="F112" s="66" t="s">
        <v>89</v>
      </c>
      <c r="G112" s="66" t="s">
        <v>89</v>
      </c>
      <c r="H112" s="66" t="s">
        <v>89</v>
      </c>
      <c r="I112" s="66" t="s">
        <v>89</v>
      </c>
      <c r="J112" s="66" t="s">
        <v>89</v>
      </c>
      <c r="K112" s="66" t="s">
        <v>89</v>
      </c>
    </row>
    <row r="113" spans="1:11" ht="17" thickBot="1">
      <c r="A113" s="65" t="s">
        <v>98</v>
      </c>
      <c r="B113" s="64" t="s">
        <v>89</v>
      </c>
      <c r="C113" s="64" t="s">
        <v>89</v>
      </c>
      <c r="D113" s="64" t="s">
        <v>89</v>
      </c>
      <c r="E113" s="64" t="s">
        <v>89</v>
      </c>
      <c r="F113" s="64" t="s">
        <v>89</v>
      </c>
      <c r="G113" s="64" t="s">
        <v>89</v>
      </c>
      <c r="H113" s="64" t="s">
        <v>89</v>
      </c>
      <c r="I113" s="64" t="s">
        <v>89</v>
      </c>
      <c r="J113" s="64" t="s">
        <v>89</v>
      </c>
      <c r="K113" s="64" t="s">
        <v>89</v>
      </c>
    </row>
    <row r="114" spans="1:11">
      <c r="A114" s="69" t="s">
        <v>1228</v>
      </c>
      <c r="B114" s="66" t="s">
        <v>89</v>
      </c>
      <c r="C114" s="66" t="s">
        <v>89</v>
      </c>
      <c r="D114" s="66" t="s">
        <v>89</v>
      </c>
      <c r="E114" s="66" t="s">
        <v>89</v>
      </c>
      <c r="F114" s="66" t="s">
        <v>89</v>
      </c>
      <c r="G114" s="66">
        <v>0</v>
      </c>
      <c r="H114" s="66">
        <v>29</v>
      </c>
      <c r="I114" s="66">
        <v>2253</v>
      </c>
      <c r="J114" s="66">
        <v>448</v>
      </c>
      <c r="K114" s="66">
        <v>-135</v>
      </c>
    </row>
    <row r="115" spans="1:11" ht="17" thickBot="1">
      <c r="A115" s="65" t="s">
        <v>98</v>
      </c>
      <c r="B115" s="64" t="s">
        <v>89</v>
      </c>
      <c r="C115" s="64" t="s">
        <v>89</v>
      </c>
      <c r="D115" s="64" t="s">
        <v>89</v>
      </c>
      <c r="E115" s="64" t="s">
        <v>89</v>
      </c>
      <c r="F115" s="64" t="s">
        <v>89</v>
      </c>
      <c r="G115" s="64" t="s">
        <v>142</v>
      </c>
      <c r="H115" s="64" t="s">
        <v>1227</v>
      </c>
      <c r="I115" s="64" t="s">
        <v>92</v>
      </c>
      <c r="J115" s="64" t="s">
        <v>92</v>
      </c>
      <c r="K115" s="64" t="s">
        <v>142</v>
      </c>
    </row>
    <row r="116" spans="1:11">
      <c r="A116" s="69" t="s">
        <v>1226</v>
      </c>
      <c r="B116" s="66">
        <v>2441</v>
      </c>
      <c r="C116" s="66">
        <v>2145</v>
      </c>
      <c r="D116" s="66">
        <v>232</v>
      </c>
      <c r="E116" s="66">
        <v>4822</v>
      </c>
      <c r="F116" s="66">
        <v>3004</v>
      </c>
      <c r="G116" s="66">
        <v>1954</v>
      </c>
      <c r="H116" s="66">
        <v>1843</v>
      </c>
      <c r="I116" s="66">
        <v>2935</v>
      </c>
      <c r="J116" s="66">
        <v>2652</v>
      </c>
      <c r="K116" s="66">
        <v>925</v>
      </c>
    </row>
    <row r="117" spans="1:11" ht="17" thickBot="1">
      <c r="A117" s="65" t="s">
        <v>98</v>
      </c>
      <c r="B117" s="64" t="s">
        <v>753</v>
      </c>
      <c r="C117" s="64" t="s">
        <v>92</v>
      </c>
      <c r="D117" s="64" t="s">
        <v>1225</v>
      </c>
      <c r="E117" s="64" t="s">
        <v>1224</v>
      </c>
      <c r="F117" s="64" t="s">
        <v>1223</v>
      </c>
      <c r="G117" s="64" t="s">
        <v>291</v>
      </c>
      <c r="H117" s="64" t="s">
        <v>1222</v>
      </c>
      <c r="I117" s="64" t="s">
        <v>1221</v>
      </c>
      <c r="J117" s="64" t="s">
        <v>92</v>
      </c>
      <c r="K117" s="64" t="s">
        <v>1197</v>
      </c>
    </row>
    <row r="118" spans="1:11" ht="17" thickBot="1">
      <c r="A118" s="63"/>
      <c r="B118" s="63"/>
      <c r="C118" s="63"/>
      <c r="D118" s="63"/>
      <c r="E118" s="63"/>
      <c r="F118" s="63"/>
      <c r="G118" s="63"/>
      <c r="H118" s="63"/>
      <c r="I118" s="63"/>
      <c r="J118" s="63"/>
      <c r="K118" s="63"/>
    </row>
    <row r="119" spans="1:11">
      <c r="A119" s="69" t="s">
        <v>1220</v>
      </c>
      <c r="B119" s="66" t="s">
        <v>89</v>
      </c>
      <c r="C119" s="66" t="s">
        <v>89</v>
      </c>
      <c r="D119" s="66" t="s">
        <v>89</v>
      </c>
      <c r="E119" s="66" t="s">
        <v>89</v>
      </c>
      <c r="F119" s="66" t="s">
        <v>89</v>
      </c>
      <c r="G119" s="66" t="s">
        <v>89</v>
      </c>
      <c r="H119" s="66" t="s">
        <v>89</v>
      </c>
      <c r="I119" s="66" t="s">
        <v>89</v>
      </c>
      <c r="J119" s="66" t="s">
        <v>89</v>
      </c>
      <c r="K119" s="66" t="s">
        <v>89</v>
      </c>
    </row>
    <row r="120" spans="1:11" ht="17" thickBot="1">
      <c r="A120" s="65" t="s">
        <v>98</v>
      </c>
      <c r="B120" s="64" t="s">
        <v>89</v>
      </c>
      <c r="C120" s="64" t="s">
        <v>89</v>
      </c>
      <c r="D120" s="64" t="s">
        <v>89</v>
      </c>
      <c r="E120" s="64" t="s">
        <v>89</v>
      </c>
      <c r="F120" s="64" t="s">
        <v>89</v>
      </c>
      <c r="G120" s="64" t="s">
        <v>89</v>
      </c>
      <c r="H120" s="64" t="s">
        <v>89</v>
      </c>
      <c r="I120" s="64" t="s">
        <v>89</v>
      </c>
      <c r="J120" s="64" t="s">
        <v>89</v>
      </c>
      <c r="K120" s="64" t="s">
        <v>89</v>
      </c>
    </row>
    <row r="121" spans="1:11">
      <c r="A121" s="69" t="s">
        <v>1219</v>
      </c>
      <c r="B121" s="66" t="s">
        <v>89</v>
      </c>
      <c r="C121" s="66" t="s">
        <v>89</v>
      </c>
      <c r="D121" s="66" t="s">
        <v>89</v>
      </c>
      <c r="E121" s="66" t="s">
        <v>89</v>
      </c>
      <c r="F121" s="66" t="s">
        <v>89</v>
      </c>
      <c r="G121" s="66" t="s">
        <v>89</v>
      </c>
      <c r="H121" s="66" t="s">
        <v>89</v>
      </c>
      <c r="I121" s="66" t="s">
        <v>89</v>
      </c>
      <c r="J121" s="66" t="s">
        <v>89</v>
      </c>
      <c r="K121" s="66" t="s">
        <v>89</v>
      </c>
    </row>
    <row r="122" spans="1:11" ht="17" thickBot="1">
      <c r="A122" s="65" t="s">
        <v>98</v>
      </c>
      <c r="B122" s="64" t="s">
        <v>89</v>
      </c>
      <c r="C122" s="64" t="s">
        <v>89</v>
      </c>
      <c r="D122" s="64" t="s">
        <v>89</v>
      </c>
      <c r="E122" s="64" t="s">
        <v>89</v>
      </c>
      <c r="F122" s="64" t="s">
        <v>89</v>
      </c>
      <c r="G122" s="64" t="s">
        <v>89</v>
      </c>
      <c r="H122" s="64" t="s">
        <v>89</v>
      </c>
      <c r="I122" s="64" t="s">
        <v>89</v>
      </c>
      <c r="J122" s="64" t="s">
        <v>89</v>
      </c>
      <c r="K122" s="64" t="s">
        <v>89</v>
      </c>
    </row>
    <row r="123" spans="1:11">
      <c r="A123" s="69" t="s">
        <v>1218</v>
      </c>
      <c r="B123" s="66">
        <v>-176</v>
      </c>
      <c r="C123" s="66">
        <v>-199</v>
      </c>
      <c r="D123" s="66">
        <v>-224</v>
      </c>
      <c r="E123" s="66">
        <v>-255</v>
      </c>
      <c r="F123" s="66">
        <v>-268</v>
      </c>
      <c r="G123" s="66">
        <v>-293</v>
      </c>
      <c r="H123" s="66">
        <v>-267</v>
      </c>
      <c r="I123" s="66">
        <v>-287</v>
      </c>
      <c r="J123" s="66" t="s">
        <v>89</v>
      </c>
      <c r="K123" s="66" t="s">
        <v>89</v>
      </c>
    </row>
    <row r="124" spans="1:11" ht="17" thickBot="1">
      <c r="A124" s="65" t="s">
        <v>98</v>
      </c>
      <c r="B124" s="64" t="s">
        <v>821</v>
      </c>
      <c r="C124" s="64" t="s">
        <v>874</v>
      </c>
      <c r="D124" s="64" t="s">
        <v>562</v>
      </c>
      <c r="E124" s="64" t="s">
        <v>443</v>
      </c>
      <c r="F124" s="64" t="s">
        <v>472</v>
      </c>
      <c r="G124" s="64" t="s">
        <v>335</v>
      </c>
      <c r="H124" s="64" t="s">
        <v>430</v>
      </c>
      <c r="I124" s="64" t="s">
        <v>89</v>
      </c>
      <c r="J124" s="64" t="s">
        <v>89</v>
      </c>
      <c r="K124" s="64" t="s">
        <v>89</v>
      </c>
    </row>
    <row r="125" spans="1:11">
      <c r="A125" s="69" t="s">
        <v>1217</v>
      </c>
      <c r="B125" s="66" t="s">
        <v>89</v>
      </c>
      <c r="C125" s="66" t="s">
        <v>89</v>
      </c>
      <c r="D125" s="66" t="s">
        <v>89</v>
      </c>
      <c r="E125" s="66" t="s">
        <v>89</v>
      </c>
      <c r="F125" s="66" t="s">
        <v>89</v>
      </c>
      <c r="G125" s="66" t="s">
        <v>89</v>
      </c>
      <c r="H125" s="66" t="s">
        <v>89</v>
      </c>
      <c r="I125" s="66" t="s">
        <v>89</v>
      </c>
      <c r="J125" s="66" t="s">
        <v>89</v>
      </c>
      <c r="K125" s="66" t="s">
        <v>89</v>
      </c>
    </row>
    <row r="126" spans="1:11" ht="17" thickBot="1">
      <c r="A126" s="65" t="s">
        <v>98</v>
      </c>
      <c r="B126" s="64" t="s">
        <v>89</v>
      </c>
      <c r="C126" s="64" t="s">
        <v>89</v>
      </c>
      <c r="D126" s="64" t="s">
        <v>89</v>
      </c>
      <c r="E126" s="64" t="s">
        <v>89</v>
      </c>
      <c r="F126" s="64" t="s">
        <v>89</v>
      </c>
      <c r="G126" s="64" t="s">
        <v>89</v>
      </c>
      <c r="H126" s="64" t="s">
        <v>89</v>
      </c>
      <c r="I126" s="64" t="s">
        <v>89</v>
      </c>
      <c r="J126" s="64" t="s">
        <v>89</v>
      </c>
      <c r="K126" s="64" t="s">
        <v>89</v>
      </c>
    </row>
    <row r="127" spans="1:11">
      <c r="A127" s="69" t="s">
        <v>1216</v>
      </c>
      <c r="B127" s="66" t="s">
        <v>89</v>
      </c>
      <c r="C127" s="66" t="s">
        <v>89</v>
      </c>
      <c r="D127" s="66" t="s">
        <v>89</v>
      </c>
      <c r="E127" s="66" t="s">
        <v>89</v>
      </c>
      <c r="F127" s="66" t="s">
        <v>89</v>
      </c>
      <c r="G127" s="66" t="s">
        <v>89</v>
      </c>
      <c r="H127" s="66" t="s">
        <v>89</v>
      </c>
      <c r="I127" s="66" t="s">
        <v>89</v>
      </c>
      <c r="J127" s="66" t="s">
        <v>89</v>
      </c>
      <c r="K127" s="66" t="s">
        <v>89</v>
      </c>
    </row>
    <row r="128" spans="1:11" ht="17" thickBot="1">
      <c r="A128" s="65" t="s">
        <v>98</v>
      </c>
      <c r="B128" s="64" t="s">
        <v>89</v>
      </c>
      <c r="C128" s="64" t="s">
        <v>89</v>
      </c>
      <c r="D128" s="64" t="s">
        <v>89</v>
      </c>
      <c r="E128" s="64" t="s">
        <v>89</v>
      </c>
      <c r="F128" s="64" t="s">
        <v>89</v>
      </c>
      <c r="G128" s="64" t="s">
        <v>89</v>
      </c>
      <c r="H128" s="64" t="s">
        <v>89</v>
      </c>
      <c r="I128" s="64" t="s">
        <v>89</v>
      </c>
      <c r="J128" s="64" t="s">
        <v>89</v>
      </c>
      <c r="K128" s="64" t="s">
        <v>89</v>
      </c>
    </row>
    <row r="129" spans="1:11">
      <c r="A129" s="69" t="s">
        <v>1215</v>
      </c>
      <c r="B129" s="66">
        <v>-176</v>
      </c>
      <c r="C129" s="66">
        <v>-199</v>
      </c>
      <c r="D129" s="66">
        <v>-224</v>
      </c>
      <c r="E129" s="66">
        <v>-255</v>
      </c>
      <c r="F129" s="66">
        <v>-268</v>
      </c>
      <c r="G129" s="66">
        <v>-293</v>
      </c>
      <c r="H129" s="66">
        <v>-267</v>
      </c>
      <c r="I129" s="66">
        <v>-287</v>
      </c>
      <c r="J129" s="66" t="s">
        <v>89</v>
      </c>
      <c r="K129" s="66" t="s">
        <v>89</v>
      </c>
    </row>
    <row r="130" spans="1:11" ht="17" thickBot="1">
      <c r="A130" s="65" t="s">
        <v>98</v>
      </c>
      <c r="B130" s="64" t="s">
        <v>821</v>
      </c>
      <c r="C130" s="64" t="s">
        <v>874</v>
      </c>
      <c r="D130" s="64" t="s">
        <v>562</v>
      </c>
      <c r="E130" s="64" t="s">
        <v>443</v>
      </c>
      <c r="F130" s="64" t="s">
        <v>472</v>
      </c>
      <c r="G130" s="64" t="s">
        <v>335</v>
      </c>
      <c r="H130" s="64" t="s">
        <v>430</v>
      </c>
      <c r="I130" s="64" t="s">
        <v>89</v>
      </c>
      <c r="J130" s="64" t="s">
        <v>89</v>
      </c>
      <c r="K130" s="64" t="s">
        <v>89</v>
      </c>
    </row>
    <row r="131" spans="1:11">
      <c r="A131" s="69" t="s">
        <v>1214</v>
      </c>
      <c r="B131" s="66">
        <v>2265</v>
      </c>
      <c r="C131" s="66">
        <v>1946</v>
      </c>
      <c r="D131" s="66">
        <v>8</v>
      </c>
      <c r="E131" s="66">
        <v>4567</v>
      </c>
      <c r="F131" s="66">
        <v>2736</v>
      </c>
      <c r="G131" s="66">
        <v>1661</v>
      </c>
      <c r="H131" s="66">
        <v>1547</v>
      </c>
      <c r="I131" s="66">
        <v>395</v>
      </c>
      <c r="J131" s="66">
        <v>2204</v>
      </c>
      <c r="K131" s="66">
        <v>1060</v>
      </c>
    </row>
    <row r="132" spans="1:11" ht="17" thickBot="1">
      <c r="A132" s="65" t="s">
        <v>98</v>
      </c>
      <c r="B132" s="64" t="s">
        <v>592</v>
      </c>
      <c r="C132" s="64" t="s">
        <v>92</v>
      </c>
      <c r="D132" s="64" t="s">
        <v>142</v>
      </c>
      <c r="E132" s="64" t="s">
        <v>1211</v>
      </c>
      <c r="F132" s="64" t="s">
        <v>735</v>
      </c>
      <c r="G132" s="64" t="s">
        <v>296</v>
      </c>
      <c r="H132" s="64" t="s">
        <v>92</v>
      </c>
      <c r="I132" s="64" t="s">
        <v>1207</v>
      </c>
      <c r="J132" s="64" t="s">
        <v>92</v>
      </c>
      <c r="K132" s="64" t="s">
        <v>1213</v>
      </c>
    </row>
    <row r="133" spans="1:11">
      <c r="A133" s="69" t="s">
        <v>1212</v>
      </c>
      <c r="B133" s="66">
        <v>2265</v>
      </c>
      <c r="C133" s="66">
        <v>1946</v>
      </c>
      <c r="D133" s="66">
        <v>8</v>
      </c>
      <c r="E133" s="66">
        <v>4567</v>
      </c>
      <c r="F133" s="66">
        <v>2736</v>
      </c>
      <c r="G133" s="66">
        <v>1661</v>
      </c>
      <c r="H133" s="66">
        <v>1576</v>
      </c>
      <c r="I133" s="66">
        <v>2648</v>
      </c>
      <c r="J133" s="66">
        <v>2652</v>
      </c>
      <c r="K133" s="66">
        <v>925</v>
      </c>
    </row>
    <row r="134" spans="1:11" ht="17" thickBot="1">
      <c r="A134" s="65" t="s">
        <v>98</v>
      </c>
      <c r="B134" s="64" t="s">
        <v>592</v>
      </c>
      <c r="C134" s="64" t="s">
        <v>92</v>
      </c>
      <c r="D134" s="64" t="s">
        <v>142</v>
      </c>
      <c r="E134" s="64" t="s">
        <v>1211</v>
      </c>
      <c r="F134" s="64" t="s">
        <v>735</v>
      </c>
      <c r="G134" s="64" t="s">
        <v>1210</v>
      </c>
      <c r="H134" s="64" t="s">
        <v>200</v>
      </c>
      <c r="I134" s="64" t="s">
        <v>364</v>
      </c>
      <c r="J134" s="64" t="s">
        <v>92</v>
      </c>
      <c r="K134" s="64" t="s">
        <v>1197</v>
      </c>
    </row>
    <row r="135" spans="1:11">
      <c r="A135" s="69" t="s">
        <v>1209</v>
      </c>
      <c r="B135" s="66">
        <v>2659</v>
      </c>
      <c r="C135" s="66">
        <v>2658</v>
      </c>
      <c r="D135" s="66">
        <v>2657</v>
      </c>
      <c r="E135" s="66">
        <v>2656</v>
      </c>
      <c r="F135" s="66">
        <v>2653</v>
      </c>
      <c r="G135" s="66">
        <v>2657</v>
      </c>
      <c r="H135" s="66">
        <v>2659</v>
      </c>
      <c r="I135" s="66">
        <v>2654</v>
      </c>
      <c r="J135" s="66">
        <v>2649</v>
      </c>
      <c r="K135" s="66">
        <v>2633</v>
      </c>
    </row>
    <row r="136" spans="1:11" ht="17" thickBot="1">
      <c r="A136" s="65" t="s">
        <v>98</v>
      </c>
      <c r="B136" s="64" t="s">
        <v>426</v>
      </c>
      <c r="C136" s="64" t="s">
        <v>271</v>
      </c>
      <c r="D136" s="64" t="s">
        <v>426</v>
      </c>
      <c r="E136" s="64" t="s">
        <v>271</v>
      </c>
      <c r="F136" s="64" t="s">
        <v>364</v>
      </c>
      <c r="G136" s="64" t="s">
        <v>208</v>
      </c>
      <c r="H136" s="64" t="s">
        <v>204</v>
      </c>
      <c r="I136" s="64" t="s">
        <v>204</v>
      </c>
      <c r="J136" s="64" t="s">
        <v>115</v>
      </c>
      <c r="K136" s="64" t="s">
        <v>204</v>
      </c>
    </row>
    <row r="137" spans="1:11">
      <c r="A137" s="69" t="s">
        <v>1208</v>
      </c>
      <c r="B137" s="91">
        <v>0.85</v>
      </c>
      <c r="C137" s="91">
        <v>0.73</v>
      </c>
      <c r="D137" s="91">
        <v>0</v>
      </c>
      <c r="E137" s="91">
        <v>1.72</v>
      </c>
      <c r="F137" s="91">
        <v>1.03</v>
      </c>
      <c r="G137" s="91">
        <v>0.63</v>
      </c>
      <c r="H137" s="91">
        <v>0.57999999999999996</v>
      </c>
      <c r="I137" s="91">
        <v>0.15</v>
      </c>
      <c r="J137" s="91">
        <v>0.83</v>
      </c>
      <c r="K137" s="91">
        <v>0.4</v>
      </c>
    </row>
    <row r="138" spans="1:11" ht="17" thickBot="1">
      <c r="A138" s="65" t="s">
        <v>98</v>
      </c>
      <c r="B138" s="64" t="s">
        <v>592</v>
      </c>
      <c r="C138" s="64" t="s">
        <v>92</v>
      </c>
      <c r="D138" s="64" t="s">
        <v>142</v>
      </c>
      <c r="E138" s="64" t="s">
        <v>1205</v>
      </c>
      <c r="F138" s="64" t="s">
        <v>1204</v>
      </c>
      <c r="G138" s="64" t="s">
        <v>449</v>
      </c>
      <c r="H138" s="64" t="s">
        <v>92</v>
      </c>
      <c r="I138" s="64" t="s">
        <v>1207</v>
      </c>
      <c r="J138" s="64" t="s">
        <v>92</v>
      </c>
      <c r="K138" s="64" t="s">
        <v>1194</v>
      </c>
    </row>
    <row r="139" spans="1:11">
      <c r="A139" s="69" t="s">
        <v>1206</v>
      </c>
      <c r="B139" s="91">
        <v>0.85</v>
      </c>
      <c r="C139" s="91">
        <v>0.73</v>
      </c>
      <c r="D139" s="91">
        <v>0</v>
      </c>
      <c r="E139" s="91">
        <v>1.72</v>
      </c>
      <c r="F139" s="91">
        <v>1.03</v>
      </c>
      <c r="G139" s="91">
        <v>0.63</v>
      </c>
      <c r="H139" s="91">
        <v>0.59</v>
      </c>
      <c r="I139" s="91">
        <v>1</v>
      </c>
      <c r="J139" s="91">
        <v>1</v>
      </c>
      <c r="K139" s="91">
        <v>0.35</v>
      </c>
    </row>
    <row r="140" spans="1:11" ht="17" thickBot="1">
      <c r="A140" s="65" t="s">
        <v>98</v>
      </c>
      <c r="B140" s="64" t="s">
        <v>592</v>
      </c>
      <c r="C140" s="64" t="s">
        <v>92</v>
      </c>
      <c r="D140" s="64" t="s">
        <v>142</v>
      </c>
      <c r="E140" s="64" t="s">
        <v>1205</v>
      </c>
      <c r="F140" s="64" t="s">
        <v>1204</v>
      </c>
      <c r="G140" s="64" t="s">
        <v>488</v>
      </c>
      <c r="H140" s="64" t="s">
        <v>1203</v>
      </c>
      <c r="I140" s="64" t="s">
        <v>201</v>
      </c>
      <c r="J140" s="64" t="s">
        <v>92</v>
      </c>
      <c r="K140" s="64" t="s">
        <v>944</v>
      </c>
    </row>
    <row r="141" spans="1:11">
      <c r="A141" s="69" t="s">
        <v>1202</v>
      </c>
      <c r="B141" s="66" t="s">
        <v>89</v>
      </c>
      <c r="C141" s="66">
        <v>12</v>
      </c>
      <c r="D141" s="66">
        <v>0</v>
      </c>
      <c r="E141" s="66">
        <v>9</v>
      </c>
      <c r="F141" s="66">
        <v>12</v>
      </c>
      <c r="G141" s="66">
        <v>0</v>
      </c>
      <c r="H141" s="66">
        <v>33</v>
      </c>
      <c r="I141" s="66">
        <v>0</v>
      </c>
      <c r="J141" s="66">
        <v>29</v>
      </c>
      <c r="K141" s="66" t="s">
        <v>89</v>
      </c>
    </row>
    <row r="142" spans="1:11" ht="17" thickBot="1">
      <c r="A142" s="65" t="s">
        <v>98</v>
      </c>
      <c r="B142" s="64" t="s">
        <v>89</v>
      </c>
      <c r="C142" s="64" t="s">
        <v>1002</v>
      </c>
      <c r="D142" s="64" t="s">
        <v>142</v>
      </c>
      <c r="E142" s="64" t="s">
        <v>333</v>
      </c>
      <c r="F142" s="64" t="s">
        <v>1002</v>
      </c>
      <c r="G142" s="64" t="s">
        <v>142</v>
      </c>
      <c r="H142" s="64" t="s">
        <v>540</v>
      </c>
      <c r="I142" s="64" t="s">
        <v>142</v>
      </c>
      <c r="J142" s="64" t="s">
        <v>89</v>
      </c>
      <c r="K142" s="64" t="s">
        <v>89</v>
      </c>
    </row>
    <row r="143" spans="1:11">
      <c r="A143" s="69" t="s">
        <v>1201</v>
      </c>
      <c r="B143" s="66">
        <v>2265</v>
      </c>
      <c r="C143" s="66">
        <v>1958</v>
      </c>
      <c r="D143" s="66">
        <v>8</v>
      </c>
      <c r="E143" s="66">
        <v>4576</v>
      </c>
      <c r="F143" s="66">
        <v>2748</v>
      </c>
      <c r="G143" s="66">
        <v>1661</v>
      </c>
      <c r="H143" s="66">
        <v>1609</v>
      </c>
      <c r="I143" s="66">
        <v>2648</v>
      </c>
      <c r="J143" s="66">
        <v>2681</v>
      </c>
      <c r="K143" s="66">
        <v>925</v>
      </c>
    </row>
    <row r="144" spans="1:11" ht="17" thickBot="1">
      <c r="A144" s="65" t="s">
        <v>98</v>
      </c>
      <c r="B144" s="64" t="s">
        <v>1200</v>
      </c>
      <c r="C144" s="64" t="s">
        <v>92</v>
      </c>
      <c r="D144" s="64" t="s">
        <v>142</v>
      </c>
      <c r="E144" s="64" t="s">
        <v>1199</v>
      </c>
      <c r="F144" s="64" t="s">
        <v>1198</v>
      </c>
      <c r="G144" s="64" t="s">
        <v>681</v>
      </c>
      <c r="H144" s="64" t="s">
        <v>842</v>
      </c>
      <c r="I144" s="64" t="s">
        <v>96</v>
      </c>
      <c r="J144" s="64" t="s">
        <v>92</v>
      </c>
      <c r="K144" s="64" t="s">
        <v>1197</v>
      </c>
    </row>
    <row r="145" spans="1:11">
      <c r="A145" s="69" t="s">
        <v>1196</v>
      </c>
      <c r="B145" s="66">
        <v>2661</v>
      </c>
      <c r="C145" s="66">
        <v>2687</v>
      </c>
      <c r="D145" s="66">
        <v>2658</v>
      </c>
      <c r="E145" s="66">
        <v>2684</v>
      </c>
      <c r="F145" s="66">
        <v>2688</v>
      </c>
      <c r="G145" s="66">
        <v>2658</v>
      </c>
      <c r="H145" s="66">
        <v>2712</v>
      </c>
      <c r="I145" s="66">
        <v>2654</v>
      </c>
      <c r="J145" s="66">
        <v>2701</v>
      </c>
      <c r="K145" s="66">
        <v>2633</v>
      </c>
    </row>
    <row r="146" spans="1:11" ht="17" thickBot="1">
      <c r="A146" s="65" t="s">
        <v>98</v>
      </c>
      <c r="B146" s="64" t="s">
        <v>710</v>
      </c>
      <c r="C146" s="64" t="s">
        <v>295</v>
      </c>
      <c r="D146" s="64" t="s">
        <v>710</v>
      </c>
      <c r="E146" s="64" t="s">
        <v>364</v>
      </c>
      <c r="F146" s="64" t="s">
        <v>295</v>
      </c>
      <c r="G146" s="64" t="s">
        <v>412</v>
      </c>
      <c r="H146" s="64" t="s">
        <v>662</v>
      </c>
      <c r="I146" s="64" t="s">
        <v>428</v>
      </c>
      <c r="J146" s="64" t="s">
        <v>523</v>
      </c>
      <c r="K146" s="64" t="s">
        <v>204</v>
      </c>
    </row>
    <row r="147" spans="1:11">
      <c r="A147" s="69" t="s">
        <v>1195</v>
      </c>
      <c r="B147" s="91">
        <v>0.85</v>
      </c>
      <c r="C147" s="91">
        <v>0.73</v>
      </c>
      <c r="D147" s="91">
        <v>0</v>
      </c>
      <c r="E147" s="91">
        <v>1.71</v>
      </c>
      <c r="F147" s="91">
        <v>1.02</v>
      </c>
      <c r="G147" s="91">
        <v>0.62</v>
      </c>
      <c r="H147" s="91">
        <v>0.57999999999999996</v>
      </c>
      <c r="I147" s="91">
        <v>0.15</v>
      </c>
      <c r="J147" s="91">
        <v>0.83</v>
      </c>
      <c r="K147" s="91">
        <v>0.4</v>
      </c>
    </row>
    <row r="148" spans="1:11" ht="17" thickBot="1">
      <c r="A148" s="65" t="s">
        <v>98</v>
      </c>
      <c r="B148" s="64" t="s">
        <v>214</v>
      </c>
      <c r="C148" s="64" t="s">
        <v>92</v>
      </c>
      <c r="D148" s="64" t="s">
        <v>142</v>
      </c>
      <c r="E148" s="64" t="s">
        <v>1192</v>
      </c>
      <c r="F148" s="64" t="s">
        <v>1191</v>
      </c>
      <c r="G148" s="64" t="s">
        <v>289</v>
      </c>
      <c r="H148" s="64" t="s">
        <v>92</v>
      </c>
      <c r="I148" s="64" t="s">
        <v>1091</v>
      </c>
      <c r="J148" s="64" t="s">
        <v>92</v>
      </c>
      <c r="K148" s="64" t="s">
        <v>1194</v>
      </c>
    </row>
    <row r="149" spans="1:11">
      <c r="A149" s="69" t="s">
        <v>1193</v>
      </c>
      <c r="B149" s="91">
        <v>0.85</v>
      </c>
      <c r="C149" s="91">
        <v>0.73</v>
      </c>
      <c r="D149" s="91">
        <v>0</v>
      </c>
      <c r="E149" s="91">
        <v>1.71</v>
      </c>
      <c r="F149" s="91">
        <v>1.02</v>
      </c>
      <c r="G149" s="91">
        <v>0.62</v>
      </c>
      <c r="H149" s="91">
        <v>0.59</v>
      </c>
      <c r="I149" s="91">
        <v>1</v>
      </c>
      <c r="J149" s="91">
        <v>0.99</v>
      </c>
      <c r="K149" s="91">
        <v>0.35</v>
      </c>
    </row>
    <row r="150" spans="1:11" ht="17" thickBot="1">
      <c r="A150" s="65" t="s">
        <v>98</v>
      </c>
      <c r="B150" s="64" t="s">
        <v>214</v>
      </c>
      <c r="C150" s="64" t="s">
        <v>92</v>
      </c>
      <c r="D150" s="64" t="s">
        <v>142</v>
      </c>
      <c r="E150" s="64" t="s">
        <v>1192</v>
      </c>
      <c r="F150" s="64" t="s">
        <v>1191</v>
      </c>
      <c r="G150" s="64" t="s">
        <v>594</v>
      </c>
      <c r="H150" s="64" t="s">
        <v>200</v>
      </c>
      <c r="I150" s="64" t="s">
        <v>339</v>
      </c>
      <c r="J150" s="64" t="s">
        <v>92</v>
      </c>
      <c r="K150" s="64" t="s">
        <v>944</v>
      </c>
    </row>
    <row r="151" spans="1:11" ht="16" customHeight="1" thickBot="1">
      <c r="A151" s="78" t="s">
        <v>706</v>
      </c>
      <c r="B151" s="78"/>
      <c r="C151" s="78"/>
      <c r="D151" s="78"/>
      <c r="E151" s="78"/>
      <c r="F151" s="78"/>
      <c r="G151" s="78"/>
      <c r="H151" s="78"/>
      <c r="I151" s="78"/>
      <c r="J151" s="78"/>
      <c r="K151" s="78"/>
    </row>
    <row r="152" spans="1:11">
      <c r="A152" s="69" t="s">
        <v>1190</v>
      </c>
      <c r="B152" s="91">
        <v>0.72</v>
      </c>
      <c r="C152" s="91">
        <v>0.7</v>
      </c>
      <c r="D152" s="91">
        <v>0.7</v>
      </c>
      <c r="E152" s="91">
        <v>0.9</v>
      </c>
      <c r="F152" s="91">
        <v>0.5</v>
      </c>
      <c r="G152" s="91">
        <v>0.7</v>
      </c>
      <c r="H152" s="91">
        <v>0.65</v>
      </c>
      <c r="I152" s="91">
        <v>0.6</v>
      </c>
      <c r="J152" s="91">
        <v>0.6</v>
      </c>
      <c r="K152" s="91">
        <v>0.6</v>
      </c>
    </row>
    <row r="153" spans="1:11" ht="17" thickBot="1">
      <c r="A153" s="65" t="s">
        <v>98</v>
      </c>
      <c r="B153" s="64" t="s">
        <v>368</v>
      </c>
      <c r="C153" s="64" t="s">
        <v>426</v>
      </c>
      <c r="D153" s="64" t="s">
        <v>1014</v>
      </c>
      <c r="E153" s="64" t="s">
        <v>1189</v>
      </c>
      <c r="F153" s="64" t="s">
        <v>1066</v>
      </c>
      <c r="G153" s="64" t="s">
        <v>853</v>
      </c>
      <c r="H153" s="64" t="s">
        <v>117</v>
      </c>
      <c r="I153" s="64" t="s">
        <v>426</v>
      </c>
      <c r="J153" s="64" t="s">
        <v>426</v>
      </c>
      <c r="K153" s="64" t="s">
        <v>333</v>
      </c>
    </row>
    <row r="154" spans="1:11">
      <c r="A154" s="69" t="s">
        <v>1188</v>
      </c>
      <c r="B154" s="91" t="s">
        <v>89</v>
      </c>
      <c r="C154" s="91" t="s">
        <v>89</v>
      </c>
      <c r="D154" s="91" t="s">
        <v>89</v>
      </c>
      <c r="E154" s="91" t="s">
        <v>89</v>
      </c>
      <c r="F154" s="91" t="s">
        <v>89</v>
      </c>
      <c r="G154" s="91" t="s">
        <v>89</v>
      </c>
      <c r="H154" s="91" t="s">
        <v>89</v>
      </c>
      <c r="I154" s="91" t="s">
        <v>89</v>
      </c>
      <c r="J154" s="91" t="s">
        <v>89</v>
      </c>
      <c r="K154" s="91" t="s">
        <v>89</v>
      </c>
    </row>
    <row r="155" spans="1:11" ht="17" thickBot="1">
      <c r="A155" s="65" t="s">
        <v>98</v>
      </c>
      <c r="B155" s="64" t="s">
        <v>89</v>
      </c>
      <c r="C155" s="64" t="s">
        <v>89</v>
      </c>
      <c r="D155" s="64" t="s">
        <v>89</v>
      </c>
      <c r="E155" s="64" t="s">
        <v>89</v>
      </c>
      <c r="F155" s="64" t="s">
        <v>89</v>
      </c>
      <c r="G155" s="64" t="s">
        <v>89</v>
      </c>
      <c r="H155" s="64" t="s">
        <v>89</v>
      </c>
      <c r="I155" s="64" t="s">
        <v>89</v>
      </c>
      <c r="J155" s="64" t="s">
        <v>89</v>
      </c>
      <c r="K155" s="64" t="s">
        <v>89</v>
      </c>
    </row>
    <row r="156" spans="1:11">
      <c r="A156" s="69" t="s">
        <v>1187</v>
      </c>
      <c r="B156" s="91" t="s">
        <v>89</v>
      </c>
      <c r="C156" s="91" t="s">
        <v>89</v>
      </c>
      <c r="D156" s="91" t="s">
        <v>89</v>
      </c>
      <c r="E156" s="91" t="s">
        <v>89</v>
      </c>
      <c r="F156" s="91" t="s">
        <v>89</v>
      </c>
      <c r="G156" s="91" t="s">
        <v>89</v>
      </c>
      <c r="H156" s="91" t="s">
        <v>89</v>
      </c>
      <c r="I156" s="91" t="s">
        <v>89</v>
      </c>
      <c r="J156" s="91" t="s">
        <v>89</v>
      </c>
      <c r="K156" s="91" t="s">
        <v>89</v>
      </c>
    </row>
    <row r="157" spans="1:11" ht="17" thickBot="1">
      <c r="A157" s="65" t="s">
        <v>98</v>
      </c>
      <c r="B157" s="64" t="s">
        <v>89</v>
      </c>
      <c r="C157" s="64" t="s">
        <v>89</v>
      </c>
      <c r="D157" s="64" t="s">
        <v>89</v>
      </c>
      <c r="E157" s="64" t="s">
        <v>89</v>
      </c>
      <c r="F157" s="64" t="s">
        <v>89</v>
      </c>
      <c r="G157" s="64" t="s">
        <v>89</v>
      </c>
      <c r="H157" s="64" t="s">
        <v>89</v>
      </c>
      <c r="I157" s="64" t="s">
        <v>89</v>
      </c>
      <c r="J157" s="64" t="s">
        <v>89</v>
      </c>
      <c r="K157" s="64" t="s">
        <v>89</v>
      </c>
    </row>
    <row r="158" spans="1:11">
      <c r="A158" s="69" t="s">
        <v>1186</v>
      </c>
      <c r="B158" s="91" t="s">
        <v>89</v>
      </c>
      <c r="C158" s="91" t="s">
        <v>89</v>
      </c>
      <c r="D158" s="91" t="s">
        <v>89</v>
      </c>
      <c r="E158" s="91" t="s">
        <v>89</v>
      </c>
      <c r="F158" s="91" t="s">
        <v>89</v>
      </c>
      <c r="G158" s="91" t="s">
        <v>89</v>
      </c>
      <c r="H158" s="91" t="s">
        <v>89</v>
      </c>
      <c r="I158" s="91" t="s">
        <v>89</v>
      </c>
      <c r="J158" s="91" t="s">
        <v>89</v>
      </c>
      <c r="K158" s="91" t="s">
        <v>89</v>
      </c>
    </row>
    <row r="159" spans="1:11" ht="17" thickBot="1">
      <c r="A159" s="65" t="s">
        <v>98</v>
      </c>
      <c r="B159" s="64" t="s">
        <v>89</v>
      </c>
      <c r="C159" s="64" t="s">
        <v>89</v>
      </c>
      <c r="D159" s="64" t="s">
        <v>89</v>
      </c>
      <c r="E159" s="64" t="s">
        <v>89</v>
      </c>
      <c r="F159" s="64" t="s">
        <v>89</v>
      </c>
      <c r="G159" s="64" t="s">
        <v>89</v>
      </c>
      <c r="H159" s="64" t="s">
        <v>89</v>
      </c>
      <c r="I159" s="64" t="s">
        <v>89</v>
      </c>
      <c r="J159" s="64" t="s">
        <v>89</v>
      </c>
      <c r="K159" s="64" t="s">
        <v>89</v>
      </c>
    </row>
    <row r="160" spans="1:11">
      <c r="A160" s="69" t="s">
        <v>1185</v>
      </c>
      <c r="B160" s="91" t="s">
        <v>89</v>
      </c>
      <c r="C160" s="91" t="s">
        <v>89</v>
      </c>
      <c r="D160" s="91" t="s">
        <v>89</v>
      </c>
      <c r="E160" s="91" t="s">
        <v>89</v>
      </c>
      <c r="F160" s="91" t="s">
        <v>89</v>
      </c>
      <c r="G160" s="91" t="s">
        <v>89</v>
      </c>
      <c r="H160" s="91" t="s">
        <v>89</v>
      </c>
      <c r="I160" s="91" t="s">
        <v>89</v>
      </c>
      <c r="J160" s="91" t="s">
        <v>89</v>
      </c>
      <c r="K160" s="91" t="s">
        <v>89</v>
      </c>
    </row>
    <row r="161" spans="1:11" ht="17" thickBot="1">
      <c r="A161" s="65" t="s">
        <v>98</v>
      </c>
      <c r="B161" s="64" t="s">
        <v>89</v>
      </c>
      <c r="C161" s="64" t="s">
        <v>89</v>
      </c>
      <c r="D161" s="64" t="s">
        <v>89</v>
      </c>
      <c r="E161" s="64" t="s">
        <v>89</v>
      </c>
      <c r="F161" s="64" t="s">
        <v>89</v>
      </c>
      <c r="G161" s="64" t="s">
        <v>89</v>
      </c>
      <c r="H161" s="64" t="s">
        <v>89</v>
      </c>
      <c r="I161" s="64" t="s">
        <v>89</v>
      </c>
      <c r="J161" s="64" t="s">
        <v>89</v>
      </c>
      <c r="K161" s="64" t="s">
        <v>89</v>
      </c>
    </row>
    <row r="162" spans="1:11">
      <c r="A162" s="69" t="s">
        <v>1184</v>
      </c>
      <c r="B162" s="91" t="s">
        <v>89</v>
      </c>
      <c r="C162" s="91" t="s">
        <v>89</v>
      </c>
      <c r="D162" s="91" t="s">
        <v>89</v>
      </c>
      <c r="E162" s="91" t="s">
        <v>89</v>
      </c>
      <c r="F162" s="91" t="s">
        <v>89</v>
      </c>
      <c r="G162" s="91" t="s">
        <v>89</v>
      </c>
      <c r="H162" s="91" t="s">
        <v>89</v>
      </c>
      <c r="I162" s="91" t="s">
        <v>89</v>
      </c>
      <c r="J162" s="91" t="s">
        <v>89</v>
      </c>
      <c r="K162" s="91" t="s">
        <v>89</v>
      </c>
    </row>
    <row r="163" spans="1:11" ht="17" thickBot="1">
      <c r="A163" s="65" t="s">
        <v>98</v>
      </c>
      <c r="B163" s="64" t="s">
        <v>89</v>
      </c>
      <c r="C163" s="64" t="s">
        <v>89</v>
      </c>
      <c r="D163" s="64" t="s">
        <v>89</v>
      </c>
      <c r="E163" s="64" t="s">
        <v>89</v>
      </c>
      <c r="F163" s="64" t="s">
        <v>89</v>
      </c>
      <c r="G163" s="64" t="s">
        <v>89</v>
      </c>
      <c r="H163" s="64" t="s">
        <v>89</v>
      </c>
      <c r="I163" s="64" t="s">
        <v>89</v>
      </c>
      <c r="J163" s="64" t="s">
        <v>89</v>
      </c>
      <c r="K163" s="64" t="s">
        <v>89</v>
      </c>
    </row>
    <row r="164" spans="1:11">
      <c r="A164" s="69" t="s">
        <v>1183</v>
      </c>
      <c r="B164" s="91" t="s">
        <v>89</v>
      </c>
      <c r="C164" s="91" t="s">
        <v>89</v>
      </c>
      <c r="D164" s="91" t="s">
        <v>89</v>
      </c>
      <c r="E164" s="91" t="s">
        <v>89</v>
      </c>
      <c r="F164" s="91" t="s">
        <v>89</v>
      </c>
      <c r="G164" s="91" t="s">
        <v>89</v>
      </c>
      <c r="H164" s="91" t="s">
        <v>89</v>
      </c>
      <c r="I164" s="91" t="s">
        <v>89</v>
      </c>
      <c r="J164" s="91" t="s">
        <v>89</v>
      </c>
      <c r="K164" s="91" t="s">
        <v>89</v>
      </c>
    </row>
    <row r="165" spans="1:11" ht="17" thickBot="1">
      <c r="A165" s="65" t="s">
        <v>98</v>
      </c>
      <c r="B165" s="64" t="s">
        <v>89</v>
      </c>
      <c r="C165" s="64" t="s">
        <v>89</v>
      </c>
      <c r="D165" s="64" t="s">
        <v>89</v>
      </c>
      <c r="E165" s="64" t="s">
        <v>89</v>
      </c>
      <c r="F165" s="64" t="s">
        <v>89</v>
      </c>
      <c r="G165" s="64" t="s">
        <v>89</v>
      </c>
      <c r="H165" s="64" t="s">
        <v>89</v>
      </c>
      <c r="I165" s="64" t="s">
        <v>89</v>
      </c>
      <c r="J165" s="64" t="s">
        <v>89</v>
      </c>
      <c r="K165" s="64" t="s">
        <v>89</v>
      </c>
    </row>
    <row r="166" spans="1:11">
      <c r="A166" s="69" t="s">
        <v>1182</v>
      </c>
      <c r="B166" s="91" t="s">
        <v>89</v>
      </c>
      <c r="C166" s="91" t="s">
        <v>89</v>
      </c>
      <c r="D166" s="91" t="s">
        <v>89</v>
      </c>
      <c r="E166" s="91" t="s">
        <v>89</v>
      </c>
      <c r="F166" s="91" t="s">
        <v>89</v>
      </c>
      <c r="G166" s="91" t="s">
        <v>89</v>
      </c>
      <c r="H166" s="91" t="s">
        <v>89</v>
      </c>
      <c r="I166" s="91" t="s">
        <v>89</v>
      </c>
      <c r="J166" s="91" t="s">
        <v>89</v>
      </c>
      <c r="K166" s="91" t="s">
        <v>89</v>
      </c>
    </row>
    <row r="167" spans="1:11" ht="17" thickBot="1">
      <c r="A167" s="65" t="s">
        <v>98</v>
      </c>
      <c r="B167" s="64" t="s">
        <v>89</v>
      </c>
      <c r="C167" s="64" t="s">
        <v>89</v>
      </c>
      <c r="D167" s="64" t="s">
        <v>89</v>
      </c>
      <c r="E167" s="64" t="s">
        <v>89</v>
      </c>
      <c r="F167" s="64" t="s">
        <v>89</v>
      </c>
      <c r="G167" s="64" t="s">
        <v>89</v>
      </c>
      <c r="H167" s="64" t="s">
        <v>89</v>
      </c>
      <c r="I167" s="64" t="s">
        <v>89</v>
      </c>
      <c r="J167" s="64" t="s">
        <v>89</v>
      </c>
      <c r="K167" s="64" t="s">
        <v>89</v>
      </c>
    </row>
    <row r="168" spans="1:11">
      <c r="A168" s="69" t="s">
        <v>1181</v>
      </c>
      <c r="B168" s="66">
        <v>1862</v>
      </c>
      <c r="C168" s="66">
        <v>1861</v>
      </c>
      <c r="D168" s="66">
        <v>2127</v>
      </c>
      <c r="E168" s="66">
        <v>1595</v>
      </c>
      <c r="F168" s="66">
        <v>1328</v>
      </c>
      <c r="G168" s="66">
        <v>1860</v>
      </c>
      <c r="H168" s="66">
        <v>1729</v>
      </c>
      <c r="I168" s="66">
        <v>1596</v>
      </c>
      <c r="J168" s="66">
        <v>1594</v>
      </c>
      <c r="K168" s="66">
        <v>1846</v>
      </c>
    </row>
    <row r="169" spans="1:11" ht="17" thickBot="1">
      <c r="A169" s="65" t="s">
        <v>98</v>
      </c>
      <c r="B169" s="64" t="s">
        <v>271</v>
      </c>
      <c r="C169" s="64" t="s">
        <v>995</v>
      </c>
      <c r="D169" s="64" t="s">
        <v>1180</v>
      </c>
      <c r="E169" s="64" t="s">
        <v>1042</v>
      </c>
      <c r="F169" s="64" t="s">
        <v>1066</v>
      </c>
      <c r="G169" s="64" t="s">
        <v>452</v>
      </c>
      <c r="H169" s="64" t="s">
        <v>117</v>
      </c>
      <c r="I169" s="64" t="s">
        <v>271</v>
      </c>
      <c r="J169" s="64" t="s">
        <v>837</v>
      </c>
      <c r="K169" s="64" t="s">
        <v>603</v>
      </c>
    </row>
    <row r="170" spans="1:11">
      <c r="A170" s="69" t="s">
        <v>1179</v>
      </c>
      <c r="B170" s="66" t="s">
        <v>89</v>
      </c>
      <c r="C170" s="66" t="s">
        <v>89</v>
      </c>
      <c r="D170" s="66" t="s">
        <v>89</v>
      </c>
      <c r="E170" s="66" t="s">
        <v>89</v>
      </c>
      <c r="F170" s="66" t="s">
        <v>89</v>
      </c>
      <c r="G170" s="66" t="s">
        <v>89</v>
      </c>
      <c r="H170" s="66" t="s">
        <v>89</v>
      </c>
      <c r="I170" s="66" t="s">
        <v>89</v>
      </c>
      <c r="J170" s="66" t="s">
        <v>89</v>
      </c>
      <c r="K170" s="66" t="s">
        <v>89</v>
      </c>
    </row>
    <row r="171" spans="1:11" ht="17" thickBot="1">
      <c r="A171" s="65" t="s">
        <v>98</v>
      </c>
      <c r="B171" s="64" t="s">
        <v>89</v>
      </c>
      <c r="C171" s="64" t="s">
        <v>89</v>
      </c>
      <c r="D171" s="64" t="s">
        <v>89</v>
      </c>
      <c r="E171" s="64" t="s">
        <v>89</v>
      </c>
      <c r="F171" s="64" t="s">
        <v>89</v>
      </c>
      <c r="G171" s="64" t="s">
        <v>89</v>
      </c>
      <c r="H171" s="64" t="s">
        <v>89</v>
      </c>
      <c r="I171" s="64" t="s">
        <v>89</v>
      </c>
      <c r="J171" s="64" t="s">
        <v>89</v>
      </c>
      <c r="K171" s="64" t="s">
        <v>89</v>
      </c>
    </row>
    <row r="172" spans="1:11">
      <c r="A172" s="69" t="s">
        <v>1178</v>
      </c>
      <c r="B172" s="66" t="s">
        <v>89</v>
      </c>
      <c r="C172" s="66" t="s">
        <v>89</v>
      </c>
      <c r="D172" s="66" t="s">
        <v>89</v>
      </c>
      <c r="E172" s="66" t="s">
        <v>89</v>
      </c>
      <c r="F172" s="66" t="s">
        <v>89</v>
      </c>
      <c r="G172" s="66" t="s">
        <v>89</v>
      </c>
      <c r="H172" s="66" t="s">
        <v>89</v>
      </c>
      <c r="I172" s="66" t="s">
        <v>89</v>
      </c>
      <c r="J172" s="66" t="s">
        <v>89</v>
      </c>
      <c r="K172" s="66" t="s">
        <v>89</v>
      </c>
    </row>
    <row r="173" spans="1:11" ht="17" thickBot="1">
      <c r="A173" s="65" t="s">
        <v>98</v>
      </c>
      <c r="B173" s="64" t="s">
        <v>89</v>
      </c>
      <c r="C173" s="64" t="s">
        <v>89</v>
      </c>
      <c r="D173" s="64" t="s">
        <v>89</v>
      </c>
      <c r="E173" s="64" t="s">
        <v>89</v>
      </c>
      <c r="F173" s="64" t="s">
        <v>89</v>
      </c>
      <c r="G173" s="64" t="s">
        <v>89</v>
      </c>
      <c r="H173" s="64" t="s">
        <v>89</v>
      </c>
      <c r="I173" s="64" t="s">
        <v>89</v>
      </c>
      <c r="J173" s="64" t="s">
        <v>89</v>
      </c>
      <c r="K173" s="64" t="s">
        <v>89</v>
      </c>
    </row>
    <row r="174" spans="1:11">
      <c r="A174" s="69" t="s">
        <v>1177</v>
      </c>
      <c r="B174" s="91" t="s">
        <v>89</v>
      </c>
      <c r="C174" s="91" t="s">
        <v>89</v>
      </c>
      <c r="D174" s="91" t="s">
        <v>89</v>
      </c>
      <c r="E174" s="91" t="s">
        <v>89</v>
      </c>
      <c r="F174" s="91" t="s">
        <v>89</v>
      </c>
      <c r="G174" s="91" t="s">
        <v>89</v>
      </c>
      <c r="H174" s="91" t="s">
        <v>89</v>
      </c>
      <c r="I174" s="91" t="s">
        <v>89</v>
      </c>
      <c r="J174" s="91" t="s">
        <v>89</v>
      </c>
      <c r="K174" s="91" t="s">
        <v>89</v>
      </c>
    </row>
    <row r="175" spans="1:11" ht="17" thickBot="1">
      <c r="A175" s="65" t="s">
        <v>98</v>
      </c>
      <c r="B175" s="64" t="s">
        <v>89</v>
      </c>
      <c r="C175" s="64" t="s">
        <v>89</v>
      </c>
      <c r="D175" s="64" t="s">
        <v>89</v>
      </c>
      <c r="E175" s="64" t="s">
        <v>89</v>
      </c>
      <c r="F175" s="64" t="s">
        <v>89</v>
      </c>
      <c r="G175" s="64" t="s">
        <v>89</v>
      </c>
      <c r="H175" s="64" t="s">
        <v>89</v>
      </c>
      <c r="I175" s="64" t="s">
        <v>89</v>
      </c>
      <c r="J175" s="64" t="s">
        <v>89</v>
      </c>
      <c r="K175" s="64" t="s">
        <v>89</v>
      </c>
    </row>
    <row r="176" spans="1:11">
      <c r="A176" s="69" t="s">
        <v>1176</v>
      </c>
      <c r="B176" s="91" t="s">
        <v>89</v>
      </c>
      <c r="C176" s="91" t="s">
        <v>89</v>
      </c>
      <c r="D176" s="91" t="s">
        <v>89</v>
      </c>
      <c r="E176" s="91" t="s">
        <v>89</v>
      </c>
      <c r="F176" s="91" t="s">
        <v>89</v>
      </c>
      <c r="G176" s="91" t="s">
        <v>89</v>
      </c>
      <c r="H176" s="91" t="s">
        <v>89</v>
      </c>
      <c r="I176" s="91" t="s">
        <v>89</v>
      </c>
      <c r="J176" s="91" t="s">
        <v>89</v>
      </c>
      <c r="K176" s="91" t="s">
        <v>89</v>
      </c>
    </row>
    <row r="177" spans="1:11" ht="17" thickBot="1">
      <c r="A177" s="65" t="s">
        <v>98</v>
      </c>
      <c r="B177" s="64" t="s">
        <v>89</v>
      </c>
      <c r="C177" s="64" t="s">
        <v>89</v>
      </c>
      <c r="D177" s="64" t="s">
        <v>89</v>
      </c>
      <c r="E177" s="64" t="s">
        <v>89</v>
      </c>
      <c r="F177" s="64" t="s">
        <v>89</v>
      </c>
      <c r="G177" s="64" t="s">
        <v>89</v>
      </c>
      <c r="H177" s="64" t="s">
        <v>89</v>
      </c>
      <c r="I177" s="64" t="s">
        <v>89</v>
      </c>
      <c r="J177" s="64" t="s">
        <v>89</v>
      </c>
      <c r="K177" s="64" t="s">
        <v>89</v>
      </c>
    </row>
    <row r="178" spans="1:11">
      <c r="A178" s="69" t="s">
        <v>1175</v>
      </c>
      <c r="B178" s="66" t="s">
        <v>89</v>
      </c>
      <c r="C178" s="66" t="s">
        <v>89</v>
      </c>
      <c r="D178" s="66" t="s">
        <v>89</v>
      </c>
      <c r="E178" s="66" t="s">
        <v>89</v>
      </c>
      <c r="F178" s="66" t="s">
        <v>89</v>
      </c>
      <c r="G178" s="66" t="s">
        <v>89</v>
      </c>
      <c r="H178" s="66" t="s">
        <v>89</v>
      </c>
      <c r="I178" s="66" t="s">
        <v>89</v>
      </c>
      <c r="J178" s="66" t="s">
        <v>89</v>
      </c>
      <c r="K178" s="66" t="s">
        <v>89</v>
      </c>
    </row>
    <row r="179" spans="1:11" ht="17" thickBot="1">
      <c r="A179" s="65" t="s">
        <v>98</v>
      </c>
      <c r="B179" s="64" t="s">
        <v>89</v>
      </c>
      <c r="C179" s="64" t="s">
        <v>89</v>
      </c>
      <c r="D179" s="64" t="s">
        <v>89</v>
      </c>
      <c r="E179" s="64" t="s">
        <v>89</v>
      </c>
      <c r="F179" s="64" t="s">
        <v>89</v>
      </c>
      <c r="G179" s="64" t="s">
        <v>89</v>
      </c>
      <c r="H179" s="64" t="s">
        <v>89</v>
      </c>
      <c r="I179" s="64" t="s">
        <v>89</v>
      </c>
      <c r="J179" s="64" t="s">
        <v>89</v>
      </c>
      <c r="K179" s="64" t="s">
        <v>89</v>
      </c>
    </row>
    <row r="180" spans="1:11">
      <c r="A180" s="69" t="s">
        <v>1174</v>
      </c>
      <c r="B180" s="66" t="s">
        <v>89</v>
      </c>
      <c r="C180" s="66" t="s">
        <v>89</v>
      </c>
      <c r="D180" s="66" t="s">
        <v>89</v>
      </c>
      <c r="E180" s="66" t="s">
        <v>89</v>
      </c>
      <c r="F180" s="66" t="s">
        <v>89</v>
      </c>
      <c r="G180" s="66" t="s">
        <v>89</v>
      </c>
      <c r="H180" s="66" t="s">
        <v>89</v>
      </c>
      <c r="I180" s="66" t="s">
        <v>89</v>
      </c>
      <c r="J180" s="66" t="s">
        <v>89</v>
      </c>
      <c r="K180" s="66" t="s">
        <v>89</v>
      </c>
    </row>
    <row r="181" spans="1:11" ht="17" thickBot="1">
      <c r="A181" s="65" t="s">
        <v>98</v>
      </c>
      <c r="B181" s="64" t="s">
        <v>89</v>
      </c>
      <c r="C181" s="64" t="s">
        <v>89</v>
      </c>
      <c r="D181" s="64" t="s">
        <v>89</v>
      </c>
      <c r="E181" s="64" t="s">
        <v>89</v>
      </c>
      <c r="F181" s="64" t="s">
        <v>89</v>
      </c>
      <c r="G181" s="64" t="s">
        <v>89</v>
      </c>
      <c r="H181" s="64" t="s">
        <v>89</v>
      </c>
      <c r="I181" s="64" t="s">
        <v>89</v>
      </c>
      <c r="J181" s="64" t="s">
        <v>89</v>
      </c>
      <c r="K181" s="64" t="s">
        <v>89</v>
      </c>
    </row>
    <row r="182" spans="1:11">
      <c r="A182" s="69" t="s">
        <v>1173</v>
      </c>
      <c r="B182" s="66" t="s">
        <v>89</v>
      </c>
      <c r="C182" s="66" t="s">
        <v>89</v>
      </c>
      <c r="D182" s="66" t="s">
        <v>89</v>
      </c>
      <c r="E182" s="66" t="s">
        <v>89</v>
      </c>
      <c r="F182" s="66" t="s">
        <v>89</v>
      </c>
      <c r="G182" s="66" t="s">
        <v>89</v>
      </c>
      <c r="H182" s="66" t="s">
        <v>89</v>
      </c>
      <c r="I182" s="66" t="s">
        <v>89</v>
      </c>
      <c r="J182" s="66" t="s">
        <v>89</v>
      </c>
      <c r="K182" s="66" t="s">
        <v>89</v>
      </c>
    </row>
    <row r="183" spans="1:11" ht="17" thickBot="1">
      <c r="A183" s="65" t="s">
        <v>98</v>
      </c>
      <c r="B183" s="64" t="s">
        <v>89</v>
      </c>
      <c r="C183" s="64" t="s">
        <v>89</v>
      </c>
      <c r="D183" s="64" t="s">
        <v>89</v>
      </c>
      <c r="E183" s="64" t="s">
        <v>89</v>
      </c>
      <c r="F183" s="64" t="s">
        <v>89</v>
      </c>
      <c r="G183" s="64" t="s">
        <v>89</v>
      </c>
      <c r="H183" s="64" t="s">
        <v>89</v>
      </c>
      <c r="I183" s="64" t="s">
        <v>89</v>
      </c>
      <c r="J183" s="64" t="s">
        <v>89</v>
      </c>
      <c r="K183" s="64" t="s">
        <v>89</v>
      </c>
    </row>
    <row r="184" spans="1:11">
      <c r="A184" s="69" t="s">
        <v>1172</v>
      </c>
      <c r="B184" s="66" t="s">
        <v>89</v>
      </c>
      <c r="C184" s="66" t="s">
        <v>89</v>
      </c>
      <c r="D184" s="66" t="s">
        <v>89</v>
      </c>
      <c r="E184" s="66" t="s">
        <v>89</v>
      </c>
      <c r="F184" s="66" t="s">
        <v>89</v>
      </c>
      <c r="G184" s="66" t="s">
        <v>89</v>
      </c>
      <c r="H184" s="66" t="s">
        <v>89</v>
      </c>
      <c r="I184" s="66" t="s">
        <v>89</v>
      </c>
      <c r="J184" s="66" t="s">
        <v>89</v>
      </c>
      <c r="K184" s="66" t="s">
        <v>89</v>
      </c>
    </row>
    <row r="185" spans="1:11" ht="17" thickBot="1">
      <c r="A185" s="65" t="s">
        <v>98</v>
      </c>
      <c r="B185" s="64" t="s">
        <v>89</v>
      </c>
      <c r="C185" s="64" t="s">
        <v>89</v>
      </c>
      <c r="D185" s="64" t="s">
        <v>89</v>
      </c>
      <c r="E185" s="64" t="s">
        <v>89</v>
      </c>
      <c r="F185" s="64" t="s">
        <v>89</v>
      </c>
      <c r="G185" s="64" t="s">
        <v>89</v>
      </c>
      <c r="H185" s="64" t="s">
        <v>89</v>
      </c>
      <c r="I185" s="64" t="s">
        <v>89</v>
      </c>
      <c r="J185" s="64" t="s">
        <v>89</v>
      </c>
      <c r="K185" s="64" t="s">
        <v>89</v>
      </c>
    </row>
    <row r="186" spans="1:11">
      <c r="A186" s="69" t="s">
        <v>1171</v>
      </c>
      <c r="B186" s="66" t="s">
        <v>89</v>
      </c>
      <c r="C186" s="66" t="s">
        <v>89</v>
      </c>
      <c r="D186" s="66" t="s">
        <v>89</v>
      </c>
      <c r="E186" s="66" t="s">
        <v>89</v>
      </c>
      <c r="F186" s="66" t="s">
        <v>89</v>
      </c>
      <c r="G186" s="66" t="s">
        <v>89</v>
      </c>
      <c r="H186" s="66" t="s">
        <v>89</v>
      </c>
      <c r="I186" s="66" t="s">
        <v>89</v>
      </c>
      <c r="J186" s="66" t="s">
        <v>89</v>
      </c>
      <c r="K186" s="66" t="s">
        <v>89</v>
      </c>
    </row>
    <row r="187" spans="1:11" ht="17" thickBot="1">
      <c r="A187" s="65" t="s">
        <v>98</v>
      </c>
      <c r="B187" s="64" t="s">
        <v>89</v>
      </c>
      <c r="C187" s="64" t="s">
        <v>89</v>
      </c>
      <c r="D187" s="64" t="s">
        <v>89</v>
      </c>
      <c r="E187" s="64" t="s">
        <v>89</v>
      </c>
      <c r="F187" s="64" t="s">
        <v>89</v>
      </c>
      <c r="G187" s="64" t="s">
        <v>89</v>
      </c>
      <c r="H187" s="64" t="s">
        <v>89</v>
      </c>
      <c r="I187" s="64" t="s">
        <v>89</v>
      </c>
      <c r="J187" s="64" t="s">
        <v>89</v>
      </c>
      <c r="K187" s="64" t="s">
        <v>89</v>
      </c>
    </row>
    <row r="188" spans="1:11">
      <c r="A188" s="69" t="s">
        <v>1170</v>
      </c>
      <c r="B188" s="66" t="s">
        <v>89</v>
      </c>
      <c r="C188" s="66" t="s">
        <v>89</v>
      </c>
      <c r="D188" s="66" t="s">
        <v>89</v>
      </c>
      <c r="E188" s="66" t="s">
        <v>89</v>
      </c>
      <c r="F188" s="66" t="s">
        <v>89</v>
      </c>
      <c r="G188" s="66" t="s">
        <v>89</v>
      </c>
      <c r="H188" s="66" t="s">
        <v>89</v>
      </c>
      <c r="I188" s="66" t="s">
        <v>89</v>
      </c>
      <c r="J188" s="66" t="s">
        <v>89</v>
      </c>
      <c r="K188" s="66" t="s">
        <v>89</v>
      </c>
    </row>
    <row r="189" spans="1:11" ht="17" thickBot="1">
      <c r="A189" s="65" t="s">
        <v>98</v>
      </c>
      <c r="B189" s="64" t="s">
        <v>89</v>
      </c>
      <c r="C189" s="64" t="s">
        <v>89</v>
      </c>
      <c r="D189" s="64" t="s">
        <v>89</v>
      </c>
      <c r="E189" s="64" t="s">
        <v>89</v>
      </c>
      <c r="F189" s="64" t="s">
        <v>89</v>
      </c>
      <c r="G189" s="64" t="s">
        <v>89</v>
      </c>
      <c r="H189" s="64" t="s">
        <v>89</v>
      </c>
      <c r="I189" s="64" t="s">
        <v>89</v>
      </c>
      <c r="J189" s="64" t="s">
        <v>89</v>
      </c>
      <c r="K189" s="64" t="s">
        <v>89</v>
      </c>
    </row>
    <row r="190" spans="1:11">
      <c r="A190" s="69" t="s">
        <v>1169</v>
      </c>
      <c r="B190" s="66" t="s">
        <v>89</v>
      </c>
      <c r="C190" s="66" t="s">
        <v>89</v>
      </c>
      <c r="D190" s="66" t="s">
        <v>89</v>
      </c>
      <c r="E190" s="66" t="s">
        <v>89</v>
      </c>
      <c r="F190" s="66" t="s">
        <v>89</v>
      </c>
      <c r="G190" s="66" t="s">
        <v>89</v>
      </c>
      <c r="H190" s="66" t="s">
        <v>89</v>
      </c>
      <c r="I190" s="66" t="s">
        <v>89</v>
      </c>
      <c r="J190" s="66" t="s">
        <v>89</v>
      </c>
      <c r="K190" s="66" t="s">
        <v>89</v>
      </c>
    </row>
    <row r="191" spans="1:11" ht="17" thickBot="1">
      <c r="A191" s="65" t="s">
        <v>98</v>
      </c>
      <c r="B191" s="64" t="s">
        <v>89</v>
      </c>
      <c r="C191" s="64" t="s">
        <v>89</v>
      </c>
      <c r="D191" s="64" t="s">
        <v>89</v>
      </c>
      <c r="E191" s="64" t="s">
        <v>89</v>
      </c>
      <c r="F191" s="64" t="s">
        <v>89</v>
      </c>
      <c r="G191" s="64" t="s">
        <v>89</v>
      </c>
      <c r="H191" s="64" t="s">
        <v>89</v>
      </c>
      <c r="I191" s="64" t="s">
        <v>89</v>
      </c>
      <c r="J191" s="64" t="s">
        <v>89</v>
      </c>
      <c r="K191" s="64" t="s">
        <v>89</v>
      </c>
    </row>
    <row r="192" spans="1:11">
      <c r="A192" s="69" t="s">
        <v>1168</v>
      </c>
      <c r="B192" s="66" t="s">
        <v>89</v>
      </c>
      <c r="C192" s="66" t="s">
        <v>89</v>
      </c>
      <c r="D192" s="66" t="s">
        <v>89</v>
      </c>
      <c r="E192" s="66" t="s">
        <v>89</v>
      </c>
      <c r="F192" s="66" t="s">
        <v>89</v>
      </c>
      <c r="G192" s="66" t="s">
        <v>89</v>
      </c>
      <c r="H192" s="66" t="s">
        <v>89</v>
      </c>
      <c r="I192" s="66" t="s">
        <v>89</v>
      </c>
      <c r="J192" s="66" t="s">
        <v>89</v>
      </c>
      <c r="K192" s="66" t="s">
        <v>89</v>
      </c>
    </row>
    <row r="193" spans="1:11" ht="17" thickBot="1">
      <c r="A193" s="65" t="s">
        <v>98</v>
      </c>
      <c r="B193" s="64" t="s">
        <v>89</v>
      </c>
      <c r="C193" s="64" t="s">
        <v>89</v>
      </c>
      <c r="D193" s="64" t="s">
        <v>89</v>
      </c>
      <c r="E193" s="64" t="s">
        <v>89</v>
      </c>
      <c r="F193" s="64" t="s">
        <v>89</v>
      </c>
      <c r="G193" s="64" t="s">
        <v>89</v>
      </c>
      <c r="H193" s="64" t="s">
        <v>89</v>
      </c>
      <c r="I193" s="64" t="s">
        <v>89</v>
      </c>
      <c r="J193" s="64" t="s">
        <v>89</v>
      </c>
      <c r="K193" s="64" t="s">
        <v>89</v>
      </c>
    </row>
    <row r="194" spans="1:11">
      <c r="A194" s="69" t="s">
        <v>1167</v>
      </c>
      <c r="B194" s="66">
        <v>548</v>
      </c>
      <c r="C194" s="66">
        <v>898</v>
      </c>
      <c r="D194" s="66">
        <v>3142</v>
      </c>
      <c r="E194" s="66">
        <v>171</v>
      </c>
      <c r="F194" s="66">
        <v>11</v>
      </c>
      <c r="G194" s="66">
        <v>133</v>
      </c>
      <c r="H194" s="66">
        <v>639</v>
      </c>
      <c r="I194" s="66">
        <v>2080</v>
      </c>
      <c r="J194" s="66">
        <v>580</v>
      </c>
      <c r="K194" s="66">
        <v>986</v>
      </c>
    </row>
    <row r="195" spans="1:11" ht="17" thickBot="1">
      <c r="A195" s="65" t="s">
        <v>98</v>
      </c>
      <c r="B195" s="64" t="s">
        <v>1166</v>
      </c>
      <c r="C195" s="64" t="s">
        <v>145</v>
      </c>
      <c r="D195" s="64" t="s">
        <v>92</v>
      </c>
      <c r="E195" s="64" t="s">
        <v>92</v>
      </c>
      <c r="F195" s="64" t="s">
        <v>1165</v>
      </c>
      <c r="G195" s="64" t="s">
        <v>1164</v>
      </c>
      <c r="H195" s="64" t="s">
        <v>1163</v>
      </c>
      <c r="I195" s="64" t="s">
        <v>92</v>
      </c>
      <c r="J195" s="64" t="s">
        <v>1162</v>
      </c>
      <c r="K195" s="64" t="s">
        <v>130</v>
      </c>
    </row>
    <row r="196" spans="1:11">
      <c r="A196" s="69" t="s">
        <v>1161</v>
      </c>
      <c r="B196" s="66">
        <v>4311</v>
      </c>
      <c r="C196" s="66">
        <v>4779</v>
      </c>
      <c r="D196" s="66">
        <v>4881</v>
      </c>
      <c r="E196" s="66">
        <v>4378</v>
      </c>
      <c r="F196" s="66">
        <v>4680</v>
      </c>
      <c r="G196" s="66">
        <v>3600</v>
      </c>
      <c r="H196" s="66">
        <v>3702</v>
      </c>
      <c r="I196" s="66">
        <v>4060</v>
      </c>
      <c r="J196" s="66">
        <v>3739</v>
      </c>
      <c r="K196" s="66">
        <v>3919</v>
      </c>
    </row>
    <row r="197" spans="1:11" ht="17" thickBot="1">
      <c r="A197" s="65" t="s">
        <v>98</v>
      </c>
      <c r="B197" s="64" t="s">
        <v>864</v>
      </c>
      <c r="C197" s="64" t="s">
        <v>1160</v>
      </c>
      <c r="D197" s="64" t="s">
        <v>1025</v>
      </c>
      <c r="E197" s="64" t="s">
        <v>606</v>
      </c>
      <c r="F197" s="64" t="s">
        <v>1159</v>
      </c>
      <c r="G197" s="64" t="s">
        <v>439</v>
      </c>
      <c r="H197" s="64" t="s">
        <v>928</v>
      </c>
      <c r="I197" s="64" t="s">
        <v>1158</v>
      </c>
      <c r="J197" s="64" t="s">
        <v>355</v>
      </c>
      <c r="K197" s="64" t="s">
        <v>325</v>
      </c>
    </row>
    <row r="198" spans="1:11">
      <c r="A198" s="69" t="s">
        <v>1157</v>
      </c>
      <c r="B198" s="66">
        <v>127</v>
      </c>
      <c r="C198" s="66">
        <v>293</v>
      </c>
      <c r="D198" s="66">
        <v>1738</v>
      </c>
      <c r="E198" s="66">
        <v>60</v>
      </c>
      <c r="F198" s="66">
        <v>3</v>
      </c>
      <c r="G198" s="66">
        <v>50</v>
      </c>
      <c r="H198" s="66">
        <v>219</v>
      </c>
      <c r="I198" s="66">
        <v>1019</v>
      </c>
      <c r="J198" s="66">
        <v>119</v>
      </c>
      <c r="K198" s="66">
        <v>406</v>
      </c>
    </row>
    <row r="199" spans="1:11" ht="17" thickBot="1">
      <c r="A199" s="65" t="s">
        <v>98</v>
      </c>
      <c r="B199" s="64" t="s">
        <v>1156</v>
      </c>
      <c r="C199" s="64" t="s">
        <v>1155</v>
      </c>
      <c r="D199" s="64" t="s">
        <v>92</v>
      </c>
      <c r="E199" s="64" t="s">
        <v>92</v>
      </c>
      <c r="F199" s="64" t="s">
        <v>1154</v>
      </c>
      <c r="G199" s="64" t="s">
        <v>1153</v>
      </c>
      <c r="H199" s="64" t="s">
        <v>1152</v>
      </c>
      <c r="I199" s="64" t="s">
        <v>92</v>
      </c>
      <c r="J199" s="64" t="s">
        <v>1151</v>
      </c>
      <c r="K199" s="64" t="s">
        <v>136</v>
      </c>
    </row>
    <row r="200" spans="1:11">
      <c r="A200" s="69" t="s">
        <v>1150</v>
      </c>
      <c r="B200" s="66">
        <v>998</v>
      </c>
      <c r="C200" s="66">
        <v>1558</v>
      </c>
      <c r="D200" s="66">
        <v>2700</v>
      </c>
      <c r="E200" s="66">
        <v>-788</v>
      </c>
      <c r="F200" s="66">
        <v>1450</v>
      </c>
      <c r="G200" s="66">
        <v>1359</v>
      </c>
      <c r="H200" s="66">
        <v>1271</v>
      </c>
      <c r="I200" s="66">
        <v>1989</v>
      </c>
      <c r="J200" s="66">
        <v>768</v>
      </c>
      <c r="K200" s="66">
        <v>1979</v>
      </c>
    </row>
    <row r="201" spans="1:11" ht="17" thickBot="1">
      <c r="A201" s="65" t="s">
        <v>98</v>
      </c>
      <c r="B201" s="64" t="s">
        <v>1149</v>
      </c>
      <c r="C201" s="64" t="s">
        <v>1148</v>
      </c>
      <c r="D201" s="64" t="s">
        <v>92</v>
      </c>
      <c r="E201" s="64" t="s">
        <v>142</v>
      </c>
      <c r="F201" s="64" t="s">
        <v>719</v>
      </c>
      <c r="G201" s="64" t="s">
        <v>943</v>
      </c>
      <c r="H201" s="64" t="s">
        <v>1147</v>
      </c>
      <c r="I201" s="64" t="s">
        <v>92</v>
      </c>
      <c r="J201" s="64" t="s">
        <v>1146</v>
      </c>
      <c r="K201" s="64" t="s">
        <v>154</v>
      </c>
    </row>
    <row r="202" spans="1:11">
      <c r="A202" s="69" t="s">
        <v>1145</v>
      </c>
      <c r="B202" s="66">
        <v>3313</v>
      </c>
      <c r="C202" s="66">
        <v>3221</v>
      </c>
      <c r="D202" s="66">
        <v>2181</v>
      </c>
      <c r="E202" s="66">
        <v>5166</v>
      </c>
      <c r="F202" s="66">
        <v>3230</v>
      </c>
      <c r="G202" s="66">
        <v>2241</v>
      </c>
      <c r="H202" s="66">
        <v>2431</v>
      </c>
      <c r="I202" s="66">
        <v>2071</v>
      </c>
      <c r="J202" s="66">
        <v>2971</v>
      </c>
      <c r="K202" s="66">
        <v>1940</v>
      </c>
    </row>
    <row r="203" spans="1:11" ht="17" thickBot="1">
      <c r="A203" s="65" t="s">
        <v>98</v>
      </c>
      <c r="B203" s="64" t="s">
        <v>368</v>
      </c>
      <c r="C203" s="64" t="s">
        <v>1144</v>
      </c>
      <c r="D203" s="64" t="s">
        <v>1143</v>
      </c>
      <c r="E203" s="64" t="s">
        <v>455</v>
      </c>
      <c r="F203" s="64" t="s">
        <v>1142</v>
      </c>
      <c r="G203" s="64" t="s">
        <v>423</v>
      </c>
      <c r="H203" s="64" t="s">
        <v>513</v>
      </c>
      <c r="I203" s="64" t="s">
        <v>819</v>
      </c>
      <c r="J203" s="64" t="s">
        <v>1141</v>
      </c>
      <c r="K203" s="64" t="s">
        <v>1140</v>
      </c>
    </row>
    <row r="204" spans="1:11">
      <c r="A204" s="69" t="s">
        <v>1139</v>
      </c>
      <c r="B204" s="66">
        <v>2686</v>
      </c>
      <c r="C204" s="66">
        <v>2551</v>
      </c>
      <c r="D204" s="66">
        <v>1412</v>
      </c>
      <c r="E204" s="66">
        <v>4678</v>
      </c>
      <c r="F204" s="66">
        <v>2744</v>
      </c>
      <c r="G204" s="66">
        <v>1744</v>
      </c>
      <c r="H204" s="66">
        <v>1967</v>
      </c>
      <c r="I204" s="66">
        <v>1456</v>
      </c>
      <c r="J204" s="66">
        <v>2665</v>
      </c>
      <c r="K204" s="66">
        <v>1640</v>
      </c>
    </row>
    <row r="205" spans="1:11" ht="17" thickBot="1">
      <c r="A205" s="65" t="s">
        <v>98</v>
      </c>
      <c r="B205" s="64" t="s">
        <v>594</v>
      </c>
      <c r="C205" s="64" t="s">
        <v>1138</v>
      </c>
      <c r="D205" s="64" t="s">
        <v>1131</v>
      </c>
      <c r="E205" s="64" t="s">
        <v>1137</v>
      </c>
      <c r="F205" s="64" t="s">
        <v>1136</v>
      </c>
      <c r="G205" s="64" t="s">
        <v>1135</v>
      </c>
      <c r="H205" s="64" t="s">
        <v>696</v>
      </c>
      <c r="I205" s="64" t="s">
        <v>152</v>
      </c>
      <c r="J205" s="64" t="s">
        <v>728</v>
      </c>
      <c r="K205" s="64" t="s">
        <v>1134</v>
      </c>
    </row>
    <row r="206" spans="1:11">
      <c r="A206" s="69" t="s">
        <v>1133</v>
      </c>
      <c r="B206" s="91">
        <v>1.01</v>
      </c>
      <c r="C206" s="91">
        <v>0.96</v>
      </c>
      <c r="D206" s="91">
        <v>0.53</v>
      </c>
      <c r="E206" s="91">
        <v>1.76</v>
      </c>
      <c r="F206" s="91">
        <v>1.03</v>
      </c>
      <c r="G206" s="91">
        <v>0.66</v>
      </c>
      <c r="H206" s="91">
        <v>0.74</v>
      </c>
      <c r="I206" s="91">
        <v>0.55000000000000004</v>
      </c>
      <c r="J206" s="91">
        <v>1.01</v>
      </c>
      <c r="K206" s="91">
        <v>0.62</v>
      </c>
    </row>
    <row r="207" spans="1:11" ht="17" thickBot="1">
      <c r="A207" s="65" t="s">
        <v>98</v>
      </c>
      <c r="B207" s="64" t="s">
        <v>594</v>
      </c>
      <c r="C207" s="64" t="s">
        <v>1132</v>
      </c>
      <c r="D207" s="64" t="s">
        <v>1131</v>
      </c>
      <c r="E207" s="64" t="s">
        <v>1130</v>
      </c>
      <c r="F207" s="64" t="s">
        <v>1129</v>
      </c>
      <c r="G207" s="64" t="s">
        <v>803</v>
      </c>
      <c r="H207" s="64" t="s">
        <v>1128</v>
      </c>
      <c r="I207" s="64" t="s">
        <v>1127</v>
      </c>
      <c r="J207" s="64" t="s">
        <v>1126</v>
      </c>
      <c r="K207" s="64" t="s">
        <v>1118</v>
      </c>
    </row>
    <row r="208" spans="1:11">
      <c r="A208" s="69" t="s">
        <v>1125</v>
      </c>
      <c r="B208" s="91">
        <v>1.01</v>
      </c>
      <c r="C208" s="91">
        <v>0.95</v>
      </c>
      <c r="D208" s="91">
        <v>0.53</v>
      </c>
      <c r="E208" s="91">
        <v>1.75</v>
      </c>
      <c r="F208" s="91">
        <v>1.03</v>
      </c>
      <c r="G208" s="91">
        <v>0.66</v>
      </c>
      <c r="H208" s="91">
        <v>0.74</v>
      </c>
      <c r="I208" s="91">
        <v>0.55000000000000004</v>
      </c>
      <c r="J208" s="91">
        <v>1</v>
      </c>
      <c r="K208" s="91">
        <v>0.62</v>
      </c>
    </row>
    <row r="209" spans="1:11" ht="17" thickBot="1">
      <c r="A209" s="65" t="s">
        <v>98</v>
      </c>
      <c r="B209" s="64" t="s">
        <v>136</v>
      </c>
      <c r="C209" s="64" t="s">
        <v>1124</v>
      </c>
      <c r="D209" s="64" t="s">
        <v>1123</v>
      </c>
      <c r="E209" s="64" t="s">
        <v>716</v>
      </c>
      <c r="F209" s="64" t="s">
        <v>184</v>
      </c>
      <c r="G209" s="64" t="s">
        <v>1122</v>
      </c>
      <c r="H209" s="64" t="s">
        <v>1121</v>
      </c>
      <c r="I209" s="64" t="s">
        <v>1120</v>
      </c>
      <c r="J209" s="64" t="s">
        <v>1119</v>
      </c>
      <c r="K209" s="64" t="s">
        <v>1118</v>
      </c>
    </row>
    <row r="210" spans="1:11">
      <c r="A210" s="69" t="s">
        <v>1117</v>
      </c>
      <c r="B210" s="91" t="s">
        <v>89</v>
      </c>
      <c r="C210" s="91" t="s">
        <v>89</v>
      </c>
      <c r="D210" s="91" t="s">
        <v>89</v>
      </c>
      <c r="E210" s="91" t="s">
        <v>89</v>
      </c>
      <c r="F210" s="91" t="s">
        <v>89</v>
      </c>
      <c r="G210" s="91" t="s">
        <v>89</v>
      </c>
      <c r="H210" s="91" t="s">
        <v>89</v>
      </c>
      <c r="I210" s="91" t="s">
        <v>89</v>
      </c>
      <c r="J210" s="91" t="s">
        <v>89</v>
      </c>
      <c r="K210" s="91" t="s">
        <v>89</v>
      </c>
    </row>
    <row r="211" spans="1:11" ht="17" thickBot="1">
      <c r="A211" s="65" t="s">
        <v>98</v>
      </c>
      <c r="B211" s="64" t="s">
        <v>89</v>
      </c>
      <c r="C211" s="64" t="s">
        <v>89</v>
      </c>
      <c r="D211" s="64" t="s">
        <v>89</v>
      </c>
      <c r="E211" s="64" t="s">
        <v>89</v>
      </c>
      <c r="F211" s="64" t="s">
        <v>89</v>
      </c>
      <c r="G211" s="64" t="s">
        <v>89</v>
      </c>
      <c r="H211" s="64" t="s">
        <v>89</v>
      </c>
      <c r="I211" s="64" t="s">
        <v>89</v>
      </c>
      <c r="J211" s="64" t="s">
        <v>89</v>
      </c>
      <c r="K211" s="64" t="s">
        <v>89</v>
      </c>
    </row>
    <row r="212" spans="1:11">
      <c r="A212" s="69" t="s">
        <v>1116</v>
      </c>
      <c r="B212" s="66" t="s">
        <v>89</v>
      </c>
      <c r="C212" s="66" t="s">
        <v>89</v>
      </c>
      <c r="D212" s="66" t="s">
        <v>89</v>
      </c>
      <c r="E212" s="66" t="s">
        <v>89</v>
      </c>
      <c r="F212" s="66" t="s">
        <v>89</v>
      </c>
      <c r="G212" s="66" t="s">
        <v>89</v>
      </c>
      <c r="H212" s="66" t="s">
        <v>89</v>
      </c>
      <c r="I212" s="66" t="s">
        <v>89</v>
      </c>
      <c r="J212" s="66" t="s">
        <v>89</v>
      </c>
      <c r="K212" s="66" t="s">
        <v>89</v>
      </c>
    </row>
    <row r="213" spans="1:11" ht="17" thickBot="1">
      <c r="A213" s="65" t="s">
        <v>98</v>
      </c>
      <c r="B213" s="64" t="s">
        <v>89</v>
      </c>
      <c r="C213" s="64" t="s">
        <v>89</v>
      </c>
      <c r="D213" s="64" t="s">
        <v>89</v>
      </c>
      <c r="E213" s="64" t="s">
        <v>89</v>
      </c>
      <c r="F213" s="64" t="s">
        <v>89</v>
      </c>
      <c r="G213" s="64" t="s">
        <v>89</v>
      </c>
      <c r="H213" s="64" t="s">
        <v>89</v>
      </c>
      <c r="I213" s="64" t="s">
        <v>89</v>
      </c>
      <c r="J213" s="64" t="s">
        <v>89</v>
      </c>
      <c r="K213" s="64" t="s">
        <v>89</v>
      </c>
    </row>
    <row r="214" spans="1:11">
      <c r="A214" s="69" t="s">
        <v>1115</v>
      </c>
      <c r="B214" s="66" t="s">
        <v>89</v>
      </c>
      <c r="C214" s="66" t="s">
        <v>89</v>
      </c>
      <c r="D214" s="66" t="s">
        <v>89</v>
      </c>
      <c r="E214" s="66" t="s">
        <v>89</v>
      </c>
      <c r="F214" s="66" t="s">
        <v>89</v>
      </c>
      <c r="G214" s="66" t="s">
        <v>89</v>
      </c>
      <c r="H214" s="66" t="s">
        <v>89</v>
      </c>
      <c r="I214" s="66" t="s">
        <v>89</v>
      </c>
      <c r="J214" s="66" t="s">
        <v>89</v>
      </c>
      <c r="K214" s="66">
        <v>229</v>
      </c>
    </row>
    <row r="215" spans="1:11" ht="17" thickBot="1">
      <c r="A215" s="65" t="s">
        <v>98</v>
      </c>
      <c r="B215" s="64" t="s">
        <v>89</v>
      </c>
      <c r="C215" s="64" t="s">
        <v>89</v>
      </c>
      <c r="D215" s="64" t="s">
        <v>89</v>
      </c>
      <c r="E215" s="64" t="s">
        <v>89</v>
      </c>
      <c r="F215" s="64" t="s">
        <v>89</v>
      </c>
      <c r="G215" s="64" t="s">
        <v>89</v>
      </c>
      <c r="H215" s="64" t="s">
        <v>89</v>
      </c>
      <c r="I215" s="64" t="s">
        <v>89</v>
      </c>
      <c r="J215" s="64" t="s">
        <v>89</v>
      </c>
      <c r="K215" s="64" t="s">
        <v>1114</v>
      </c>
    </row>
    <row r="216" spans="1:11">
      <c r="A216" s="69" t="s">
        <v>1113</v>
      </c>
      <c r="B216" s="66">
        <v>2332</v>
      </c>
      <c r="C216" s="66">
        <v>2418</v>
      </c>
      <c r="D216" s="66">
        <v>2363</v>
      </c>
      <c r="E216" s="66">
        <v>2309</v>
      </c>
      <c r="F216" s="66">
        <v>2286</v>
      </c>
      <c r="G216" s="66">
        <v>2256</v>
      </c>
      <c r="H216" s="66">
        <v>2138</v>
      </c>
      <c r="I216" s="66">
        <v>2195</v>
      </c>
      <c r="J216" s="66">
        <v>2062</v>
      </c>
      <c r="K216" s="66">
        <v>1910</v>
      </c>
    </row>
    <row r="217" spans="1:11" ht="17" thickBot="1">
      <c r="A217" s="65" t="s">
        <v>98</v>
      </c>
      <c r="B217" s="64" t="s">
        <v>764</v>
      </c>
      <c r="C217" s="64" t="s">
        <v>298</v>
      </c>
      <c r="D217" s="64" t="s">
        <v>298</v>
      </c>
      <c r="E217" s="64" t="s">
        <v>429</v>
      </c>
      <c r="F217" s="64" t="s">
        <v>433</v>
      </c>
      <c r="G217" s="64" t="s">
        <v>488</v>
      </c>
      <c r="H217" s="64" t="s">
        <v>790</v>
      </c>
      <c r="I217" s="64" t="s">
        <v>327</v>
      </c>
      <c r="J217" s="64" t="s">
        <v>794</v>
      </c>
      <c r="K217" s="64" t="s">
        <v>297</v>
      </c>
    </row>
    <row r="218" spans="1:11">
      <c r="A218" s="69" t="s">
        <v>1112</v>
      </c>
      <c r="B218" s="66" t="s">
        <v>89</v>
      </c>
      <c r="C218" s="66" t="s">
        <v>89</v>
      </c>
      <c r="D218" s="66" t="s">
        <v>89</v>
      </c>
      <c r="E218" s="66" t="s">
        <v>89</v>
      </c>
      <c r="F218" s="66" t="s">
        <v>89</v>
      </c>
      <c r="G218" s="66" t="s">
        <v>89</v>
      </c>
      <c r="H218" s="66" t="s">
        <v>89</v>
      </c>
      <c r="I218" s="66" t="s">
        <v>89</v>
      </c>
      <c r="J218" s="66" t="s">
        <v>89</v>
      </c>
      <c r="K218" s="66" t="s">
        <v>89</v>
      </c>
    </row>
    <row r="219" spans="1:11" ht="17" thickBot="1">
      <c r="A219" s="65" t="s">
        <v>98</v>
      </c>
      <c r="B219" s="64" t="s">
        <v>89</v>
      </c>
      <c r="C219" s="64" t="s">
        <v>89</v>
      </c>
      <c r="D219" s="64" t="s">
        <v>89</v>
      </c>
      <c r="E219" s="64" t="s">
        <v>89</v>
      </c>
      <c r="F219" s="64" t="s">
        <v>89</v>
      </c>
      <c r="G219" s="64" t="s">
        <v>89</v>
      </c>
      <c r="H219" s="64" t="s">
        <v>89</v>
      </c>
      <c r="I219" s="64" t="s">
        <v>89</v>
      </c>
      <c r="J219" s="64" t="s">
        <v>89</v>
      </c>
      <c r="K219" s="64" t="s">
        <v>89</v>
      </c>
    </row>
    <row r="220" spans="1:11">
      <c r="A220" s="69" t="s">
        <v>1111</v>
      </c>
      <c r="B220" s="66">
        <v>6502</v>
      </c>
      <c r="C220" s="66">
        <v>6232</v>
      </c>
      <c r="D220" s="66">
        <v>6277</v>
      </c>
      <c r="E220" s="66">
        <v>6264</v>
      </c>
      <c r="F220" s="66">
        <v>6112</v>
      </c>
      <c r="G220" s="66">
        <v>4791</v>
      </c>
      <c r="H220" s="66">
        <v>4708</v>
      </c>
      <c r="I220" s="66">
        <v>4533</v>
      </c>
      <c r="J220" s="66">
        <v>4403</v>
      </c>
      <c r="K220" s="66">
        <v>4128</v>
      </c>
    </row>
    <row r="221" spans="1:11" ht="17" thickBot="1">
      <c r="A221" s="65" t="s">
        <v>98</v>
      </c>
      <c r="B221" s="64" t="s">
        <v>314</v>
      </c>
      <c r="C221" s="64" t="s">
        <v>587</v>
      </c>
      <c r="D221" s="64" t="s">
        <v>204</v>
      </c>
      <c r="E221" s="64" t="s">
        <v>419</v>
      </c>
      <c r="F221" s="64" t="s">
        <v>1110</v>
      </c>
      <c r="G221" s="64" t="s">
        <v>367</v>
      </c>
      <c r="H221" s="64" t="s">
        <v>431</v>
      </c>
      <c r="I221" s="64" t="s">
        <v>197</v>
      </c>
      <c r="J221" s="64" t="s">
        <v>719</v>
      </c>
      <c r="K221" s="64" t="s">
        <v>673</v>
      </c>
    </row>
    <row r="222" spans="1:11">
      <c r="A222" s="69" t="s">
        <v>1109</v>
      </c>
      <c r="B222" s="66">
        <v>1522</v>
      </c>
      <c r="C222" s="66">
        <v>1507</v>
      </c>
      <c r="D222" s="66">
        <v>1481</v>
      </c>
      <c r="E222" s="66">
        <v>1384</v>
      </c>
      <c r="F222" s="66">
        <v>1274</v>
      </c>
      <c r="G222" s="66" t="s">
        <v>89</v>
      </c>
      <c r="H222" s="66" t="s">
        <v>89</v>
      </c>
      <c r="I222" s="66" t="s">
        <v>89</v>
      </c>
      <c r="J222" s="66" t="s">
        <v>89</v>
      </c>
      <c r="K222" s="66" t="s">
        <v>89</v>
      </c>
    </row>
    <row r="223" spans="1:11" ht="17" thickBot="1">
      <c r="A223" s="65" t="s">
        <v>98</v>
      </c>
      <c r="B223" s="64" t="s">
        <v>89</v>
      </c>
      <c r="C223" s="64" t="s">
        <v>89</v>
      </c>
      <c r="D223" s="64" t="s">
        <v>89</v>
      </c>
      <c r="E223" s="64" t="s">
        <v>89</v>
      </c>
      <c r="F223" s="64" t="s">
        <v>89</v>
      </c>
      <c r="G223" s="64" t="s">
        <v>89</v>
      </c>
      <c r="H223" s="64" t="s">
        <v>89</v>
      </c>
      <c r="I223" s="64" t="s">
        <v>89</v>
      </c>
      <c r="J223" s="64" t="s">
        <v>89</v>
      </c>
      <c r="K223" s="64" t="s">
        <v>89</v>
      </c>
    </row>
    <row r="224" spans="1:11">
      <c r="A224" s="69" t="s">
        <v>1108</v>
      </c>
      <c r="B224" s="66">
        <v>1424</v>
      </c>
      <c r="C224" s="66">
        <v>1171</v>
      </c>
      <c r="D224" s="66">
        <v>1139</v>
      </c>
      <c r="E224" s="66">
        <v>1273</v>
      </c>
      <c r="F224" s="66">
        <v>1385</v>
      </c>
      <c r="G224" s="66">
        <v>1395</v>
      </c>
      <c r="H224" s="66">
        <v>1357</v>
      </c>
      <c r="I224" s="66">
        <v>1468</v>
      </c>
      <c r="J224" s="66">
        <v>1715</v>
      </c>
      <c r="K224" s="66">
        <v>1718</v>
      </c>
    </row>
    <row r="225" spans="1:11" ht="17" thickBot="1">
      <c r="A225" s="65" t="s">
        <v>98</v>
      </c>
      <c r="B225" s="64" t="s">
        <v>745</v>
      </c>
      <c r="C225" s="64" t="s">
        <v>292</v>
      </c>
      <c r="D225" s="64" t="s">
        <v>1107</v>
      </c>
      <c r="E225" s="64" t="s">
        <v>1106</v>
      </c>
      <c r="F225" s="64" t="s">
        <v>587</v>
      </c>
      <c r="G225" s="64" t="s">
        <v>292</v>
      </c>
      <c r="H225" s="64" t="s">
        <v>203</v>
      </c>
      <c r="I225" s="64" t="s">
        <v>1105</v>
      </c>
      <c r="J225" s="64" t="s">
        <v>364</v>
      </c>
      <c r="K225" s="64" t="s">
        <v>293</v>
      </c>
    </row>
    <row r="226" spans="1:11">
      <c r="A226" s="69" t="s">
        <v>1104</v>
      </c>
      <c r="B226" s="66" t="s">
        <v>89</v>
      </c>
      <c r="C226" s="66" t="s">
        <v>89</v>
      </c>
      <c r="D226" s="66" t="s">
        <v>89</v>
      </c>
      <c r="E226" s="66" t="s">
        <v>89</v>
      </c>
      <c r="F226" s="66" t="s">
        <v>89</v>
      </c>
      <c r="G226" s="66" t="s">
        <v>89</v>
      </c>
      <c r="H226" s="66" t="s">
        <v>89</v>
      </c>
      <c r="I226" s="66" t="s">
        <v>89</v>
      </c>
      <c r="J226" s="66" t="s">
        <v>89</v>
      </c>
      <c r="K226" s="66" t="s">
        <v>89</v>
      </c>
    </row>
    <row r="227" spans="1:11" ht="17" thickBot="1">
      <c r="A227" s="65" t="s">
        <v>98</v>
      </c>
      <c r="B227" s="64" t="s">
        <v>89</v>
      </c>
      <c r="C227" s="64" t="s">
        <v>89</v>
      </c>
      <c r="D227" s="64" t="s">
        <v>89</v>
      </c>
      <c r="E227" s="64" t="s">
        <v>89</v>
      </c>
      <c r="F227" s="64" t="s">
        <v>89</v>
      </c>
      <c r="G227" s="64" t="s">
        <v>89</v>
      </c>
      <c r="H227" s="64" t="s">
        <v>89</v>
      </c>
      <c r="I227" s="64" t="s">
        <v>89</v>
      </c>
      <c r="J227" s="64" t="s">
        <v>89</v>
      </c>
      <c r="K227" s="64" t="s">
        <v>89</v>
      </c>
    </row>
    <row r="228" spans="1:11">
      <c r="A228" s="69" t="s">
        <v>1103</v>
      </c>
      <c r="B228" s="66">
        <v>258</v>
      </c>
      <c r="C228" s="66">
        <v>145</v>
      </c>
      <c r="D228" s="66">
        <v>120</v>
      </c>
      <c r="E228" s="66">
        <v>120</v>
      </c>
      <c r="F228" s="66">
        <v>129</v>
      </c>
      <c r="G228" s="66" t="s">
        <v>89</v>
      </c>
      <c r="H228" s="66" t="s">
        <v>89</v>
      </c>
      <c r="I228" s="66" t="s">
        <v>89</v>
      </c>
      <c r="J228" s="66" t="s">
        <v>89</v>
      </c>
      <c r="K228" s="66" t="s">
        <v>89</v>
      </c>
    </row>
    <row r="229" spans="1:11" ht="17" thickBot="1">
      <c r="A229" s="65" t="s">
        <v>98</v>
      </c>
      <c r="B229" s="64" t="s">
        <v>89</v>
      </c>
      <c r="C229" s="64" t="s">
        <v>89</v>
      </c>
      <c r="D229" s="64" t="s">
        <v>89</v>
      </c>
      <c r="E229" s="64" t="s">
        <v>89</v>
      </c>
      <c r="F229" s="64" t="s">
        <v>89</v>
      </c>
      <c r="G229" s="64" t="s">
        <v>89</v>
      </c>
      <c r="H229" s="64" t="s">
        <v>89</v>
      </c>
      <c r="I229" s="64" t="s">
        <v>89</v>
      </c>
      <c r="J229" s="64" t="s">
        <v>89</v>
      </c>
      <c r="K229" s="64" t="s">
        <v>89</v>
      </c>
    </row>
    <row r="230" spans="1:11">
      <c r="A230" s="69" t="s">
        <v>1102</v>
      </c>
      <c r="B230" s="66" t="s">
        <v>89</v>
      </c>
      <c r="C230" s="66" t="s">
        <v>89</v>
      </c>
      <c r="D230" s="66" t="s">
        <v>89</v>
      </c>
      <c r="E230" s="66" t="s">
        <v>89</v>
      </c>
      <c r="F230" s="66" t="s">
        <v>89</v>
      </c>
      <c r="G230" s="66" t="s">
        <v>89</v>
      </c>
      <c r="H230" s="66" t="s">
        <v>89</v>
      </c>
      <c r="I230" s="66" t="s">
        <v>89</v>
      </c>
      <c r="J230" s="66" t="s">
        <v>89</v>
      </c>
      <c r="K230" s="66" t="s">
        <v>89</v>
      </c>
    </row>
    <row r="231" spans="1:11" ht="17" thickBot="1">
      <c r="A231" s="65" t="s">
        <v>98</v>
      </c>
      <c r="B231" s="64" t="s">
        <v>89</v>
      </c>
      <c r="C231" s="64" t="s">
        <v>89</v>
      </c>
      <c r="D231" s="64" t="s">
        <v>89</v>
      </c>
      <c r="E231" s="64" t="s">
        <v>89</v>
      </c>
      <c r="F231" s="64" t="s">
        <v>89</v>
      </c>
      <c r="G231" s="64" t="s">
        <v>89</v>
      </c>
      <c r="H231" s="64" t="s">
        <v>89</v>
      </c>
      <c r="I231" s="64" t="s">
        <v>89</v>
      </c>
      <c r="J231" s="64" t="s">
        <v>89</v>
      </c>
      <c r="K231" s="64" t="s">
        <v>89</v>
      </c>
    </row>
    <row r="232" spans="1:11">
      <c r="A232" s="69" t="s">
        <v>1101</v>
      </c>
      <c r="B232" s="66" t="s">
        <v>89</v>
      </c>
      <c r="C232" s="66" t="s">
        <v>89</v>
      </c>
      <c r="D232" s="66" t="s">
        <v>89</v>
      </c>
      <c r="E232" s="66" t="s">
        <v>89</v>
      </c>
      <c r="F232" s="66" t="s">
        <v>89</v>
      </c>
      <c r="G232" s="66" t="s">
        <v>89</v>
      </c>
      <c r="H232" s="66" t="s">
        <v>89</v>
      </c>
      <c r="I232" s="66" t="s">
        <v>89</v>
      </c>
      <c r="J232" s="66" t="s">
        <v>89</v>
      </c>
      <c r="K232" s="66" t="s">
        <v>89</v>
      </c>
    </row>
    <row r="233" spans="1:11" ht="17" thickBot="1">
      <c r="A233" s="65" t="s">
        <v>98</v>
      </c>
      <c r="B233" s="64" t="s">
        <v>89</v>
      </c>
      <c r="C233" s="64" t="s">
        <v>89</v>
      </c>
      <c r="D233" s="64" t="s">
        <v>89</v>
      </c>
      <c r="E233" s="64" t="s">
        <v>89</v>
      </c>
      <c r="F233" s="64" t="s">
        <v>89</v>
      </c>
      <c r="G233" s="64" t="s">
        <v>89</v>
      </c>
      <c r="H233" s="64" t="s">
        <v>89</v>
      </c>
      <c r="I233" s="64" t="s">
        <v>89</v>
      </c>
      <c r="J233" s="64" t="s">
        <v>89</v>
      </c>
      <c r="K233" s="64" t="s">
        <v>89</v>
      </c>
    </row>
    <row r="234" spans="1:11">
      <c r="A234" s="69" t="s">
        <v>1100</v>
      </c>
      <c r="B234" s="66" t="s">
        <v>89</v>
      </c>
      <c r="C234" s="66">
        <v>134</v>
      </c>
      <c r="D234" s="66">
        <v>147</v>
      </c>
      <c r="E234" s="66">
        <v>151</v>
      </c>
      <c r="F234" s="66">
        <v>241</v>
      </c>
      <c r="G234" s="66">
        <v>1181</v>
      </c>
      <c r="H234" s="66">
        <v>1148</v>
      </c>
      <c r="I234" s="66">
        <v>1156</v>
      </c>
      <c r="J234" s="66">
        <v>1163</v>
      </c>
      <c r="K234" s="66" t="s">
        <v>89</v>
      </c>
    </row>
    <row r="235" spans="1:11" ht="17" thickBot="1">
      <c r="A235" s="65" t="s">
        <v>98</v>
      </c>
      <c r="B235" s="64" t="s">
        <v>89</v>
      </c>
      <c r="C235" s="64" t="s">
        <v>928</v>
      </c>
      <c r="D235" s="64" t="s">
        <v>790</v>
      </c>
      <c r="E235" s="64" t="s">
        <v>1099</v>
      </c>
      <c r="F235" s="64" t="s">
        <v>1098</v>
      </c>
      <c r="G235" s="64" t="s">
        <v>368</v>
      </c>
      <c r="H235" s="64" t="s">
        <v>587</v>
      </c>
      <c r="I235" s="64" t="s">
        <v>731</v>
      </c>
      <c r="J235" s="64" t="s">
        <v>89</v>
      </c>
      <c r="K235" s="64" t="s">
        <v>89</v>
      </c>
    </row>
    <row r="236" spans="1:11">
      <c r="A236" s="69" t="s">
        <v>1097</v>
      </c>
      <c r="B236" s="66">
        <v>9010</v>
      </c>
      <c r="C236" s="66">
        <v>8931</v>
      </c>
      <c r="D236" s="66">
        <v>8641</v>
      </c>
      <c r="E236" s="66">
        <v>8459</v>
      </c>
      <c r="F236" s="66">
        <v>8464</v>
      </c>
      <c r="G236" s="66">
        <v>9074</v>
      </c>
      <c r="H236" s="66">
        <v>8574</v>
      </c>
      <c r="I236" s="66">
        <v>8866</v>
      </c>
      <c r="J236" s="66">
        <v>9032</v>
      </c>
      <c r="K236" s="66">
        <v>9066</v>
      </c>
    </row>
    <row r="237" spans="1:11" ht="17" thickBot="1">
      <c r="A237" s="65" t="s">
        <v>98</v>
      </c>
      <c r="B237" s="64" t="s">
        <v>663</v>
      </c>
      <c r="C237" s="64" t="s">
        <v>371</v>
      </c>
      <c r="D237" s="64" t="s">
        <v>662</v>
      </c>
      <c r="E237" s="64" t="s">
        <v>208</v>
      </c>
      <c r="F237" s="64" t="s">
        <v>593</v>
      </c>
      <c r="G237" s="64" t="s">
        <v>136</v>
      </c>
      <c r="H237" s="64" t="s">
        <v>1096</v>
      </c>
      <c r="I237" s="64" t="s">
        <v>642</v>
      </c>
      <c r="J237" s="64" t="s">
        <v>201</v>
      </c>
      <c r="K237" s="64" t="s">
        <v>339</v>
      </c>
    </row>
    <row r="238" spans="1:11">
      <c r="A238" s="69" t="s">
        <v>1095</v>
      </c>
      <c r="B238" s="66">
        <v>21</v>
      </c>
      <c r="C238" s="66">
        <v>16</v>
      </c>
      <c r="D238" s="66">
        <v>185</v>
      </c>
      <c r="E238" s="66">
        <v>18</v>
      </c>
      <c r="F238" s="66">
        <v>73</v>
      </c>
      <c r="G238" s="66">
        <v>66</v>
      </c>
      <c r="H238" s="66">
        <v>11</v>
      </c>
      <c r="I238" s="66">
        <v>61</v>
      </c>
      <c r="J238" s="66">
        <v>9</v>
      </c>
      <c r="K238" s="66" t="s">
        <v>89</v>
      </c>
    </row>
    <row r="239" spans="1:11" ht="17" thickBot="1">
      <c r="A239" s="65" t="s">
        <v>98</v>
      </c>
      <c r="B239" s="64" t="s">
        <v>1094</v>
      </c>
      <c r="C239" s="64" t="s">
        <v>1093</v>
      </c>
      <c r="D239" s="64" t="s">
        <v>92</v>
      </c>
      <c r="E239" s="64" t="s">
        <v>1092</v>
      </c>
      <c r="F239" s="64" t="s">
        <v>154</v>
      </c>
      <c r="G239" s="64" t="s">
        <v>92</v>
      </c>
      <c r="H239" s="64" t="s">
        <v>1091</v>
      </c>
      <c r="I239" s="64" t="s">
        <v>92</v>
      </c>
      <c r="J239" s="64" t="s">
        <v>89</v>
      </c>
      <c r="K239" s="64" t="s">
        <v>89</v>
      </c>
    </row>
    <row r="240" spans="1:11">
      <c r="A240" s="69" t="s">
        <v>1090</v>
      </c>
      <c r="B240" s="66" t="s">
        <v>89</v>
      </c>
      <c r="C240" s="66" t="s">
        <v>89</v>
      </c>
      <c r="D240" s="66" t="s">
        <v>89</v>
      </c>
      <c r="E240" s="66" t="s">
        <v>89</v>
      </c>
      <c r="F240" s="66" t="s">
        <v>89</v>
      </c>
      <c r="G240" s="66" t="s">
        <v>89</v>
      </c>
      <c r="H240" s="66" t="s">
        <v>89</v>
      </c>
      <c r="I240" s="66" t="s">
        <v>89</v>
      </c>
      <c r="J240" s="66" t="s">
        <v>89</v>
      </c>
      <c r="K240" s="66" t="s">
        <v>89</v>
      </c>
    </row>
    <row r="241" spans="1:11" ht="17" thickBot="1">
      <c r="A241" s="65" t="s">
        <v>98</v>
      </c>
      <c r="B241" s="64" t="s">
        <v>89</v>
      </c>
      <c r="C241" s="64" t="s">
        <v>89</v>
      </c>
      <c r="D241" s="64" t="s">
        <v>89</v>
      </c>
      <c r="E241" s="64" t="s">
        <v>89</v>
      </c>
      <c r="F241" s="64" t="s">
        <v>89</v>
      </c>
      <c r="G241" s="64" t="s">
        <v>89</v>
      </c>
      <c r="H241" s="64" t="s">
        <v>89</v>
      </c>
      <c r="I241" s="64" t="s">
        <v>89</v>
      </c>
      <c r="J241" s="64" t="s">
        <v>89</v>
      </c>
      <c r="K241" s="64" t="s">
        <v>89</v>
      </c>
    </row>
    <row r="242" spans="1:11">
      <c r="A242" s="69" t="s">
        <v>1089</v>
      </c>
      <c r="B242" s="66" t="s">
        <v>89</v>
      </c>
      <c r="C242" s="66" t="s">
        <v>89</v>
      </c>
      <c r="D242" s="66" t="s">
        <v>89</v>
      </c>
      <c r="E242" s="66" t="s">
        <v>89</v>
      </c>
      <c r="F242" s="66" t="s">
        <v>89</v>
      </c>
      <c r="G242" s="66" t="s">
        <v>89</v>
      </c>
      <c r="H242" s="66" t="s">
        <v>89</v>
      </c>
      <c r="I242" s="66" t="s">
        <v>89</v>
      </c>
      <c r="J242" s="66" t="s">
        <v>89</v>
      </c>
      <c r="K242" s="66" t="s">
        <v>89</v>
      </c>
    </row>
    <row r="243" spans="1:11" ht="17" thickBot="1">
      <c r="A243" s="65" t="s">
        <v>98</v>
      </c>
      <c r="B243" s="64" t="s">
        <v>89</v>
      </c>
      <c r="C243" s="64" t="s">
        <v>89</v>
      </c>
      <c r="D243" s="64" t="s">
        <v>89</v>
      </c>
      <c r="E243" s="64" t="s">
        <v>89</v>
      </c>
      <c r="F243" s="64" t="s">
        <v>89</v>
      </c>
      <c r="G243" s="64" t="s">
        <v>89</v>
      </c>
      <c r="H243" s="64" t="s">
        <v>89</v>
      </c>
      <c r="I243" s="64" t="s">
        <v>89</v>
      </c>
      <c r="J243" s="64" t="s">
        <v>89</v>
      </c>
      <c r="K243" s="64" t="s">
        <v>89</v>
      </c>
    </row>
    <row r="244" spans="1:11">
      <c r="A244" s="69" t="s">
        <v>1088</v>
      </c>
      <c r="B244" s="66" t="s">
        <v>89</v>
      </c>
      <c r="C244" s="66" t="s">
        <v>89</v>
      </c>
      <c r="D244" s="66" t="s">
        <v>89</v>
      </c>
      <c r="E244" s="66" t="s">
        <v>89</v>
      </c>
      <c r="F244" s="66" t="s">
        <v>89</v>
      </c>
      <c r="G244" s="66" t="s">
        <v>89</v>
      </c>
      <c r="H244" s="66" t="s">
        <v>89</v>
      </c>
      <c r="I244" s="66" t="s">
        <v>89</v>
      </c>
      <c r="J244" s="66" t="s">
        <v>89</v>
      </c>
      <c r="K244" s="66" t="s">
        <v>89</v>
      </c>
    </row>
    <row r="245" spans="1:11" ht="17" thickBot="1">
      <c r="A245" s="65" t="s">
        <v>98</v>
      </c>
      <c r="B245" s="64" t="s">
        <v>89</v>
      </c>
      <c r="C245" s="64" t="s">
        <v>89</v>
      </c>
      <c r="D245" s="64" t="s">
        <v>89</v>
      </c>
      <c r="E245" s="64" t="s">
        <v>89</v>
      </c>
      <c r="F245" s="64" t="s">
        <v>89</v>
      </c>
      <c r="G245" s="64" t="s">
        <v>89</v>
      </c>
      <c r="H245" s="64" t="s">
        <v>89</v>
      </c>
      <c r="I245" s="64" t="s">
        <v>89</v>
      </c>
      <c r="J245" s="64" t="s">
        <v>89</v>
      </c>
      <c r="K245" s="64" t="s">
        <v>89</v>
      </c>
    </row>
    <row r="246" spans="1:11">
      <c r="A246" s="69" t="s">
        <v>1087</v>
      </c>
      <c r="B246" s="66" t="s">
        <v>89</v>
      </c>
      <c r="C246" s="66" t="s">
        <v>89</v>
      </c>
      <c r="D246" s="66" t="s">
        <v>89</v>
      </c>
      <c r="E246" s="66" t="s">
        <v>89</v>
      </c>
      <c r="F246" s="66" t="s">
        <v>89</v>
      </c>
      <c r="G246" s="66" t="s">
        <v>89</v>
      </c>
      <c r="H246" s="66" t="s">
        <v>89</v>
      </c>
      <c r="I246" s="66" t="s">
        <v>89</v>
      </c>
      <c r="J246" s="66" t="s">
        <v>89</v>
      </c>
      <c r="K246" s="66" t="s">
        <v>89</v>
      </c>
    </row>
    <row r="247" spans="1:11" ht="17" thickBot="1">
      <c r="A247" s="65" t="s">
        <v>98</v>
      </c>
      <c r="B247" s="64" t="s">
        <v>89</v>
      </c>
      <c r="C247" s="64" t="s">
        <v>89</v>
      </c>
      <c r="D247" s="64" t="s">
        <v>89</v>
      </c>
      <c r="E247" s="64" t="s">
        <v>89</v>
      </c>
      <c r="F247" s="64" t="s">
        <v>89</v>
      </c>
      <c r="G247" s="64" t="s">
        <v>89</v>
      </c>
      <c r="H247" s="64" t="s">
        <v>89</v>
      </c>
      <c r="I247" s="64" t="s">
        <v>89</v>
      </c>
      <c r="J247" s="64" t="s">
        <v>89</v>
      </c>
      <c r="K247" s="64" t="s">
        <v>89</v>
      </c>
    </row>
    <row r="248" spans="1:11">
      <c r="A248" s="69" t="s">
        <v>1086</v>
      </c>
      <c r="B248" s="66" t="s">
        <v>89</v>
      </c>
      <c r="C248" s="66" t="s">
        <v>89</v>
      </c>
      <c r="D248" s="66" t="s">
        <v>89</v>
      </c>
      <c r="E248" s="66" t="s">
        <v>89</v>
      </c>
      <c r="F248" s="66" t="s">
        <v>89</v>
      </c>
      <c r="G248" s="66" t="s">
        <v>89</v>
      </c>
      <c r="H248" s="66" t="s">
        <v>89</v>
      </c>
      <c r="I248" s="66" t="s">
        <v>89</v>
      </c>
      <c r="J248" s="66" t="s">
        <v>89</v>
      </c>
      <c r="K248" s="66" t="s">
        <v>89</v>
      </c>
    </row>
    <row r="249" spans="1:11" ht="17" thickBot="1">
      <c r="A249" s="65" t="s">
        <v>98</v>
      </c>
      <c r="B249" s="64" t="s">
        <v>89</v>
      </c>
      <c r="C249" s="64" t="s">
        <v>89</v>
      </c>
      <c r="D249" s="64" t="s">
        <v>89</v>
      </c>
      <c r="E249" s="64" t="s">
        <v>89</v>
      </c>
      <c r="F249" s="64" t="s">
        <v>89</v>
      </c>
      <c r="G249" s="64" t="s">
        <v>89</v>
      </c>
      <c r="H249" s="64" t="s">
        <v>89</v>
      </c>
      <c r="I249" s="64" t="s">
        <v>89</v>
      </c>
      <c r="J249" s="64" t="s">
        <v>89</v>
      </c>
      <c r="K249" s="64" t="s">
        <v>89</v>
      </c>
    </row>
    <row r="250" spans="1:11">
      <c r="A250" s="69" t="s">
        <v>1085</v>
      </c>
      <c r="B250" s="66" t="s">
        <v>89</v>
      </c>
      <c r="C250" s="66" t="s">
        <v>89</v>
      </c>
      <c r="D250" s="66" t="s">
        <v>89</v>
      </c>
      <c r="E250" s="66" t="s">
        <v>89</v>
      </c>
      <c r="F250" s="66" t="s">
        <v>89</v>
      </c>
      <c r="G250" s="66" t="s">
        <v>89</v>
      </c>
      <c r="H250" s="66" t="s">
        <v>89</v>
      </c>
      <c r="I250" s="66" t="s">
        <v>89</v>
      </c>
      <c r="J250" s="66" t="s">
        <v>89</v>
      </c>
      <c r="K250" s="66" t="s">
        <v>89</v>
      </c>
    </row>
    <row r="251" spans="1:11" ht="17" thickBot="1">
      <c r="A251" s="65" t="s">
        <v>98</v>
      </c>
      <c r="B251" s="64" t="s">
        <v>89</v>
      </c>
      <c r="C251" s="64" t="s">
        <v>89</v>
      </c>
      <c r="D251" s="64" t="s">
        <v>89</v>
      </c>
      <c r="E251" s="64" t="s">
        <v>89</v>
      </c>
      <c r="F251" s="64" t="s">
        <v>89</v>
      </c>
      <c r="G251" s="64" t="s">
        <v>89</v>
      </c>
      <c r="H251" s="64" t="s">
        <v>89</v>
      </c>
      <c r="I251" s="64" t="s">
        <v>89</v>
      </c>
      <c r="J251" s="64" t="s">
        <v>89</v>
      </c>
      <c r="K251" s="64" t="s">
        <v>89</v>
      </c>
    </row>
    <row r="252" spans="1:11">
      <c r="A252" s="69" t="s">
        <v>1084</v>
      </c>
      <c r="B252" s="66" t="s">
        <v>89</v>
      </c>
      <c r="C252" s="66">
        <v>804</v>
      </c>
      <c r="D252" s="66">
        <v>783</v>
      </c>
      <c r="E252" s="66">
        <v>736</v>
      </c>
      <c r="F252" s="66">
        <v>823</v>
      </c>
      <c r="G252" s="66" t="s">
        <v>89</v>
      </c>
      <c r="H252" s="66" t="s">
        <v>89</v>
      </c>
      <c r="I252" s="66" t="s">
        <v>89</v>
      </c>
      <c r="J252" s="66" t="s">
        <v>89</v>
      </c>
      <c r="K252" s="66" t="s">
        <v>89</v>
      </c>
    </row>
    <row r="253" spans="1:11" ht="17" thickBot="1">
      <c r="A253" s="65" t="s">
        <v>98</v>
      </c>
      <c r="B253" s="64" t="s">
        <v>89</v>
      </c>
      <c r="C253" s="64" t="s">
        <v>882</v>
      </c>
      <c r="D253" s="64" t="s">
        <v>1083</v>
      </c>
      <c r="E253" s="64" t="s">
        <v>1082</v>
      </c>
      <c r="F253" s="64" t="s">
        <v>89</v>
      </c>
      <c r="G253" s="64" t="s">
        <v>89</v>
      </c>
      <c r="H253" s="64" t="s">
        <v>89</v>
      </c>
      <c r="I253" s="64" t="s">
        <v>89</v>
      </c>
      <c r="J253" s="64" t="s">
        <v>89</v>
      </c>
      <c r="K253" s="64" t="s">
        <v>89</v>
      </c>
    </row>
    <row r="254" spans="1:11">
      <c r="A254" s="69" t="s">
        <v>1081</v>
      </c>
      <c r="B254" s="66">
        <v>-29</v>
      </c>
      <c r="C254" s="66">
        <v>-2</v>
      </c>
      <c r="D254" s="66">
        <v>3</v>
      </c>
      <c r="E254" s="66">
        <v>-2</v>
      </c>
      <c r="F254" s="66">
        <v>8</v>
      </c>
      <c r="G254" s="66">
        <v>3</v>
      </c>
      <c r="H254" s="66">
        <v>6</v>
      </c>
      <c r="I254" s="66">
        <v>-46</v>
      </c>
      <c r="J254" s="66">
        <v>-38</v>
      </c>
      <c r="K254" s="66">
        <v>-215</v>
      </c>
    </row>
    <row r="255" spans="1:11" ht="17" thickBot="1">
      <c r="A255" s="65" t="s">
        <v>98</v>
      </c>
      <c r="B255" s="64" t="s">
        <v>142</v>
      </c>
      <c r="C255" s="64" t="s">
        <v>142</v>
      </c>
      <c r="D255" s="64" t="s">
        <v>92</v>
      </c>
      <c r="E255" s="64" t="s">
        <v>142</v>
      </c>
      <c r="F255" s="64" t="s">
        <v>92</v>
      </c>
      <c r="G255" s="64" t="s">
        <v>1070</v>
      </c>
      <c r="H255" s="64" t="s">
        <v>92</v>
      </c>
      <c r="I255" s="64" t="s">
        <v>460</v>
      </c>
      <c r="J255" s="64" t="s">
        <v>1080</v>
      </c>
      <c r="K255" s="64" t="s">
        <v>778</v>
      </c>
    </row>
    <row r="256" spans="1:11">
      <c r="A256" s="69" t="s">
        <v>1079</v>
      </c>
      <c r="B256" s="66">
        <v>-451</v>
      </c>
      <c r="C256" s="66">
        <v>-471</v>
      </c>
      <c r="D256" s="66">
        <v>-545</v>
      </c>
      <c r="E256" s="66">
        <v>-233</v>
      </c>
      <c r="F256" s="66">
        <v>-218</v>
      </c>
      <c r="G256" s="66">
        <v>-204</v>
      </c>
      <c r="H256" s="66">
        <v>-197</v>
      </c>
      <c r="I256" s="66">
        <v>-328</v>
      </c>
      <c r="J256" s="66">
        <v>-306</v>
      </c>
      <c r="K256" s="66">
        <v>-300</v>
      </c>
    </row>
    <row r="257" spans="1:11" ht="17" thickBot="1">
      <c r="A257" s="65" t="s">
        <v>98</v>
      </c>
      <c r="B257" s="64" t="s">
        <v>660</v>
      </c>
      <c r="C257" s="64" t="s">
        <v>1078</v>
      </c>
      <c r="D257" s="64" t="s">
        <v>142</v>
      </c>
      <c r="E257" s="64" t="s">
        <v>441</v>
      </c>
      <c r="F257" s="64" t="s">
        <v>441</v>
      </c>
      <c r="G257" s="64" t="s">
        <v>764</v>
      </c>
      <c r="H257" s="64" t="s">
        <v>503</v>
      </c>
      <c r="I257" s="64" t="s">
        <v>792</v>
      </c>
      <c r="J257" s="64" t="s">
        <v>412</v>
      </c>
      <c r="K257" s="64" t="s">
        <v>1077</v>
      </c>
    </row>
    <row r="258" spans="1:11">
      <c r="A258" s="69" t="s">
        <v>1076</v>
      </c>
      <c r="B258" s="66" t="s">
        <v>89</v>
      </c>
      <c r="C258" s="66" t="s">
        <v>89</v>
      </c>
      <c r="D258" s="66" t="s">
        <v>89</v>
      </c>
      <c r="E258" s="66" t="s">
        <v>89</v>
      </c>
      <c r="F258" s="66" t="s">
        <v>89</v>
      </c>
      <c r="G258" s="66" t="s">
        <v>89</v>
      </c>
      <c r="H258" s="66" t="s">
        <v>89</v>
      </c>
      <c r="I258" s="66" t="s">
        <v>89</v>
      </c>
      <c r="J258" s="66" t="s">
        <v>89</v>
      </c>
      <c r="K258" s="66" t="s">
        <v>89</v>
      </c>
    </row>
    <row r="259" spans="1:11" ht="17" thickBot="1">
      <c r="A259" s="65" t="s">
        <v>98</v>
      </c>
      <c r="B259" s="64" t="s">
        <v>89</v>
      </c>
      <c r="C259" s="64" t="s">
        <v>89</v>
      </c>
      <c r="D259" s="64" t="s">
        <v>89</v>
      </c>
      <c r="E259" s="64" t="s">
        <v>89</v>
      </c>
      <c r="F259" s="64" t="s">
        <v>89</v>
      </c>
      <c r="G259" s="64" t="s">
        <v>89</v>
      </c>
      <c r="H259" s="64" t="s">
        <v>89</v>
      </c>
      <c r="I259" s="64" t="s">
        <v>89</v>
      </c>
      <c r="J259" s="64" t="s">
        <v>89</v>
      </c>
      <c r="K259" s="64" t="s">
        <v>89</v>
      </c>
    </row>
    <row r="260" spans="1:11">
      <c r="A260" s="69" t="s">
        <v>1075</v>
      </c>
      <c r="B260" s="66" t="s">
        <v>89</v>
      </c>
      <c r="C260" s="66" t="s">
        <v>89</v>
      </c>
      <c r="D260" s="66" t="s">
        <v>89</v>
      </c>
      <c r="E260" s="66" t="s">
        <v>89</v>
      </c>
      <c r="F260" s="66" t="s">
        <v>89</v>
      </c>
      <c r="G260" s="66" t="s">
        <v>89</v>
      </c>
      <c r="H260" s="66" t="s">
        <v>89</v>
      </c>
      <c r="I260" s="66" t="s">
        <v>89</v>
      </c>
      <c r="J260" s="66" t="s">
        <v>89</v>
      </c>
      <c r="K260" s="66">
        <v>732</v>
      </c>
    </row>
    <row r="261" spans="1:11" ht="17" thickBot="1">
      <c r="A261" s="65" t="s">
        <v>98</v>
      </c>
      <c r="B261" s="64" t="s">
        <v>89</v>
      </c>
      <c r="C261" s="64" t="s">
        <v>89</v>
      </c>
      <c r="D261" s="64" t="s">
        <v>89</v>
      </c>
      <c r="E261" s="64" t="s">
        <v>89</v>
      </c>
      <c r="F261" s="64" t="s">
        <v>89</v>
      </c>
      <c r="G261" s="64" t="s">
        <v>89</v>
      </c>
      <c r="H261" s="64" t="s">
        <v>89</v>
      </c>
      <c r="I261" s="64" t="s">
        <v>89</v>
      </c>
      <c r="J261" s="64" t="s">
        <v>89</v>
      </c>
      <c r="K261" s="64" t="s">
        <v>783</v>
      </c>
    </row>
    <row r="262" spans="1:11">
      <c r="A262" s="69" t="s">
        <v>1074</v>
      </c>
      <c r="B262" s="66" t="s">
        <v>89</v>
      </c>
      <c r="C262" s="66">
        <v>20</v>
      </c>
      <c r="D262" s="66">
        <v>18</v>
      </c>
      <c r="E262" s="66">
        <v>20</v>
      </c>
      <c r="F262" s="66">
        <v>20</v>
      </c>
      <c r="G262" s="66">
        <v>22</v>
      </c>
      <c r="H262" s="66">
        <v>23</v>
      </c>
      <c r="I262" s="66">
        <v>18</v>
      </c>
      <c r="J262" s="66">
        <v>19</v>
      </c>
      <c r="K262" s="66">
        <v>27</v>
      </c>
    </row>
    <row r="263" spans="1:11" ht="17" thickBot="1">
      <c r="A263" s="65" t="s">
        <v>98</v>
      </c>
      <c r="B263" s="64" t="s">
        <v>89</v>
      </c>
      <c r="C263" s="64" t="s">
        <v>484</v>
      </c>
      <c r="D263" s="64" t="s">
        <v>294</v>
      </c>
      <c r="E263" s="64" t="s">
        <v>429</v>
      </c>
      <c r="F263" s="64" t="s">
        <v>269</v>
      </c>
      <c r="G263" s="64" t="s">
        <v>606</v>
      </c>
      <c r="H263" s="64" t="s">
        <v>1073</v>
      </c>
      <c r="I263" s="64" t="s">
        <v>790</v>
      </c>
      <c r="J263" s="64" t="s">
        <v>819</v>
      </c>
      <c r="K263" s="64" t="s">
        <v>783</v>
      </c>
    </row>
    <row r="264" spans="1:11">
      <c r="A264" s="69" t="s">
        <v>1072</v>
      </c>
      <c r="B264" s="66" t="s">
        <v>89</v>
      </c>
      <c r="C264" s="66">
        <v>0</v>
      </c>
      <c r="D264" s="66">
        <v>0</v>
      </c>
      <c r="E264" s="66">
        <v>1</v>
      </c>
      <c r="F264" s="66">
        <v>1</v>
      </c>
      <c r="G264" s="66">
        <v>1</v>
      </c>
      <c r="H264" s="66">
        <v>0</v>
      </c>
      <c r="I264" s="66">
        <v>1</v>
      </c>
      <c r="J264" s="66" t="s">
        <v>89</v>
      </c>
      <c r="K264" s="66" t="s">
        <v>89</v>
      </c>
    </row>
    <row r="265" spans="1:11" ht="17" thickBot="1">
      <c r="A265" s="65" t="s">
        <v>98</v>
      </c>
      <c r="B265" s="64" t="s">
        <v>89</v>
      </c>
      <c r="C265" s="64" t="s">
        <v>142</v>
      </c>
      <c r="D265" s="64" t="s">
        <v>1071</v>
      </c>
      <c r="E265" s="64" t="s">
        <v>1066</v>
      </c>
      <c r="F265" s="64" t="s">
        <v>995</v>
      </c>
      <c r="G265" s="64" t="s">
        <v>92</v>
      </c>
      <c r="H265" s="64" t="s">
        <v>1070</v>
      </c>
      <c r="I265" s="64" t="s">
        <v>89</v>
      </c>
      <c r="J265" s="64" t="s">
        <v>89</v>
      </c>
      <c r="K265" s="64" t="s">
        <v>89</v>
      </c>
    </row>
    <row r="266" spans="1:11">
      <c r="A266" s="69" t="s">
        <v>1069</v>
      </c>
      <c r="B266" s="66" t="s">
        <v>89</v>
      </c>
      <c r="C266" s="66" t="s">
        <v>89</v>
      </c>
      <c r="D266" s="66" t="s">
        <v>89</v>
      </c>
      <c r="E266" s="66" t="s">
        <v>89</v>
      </c>
      <c r="F266" s="66" t="s">
        <v>89</v>
      </c>
      <c r="G266" s="66" t="s">
        <v>89</v>
      </c>
      <c r="H266" s="66" t="s">
        <v>89</v>
      </c>
      <c r="I266" s="66" t="s">
        <v>89</v>
      </c>
      <c r="J266" s="66" t="s">
        <v>89</v>
      </c>
      <c r="K266" s="66" t="s">
        <v>89</v>
      </c>
    </row>
    <row r="267" spans="1:11" ht="17" thickBot="1">
      <c r="A267" s="65" t="s">
        <v>98</v>
      </c>
      <c r="B267" s="64" t="s">
        <v>89</v>
      </c>
      <c r="C267" s="64" t="s">
        <v>89</v>
      </c>
      <c r="D267" s="64" t="s">
        <v>89</v>
      </c>
      <c r="E267" s="64" t="s">
        <v>89</v>
      </c>
      <c r="F267" s="64" t="s">
        <v>89</v>
      </c>
      <c r="G267" s="64" t="s">
        <v>89</v>
      </c>
      <c r="H267" s="64" t="s">
        <v>89</v>
      </c>
      <c r="I267" s="64" t="s">
        <v>89</v>
      </c>
      <c r="J267" s="64" t="s">
        <v>89</v>
      </c>
      <c r="K267" s="64" t="s">
        <v>89</v>
      </c>
    </row>
    <row r="268" spans="1:11">
      <c r="A268" s="69" t="s">
        <v>1068</v>
      </c>
      <c r="B268" s="66" t="s">
        <v>89</v>
      </c>
      <c r="C268" s="66">
        <v>1</v>
      </c>
      <c r="D268" s="66">
        <v>1</v>
      </c>
      <c r="E268" s="66">
        <v>1</v>
      </c>
      <c r="F268" s="66">
        <v>1</v>
      </c>
      <c r="G268" s="66">
        <v>1</v>
      </c>
      <c r="H268" s="66">
        <v>1</v>
      </c>
      <c r="I268" s="66">
        <v>1</v>
      </c>
      <c r="J268" s="66">
        <v>1</v>
      </c>
      <c r="K268" s="66">
        <v>1</v>
      </c>
    </row>
    <row r="269" spans="1:11" ht="17" thickBot="1">
      <c r="A269" s="65" t="s">
        <v>98</v>
      </c>
      <c r="B269" s="64" t="s">
        <v>89</v>
      </c>
      <c r="C269" s="64" t="s">
        <v>92</v>
      </c>
      <c r="D269" s="64" t="s">
        <v>426</v>
      </c>
      <c r="E269" s="64" t="s">
        <v>426</v>
      </c>
      <c r="F269" s="64" t="s">
        <v>426</v>
      </c>
      <c r="G269" s="64" t="s">
        <v>1066</v>
      </c>
      <c r="H269" s="64" t="s">
        <v>426</v>
      </c>
      <c r="I269" s="64" t="s">
        <v>1067</v>
      </c>
      <c r="J269" s="64" t="s">
        <v>1066</v>
      </c>
      <c r="K269" s="64" t="s">
        <v>92</v>
      </c>
    </row>
    <row r="270" spans="1:11">
      <c r="A270" s="69" t="s">
        <v>1065</v>
      </c>
      <c r="B270" s="66" t="s">
        <v>89</v>
      </c>
      <c r="C270" s="66" t="s">
        <v>89</v>
      </c>
      <c r="D270" s="66" t="s">
        <v>89</v>
      </c>
      <c r="E270" s="66" t="s">
        <v>89</v>
      </c>
      <c r="F270" s="66" t="s">
        <v>89</v>
      </c>
      <c r="G270" s="66" t="s">
        <v>89</v>
      </c>
      <c r="H270" s="66" t="s">
        <v>89</v>
      </c>
      <c r="I270" s="66" t="s">
        <v>89</v>
      </c>
      <c r="J270" s="66" t="s">
        <v>89</v>
      </c>
      <c r="K270" s="66" t="s">
        <v>89</v>
      </c>
    </row>
    <row r="271" spans="1:11" ht="17" thickBot="1">
      <c r="A271" s="65" t="s">
        <v>98</v>
      </c>
      <c r="B271" s="64" t="s">
        <v>89</v>
      </c>
      <c r="C271" s="64" t="s">
        <v>89</v>
      </c>
      <c r="D271" s="64" t="s">
        <v>89</v>
      </c>
      <c r="E271" s="64" t="s">
        <v>89</v>
      </c>
      <c r="F271" s="64" t="s">
        <v>89</v>
      </c>
      <c r="G271" s="64" t="s">
        <v>89</v>
      </c>
      <c r="H271" s="64" t="s">
        <v>89</v>
      </c>
      <c r="I271" s="64" t="s">
        <v>89</v>
      </c>
      <c r="J271" s="64" t="s">
        <v>89</v>
      </c>
      <c r="K271" s="64" t="s">
        <v>89</v>
      </c>
    </row>
    <row r="272" spans="1:11">
      <c r="A272" s="69" t="s">
        <v>1064</v>
      </c>
      <c r="B272" s="66" t="s">
        <v>89</v>
      </c>
      <c r="C272" s="66" t="s">
        <v>89</v>
      </c>
      <c r="D272" s="66" t="s">
        <v>89</v>
      </c>
      <c r="E272" s="66" t="s">
        <v>89</v>
      </c>
      <c r="F272" s="66" t="s">
        <v>89</v>
      </c>
      <c r="G272" s="66" t="s">
        <v>89</v>
      </c>
      <c r="H272" s="66" t="s">
        <v>89</v>
      </c>
      <c r="I272" s="66" t="s">
        <v>89</v>
      </c>
      <c r="J272" s="66" t="s">
        <v>89</v>
      </c>
      <c r="K272" s="66" t="s">
        <v>89</v>
      </c>
    </row>
    <row r="273" spans="1:11" ht="17" thickBot="1">
      <c r="A273" s="65" t="s">
        <v>98</v>
      </c>
      <c r="B273" s="64" t="s">
        <v>89</v>
      </c>
      <c r="C273" s="64" t="s">
        <v>89</v>
      </c>
      <c r="D273" s="64" t="s">
        <v>89</v>
      </c>
      <c r="E273" s="64" t="s">
        <v>89</v>
      </c>
      <c r="F273" s="64" t="s">
        <v>89</v>
      </c>
      <c r="G273" s="64" t="s">
        <v>89</v>
      </c>
      <c r="H273" s="64" t="s">
        <v>89</v>
      </c>
      <c r="I273" s="64" t="s">
        <v>89</v>
      </c>
      <c r="J273" s="64" t="s">
        <v>89</v>
      </c>
      <c r="K273" s="64" t="s">
        <v>89</v>
      </c>
    </row>
    <row r="274" spans="1:11">
      <c r="A274" s="69" t="s">
        <v>1063</v>
      </c>
      <c r="B274" s="66" t="s">
        <v>89</v>
      </c>
      <c r="C274" s="66" t="s">
        <v>89</v>
      </c>
      <c r="D274" s="66" t="s">
        <v>89</v>
      </c>
      <c r="E274" s="66" t="s">
        <v>89</v>
      </c>
      <c r="F274" s="66" t="s">
        <v>89</v>
      </c>
      <c r="G274" s="66" t="s">
        <v>89</v>
      </c>
      <c r="H274" s="66" t="s">
        <v>89</v>
      </c>
      <c r="I274" s="66" t="s">
        <v>89</v>
      </c>
      <c r="J274" s="66" t="s">
        <v>89</v>
      </c>
      <c r="K274" s="66" t="s">
        <v>89</v>
      </c>
    </row>
    <row r="275" spans="1:11" ht="17" thickBot="1">
      <c r="A275" s="65" t="s">
        <v>98</v>
      </c>
      <c r="B275" s="64" t="s">
        <v>89</v>
      </c>
      <c r="C275" s="64" t="s">
        <v>89</v>
      </c>
      <c r="D275" s="64" t="s">
        <v>89</v>
      </c>
      <c r="E275" s="64" t="s">
        <v>89</v>
      </c>
      <c r="F275" s="64" t="s">
        <v>89</v>
      </c>
      <c r="G275" s="64" t="s">
        <v>89</v>
      </c>
      <c r="H275" s="64" t="s">
        <v>89</v>
      </c>
      <c r="I275" s="64" t="s">
        <v>89</v>
      </c>
      <c r="J275" s="64" t="s">
        <v>89</v>
      </c>
      <c r="K275" s="64" t="s">
        <v>89</v>
      </c>
    </row>
    <row r="276" spans="1:11">
      <c r="A276" s="69" t="s">
        <v>1062</v>
      </c>
      <c r="B276" s="66" t="s">
        <v>89</v>
      </c>
      <c r="C276" s="66" t="s">
        <v>89</v>
      </c>
      <c r="D276" s="66" t="s">
        <v>89</v>
      </c>
      <c r="E276" s="66" t="s">
        <v>89</v>
      </c>
      <c r="F276" s="66" t="s">
        <v>89</v>
      </c>
      <c r="G276" s="66" t="s">
        <v>89</v>
      </c>
      <c r="H276" s="66" t="s">
        <v>89</v>
      </c>
      <c r="I276" s="66" t="s">
        <v>89</v>
      </c>
      <c r="J276" s="66" t="s">
        <v>89</v>
      </c>
      <c r="K276" s="66" t="s">
        <v>89</v>
      </c>
    </row>
    <row r="277" spans="1:11" ht="17" thickBot="1">
      <c r="A277" s="65" t="s">
        <v>98</v>
      </c>
      <c r="B277" s="64" t="s">
        <v>89</v>
      </c>
      <c r="C277" s="64" t="s">
        <v>89</v>
      </c>
      <c r="D277" s="64" t="s">
        <v>89</v>
      </c>
      <c r="E277" s="64" t="s">
        <v>89</v>
      </c>
      <c r="F277" s="64" t="s">
        <v>89</v>
      </c>
      <c r="G277" s="64" t="s">
        <v>89</v>
      </c>
      <c r="H277" s="64" t="s">
        <v>89</v>
      </c>
      <c r="I277" s="64" t="s">
        <v>89</v>
      </c>
      <c r="J277" s="64" t="s">
        <v>89</v>
      </c>
      <c r="K277" s="64" t="s">
        <v>89</v>
      </c>
    </row>
    <row r="278" spans="1:11">
      <c r="A278" s="69" t="s">
        <v>1061</v>
      </c>
      <c r="B278" s="66" t="s">
        <v>89</v>
      </c>
      <c r="C278" s="66" t="s">
        <v>89</v>
      </c>
      <c r="D278" s="66" t="s">
        <v>89</v>
      </c>
      <c r="E278" s="66" t="s">
        <v>89</v>
      </c>
      <c r="F278" s="66" t="s">
        <v>89</v>
      </c>
      <c r="G278" s="66" t="s">
        <v>89</v>
      </c>
      <c r="H278" s="66" t="s">
        <v>89</v>
      </c>
      <c r="I278" s="66" t="s">
        <v>89</v>
      </c>
      <c r="J278" s="66" t="s">
        <v>89</v>
      </c>
      <c r="K278" s="66" t="s">
        <v>89</v>
      </c>
    </row>
    <row r="279" spans="1:11" ht="17" thickBot="1">
      <c r="A279" s="65" t="s">
        <v>98</v>
      </c>
      <c r="B279" s="64" t="s">
        <v>89</v>
      </c>
      <c r="C279" s="64" t="s">
        <v>89</v>
      </c>
      <c r="D279" s="64" t="s">
        <v>89</v>
      </c>
      <c r="E279" s="64" t="s">
        <v>89</v>
      </c>
      <c r="F279" s="64" t="s">
        <v>89</v>
      </c>
      <c r="G279" s="64" t="s">
        <v>89</v>
      </c>
      <c r="H279" s="64" t="s">
        <v>89</v>
      </c>
      <c r="I279" s="64" t="s">
        <v>89</v>
      </c>
      <c r="J279" s="64" t="s">
        <v>89</v>
      </c>
      <c r="K279" s="64" t="s">
        <v>89</v>
      </c>
    </row>
    <row r="280" spans="1:11">
      <c r="A280" s="69" t="s">
        <v>1060</v>
      </c>
      <c r="B280" s="66" t="s">
        <v>89</v>
      </c>
      <c r="C280" s="66" t="s">
        <v>89</v>
      </c>
      <c r="D280" s="66" t="s">
        <v>89</v>
      </c>
      <c r="E280" s="66" t="s">
        <v>89</v>
      </c>
      <c r="F280" s="66" t="s">
        <v>89</v>
      </c>
      <c r="G280" s="66" t="s">
        <v>89</v>
      </c>
      <c r="H280" s="66" t="s">
        <v>89</v>
      </c>
      <c r="I280" s="66" t="s">
        <v>89</v>
      </c>
      <c r="J280" s="66" t="s">
        <v>89</v>
      </c>
      <c r="K280" s="66" t="s">
        <v>89</v>
      </c>
    </row>
    <row r="281" spans="1:11" ht="17" thickBot="1">
      <c r="A281" s="65" t="s">
        <v>98</v>
      </c>
      <c r="B281" s="64" t="s">
        <v>89</v>
      </c>
      <c r="C281" s="64" t="s">
        <v>89</v>
      </c>
      <c r="D281" s="64" t="s">
        <v>89</v>
      </c>
      <c r="E281" s="64" t="s">
        <v>89</v>
      </c>
      <c r="F281" s="64" t="s">
        <v>89</v>
      </c>
      <c r="G281" s="64" t="s">
        <v>89</v>
      </c>
      <c r="H281" s="64" t="s">
        <v>89</v>
      </c>
      <c r="I281" s="64" t="s">
        <v>89</v>
      </c>
      <c r="J281" s="64" t="s">
        <v>89</v>
      </c>
      <c r="K281" s="64" t="s">
        <v>89</v>
      </c>
    </row>
    <row r="282" spans="1:11">
      <c r="A282" s="69" t="s">
        <v>1059</v>
      </c>
      <c r="B282" s="66" t="s">
        <v>89</v>
      </c>
      <c r="C282" s="66" t="s">
        <v>89</v>
      </c>
      <c r="D282" s="66" t="s">
        <v>89</v>
      </c>
      <c r="E282" s="66" t="s">
        <v>89</v>
      </c>
      <c r="F282" s="66" t="s">
        <v>89</v>
      </c>
      <c r="G282" s="66" t="s">
        <v>89</v>
      </c>
      <c r="H282" s="66" t="s">
        <v>89</v>
      </c>
      <c r="I282" s="66" t="s">
        <v>89</v>
      </c>
      <c r="J282" s="66" t="s">
        <v>89</v>
      </c>
      <c r="K282" s="66" t="s">
        <v>89</v>
      </c>
    </row>
    <row r="283" spans="1:11" ht="17" thickBot="1">
      <c r="A283" s="65" t="s">
        <v>98</v>
      </c>
      <c r="B283" s="64" t="s">
        <v>89</v>
      </c>
      <c r="C283" s="64" t="s">
        <v>89</v>
      </c>
      <c r="D283" s="64" t="s">
        <v>89</v>
      </c>
      <c r="E283" s="64" t="s">
        <v>89</v>
      </c>
      <c r="F283" s="64" t="s">
        <v>89</v>
      </c>
      <c r="G283" s="64" t="s">
        <v>89</v>
      </c>
      <c r="H283" s="64" t="s">
        <v>89</v>
      </c>
      <c r="I283" s="64" t="s">
        <v>89</v>
      </c>
      <c r="J283" s="64" t="s">
        <v>89</v>
      </c>
      <c r="K283" s="64" t="s">
        <v>89</v>
      </c>
    </row>
    <row r="284" spans="1:11">
      <c r="A284" s="69" t="s">
        <v>1058</v>
      </c>
      <c r="B284" s="66" t="s">
        <v>89</v>
      </c>
      <c r="C284" s="66" t="s">
        <v>89</v>
      </c>
      <c r="D284" s="66" t="s">
        <v>89</v>
      </c>
      <c r="E284" s="66" t="s">
        <v>89</v>
      </c>
      <c r="F284" s="66" t="s">
        <v>89</v>
      </c>
      <c r="G284" s="66" t="s">
        <v>89</v>
      </c>
      <c r="H284" s="66" t="s">
        <v>89</v>
      </c>
      <c r="I284" s="66" t="s">
        <v>89</v>
      </c>
      <c r="J284" s="66" t="s">
        <v>89</v>
      </c>
      <c r="K284" s="66" t="s">
        <v>89</v>
      </c>
    </row>
    <row r="285" spans="1:11" ht="17" thickBot="1">
      <c r="A285" s="65" t="s">
        <v>98</v>
      </c>
      <c r="B285" s="64" t="s">
        <v>89</v>
      </c>
      <c r="C285" s="64" t="s">
        <v>89</v>
      </c>
      <c r="D285" s="64" t="s">
        <v>89</v>
      </c>
      <c r="E285" s="64" t="s">
        <v>89</v>
      </c>
      <c r="F285" s="64" t="s">
        <v>89</v>
      </c>
      <c r="G285" s="64" t="s">
        <v>89</v>
      </c>
      <c r="H285" s="64" t="s">
        <v>89</v>
      </c>
      <c r="I285" s="64" t="s">
        <v>89</v>
      </c>
      <c r="J285" s="64" t="s">
        <v>89</v>
      </c>
      <c r="K285" s="64" t="s">
        <v>89</v>
      </c>
    </row>
    <row r="286" spans="1:11">
      <c r="A286" s="69" t="s">
        <v>1057</v>
      </c>
      <c r="B286" s="90" t="s">
        <v>89</v>
      </c>
      <c r="C286" s="90" t="s">
        <v>89</v>
      </c>
      <c r="D286" s="90" t="s">
        <v>89</v>
      </c>
      <c r="E286" s="90" t="s">
        <v>89</v>
      </c>
      <c r="F286" s="90" t="s">
        <v>89</v>
      </c>
      <c r="G286" s="90" t="s">
        <v>89</v>
      </c>
      <c r="H286" s="90" t="s">
        <v>89</v>
      </c>
      <c r="I286" s="90" t="s">
        <v>89</v>
      </c>
      <c r="J286" s="90" t="s">
        <v>89</v>
      </c>
      <c r="K286" s="90" t="s">
        <v>89</v>
      </c>
    </row>
    <row r="287" spans="1:11" ht="17" thickBot="1">
      <c r="A287" s="65" t="s">
        <v>98</v>
      </c>
      <c r="B287" s="64" t="s">
        <v>89</v>
      </c>
      <c r="C287" s="64" t="s">
        <v>89</v>
      </c>
      <c r="D287" s="64" t="s">
        <v>89</v>
      </c>
      <c r="E287" s="64" t="s">
        <v>89</v>
      </c>
      <c r="F287" s="64" t="s">
        <v>89</v>
      </c>
      <c r="G287" s="64" t="s">
        <v>89</v>
      </c>
      <c r="H287" s="64" t="s">
        <v>89</v>
      </c>
      <c r="I287" s="64" t="s">
        <v>89</v>
      </c>
      <c r="J287" s="64" t="s">
        <v>89</v>
      </c>
      <c r="K287" s="64" t="s">
        <v>89</v>
      </c>
    </row>
    <row r="288" spans="1:11">
      <c r="A288" s="69" t="s">
        <v>1056</v>
      </c>
      <c r="B288" s="66" t="s">
        <v>89</v>
      </c>
      <c r="C288" s="66" t="s">
        <v>89</v>
      </c>
      <c r="D288" s="66" t="s">
        <v>89</v>
      </c>
      <c r="E288" s="66" t="s">
        <v>89</v>
      </c>
      <c r="F288" s="66" t="s">
        <v>89</v>
      </c>
      <c r="G288" s="66" t="s">
        <v>89</v>
      </c>
      <c r="H288" s="66" t="s">
        <v>89</v>
      </c>
      <c r="I288" s="66" t="s">
        <v>89</v>
      </c>
      <c r="J288" s="66" t="s">
        <v>89</v>
      </c>
      <c r="K288" s="66" t="s">
        <v>89</v>
      </c>
    </row>
    <row r="289" spans="1:11" ht="17" thickBot="1">
      <c r="A289" s="65" t="s">
        <v>98</v>
      </c>
      <c r="B289" s="64" t="s">
        <v>89</v>
      </c>
      <c r="C289" s="64" t="s">
        <v>89</v>
      </c>
      <c r="D289" s="64" t="s">
        <v>89</v>
      </c>
      <c r="E289" s="64" t="s">
        <v>89</v>
      </c>
      <c r="F289" s="64" t="s">
        <v>89</v>
      </c>
      <c r="G289" s="64" t="s">
        <v>89</v>
      </c>
      <c r="H289" s="64" t="s">
        <v>89</v>
      </c>
      <c r="I289" s="64" t="s">
        <v>89</v>
      </c>
      <c r="J289" s="64" t="s">
        <v>89</v>
      </c>
      <c r="K289" s="64" t="s">
        <v>89</v>
      </c>
    </row>
    <row r="290" spans="1:11">
      <c r="A290" s="69" t="s">
        <v>1055</v>
      </c>
      <c r="B290" s="66" t="s">
        <v>89</v>
      </c>
      <c r="C290" s="66" t="s">
        <v>89</v>
      </c>
      <c r="D290" s="66" t="s">
        <v>89</v>
      </c>
      <c r="E290" s="66" t="s">
        <v>89</v>
      </c>
      <c r="F290" s="66" t="s">
        <v>89</v>
      </c>
      <c r="G290" s="66" t="s">
        <v>89</v>
      </c>
      <c r="H290" s="66" t="s">
        <v>89</v>
      </c>
      <c r="I290" s="66" t="s">
        <v>89</v>
      </c>
      <c r="J290" s="66" t="s">
        <v>89</v>
      </c>
      <c r="K290" s="66" t="s">
        <v>89</v>
      </c>
    </row>
    <row r="291" spans="1:11" ht="17" thickBot="1">
      <c r="A291" s="65" t="s">
        <v>98</v>
      </c>
      <c r="B291" s="64" t="s">
        <v>89</v>
      </c>
      <c r="C291" s="64" t="s">
        <v>89</v>
      </c>
      <c r="D291" s="64" t="s">
        <v>89</v>
      </c>
      <c r="E291" s="64" t="s">
        <v>89</v>
      </c>
      <c r="F291" s="64" t="s">
        <v>89</v>
      </c>
      <c r="G291" s="64" t="s">
        <v>89</v>
      </c>
      <c r="H291" s="64" t="s">
        <v>89</v>
      </c>
      <c r="I291" s="64" t="s">
        <v>89</v>
      </c>
      <c r="J291" s="64" t="s">
        <v>89</v>
      </c>
      <c r="K291" s="64" t="s">
        <v>89</v>
      </c>
    </row>
    <row r="292" spans="1:11">
      <c r="A292" s="69" t="s">
        <v>1054</v>
      </c>
      <c r="B292" s="91" t="s">
        <v>89</v>
      </c>
      <c r="C292" s="91" t="s">
        <v>89</v>
      </c>
      <c r="D292" s="91" t="s">
        <v>89</v>
      </c>
      <c r="E292" s="91" t="s">
        <v>89</v>
      </c>
      <c r="F292" s="91" t="s">
        <v>89</v>
      </c>
      <c r="G292" s="91" t="s">
        <v>89</v>
      </c>
      <c r="H292" s="91" t="s">
        <v>89</v>
      </c>
      <c r="I292" s="91" t="s">
        <v>89</v>
      </c>
      <c r="J292" s="91" t="s">
        <v>89</v>
      </c>
      <c r="K292" s="91" t="s">
        <v>89</v>
      </c>
    </row>
    <row r="293" spans="1:11" ht="17" thickBot="1">
      <c r="A293" s="65" t="s">
        <v>98</v>
      </c>
      <c r="B293" s="64" t="s">
        <v>89</v>
      </c>
      <c r="C293" s="64" t="s">
        <v>89</v>
      </c>
      <c r="D293" s="64" t="s">
        <v>89</v>
      </c>
      <c r="E293" s="64" t="s">
        <v>89</v>
      </c>
      <c r="F293" s="64" t="s">
        <v>89</v>
      </c>
      <c r="G293" s="64" t="s">
        <v>89</v>
      </c>
      <c r="H293" s="64" t="s">
        <v>89</v>
      </c>
      <c r="I293" s="64" t="s">
        <v>89</v>
      </c>
      <c r="J293" s="64" t="s">
        <v>89</v>
      </c>
      <c r="K293" s="64" t="s">
        <v>89</v>
      </c>
    </row>
    <row r="294" spans="1:11">
      <c r="A294" s="69" t="s">
        <v>1053</v>
      </c>
      <c r="B294" s="91" t="s">
        <v>89</v>
      </c>
      <c r="C294" s="91" t="s">
        <v>89</v>
      </c>
      <c r="D294" s="91" t="s">
        <v>89</v>
      </c>
      <c r="E294" s="91" t="s">
        <v>89</v>
      </c>
      <c r="F294" s="91" t="s">
        <v>89</v>
      </c>
      <c r="G294" s="91" t="s">
        <v>89</v>
      </c>
      <c r="H294" s="91" t="s">
        <v>89</v>
      </c>
      <c r="I294" s="91" t="s">
        <v>89</v>
      </c>
      <c r="J294" s="91" t="s">
        <v>89</v>
      </c>
      <c r="K294" s="91" t="s">
        <v>89</v>
      </c>
    </row>
    <row r="295" spans="1:11" ht="17" thickBot="1">
      <c r="A295" s="65" t="s">
        <v>98</v>
      </c>
      <c r="B295" s="64" t="s">
        <v>89</v>
      </c>
      <c r="C295" s="64" t="s">
        <v>89</v>
      </c>
      <c r="D295" s="64" t="s">
        <v>89</v>
      </c>
      <c r="E295" s="64" t="s">
        <v>89</v>
      </c>
      <c r="F295" s="64" t="s">
        <v>89</v>
      </c>
      <c r="G295" s="64" t="s">
        <v>89</v>
      </c>
      <c r="H295" s="64" t="s">
        <v>89</v>
      </c>
      <c r="I295" s="64" t="s">
        <v>89</v>
      </c>
      <c r="J295" s="64" t="s">
        <v>89</v>
      </c>
      <c r="K295" s="64" t="s">
        <v>89</v>
      </c>
    </row>
    <row r="296" spans="1:11">
      <c r="A296" s="69" t="s">
        <v>1052</v>
      </c>
      <c r="B296" s="66" t="s">
        <v>89</v>
      </c>
      <c r="C296" s="66" t="s">
        <v>89</v>
      </c>
      <c r="D296" s="66" t="s">
        <v>89</v>
      </c>
      <c r="E296" s="66" t="s">
        <v>89</v>
      </c>
      <c r="F296" s="66" t="s">
        <v>89</v>
      </c>
      <c r="G296" s="66" t="s">
        <v>89</v>
      </c>
      <c r="H296" s="66" t="s">
        <v>89</v>
      </c>
      <c r="I296" s="66" t="s">
        <v>89</v>
      </c>
      <c r="J296" s="66" t="s">
        <v>89</v>
      </c>
      <c r="K296" s="66" t="s">
        <v>89</v>
      </c>
    </row>
    <row r="297" spans="1:11" ht="17" thickBot="1">
      <c r="A297" s="65" t="s">
        <v>98</v>
      </c>
      <c r="B297" s="64" t="s">
        <v>89</v>
      </c>
      <c r="C297" s="64" t="s">
        <v>89</v>
      </c>
      <c r="D297" s="64" t="s">
        <v>89</v>
      </c>
      <c r="E297" s="64" t="s">
        <v>89</v>
      </c>
      <c r="F297" s="64" t="s">
        <v>89</v>
      </c>
      <c r="G297" s="64" t="s">
        <v>89</v>
      </c>
      <c r="H297" s="64" t="s">
        <v>89</v>
      </c>
      <c r="I297" s="64" t="s">
        <v>89</v>
      </c>
      <c r="J297" s="64" t="s">
        <v>89</v>
      </c>
      <c r="K297" s="64" t="s">
        <v>89</v>
      </c>
    </row>
    <row r="298" spans="1:11">
      <c r="A298" s="69" t="s">
        <v>1051</v>
      </c>
      <c r="B298" s="66" t="s">
        <v>89</v>
      </c>
      <c r="C298" s="66" t="s">
        <v>89</v>
      </c>
      <c r="D298" s="66" t="s">
        <v>89</v>
      </c>
      <c r="E298" s="66" t="s">
        <v>89</v>
      </c>
      <c r="F298" s="66" t="s">
        <v>89</v>
      </c>
      <c r="G298" s="66" t="s">
        <v>89</v>
      </c>
      <c r="H298" s="66" t="s">
        <v>89</v>
      </c>
      <c r="I298" s="66" t="s">
        <v>89</v>
      </c>
      <c r="J298" s="66" t="s">
        <v>89</v>
      </c>
      <c r="K298" s="66" t="s">
        <v>89</v>
      </c>
    </row>
    <row r="299" spans="1:11" ht="17" thickBot="1">
      <c r="A299" s="65" t="s">
        <v>98</v>
      </c>
      <c r="B299" s="64" t="s">
        <v>89</v>
      </c>
      <c r="C299" s="64" t="s">
        <v>89</v>
      </c>
      <c r="D299" s="64" t="s">
        <v>89</v>
      </c>
      <c r="E299" s="64" t="s">
        <v>89</v>
      </c>
      <c r="F299" s="64" t="s">
        <v>89</v>
      </c>
      <c r="G299" s="64" t="s">
        <v>89</v>
      </c>
      <c r="H299" s="64" t="s">
        <v>89</v>
      </c>
      <c r="I299" s="64" t="s">
        <v>89</v>
      </c>
      <c r="J299" s="64" t="s">
        <v>89</v>
      </c>
      <c r="K299" s="64" t="s">
        <v>89</v>
      </c>
    </row>
    <row r="300" spans="1:11">
      <c r="A300" s="69" t="s">
        <v>1050</v>
      </c>
      <c r="B300" s="66" t="s">
        <v>89</v>
      </c>
      <c r="C300" s="66" t="s">
        <v>89</v>
      </c>
      <c r="D300" s="66" t="s">
        <v>89</v>
      </c>
      <c r="E300" s="66" t="s">
        <v>89</v>
      </c>
      <c r="F300" s="66" t="s">
        <v>89</v>
      </c>
      <c r="G300" s="66" t="s">
        <v>89</v>
      </c>
      <c r="H300" s="66" t="s">
        <v>89</v>
      </c>
      <c r="I300" s="66" t="s">
        <v>89</v>
      </c>
      <c r="J300" s="66" t="s">
        <v>89</v>
      </c>
      <c r="K300" s="66" t="s">
        <v>89</v>
      </c>
    </row>
    <row r="301" spans="1:11" ht="17" thickBot="1">
      <c r="A301" s="65" t="s">
        <v>98</v>
      </c>
      <c r="B301" s="64" t="s">
        <v>89</v>
      </c>
      <c r="C301" s="64" t="s">
        <v>89</v>
      </c>
      <c r="D301" s="64" t="s">
        <v>89</v>
      </c>
      <c r="E301" s="64" t="s">
        <v>89</v>
      </c>
      <c r="F301" s="64" t="s">
        <v>89</v>
      </c>
      <c r="G301" s="64" t="s">
        <v>89</v>
      </c>
      <c r="H301" s="64" t="s">
        <v>89</v>
      </c>
      <c r="I301" s="64" t="s">
        <v>89</v>
      </c>
      <c r="J301" s="64" t="s">
        <v>89</v>
      </c>
      <c r="K301" s="64" t="s">
        <v>89</v>
      </c>
    </row>
    <row r="302" spans="1:11">
      <c r="A302" s="69" t="s">
        <v>1049</v>
      </c>
      <c r="B302" s="66" t="s">
        <v>89</v>
      </c>
      <c r="C302" s="66" t="s">
        <v>89</v>
      </c>
      <c r="D302" s="66" t="s">
        <v>89</v>
      </c>
      <c r="E302" s="66" t="s">
        <v>89</v>
      </c>
      <c r="F302" s="66" t="s">
        <v>89</v>
      </c>
      <c r="G302" s="66" t="s">
        <v>89</v>
      </c>
      <c r="H302" s="66" t="s">
        <v>89</v>
      </c>
      <c r="I302" s="66" t="s">
        <v>89</v>
      </c>
      <c r="J302" s="66" t="s">
        <v>89</v>
      </c>
      <c r="K302" s="66" t="s">
        <v>89</v>
      </c>
    </row>
    <row r="303" spans="1:11" ht="17" thickBot="1">
      <c r="A303" s="65" t="s">
        <v>98</v>
      </c>
      <c r="B303" s="64" t="s">
        <v>89</v>
      </c>
      <c r="C303" s="64" t="s">
        <v>89</v>
      </c>
      <c r="D303" s="64" t="s">
        <v>89</v>
      </c>
      <c r="E303" s="64" t="s">
        <v>89</v>
      </c>
      <c r="F303" s="64" t="s">
        <v>89</v>
      </c>
      <c r="G303" s="64" t="s">
        <v>89</v>
      </c>
      <c r="H303" s="64" t="s">
        <v>89</v>
      </c>
      <c r="I303" s="64" t="s">
        <v>89</v>
      </c>
      <c r="J303" s="64" t="s">
        <v>89</v>
      </c>
      <c r="K303" s="64" t="s">
        <v>89</v>
      </c>
    </row>
    <row r="304" spans="1:11">
      <c r="A304" s="69" t="s">
        <v>1048</v>
      </c>
      <c r="B304" s="66" t="s">
        <v>89</v>
      </c>
      <c r="C304" s="66" t="s">
        <v>89</v>
      </c>
      <c r="D304" s="66" t="s">
        <v>89</v>
      </c>
      <c r="E304" s="66" t="s">
        <v>89</v>
      </c>
      <c r="F304" s="66" t="s">
        <v>89</v>
      </c>
      <c r="G304" s="66" t="s">
        <v>89</v>
      </c>
      <c r="H304" s="66" t="s">
        <v>89</v>
      </c>
      <c r="I304" s="66" t="s">
        <v>89</v>
      </c>
      <c r="J304" s="66" t="s">
        <v>89</v>
      </c>
      <c r="K304" s="66" t="s">
        <v>89</v>
      </c>
    </row>
    <row r="305" spans="1:11" ht="17" thickBot="1">
      <c r="A305" s="65" t="s">
        <v>98</v>
      </c>
      <c r="B305" s="64" t="s">
        <v>89</v>
      </c>
      <c r="C305" s="64" t="s">
        <v>89</v>
      </c>
      <c r="D305" s="64" t="s">
        <v>89</v>
      </c>
      <c r="E305" s="64" t="s">
        <v>89</v>
      </c>
      <c r="F305" s="64" t="s">
        <v>89</v>
      </c>
      <c r="G305" s="64" t="s">
        <v>89</v>
      </c>
      <c r="H305" s="64" t="s">
        <v>89</v>
      </c>
      <c r="I305" s="64" t="s">
        <v>89</v>
      </c>
      <c r="J305" s="64" t="s">
        <v>89</v>
      </c>
      <c r="K305" s="64" t="s">
        <v>89</v>
      </c>
    </row>
    <row r="306" spans="1:11">
      <c r="A306" s="69" t="s">
        <v>1047</v>
      </c>
      <c r="B306" s="66" t="s">
        <v>89</v>
      </c>
      <c r="C306" s="66" t="s">
        <v>89</v>
      </c>
      <c r="D306" s="66" t="s">
        <v>89</v>
      </c>
      <c r="E306" s="66" t="s">
        <v>89</v>
      </c>
      <c r="F306" s="66" t="s">
        <v>89</v>
      </c>
      <c r="G306" s="66" t="s">
        <v>89</v>
      </c>
      <c r="H306" s="66" t="s">
        <v>89</v>
      </c>
      <c r="I306" s="66" t="s">
        <v>89</v>
      </c>
      <c r="J306" s="66" t="s">
        <v>89</v>
      </c>
      <c r="K306" s="66" t="s">
        <v>89</v>
      </c>
    </row>
    <row r="307" spans="1:11" ht="17" thickBot="1">
      <c r="A307" s="65" t="s">
        <v>98</v>
      </c>
      <c r="B307" s="64" t="s">
        <v>89</v>
      </c>
      <c r="C307" s="64" t="s">
        <v>89</v>
      </c>
      <c r="D307" s="64" t="s">
        <v>89</v>
      </c>
      <c r="E307" s="64" t="s">
        <v>89</v>
      </c>
      <c r="F307" s="64" t="s">
        <v>89</v>
      </c>
      <c r="G307" s="64" t="s">
        <v>89</v>
      </c>
      <c r="H307" s="64" t="s">
        <v>89</v>
      </c>
      <c r="I307" s="64" t="s">
        <v>89</v>
      </c>
      <c r="J307" s="64" t="s">
        <v>89</v>
      </c>
      <c r="K307" s="64" t="s">
        <v>89</v>
      </c>
    </row>
    <row r="308" spans="1:11">
      <c r="A308" s="69" t="s">
        <v>1046</v>
      </c>
      <c r="B308" s="66" t="s">
        <v>89</v>
      </c>
      <c r="C308" s="66" t="s">
        <v>89</v>
      </c>
      <c r="D308" s="66" t="s">
        <v>89</v>
      </c>
      <c r="E308" s="66" t="s">
        <v>89</v>
      </c>
      <c r="F308" s="66" t="s">
        <v>89</v>
      </c>
      <c r="G308" s="66" t="s">
        <v>89</v>
      </c>
      <c r="H308" s="66" t="s">
        <v>89</v>
      </c>
      <c r="I308" s="66" t="s">
        <v>89</v>
      </c>
      <c r="J308" s="66" t="s">
        <v>89</v>
      </c>
      <c r="K308" s="66" t="s">
        <v>89</v>
      </c>
    </row>
    <row r="309" spans="1:11" ht="17" thickBot="1">
      <c r="A309" s="65" t="s">
        <v>98</v>
      </c>
      <c r="B309" s="64" t="s">
        <v>89</v>
      </c>
      <c r="C309" s="64" t="s">
        <v>89</v>
      </c>
      <c r="D309" s="64" t="s">
        <v>89</v>
      </c>
      <c r="E309" s="64" t="s">
        <v>89</v>
      </c>
      <c r="F309" s="64" t="s">
        <v>89</v>
      </c>
      <c r="G309" s="64" t="s">
        <v>89</v>
      </c>
      <c r="H309" s="64" t="s">
        <v>89</v>
      </c>
      <c r="I309" s="64" t="s">
        <v>89</v>
      </c>
      <c r="J309" s="64" t="s">
        <v>89</v>
      </c>
      <c r="K309" s="64" t="s">
        <v>89</v>
      </c>
    </row>
    <row r="310" spans="1:11">
      <c r="A310" s="69" t="s">
        <v>1045</v>
      </c>
      <c r="B310" s="66" t="s">
        <v>89</v>
      </c>
      <c r="C310" s="66" t="s">
        <v>89</v>
      </c>
      <c r="D310" s="66" t="s">
        <v>89</v>
      </c>
      <c r="E310" s="66" t="s">
        <v>89</v>
      </c>
      <c r="F310" s="66" t="s">
        <v>89</v>
      </c>
      <c r="G310" s="66" t="s">
        <v>89</v>
      </c>
      <c r="H310" s="66" t="s">
        <v>89</v>
      </c>
      <c r="I310" s="66" t="s">
        <v>89</v>
      </c>
      <c r="J310" s="66" t="s">
        <v>89</v>
      </c>
      <c r="K310" s="66" t="s">
        <v>89</v>
      </c>
    </row>
    <row r="311" spans="1:11" ht="17" thickBot="1">
      <c r="A311" s="65" t="s">
        <v>98</v>
      </c>
      <c r="B311" s="64" t="s">
        <v>89</v>
      </c>
      <c r="C311" s="64" t="s">
        <v>89</v>
      </c>
      <c r="D311" s="64" t="s">
        <v>89</v>
      </c>
      <c r="E311" s="64" t="s">
        <v>89</v>
      </c>
      <c r="F311" s="64" t="s">
        <v>89</v>
      </c>
      <c r="G311" s="64" t="s">
        <v>89</v>
      </c>
      <c r="H311" s="64" t="s">
        <v>89</v>
      </c>
      <c r="I311" s="64" t="s">
        <v>89</v>
      </c>
      <c r="J311" s="64" t="s">
        <v>89</v>
      </c>
      <c r="K311" s="64" t="s">
        <v>89</v>
      </c>
    </row>
    <row r="312" spans="1:11">
      <c r="A312" s="69" t="s">
        <v>1044</v>
      </c>
      <c r="B312" s="66" t="s">
        <v>89</v>
      </c>
      <c r="C312" s="66" t="s">
        <v>89</v>
      </c>
      <c r="D312" s="66" t="s">
        <v>89</v>
      </c>
      <c r="E312" s="66" t="s">
        <v>89</v>
      </c>
      <c r="F312" s="66" t="s">
        <v>89</v>
      </c>
      <c r="G312" s="66" t="s">
        <v>89</v>
      </c>
      <c r="H312" s="66" t="s">
        <v>89</v>
      </c>
      <c r="I312" s="66" t="s">
        <v>89</v>
      </c>
      <c r="J312" s="66" t="s">
        <v>89</v>
      </c>
      <c r="K312" s="66" t="s">
        <v>89</v>
      </c>
    </row>
    <row r="313" spans="1:11" ht="17" thickBot="1">
      <c r="A313" s="65" t="s">
        <v>98</v>
      </c>
      <c r="B313" s="64" t="s">
        <v>89</v>
      </c>
      <c r="C313" s="64" t="s">
        <v>89</v>
      </c>
      <c r="D313" s="64" t="s">
        <v>89</v>
      </c>
      <c r="E313" s="64" t="s">
        <v>89</v>
      </c>
      <c r="F313" s="64" t="s">
        <v>89</v>
      </c>
      <c r="G313" s="64" t="s">
        <v>89</v>
      </c>
      <c r="H313" s="64" t="s">
        <v>89</v>
      </c>
      <c r="I313" s="64" t="s">
        <v>89</v>
      </c>
      <c r="J313" s="64" t="s">
        <v>89</v>
      </c>
      <c r="K313" s="64" t="s">
        <v>89</v>
      </c>
    </row>
    <row r="314" spans="1:11">
      <c r="A314" s="69" t="s">
        <v>571</v>
      </c>
      <c r="B314" s="66" t="s">
        <v>89</v>
      </c>
      <c r="C314" s="66" t="s">
        <v>89</v>
      </c>
      <c r="D314" s="66" t="s">
        <v>89</v>
      </c>
      <c r="E314" s="66" t="s">
        <v>89</v>
      </c>
      <c r="F314" s="66" t="s">
        <v>89</v>
      </c>
      <c r="G314" s="66" t="s">
        <v>89</v>
      </c>
      <c r="H314" s="66" t="s">
        <v>89</v>
      </c>
      <c r="I314" s="66" t="s">
        <v>89</v>
      </c>
      <c r="J314" s="66" t="s">
        <v>89</v>
      </c>
      <c r="K314" s="66" t="s">
        <v>89</v>
      </c>
    </row>
    <row r="315" spans="1:11" ht="17" thickBot="1">
      <c r="A315" s="65" t="s">
        <v>98</v>
      </c>
      <c r="B315" s="64" t="s">
        <v>89</v>
      </c>
      <c r="C315" s="64" t="s">
        <v>89</v>
      </c>
      <c r="D315" s="64" t="s">
        <v>89</v>
      </c>
      <c r="E315" s="64" t="s">
        <v>89</v>
      </c>
      <c r="F315" s="64" t="s">
        <v>89</v>
      </c>
      <c r="G315" s="64" t="s">
        <v>89</v>
      </c>
      <c r="H315" s="64" t="s">
        <v>89</v>
      </c>
      <c r="I315" s="64" t="s">
        <v>89</v>
      </c>
      <c r="J315" s="64" t="s">
        <v>89</v>
      </c>
      <c r="K315" s="64" t="s">
        <v>89</v>
      </c>
    </row>
    <row r="316" spans="1:11">
      <c r="A316" s="69" t="s">
        <v>1043</v>
      </c>
      <c r="B316" s="66">
        <v>5546</v>
      </c>
      <c r="C316" s="66">
        <v>5724</v>
      </c>
      <c r="D316" s="66">
        <v>5680</v>
      </c>
      <c r="E316" s="66">
        <v>5675</v>
      </c>
      <c r="F316" s="66">
        <v>5937</v>
      </c>
      <c r="G316" s="66">
        <v>4942</v>
      </c>
      <c r="H316" s="66">
        <v>5416</v>
      </c>
      <c r="I316" s="66">
        <v>5391</v>
      </c>
      <c r="J316" s="66">
        <v>5125</v>
      </c>
      <c r="K316" s="66">
        <v>5113</v>
      </c>
    </row>
    <row r="317" spans="1:11" ht="17" thickBot="1">
      <c r="A317" s="65" t="s">
        <v>98</v>
      </c>
      <c r="B317" s="64" t="s">
        <v>124</v>
      </c>
      <c r="C317" s="64" t="s">
        <v>605</v>
      </c>
      <c r="D317" s="64" t="s">
        <v>271</v>
      </c>
      <c r="E317" s="64" t="s">
        <v>568</v>
      </c>
      <c r="F317" s="64" t="s">
        <v>1042</v>
      </c>
      <c r="G317" s="64" t="s">
        <v>928</v>
      </c>
      <c r="H317" s="64" t="s">
        <v>339</v>
      </c>
      <c r="I317" s="64" t="s">
        <v>357</v>
      </c>
      <c r="J317" s="64" t="s">
        <v>204</v>
      </c>
      <c r="K317" s="64" t="s">
        <v>1041</v>
      </c>
    </row>
    <row r="318" spans="1:11">
      <c r="A318" s="69" t="s">
        <v>1040</v>
      </c>
      <c r="B318" s="66">
        <v>14380</v>
      </c>
      <c r="C318" s="66">
        <v>14374</v>
      </c>
      <c r="D318" s="66">
        <v>14320</v>
      </c>
      <c r="E318" s="66">
        <v>14248</v>
      </c>
      <c r="F318" s="66">
        <v>14335</v>
      </c>
      <c r="G318" s="66">
        <v>11989</v>
      </c>
      <c r="H318" s="66">
        <v>12262</v>
      </c>
      <c r="I318" s="66">
        <v>12119</v>
      </c>
      <c r="J318" s="66">
        <v>11590</v>
      </c>
      <c r="K318" s="66">
        <v>11380</v>
      </c>
    </row>
    <row r="319" spans="1:11" ht="17" thickBot="1">
      <c r="A319" s="65" t="s">
        <v>98</v>
      </c>
      <c r="B319" s="64" t="s">
        <v>426</v>
      </c>
      <c r="C319" s="64" t="s">
        <v>370</v>
      </c>
      <c r="D319" s="64" t="s">
        <v>339</v>
      </c>
      <c r="E319" s="64" t="s">
        <v>731</v>
      </c>
      <c r="F319" s="64" t="s">
        <v>1039</v>
      </c>
      <c r="G319" s="64" t="s">
        <v>521</v>
      </c>
      <c r="H319" s="64" t="s">
        <v>408</v>
      </c>
      <c r="I319" s="64" t="s">
        <v>500</v>
      </c>
      <c r="J319" s="64" t="s">
        <v>367</v>
      </c>
      <c r="K319" s="64" t="s">
        <v>589</v>
      </c>
    </row>
    <row r="320" spans="1:11" ht="16" customHeight="1" thickBot="1">
      <c r="A320" s="78" t="s">
        <v>1038</v>
      </c>
      <c r="B320" s="78"/>
      <c r="C320" s="78"/>
      <c r="D320" s="78"/>
      <c r="E320" s="78"/>
      <c r="F320" s="78"/>
      <c r="G320" s="78"/>
      <c r="H320" s="78"/>
      <c r="I320" s="78"/>
      <c r="J320" s="78"/>
      <c r="K320" s="78"/>
    </row>
    <row r="321" spans="1:11">
      <c r="A321" s="77" t="s">
        <v>1037</v>
      </c>
      <c r="B321" s="76" t="s">
        <v>89</v>
      </c>
      <c r="C321" s="76">
        <v>1168</v>
      </c>
      <c r="D321" s="76">
        <v>750</v>
      </c>
      <c r="E321" s="76">
        <v>-1244</v>
      </c>
      <c r="F321" s="76">
        <v>1092</v>
      </c>
      <c r="G321" s="76">
        <v>1112</v>
      </c>
      <c r="H321" s="76">
        <v>859</v>
      </c>
      <c r="I321" s="76">
        <v>744</v>
      </c>
      <c r="J321" s="76">
        <v>461</v>
      </c>
      <c r="K321" s="76">
        <v>1011</v>
      </c>
    </row>
    <row r="322" spans="1:11" ht="17" thickBot="1">
      <c r="A322" s="75" t="s">
        <v>98</v>
      </c>
      <c r="B322" s="74" t="s">
        <v>89</v>
      </c>
      <c r="C322" s="74" t="s">
        <v>1036</v>
      </c>
      <c r="D322" s="74" t="s">
        <v>92</v>
      </c>
      <c r="E322" s="74" t="s">
        <v>142</v>
      </c>
      <c r="F322" s="74" t="s">
        <v>642</v>
      </c>
      <c r="G322" s="74" t="s">
        <v>1035</v>
      </c>
      <c r="H322" s="74" t="s">
        <v>1034</v>
      </c>
      <c r="I322" s="74" t="s">
        <v>1033</v>
      </c>
      <c r="J322" s="74" t="s">
        <v>1032</v>
      </c>
      <c r="K322" s="74" t="s">
        <v>1031</v>
      </c>
    </row>
    <row r="323" spans="1:11">
      <c r="A323" s="73" t="s">
        <v>1030</v>
      </c>
      <c r="B323" s="72" t="s">
        <v>89</v>
      </c>
      <c r="C323" s="72">
        <v>417</v>
      </c>
      <c r="D323" s="72">
        <v>129</v>
      </c>
      <c r="E323" s="72">
        <v>-1801</v>
      </c>
      <c r="F323" s="72">
        <v>559</v>
      </c>
      <c r="G323" s="72">
        <v>595</v>
      </c>
      <c r="H323" s="72">
        <v>391</v>
      </c>
      <c r="I323" s="72">
        <v>318</v>
      </c>
      <c r="J323" s="72">
        <v>-10</v>
      </c>
      <c r="K323" s="72">
        <v>341</v>
      </c>
    </row>
    <row r="324" spans="1:11" ht="17" thickBot="1">
      <c r="A324" s="71" t="s">
        <v>98</v>
      </c>
      <c r="B324" s="70" t="s">
        <v>89</v>
      </c>
      <c r="C324" s="70" t="s">
        <v>92</v>
      </c>
      <c r="D324" s="70" t="s">
        <v>92</v>
      </c>
      <c r="E324" s="70" t="s">
        <v>142</v>
      </c>
      <c r="F324" s="70" t="s">
        <v>532</v>
      </c>
      <c r="G324" s="70" t="s">
        <v>1029</v>
      </c>
      <c r="H324" s="70" t="s">
        <v>255</v>
      </c>
      <c r="I324" s="70" t="s">
        <v>92</v>
      </c>
      <c r="J324" s="70" t="s">
        <v>142</v>
      </c>
      <c r="K324" s="70" t="s">
        <v>1028</v>
      </c>
    </row>
    <row r="325" spans="1:11">
      <c r="A325" s="73" t="s">
        <v>1027</v>
      </c>
      <c r="B325" s="72" t="s">
        <v>89</v>
      </c>
      <c r="C325" s="72">
        <v>751</v>
      </c>
      <c r="D325" s="72">
        <v>621</v>
      </c>
      <c r="E325" s="72">
        <v>557</v>
      </c>
      <c r="F325" s="72">
        <v>533</v>
      </c>
      <c r="G325" s="72">
        <v>517</v>
      </c>
      <c r="H325" s="72">
        <v>468</v>
      </c>
      <c r="I325" s="72">
        <v>426</v>
      </c>
      <c r="J325" s="72">
        <v>471</v>
      </c>
      <c r="K325" s="72">
        <v>670</v>
      </c>
    </row>
    <row r="326" spans="1:11" ht="17" thickBot="1">
      <c r="A326" s="71" t="s">
        <v>98</v>
      </c>
      <c r="B326" s="70" t="s">
        <v>89</v>
      </c>
      <c r="C326" s="70" t="s">
        <v>1026</v>
      </c>
      <c r="D326" s="70" t="s">
        <v>1025</v>
      </c>
      <c r="E326" s="70" t="s">
        <v>418</v>
      </c>
      <c r="F326" s="70" t="s">
        <v>127</v>
      </c>
      <c r="G326" s="70" t="s">
        <v>379</v>
      </c>
      <c r="H326" s="70" t="s">
        <v>310</v>
      </c>
      <c r="I326" s="70" t="s">
        <v>225</v>
      </c>
      <c r="J326" s="70" t="s">
        <v>1024</v>
      </c>
      <c r="K326" s="70" t="s">
        <v>753</v>
      </c>
    </row>
    <row r="327" spans="1:11">
      <c r="A327" s="77" t="s">
        <v>1023</v>
      </c>
      <c r="B327" s="76" t="s">
        <v>89</v>
      </c>
      <c r="C327" s="76">
        <v>97</v>
      </c>
      <c r="D327" s="76">
        <v>212</v>
      </c>
      <c r="E327" s="76">
        <v>397</v>
      </c>
      <c r="F327" s="76">
        <v>353</v>
      </c>
      <c r="G327" s="76">
        <v>197</v>
      </c>
      <c r="H327" s="76">
        <v>193</v>
      </c>
      <c r="I327" s="76">
        <v>226</v>
      </c>
      <c r="J327" s="76">
        <v>188</v>
      </c>
      <c r="K327" s="76">
        <v>562</v>
      </c>
    </row>
    <row r="328" spans="1:11" ht="17" thickBot="1">
      <c r="A328" s="75" t="s">
        <v>98</v>
      </c>
      <c r="B328" s="74" t="s">
        <v>89</v>
      </c>
      <c r="C328" s="74" t="s">
        <v>1022</v>
      </c>
      <c r="D328" s="74" t="s">
        <v>1021</v>
      </c>
      <c r="E328" s="74" t="s">
        <v>207</v>
      </c>
      <c r="F328" s="74" t="s">
        <v>1020</v>
      </c>
      <c r="G328" s="74" t="s">
        <v>480</v>
      </c>
      <c r="H328" s="74" t="s">
        <v>1019</v>
      </c>
      <c r="I328" s="74" t="s">
        <v>1018</v>
      </c>
      <c r="J328" s="74" t="s">
        <v>1017</v>
      </c>
      <c r="K328" s="74" t="s">
        <v>1016</v>
      </c>
    </row>
    <row r="329" spans="1:11">
      <c r="A329" s="73" t="s">
        <v>1015</v>
      </c>
      <c r="B329" s="72" t="s">
        <v>89</v>
      </c>
      <c r="C329" s="72">
        <v>124</v>
      </c>
      <c r="D329" s="72">
        <v>-133</v>
      </c>
      <c r="E329" s="72">
        <v>246</v>
      </c>
      <c r="F329" s="72">
        <v>316</v>
      </c>
      <c r="G329" s="72">
        <v>107</v>
      </c>
      <c r="H329" s="72">
        <v>173</v>
      </c>
      <c r="I329" s="72">
        <v>146</v>
      </c>
      <c r="J329" s="72">
        <v>370</v>
      </c>
      <c r="K329" s="72">
        <v>404</v>
      </c>
    </row>
    <row r="330" spans="1:11" ht="17" thickBot="1">
      <c r="A330" s="71" t="s">
        <v>98</v>
      </c>
      <c r="B330" s="70" t="s">
        <v>89</v>
      </c>
      <c r="C330" s="70" t="s">
        <v>92</v>
      </c>
      <c r="D330" s="70" t="s">
        <v>142</v>
      </c>
      <c r="E330" s="70" t="s">
        <v>1014</v>
      </c>
      <c r="F330" s="70" t="s">
        <v>92</v>
      </c>
      <c r="G330" s="70" t="s">
        <v>1013</v>
      </c>
      <c r="H330" s="70" t="s">
        <v>588</v>
      </c>
      <c r="I330" s="70" t="s">
        <v>1012</v>
      </c>
      <c r="J330" s="70" t="s">
        <v>1011</v>
      </c>
      <c r="K330" s="70" t="s">
        <v>1010</v>
      </c>
    </row>
    <row r="331" spans="1:11">
      <c r="A331" s="73" t="s">
        <v>1009</v>
      </c>
      <c r="B331" s="72" t="s">
        <v>89</v>
      </c>
      <c r="C331" s="72">
        <v>-27</v>
      </c>
      <c r="D331" s="72">
        <v>345</v>
      </c>
      <c r="E331" s="72">
        <v>151</v>
      </c>
      <c r="F331" s="72">
        <v>37</v>
      </c>
      <c r="G331" s="72">
        <v>90</v>
      </c>
      <c r="H331" s="72">
        <v>20</v>
      </c>
      <c r="I331" s="72">
        <v>80</v>
      </c>
      <c r="J331" s="72">
        <v>-182</v>
      </c>
      <c r="K331" s="72">
        <v>158</v>
      </c>
    </row>
    <row r="332" spans="1:11" ht="17" thickBot="1">
      <c r="A332" s="71" t="s">
        <v>98</v>
      </c>
      <c r="B332" s="70" t="s">
        <v>89</v>
      </c>
      <c r="C332" s="70" t="s">
        <v>142</v>
      </c>
      <c r="D332" s="70" t="s">
        <v>92</v>
      </c>
      <c r="E332" s="70" t="s">
        <v>92</v>
      </c>
      <c r="F332" s="70" t="s">
        <v>1008</v>
      </c>
      <c r="G332" s="70" t="s">
        <v>92</v>
      </c>
      <c r="H332" s="70" t="s">
        <v>1007</v>
      </c>
      <c r="I332" s="70" t="s">
        <v>92</v>
      </c>
      <c r="J332" s="70" t="s">
        <v>142</v>
      </c>
      <c r="K332" s="70" t="s">
        <v>92</v>
      </c>
    </row>
    <row r="333" spans="1:11">
      <c r="A333" s="77" t="s">
        <v>1006</v>
      </c>
      <c r="B333" s="76" t="s">
        <v>89</v>
      </c>
      <c r="C333" s="76">
        <v>1265</v>
      </c>
      <c r="D333" s="76">
        <v>962</v>
      </c>
      <c r="E333" s="76">
        <v>-846</v>
      </c>
      <c r="F333" s="76">
        <v>1445</v>
      </c>
      <c r="G333" s="76">
        <v>1309</v>
      </c>
      <c r="H333" s="76">
        <v>1052</v>
      </c>
      <c r="I333" s="76">
        <v>970</v>
      </c>
      <c r="J333" s="76">
        <v>649</v>
      </c>
      <c r="K333" s="76">
        <v>1573</v>
      </c>
    </row>
    <row r="334" spans="1:11" ht="17" thickBot="1">
      <c r="A334" s="75" t="s">
        <v>98</v>
      </c>
      <c r="B334" s="74" t="s">
        <v>89</v>
      </c>
      <c r="C334" s="74" t="s">
        <v>1005</v>
      </c>
      <c r="D334" s="74" t="s">
        <v>92</v>
      </c>
      <c r="E334" s="74" t="s">
        <v>142</v>
      </c>
      <c r="F334" s="74" t="s">
        <v>504</v>
      </c>
      <c r="G334" s="74" t="s">
        <v>931</v>
      </c>
      <c r="H334" s="74" t="s">
        <v>472</v>
      </c>
      <c r="I334" s="74" t="s">
        <v>1004</v>
      </c>
      <c r="J334" s="74" t="s">
        <v>1003</v>
      </c>
      <c r="K334" s="74" t="s">
        <v>1002</v>
      </c>
    </row>
    <row r="335" spans="1:11">
      <c r="A335" s="73" t="s">
        <v>1001</v>
      </c>
      <c r="B335" s="72" t="s">
        <v>89</v>
      </c>
      <c r="C335" s="72" t="s">
        <v>89</v>
      </c>
      <c r="D335" s="72" t="s">
        <v>89</v>
      </c>
      <c r="E335" s="72">
        <v>1</v>
      </c>
      <c r="F335" s="72" t="s">
        <v>89</v>
      </c>
      <c r="G335" s="72" t="s">
        <v>89</v>
      </c>
      <c r="H335" s="72" t="s">
        <v>89</v>
      </c>
      <c r="I335" s="72" t="s">
        <v>89</v>
      </c>
      <c r="J335" s="72" t="s">
        <v>89</v>
      </c>
      <c r="K335" s="72" t="s">
        <v>89</v>
      </c>
    </row>
    <row r="336" spans="1:11" ht="17" thickBot="1">
      <c r="A336" s="71" t="s">
        <v>98</v>
      </c>
      <c r="B336" s="70" t="s">
        <v>89</v>
      </c>
      <c r="C336" s="70" t="s">
        <v>89</v>
      </c>
      <c r="D336" s="70" t="s">
        <v>89</v>
      </c>
      <c r="E336" s="70" t="s">
        <v>89</v>
      </c>
      <c r="F336" s="70" t="s">
        <v>89</v>
      </c>
      <c r="G336" s="70" t="s">
        <v>89</v>
      </c>
      <c r="H336" s="70" t="s">
        <v>89</v>
      </c>
      <c r="I336" s="70" t="s">
        <v>89</v>
      </c>
      <c r="J336" s="70" t="s">
        <v>89</v>
      </c>
      <c r="K336" s="70" t="s">
        <v>89</v>
      </c>
    </row>
    <row r="337" spans="1:11">
      <c r="A337" s="69" t="s">
        <v>1000</v>
      </c>
      <c r="B337" s="66" t="s">
        <v>89</v>
      </c>
      <c r="C337" s="66" t="s">
        <v>89</v>
      </c>
      <c r="D337" s="66" t="s">
        <v>89</v>
      </c>
      <c r="E337" s="66" t="s">
        <v>89</v>
      </c>
      <c r="F337" s="66" t="s">
        <v>89</v>
      </c>
      <c r="G337" s="66" t="s">
        <v>89</v>
      </c>
      <c r="H337" s="66" t="s">
        <v>89</v>
      </c>
      <c r="I337" s="66" t="s">
        <v>89</v>
      </c>
      <c r="J337" s="66" t="s">
        <v>89</v>
      </c>
      <c r="K337" s="66" t="s">
        <v>89</v>
      </c>
    </row>
    <row r="338" spans="1:11" ht="17" thickBot="1">
      <c r="A338" s="65" t="s">
        <v>98</v>
      </c>
      <c r="B338" s="64" t="s">
        <v>89</v>
      </c>
      <c r="C338" s="64" t="s">
        <v>89</v>
      </c>
      <c r="D338" s="64" t="s">
        <v>89</v>
      </c>
      <c r="E338" s="64" t="s">
        <v>89</v>
      </c>
      <c r="F338" s="64" t="s">
        <v>89</v>
      </c>
      <c r="G338" s="64" t="s">
        <v>89</v>
      </c>
      <c r="H338" s="64" t="s">
        <v>89</v>
      </c>
      <c r="I338" s="64" t="s">
        <v>89</v>
      </c>
      <c r="J338" s="64" t="s">
        <v>89</v>
      </c>
      <c r="K338" s="64" t="s">
        <v>89</v>
      </c>
    </row>
    <row r="339" spans="1:11">
      <c r="A339" s="77" t="s">
        <v>999</v>
      </c>
      <c r="B339" s="76" t="s">
        <v>89</v>
      </c>
      <c r="C339" s="76" t="s">
        <v>89</v>
      </c>
      <c r="D339" s="76" t="s">
        <v>89</v>
      </c>
      <c r="E339" s="76" t="s">
        <v>89</v>
      </c>
      <c r="F339" s="76">
        <v>67</v>
      </c>
      <c r="G339" s="76">
        <v>67</v>
      </c>
      <c r="H339" s="76" t="s">
        <v>89</v>
      </c>
      <c r="I339" s="76" t="s">
        <v>89</v>
      </c>
      <c r="J339" s="76">
        <v>48</v>
      </c>
      <c r="K339" s="76">
        <v>63</v>
      </c>
    </row>
    <row r="340" spans="1:11" ht="17" thickBot="1">
      <c r="A340" s="75" t="s">
        <v>98</v>
      </c>
      <c r="B340" s="74" t="s">
        <v>89</v>
      </c>
      <c r="C340" s="74" t="s">
        <v>89</v>
      </c>
      <c r="D340" s="74" t="s">
        <v>89</v>
      </c>
      <c r="E340" s="74" t="s">
        <v>89</v>
      </c>
      <c r="F340" s="74" t="s">
        <v>426</v>
      </c>
      <c r="G340" s="74" t="s">
        <v>586</v>
      </c>
      <c r="H340" s="74" t="s">
        <v>89</v>
      </c>
      <c r="I340" s="74" t="s">
        <v>89</v>
      </c>
      <c r="J340" s="74" t="s">
        <v>998</v>
      </c>
      <c r="K340" s="74" t="s">
        <v>679</v>
      </c>
    </row>
    <row r="341" spans="1:11">
      <c r="A341" s="73" t="s">
        <v>997</v>
      </c>
      <c r="B341" s="72" t="s">
        <v>89</v>
      </c>
      <c r="C341" s="72" t="s">
        <v>89</v>
      </c>
      <c r="D341" s="72" t="s">
        <v>89</v>
      </c>
      <c r="E341" s="72" t="s">
        <v>89</v>
      </c>
      <c r="F341" s="72">
        <v>18</v>
      </c>
      <c r="G341" s="72">
        <v>17</v>
      </c>
      <c r="H341" s="72" t="s">
        <v>89</v>
      </c>
      <c r="I341" s="72" t="s">
        <v>89</v>
      </c>
      <c r="J341" s="72">
        <v>21</v>
      </c>
      <c r="K341" s="72">
        <v>24</v>
      </c>
    </row>
    <row r="342" spans="1:11" ht="17" thickBot="1">
      <c r="A342" s="71" t="s">
        <v>98</v>
      </c>
      <c r="B342" s="70" t="s">
        <v>89</v>
      </c>
      <c r="C342" s="70" t="s">
        <v>89</v>
      </c>
      <c r="D342" s="70" t="s">
        <v>89</v>
      </c>
      <c r="E342" s="70" t="s">
        <v>89</v>
      </c>
      <c r="F342" s="70" t="s">
        <v>514</v>
      </c>
      <c r="G342" s="70" t="s">
        <v>996</v>
      </c>
      <c r="H342" s="70" t="s">
        <v>89</v>
      </c>
      <c r="I342" s="70" t="s">
        <v>89</v>
      </c>
      <c r="J342" s="70" t="s">
        <v>995</v>
      </c>
      <c r="K342" s="70" t="s">
        <v>426</v>
      </c>
    </row>
    <row r="343" spans="1:11">
      <c r="A343" s="73" t="s">
        <v>994</v>
      </c>
      <c r="B343" s="72" t="s">
        <v>89</v>
      </c>
      <c r="C343" s="72" t="s">
        <v>89</v>
      </c>
      <c r="D343" s="72" t="s">
        <v>89</v>
      </c>
      <c r="E343" s="72" t="s">
        <v>89</v>
      </c>
      <c r="F343" s="72">
        <v>49</v>
      </c>
      <c r="G343" s="72">
        <v>50</v>
      </c>
      <c r="H343" s="72" t="s">
        <v>89</v>
      </c>
      <c r="I343" s="72" t="s">
        <v>89</v>
      </c>
      <c r="J343" s="72">
        <v>27</v>
      </c>
      <c r="K343" s="72">
        <v>39</v>
      </c>
    </row>
    <row r="344" spans="1:11" ht="17" thickBot="1">
      <c r="A344" s="71" t="s">
        <v>98</v>
      </c>
      <c r="B344" s="70" t="s">
        <v>89</v>
      </c>
      <c r="C344" s="70" t="s">
        <v>89</v>
      </c>
      <c r="D344" s="70" t="s">
        <v>89</v>
      </c>
      <c r="E344" s="70" t="s">
        <v>89</v>
      </c>
      <c r="F344" s="70" t="s">
        <v>412</v>
      </c>
      <c r="G344" s="70" t="s">
        <v>487</v>
      </c>
      <c r="H344" s="70" t="s">
        <v>89</v>
      </c>
      <c r="I344" s="70" t="s">
        <v>89</v>
      </c>
      <c r="J344" s="70" t="s">
        <v>982</v>
      </c>
      <c r="K344" s="70" t="s">
        <v>261</v>
      </c>
    </row>
    <row r="345" spans="1:11">
      <c r="A345" s="73" t="s">
        <v>993</v>
      </c>
      <c r="B345" s="72" t="s">
        <v>89</v>
      </c>
      <c r="C345" s="72" t="s">
        <v>89</v>
      </c>
      <c r="D345" s="72" t="s">
        <v>89</v>
      </c>
      <c r="E345" s="72" t="s">
        <v>89</v>
      </c>
      <c r="F345" s="72" t="s">
        <v>89</v>
      </c>
      <c r="G345" s="72" t="s">
        <v>89</v>
      </c>
      <c r="H345" s="72" t="s">
        <v>89</v>
      </c>
      <c r="I345" s="72" t="s">
        <v>89</v>
      </c>
      <c r="J345" s="72" t="s">
        <v>89</v>
      </c>
      <c r="K345" s="72">
        <v>0</v>
      </c>
    </row>
    <row r="346" spans="1:11" ht="17" thickBot="1">
      <c r="A346" s="71" t="s">
        <v>98</v>
      </c>
      <c r="B346" s="70" t="s">
        <v>89</v>
      </c>
      <c r="C346" s="70" t="s">
        <v>89</v>
      </c>
      <c r="D346" s="70" t="s">
        <v>89</v>
      </c>
      <c r="E346" s="70" t="s">
        <v>89</v>
      </c>
      <c r="F346" s="70" t="s">
        <v>89</v>
      </c>
      <c r="G346" s="70" t="s">
        <v>89</v>
      </c>
      <c r="H346" s="70" t="s">
        <v>89</v>
      </c>
      <c r="I346" s="70" t="s">
        <v>89</v>
      </c>
      <c r="J346" s="70" t="s">
        <v>89</v>
      </c>
      <c r="K346" s="70" t="s">
        <v>426</v>
      </c>
    </row>
    <row r="347" spans="1:11">
      <c r="A347" s="69" t="s">
        <v>992</v>
      </c>
      <c r="B347" s="66" t="s">
        <v>89</v>
      </c>
      <c r="C347" s="66" t="s">
        <v>89</v>
      </c>
      <c r="D347" s="66" t="s">
        <v>89</v>
      </c>
      <c r="E347" s="66" t="s">
        <v>89</v>
      </c>
      <c r="F347" s="66" t="s">
        <v>89</v>
      </c>
      <c r="G347" s="66" t="s">
        <v>89</v>
      </c>
      <c r="H347" s="66" t="s">
        <v>89</v>
      </c>
      <c r="I347" s="66" t="s">
        <v>89</v>
      </c>
      <c r="J347" s="66" t="s">
        <v>89</v>
      </c>
      <c r="K347" s="66" t="s">
        <v>89</v>
      </c>
    </row>
    <row r="348" spans="1:11" ht="17" thickBot="1">
      <c r="A348" s="65" t="s">
        <v>98</v>
      </c>
      <c r="B348" s="64" t="s">
        <v>89</v>
      </c>
      <c r="C348" s="64" t="s">
        <v>89</v>
      </c>
      <c r="D348" s="64" t="s">
        <v>89</v>
      </c>
      <c r="E348" s="64" t="s">
        <v>89</v>
      </c>
      <c r="F348" s="64" t="s">
        <v>89</v>
      </c>
      <c r="G348" s="64" t="s">
        <v>89</v>
      </c>
      <c r="H348" s="64" t="s">
        <v>89</v>
      </c>
      <c r="I348" s="64" t="s">
        <v>89</v>
      </c>
      <c r="J348" s="64" t="s">
        <v>89</v>
      </c>
      <c r="K348" s="64" t="s">
        <v>89</v>
      </c>
    </row>
    <row r="349" spans="1:11">
      <c r="A349" s="77" t="s">
        <v>991</v>
      </c>
      <c r="B349" s="76" t="s">
        <v>89</v>
      </c>
      <c r="C349" s="76">
        <v>6</v>
      </c>
      <c r="D349" s="76">
        <v>0</v>
      </c>
      <c r="E349" s="76">
        <v>0</v>
      </c>
      <c r="F349" s="76">
        <v>2</v>
      </c>
      <c r="G349" s="76">
        <v>2</v>
      </c>
      <c r="H349" s="76" t="s">
        <v>89</v>
      </c>
      <c r="I349" s="76" t="s">
        <v>89</v>
      </c>
      <c r="J349" s="76">
        <v>4</v>
      </c>
      <c r="K349" s="76">
        <v>6</v>
      </c>
    </row>
    <row r="350" spans="1:11" ht="17" thickBot="1">
      <c r="A350" s="75" t="s">
        <v>98</v>
      </c>
      <c r="B350" s="74" t="s">
        <v>89</v>
      </c>
      <c r="C350" s="74" t="s">
        <v>291</v>
      </c>
      <c r="D350" s="74" t="s">
        <v>426</v>
      </c>
      <c r="E350" s="74" t="s">
        <v>142</v>
      </c>
      <c r="F350" s="74" t="s">
        <v>426</v>
      </c>
      <c r="G350" s="74" t="s">
        <v>426</v>
      </c>
      <c r="H350" s="74" t="s">
        <v>89</v>
      </c>
      <c r="I350" s="74" t="s">
        <v>89</v>
      </c>
      <c r="J350" s="74" t="s">
        <v>979</v>
      </c>
      <c r="K350" s="74" t="s">
        <v>92</v>
      </c>
    </row>
    <row r="351" spans="1:11">
      <c r="A351" s="73" t="s">
        <v>990</v>
      </c>
      <c r="B351" s="72" t="s">
        <v>89</v>
      </c>
      <c r="C351" s="72">
        <v>0</v>
      </c>
      <c r="D351" s="72">
        <v>0</v>
      </c>
      <c r="E351" s="72">
        <v>0</v>
      </c>
      <c r="F351" s="72">
        <v>1</v>
      </c>
      <c r="G351" s="72">
        <v>1</v>
      </c>
      <c r="H351" s="72" t="s">
        <v>89</v>
      </c>
      <c r="I351" s="72" t="s">
        <v>89</v>
      </c>
      <c r="J351" s="72">
        <v>2</v>
      </c>
      <c r="K351" s="72">
        <v>3</v>
      </c>
    </row>
    <row r="352" spans="1:11" ht="17" thickBot="1">
      <c r="A352" s="71" t="s">
        <v>98</v>
      </c>
      <c r="B352" s="70" t="s">
        <v>89</v>
      </c>
      <c r="C352" s="70" t="s">
        <v>426</v>
      </c>
      <c r="D352" s="70" t="s">
        <v>426</v>
      </c>
      <c r="E352" s="70" t="s">
        <v>142</v>
      </c>
      <c r="F352" s="70" t="s">
        <v>426</v>
      </c>
      <c r="G352" s="70" t="s">
        <v>426</v>
      </c>
      <c r="H352" s="70" t="s">
        <v>89</v>
      </c>
      <c r="I352" s="70" t="s">
        <v>89</v>
      </c>
      <c r="J352" s="70" t="s">
        <v>979</v>
      </c>
      <c r="K352" s="70" t="s">
        <v>426</v>
      </c>
    </row>
    <row r="353" spans="1:11">
      <c r="A353" s="73" t="s">
        <v>989</v>
      </c>
      <c r="B353" s="72" t="s">
        <v>89</v>
      </c>
      <c r="C353" s="72">
        <v>6</v>
      </c>
      <c r="D353" s="72">
        <v>0</v>
      </c>
      <c r="E353" s="72">
        <v>0</v>
      </c>
      <c r="F353" s="72">
        <v>1</v>
      </c>
      <c r="G353" s="72">
        <v>1</v>
      </c>
      <c r="H353" s="72" t="s">
        <v>89</v>
      </c>
      <c r="I353" s="72" t="s">
        <v>89</v>
      </c>
      <c r="J353" s="72" t="s">
        <v>89</v>
      </c>
      <c r="K353" s="72" t="s">
        <v>89</v>
      </c>
    </row>
    <row r="354" spans="1:11" ht="17" thickBot="1">
      <c r="A354" s="71" t="s">
        <v>98</v>
      </c>
      <c r="B354" s="70" t="s">
        <v>89</v>
      </c>
      <c r="C354" s="70" t="s">
        <v>291</v>
      </c>
      <c r="D354" s="70" t="s">
        <v>426</v>
      </c>
      <c r="E354" s="70" t="s">
        <v>142</v>
      </c>
      <c r="F354" s="70" t="s">
        <v>426</v>
      </c>
      <c r="G354" s="70" t="s">
        <v>426</v>
      </c>
      <c r="H354" s="70" t="s">
        <v>89</v>
      </c>
      <c r="I354" s="70" t="s">
        <v>89</v>
      </c>
      <c r="J354" s="70" t="s">
        <v>89</v>
      </c>
      <c r="K354" s="70" t="s">
        <v>89</v>
      </c>
    </row>
    <row r="355" spans="1:11">
      <c r="A355" s="73" t="s">
        <v>988</v>
      </c>
      <c r="B355" s="72" t="s">
        <v>89</v>
      </c>
      <c r="C355" s="72" t="s">
        <v>89</v>
      </c>
      <c r="D355" s="72" t="s">
        <v>89</v>
      </c>
      <c r="E355" s="72" t="s">
        <v>89</v>
      </c>
      <c r="F355" s="72" t="s">
        <v>89</v>
      </c>
      <c r="G355" s="72" t="s">
        <v>89</v>
      </c>
      <c r="H355" s="72" t="s">
        <v>89</v>
      </c>
      <c r="I355" s="72" t="s">
        <v>89</v>
      </c>
      <c r="J355" s="72">
        <v>2</v>
      </c>
      <c r="K355" s="72">
        <v>3</v>
      </c>
    </row>
    <row r="356" spans="1:11" ht="17" thickBot="1">
      <c r="A356" s="71" t="s">
        <v>98</v>
      </c>
      <c r="B356" s="70" t="s">
        <v>89</v>
      </c>
      <c r="C356" s="70" t="s">
        <v>89</v>
      </c>
      <c r="D356" s="70" t="s">
        <v>89</v>
      </c>
      <c r="E356" s="70" t="s">
        <v>89</v>
      </c>
      <c r="F356" s="70" t="s">
        <v>89</v>
      </c>
      <c r="G356" s="70" t="s">
        <v>89</v>
      </c>
      <c r="H356" s="70" t="s">
        <v>89</v>
      </c>
      <c r="I356" s="70" t="s">
        <v>89</v>
      </c>
      <c r="J356" s="70" t="s">
        <v>979</v>
      </c>
      <c r="K356" s="70" t="s">
        <v>89</v>
      </c>
    </row>
    <row r="357" spans="1:11">
      <c r="A357" s="69" t="s">
        <v>987</v>
      </c>
      <c r="B357" s="66" t="s">
        <v>89</v>
      </c>
      <c r="C357" s="66">
        <v>6</v>
      </c>
      <c r="D357" s="66">
        <v>0</v>
      </c>
      <c r="E357" s="66">
        <v>0</v>
      </c>
      <c r="F357" s="66">
        <v>69</v>
      </c>
      <c r="G357" s="66">
        <v>69</v>
      </c>
      <c r="H357" s="66" t="s">
        <v>89</v>
      </c>
      <c r="I357" s="66" t="s">
        <v>89</v>
      </c>
      <c r="J357" s="66">
        <v>52</v>
      </c>
      <c r="K357" s="66">
        <v>69</v>
      </c>
    </row>
    <row r="358" spans="1:11" ht="17" thickBot="1">
      <c r="A358" s="65" t="s">
        <v>98</v>
      </c>
      <c r="B358" s="64" t="s">
        <v>89</v>
      </c>
      <c r="C358" s="64" t="s">
        <v>291</v>
      </c>
      <c r="D358" s="64" t="s">
        <v>426</v>
      </c>
      <c r="E358" s="64" t="s">
        <v>142</v>
      </c>
      <c r="F358" s="64" t="s">
        <v>426</v>
      </c>
      <c r="G358" s="64" t="s">
        <v>439</v>
      </c>
      <c r="H358" s="64" t="s">
        <v>89</v>
      </c>
      <c r="I358" s="64" t="s">
        <v>89</v>
      </c>
      <c r="J358" s="64" t="s">
        <v>986</v>
      </c>
      <c r="K358" s="64" t="s">
        <v>197</v>
      </c>
    </row>
    <row r="359" spans="1:11">
      <c r="A359" s="69" t="s">
        <v>985</v>
      </c>
      <c r="B359" s="66" t="s">
        <v>89</v>
      </c>
      <c r="C359" s="66" t="s">
        <v>89</v>
      </c>
      <c r="D359" s="66" t="s">
        <v>89</v>
      </c>
      <c r="E359" s="66" t="s">
        <v>89</v>
      </c>
      <c r="F359" s="66" t="s">
        <v>89</v>
      </c>
      <c r="G359" s="66" t="s">
        <v>89</v>
      </c>
      <c r="H359" s="66" t="s">
        <v>89</v>
      </c>
      <c r="I359" s="66" t="s">
        <v>89</v>
      </c>
      <c r="J359" s="66" t="s">
        <v>89</v>
      </c>
      <c r="K359" s="66" t="s">
        <v>89</v>
      </c>
    </row>
    <row r="360" spans="1:11" ht="17" thickBot="1">
      <c r="A360" s="65" t="s">
        <v>98</v>
      </c>
      <c r="B360" s="64" t="s">
        <v>89</v>
      </c>
      <c r="C360" s="64" t="s">
        <v>89</v>
      </c>
      <c r="D360" s="64" t="s">
        <v>89</v>
      </c>
      <c r="E360" s="64" t="s">
        <v>89</v>
      </c>
      <c r="F360" s="64" t="s">
        <v>89</v>
      </c>
      <c r="G360" s="64" t="s">
        <v>89</v>
      </c>
      <c r="H360" s="64" t="s">
        <v>89</v>
      </c>
      <c r="I360" s="64" t="s">
        <v>89</v>
      </c>
      <c r="J360" s="64" t="s">
        <v>89</v>
      </c>
      <c r="K360" s="64" t="s">
        <v>89</v>
      </c>
    </row>
    <row r="361" spans="1:11">
      <c r="A361" s="69" t="s">
        <v>984</v>
      </c>
      <c r="B361" s="66" t="s">
        <v>89</v>
      </c>
      <c r="C361" s="66" t="s">
        <v>89</v>
      </c>
      <c r="D361" s="66" t="s">
        <v>89</v>
      </c>
      <c r="E361" s="66" t="s">
        <v>89</v>
      </c>
      <c r="F361" s="66" t="s">
        <v>89</v>
      </c>
      <c r="G361" s="66" t="s">
        <v>89</v>
      </c>
      <c r="H361" s="66" t="s">
        <v>89</v>
      </c>
      <c r="I361" s="66" t="s">
        <v>89</v>
      </c>
      <c r="J361" s="66" t="s">
        <v>89</v>
      </c>
      <c r="K361" s="66" t="s">
        <v>89</v>
      </c>
    </row>
    <row r="362" spans="1:11" ht="17" thickBot="1">
      <c r="A362" s="65" t="s">
        <v>98</v>
      </c>
      <c r="B362" s="64" t="s">
        <v>89</v>
      </c>
      <c r="C362" s="64" t="s">
        <v>89</v>
      </c>
      <c r="D362" s="64" t="s">
        <v>89</v>
      </c>
      <c r="E362" s="64" t="s">
        <v>89</v>
      </c>
      <c r="F362" s="64" t="s">
        <v>89</v>
      </c>
      <c r="G362" s="64" t="s">
        <v>89</v>
      </c>
      <c r="H362" s="64" t="s">
        <v>89</v>
      </c>
      <c r="I362" s="64" t="s">
        <v>89</v>
      </c>
      <c r="J362" s="64" t="s">
        <v>89</v>
      </c>
      <c r="K362" s="64" t="s">
        <v>89</v>
      </c>
    </row>
    <row r="363" spans="1:11">
      <c r="A363" s="69" t="s">
        <v>983</v>
      </c>
      <c r="B363" s="66" t="s">
        <v>89</v>
      </c>
      <c r="C363" s="66">
        <v>6</v>
      </c>
      <c r="D363" s="66">
        <v>0</v>
      </c>
      <c r="E363" s="66">
        <v>0</v>
      </c>
      <c r="F363" s="66">
        <v>50</v>
      </c>
      <c r="G363" s="66">
        <v>51</v>
      </c>
      <c r="H363" s="66" t="s">
        <v>89</v>
      </c>
      <c r="I363" s="66" t="s">
        <v>89</v>
      </c>
      <c r="J363" s="66">
        <v>27</v>
      </c>
      <c r="K363" s="66">
        <v>39</v>
      </c>
    </row>
    <row r="364" spans="1:11" ht="17" thickBot="1">
      <c r="A364" s="65" t="s">
        <v>98</v>
      </c>
      <c r="B364" s="64" t="s">
        <v>89</v>
      </c>
      <c r="C364" s="64" t="s">
        <v>291</v>
      </c>
      <c r="D364" s="64" t="s">
        <v>426</v>
      </c>
      <c r="E364" s="64" t="s">
        <v>142</v>
      </c>
      <c r="F364" s="64" t="s">
        <v>412</v>
      </c>
      <c r="G364" s="64" t="s">
        <v>487</v>
      </c>
      <c r="H364" s="64" t="s">
        <v>89</v>
      </c>
      <c r="I364" s="64" t="s">
        <v>89</v>
      </c>
      <c r="J364" s="64" t="s">
        <v>982</v>
      </c>
      <c r="K364" s="64" t="s">
        <v>261</v>
      </c>
    </row>
    <row r="365" spans="1:11">
      <c r="A365" s="69" t="s">
        <v>981</v>
      </c>
      <c r="B365" s="66" t="s">
        <v>89</v>
      </c>
      <c r="C365" s="66" t="s">
        <v>89</v>
      </c>
      <c r="D365" s="66" t="s">
        <v>89</v>
      </c>
      <c r="E365" s="66" t="s">
        <v>89</v>
      </c>
      <c r="F365" s="66" t="s">
        <v>89</v>
      </c>
      <c r="G365" s="66" t="s">
        <v>89</v>
      </c>
      <c r="H365" s="66" t="s">
        <v>89</v>
      </c>
      <c r="I365" s="66" t="s">
        <v>89</v>
      </c>
      <c r="J365" s="66" t="s">
        <v>89</v>
      </c>
      <c r="K365" s="66" t="s">
        <v>89</v>
      </c>
    </row>
    <row r="366" spans="1:11" ht="17" thickBot="1">
      <c r="A366" s="65" t="s">
        <v>98</v>
      </c>
      <c r="B366" s="64" t="s">
        <v>89</v>
      </c>
      <c r="C366" s="64" t="s">
        <v>89</v>
      </c>
      <c r="D366" s="64" t="s">
        <v>89</v>
      </c>
      <c r="E366" s="64" t="s">
        <v>89</v>
      </c>
      <c r="F366" s="64" t="s">
        <v>89</v>
      </c>
      <c r="G366" s="64" t="s">
        <v>89</v>
      </c>
      <c r="H366" s="64" t="s">
        <v>89</v>
      </c>
      <c r="I366" s="64" t="s">
        <v>89</v>
      </c>
      <c r="J366" s="64" t="s">
        <v>89</v>
      </c>
      <c r="K366" s="64" t="s">
        <v>89</v>
      </c>
    </row>
    <row r="367" spans="1:11">
      <c r="A367" s="69" t="s">
        <v>980</v>
      </c>
      <c r="B367" s="66" t="s">
        <v>89</v>
      </c>
      <c r="C367" s="66" t="s">
        <v>89</v>
      </c>
      <c r="D367" s="66" t="s">
        <v>89</v>
      </c>
      <c r="E367" s="66" t="s">
        <v>89</v>
      </c>
      <c r="F367" s="66" t="s">
        <v>89</v>
      </c>
      <c r="G367" s="66" t="s">
        <v>89</v>
      </c>
      <c r="H367" s="66" t="s">
        <v>89</v>
      </c>
      <c r="I367" s="66" t="s">
        <v>89</v>
      </c>
      <c r="J367" s="66">
        <v>2</v>
      </c>
      <c r="K367" s="66">
        <v>3</v>
      </c>
    </row>
    <row r="368" spans="1:11" ht="17" thickBot="1">
      <c r="A368" s="65" t="s">
        <v>98</v>
      </c>
      <c r="B368" s="64" t="s">
        <v>89</v>
      </c>
      <c r="C368" s="64" t="s">
        <v>89</v>
      </c>
      <c r="D368" s="64" t="s">
        <v>89</v>
      </c>
      <c r="E368" s="64" t="s">
        <v>89</v>
      </c>
      <c r="F368" s="64" t="s">
        <v>89</v>
      </c>
      <c r="G368" s="64" t="s">
        <v>89</v>
      </c>
      <c r="H368" s="64" t="s">
        <v>89</v>
      </c>
      <c r="I368" s="64" t="s">
        <v>89</v>
      </c>
      <c r="J368" s="64" t="s">
        <v>979</v>
      </c>
      <c r="K368" s="64" t="s">
        <v>197</v>
      </c>
    </row>
    <row r="369" spans="1:11" ht="17" thickBot="1">
      <c r="A369" s="96" t="s">
        <v>978</v>
      </c>
      <c r="B369" s="95"/>
      <c r="C369" s="95"/>
      <c r="D369" s="95"/>
      <c r="E369" s="95"/>
      <c r="F369" s="95"/>
      <c r="G369" s="95"/>
      <c r="H369" s="95"/>
      <c r="I369" s="95"/>
      <c r="J369" s="95"/>
      <c r="K369" s="95"/>
    </row>
    <row r="370" spans="1:11" ht="17" thickBot="1">
      <c r="A370" s="94" t="s">
        <v>977</v>
      </c>
      <c r="B370" s="93"/>
      <c r="C370" s="93"/>
      <c r="D370" s="93"/>
      <c r="E370" s="93"/>
      <c r="F370" s="93"/>
      <c r="G370" s="93"/>
      <c r="H370" s="93"/>
      <c r="I370" s="93"/>
      <c r="J370" s="93"/>
      <c r="K370" s="93"/>
    </row>
    <row r="371" spans="1:11">
      <c r="A371" s="365" t="s">
        <v>976</v>
      </c>
      <c r="B371" s="72" t="s">
        <v>975</v>
      </c>
      <c r="C371" s="72" t="s">
        <v>972</v>
      </c>
      <c r="D371" s="72" t="s">
        <v>972</v>
      </c>
      <c r="E371" s="72" t="s">
        <v>974</v>
      </c>
      <c r="F371" s="72" t="s">
        <v>973</v>
      </c>
      <c r="G371" s="72" t="s">
        <v>972</v>
      </c>
      <c r="H371" s="72" t="s">
        <v>972</v>
      </c>
      <c r="I371" s="72" t="s">
        <v>972</v>
      </c>
      <c r="J371" s="72" t="s">
        <v>972</v>
      </c>
      <c r="K371" s="72" t="s">
        <v>972</v>
      </c>
    </row>
    <row r="372" spans="1:11" ht="17" thickBot="1">
      <c r="A372" s="366"/>
      <c r="B372" s="92" t="s">
        <v>971</v>
      </c>
      <c r="C372" s="92" t="s">
        <v>971</v>
      </c>
      <c r="D372" s="92" t="s">
        <v>971</v>
      </c>
      <c r="E372" s="92" t="s">
        <v>971</v>
      </c>
      <c r="F372" s="92" t="s">
        <v>971</v>
      </c>
      <c r="G372" s="92" t="s">
        <v>971</v>
      </c>
      <c r="H372" s="92" t="s">
        <v>971</v>
      </c>
      <c r="I372" s="92" t="s">
        <v>971</v>
      </c>
      <c r="J372" s="92" t="s">
        <v>971</v>
      </c>
      <c r="K372" s="92" t="s">
        <v>971</v>
      </c>
    </row>
    <row r="373" spans="1:11">
      <c r="A373" s="366"/>
      <c r="B373" s="72" t="s">
        <v>969</v>
      </c>
      <c r="C373" s="72" t="s">
        <v>969</v>
      </c>
      <c r="D373" s="72" t="s">
        <v>969</v>
      </c>
      <c r="E373" s="72" t="s">
        <v>970</v>
      </c>
      <c r="F373" s="72" t="s">
        <v>969</v>
      </c>
      <c r="G373" s="72" t="s">
        <v>969</v>
      </c>
      <c r="H373" s="72" t="s">
        <v>968</v>
      </c>
      <c r="I373" s="72" t="s">
        <v>967</v>
      </c>
      <c r="J373" s="72" t="s">
        <v>967</v>
      </c>
      <c r="K373" s="72" t="s">
        <v>967</v>
      </c>
    </row>
    <row r="374" spans="1:11" ht="17" thickBot="1">
      <c r="A374" s="367"/>
      <c r="B374" s="92" t="s">
        <v>966</v>
      </c>
      <c r="C374" s="92" t="s">
        <v>966</v>
      </c>
      <c r="D374" s="92" t="s">
        <v>966</v>
      </c>
      <c r="E374" s="92" t="s">
        <v>966</v>
      </c>
      <c r="F374" s="92" t="s">
        <v>966</v>
      </c>
      <c r="G374" s="92" t="s">
        <v>966</v>
      </c>
      <c r="H374" s="92" t="s">
        <v>966</v>
      </c>
      <c r="I374" s="92" t="s">
        <v>966</v>
      </c>
      <c r="J374" s="92" t="s">
        <v>966</v>
      </c>
      <c r="K374" s="92" t="s">
        <v>966</v>
      </c>
    </row>
    <row r="375" spans="1:11">
      <c r="A375" s="365" t="s">
        <v>965</v>
      </c>
      <c r="B375" s="368" t="s">
        <v>89</v>
      </c>
      <c r="C375" s="363" t="s">
        <v>89</v>
      </c>
      <c r="D375" s="363" t="s">
        <v>89</v>
      </c>
      <c r="E375" s="363" t="s">
        <v>89</v>
      </c>
      <c r="F375" s="363" t="s">
        <v>89</v>
      </c>
      <c r="G375" s="72" t="s">
        <v>964</v>
      </c>
      <c r="H375" s="363" t="s">
        <v>89</v>
      </c>
      <c r="I375" s="363" t="s">
        <v>89</v>
      </c>
      <c r="J375" s="363" t="s">
        <v>89</v>
      </c>
      <c r="K375" s="363" t="s">
        <v>89</v>
      </c>
    </row>
    <row r="376" spans="1:11">
      <c r="A376" s="366"/>
      <c r="B376" s="369"/>
      <c r="C376" s="364"/>
      <c r="D376" s="364"/>
      <c r="E376" s="364"/>
      <c r="F376" s="364"/>
      <c r="G376" s="92" t="s">
        <v>963</v>
      </c>
      <c r="H376" s="364"/>
      <c r="I376" s="364"/>
      <c r="J376" s="364"/>
      <c r="K376" s="364"/>
    </row>
  </sheetData>
  <mergeCells count="11">
    <mergeCell ref="H375:H376"/>
    <mergeCell ref="I375:I376"/>
    <mergeCell ref="J375:J376"/>
    <mergeCell ref="K375:K376"/>
    <mergeCell ref="A371:A374"/>
    <mergeCell ref="A375:A376"/>
    <mergeCell ref="B375:B376"/>
    <mergeCell ref="C375:C376"/>
    <mergeCell ref="D375:D376"/>
    <mergeCell ref="E375:E376"/>
    <mergeCell ref="F375:F37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E63E5-CD20-A141-BE24-45B87B19E9C0}">
  <dimension ref="A1:L298"/>
  <sheetViews>
    <sheetView showGridLines="0" workbookViewId="0">
      <selection activeCell="H32" sqref="H32"/>
    </sheetView>
  </sheetViews>
  <sheetFormatPr baseColWidth="10" defaultColWidth="8.83203125" defaultRowHeight="16"/>
  <cols>
    <col min="1" max="1" width="16.5" style="61" customWidth="1"/>
    <col min="2" max="2" width="22.1640625" style="61" customWidth="1"/>
    <col min="3" max="12" width="10.1640625" style="61" bestFit="1" customWidth="1"/>
    <col min="13" max="16384" width="8.83203125" style="61"/>
  </cols>
  <sheetData>
    <row r="1" spans="1:12">
      <c r="A1" s="87" t="s">
        <v>1379</v>
      </c>
    </row>
    <row r="3" spans="1:12">
      <c r="A3" s="67" t="s">
        <v>1378</v>
      </c>
    </row>
    <row r="4" spans="1:12" ht="17" thickBot="1">
      <c r="A4" s="67" t="s">
        <v>1377</v>
      </c>
    </row>
    <row r="5" spans="1:12" ht="17" thickBot="1">
      <c r="A5" s="370"/>
      <c r="B5" s="371"/>
      <c r="C5" s="85">
        <v>2022</v>
      </c>
      <c r="D5" s="85">
        <v>2021</v>
      </c>
      <c r="E5" s="85">
        <v>2020</v>
      </c>
      <c r="F5" s="85">
        <v>2019</v>
      </c>
      <c r="G5" s="85">
        <v>2018</v>
      </c>
      <c r="H5" s="85">
        <v>2017</v>
      </c>
      <c r="I5" s="85">
        <v>2016</v>
      </c>
      <c r="J5" s="85">
        <v>2015</v>
      </c>
      <c r="K5" s="85">
        <v>2014</v>
      </c>
      <c r="L5" s="85">
        <v>2013</v>
      </c>
    </row>
    <row r="6" spans="1:12" ht="17" thickBot="1">
      <c r="A6" s="79"/>
      <c r="B6" s="80" t="s">
        <v>392</v>
      </c>
      <c r="C6" s="79" t="s">
        <v>390</v>
      </c>
      <c r="D6" s="79" t="s">
        <v>389</v>
      </c>
      <c r="E6" s="79" t="s">
        <v>388</v>
      </c>
      <c r="F6" s="79" t="s">
        <v>387</v>
      </c>
      <c r="G6" s="79" t="s">
        <v>386</v>
      </c>
      <c r="H6" s="79" t="s">
        <v>385</v>
      </c>
      <c r="I6" s="79" t="s">
        <v>384</v>
      </c>
      <c r="J6" s="79" t="s">
        <v>383</v>
      </c>
      <c r="K6" s="79" t="s">
        <v>382</v>
      </c>
      <c r="L6" s="79" t="s">
        <v>1376</v>
      </c>
    </row>
    <row r="7" spans="1:12" ht="17" thickBot="1">
      <c r="A7" s="372" t="s">
        <v>1375</v>
      </c>
      <c r="B7" s="373"/>
      <c r="C7" s="99">
        <v>0.41</v>
      </c>
      <c r="D7" s="99">
        <v>0.43</v>
      </c>
      <c r="E7" s="99">
        <v>0.44</v>
      </c>
      <c r="F7" s="99">
        <v>0.43</v>
      </c>
      <c r="G7" s="99">
        <v>0.44</v>
      </c>
      <c r="H7" s="99">
        <v>0.44</v>
      </c>
      <c r="I7" s="99">
        <v>0.44</v>
      </c>
      <c r="J7" s="99">
        <v>0.48</v>
      </c>
      <c r="K7" s="99">
        <v>0.49</v>
      </c>
      <c r="L7" s="99">
        <v>0.49</v>
      </c>
    </row>
    <row r="8" spans="1:12" ht="17" thickBot="1">
      <c r="A8" s="374" t="s">
        <v>1352</v>
      </c>
      <c r="B8" s="375"/>
      <c r="C8" s="97">
        <v>17238</v>
      </c>
      <c r="D8" s="97">
        <v>17489</v>
      </c>
      <c r="E8" s="97">
        <v>17794</v>
      </c>
      <c r="F8" s="97">
        <v>17492</v>
      </c>
      <c r="G8" s="97">
        <v>17615</v>
      </c>
      <c r="H8" s="97">
        <v>17463</v>
      </c>
      <c r="I8" s="97">
        <v>17371</v>
      </c>
      <c r="J8" s="97">
        <v>18402</v>
      </c>
      <c r="K8" s="97">
        <v>18536</v>
      </c>
      <c r="L8" s="97">
        <v>19192</v>
      </c>
    </row>
    <row r="9" spans="1:12" ht="17" thickBot="1">
      <c r="A9" s="374" t="s">
        <v>1351</v>
      </c>
      <c r="B9" s="375"/>
      <c r="C9" s="97">
        <v>745</v>
      </c>
      <c r="D9" s="97">
        <v>603</v>
      </c>
      <c r="E9" s="97">
        <v>667</v>
      </c>
      <c r="F9" s="97">
        <v>662</v>
      </c>
      <c r="G9" s="97">
        <v>596</v>
      </c>
      <c r="H9" s="97">
        <v>583</v>
      </c>
      <c r="I9" s="97">
        <v>574</v>
      </c>
      <c r="J9" s="97">
        <v>739</v>
      </c>
      <c r="K9" s="97">
        <v>768</v>
      </c>
      <c r="L9" s="97">
        <v>826</v>
      </c>
    </row>
    <row r="10" spans="1:12" ht="17" thickBot="1">
      <c r="A10" s="374" t="s">
        <v>1337</v>
      </c>
      <c r="B10" s="375"/>
      <c r="C10" s="97">
        <v>17983</v>
      </c>
      <c r="D10" s="97">
        <v>18092</v>
      </c>
      <c r="E10" s="97">
        <v>18461</v>
      </c>
      <c r="F10" s="97">
        <v>18154</v>
      </c>
      <c r="G10" s="97">
        <v>18211</v>
      </c>
      <c r="H10" s="97">
        <v>18046</v>
      </c>
      <c r="I10" s="97">
        <v>17945</v>
      </c>
      <c r="J10" s="97">
        <v>19141</v>
      </c>
      <c r="K10" s="97">
        <v>19304</v>
      </c>
      <c r="L10" s="97">
        <v>20018</v>
      </c>
    </row>
    <row r="11" spans="1:12" ht="17" thickBot="1">
      <c r="A11" s="374" t="s">
        <v>1350</v>
      </c>
      <c r="B11" s="375"/>
      <c r="C11" s="97">
        <v>-366</v>
      </c>
      <c r="D11" s="97">
        <v>16</v>
      </c>
      <c r="E11" s="97">
        <v>9</v>
      </c>
      <c r="F11" s="97">
        <v>-44</v>
      </c>
      <c r="G11" s="97">
        <v>-116</v>
      </c>
      <c r="H11" s="97">
        <v>-15</v>
      </c>
      <c r="I11" s="97">
        <v>-167</v>
      </c>
      <c r="J11" s="97">
        <v>-132</v>
      </c>
      <c r="K11" s="97">
        <v>-83</v>
      </c>
      <c r="L11" s="97">
        <v>-24</v>
      </c>
    </row>
    <row r="12" spans="1:12" ht="17" thickBot="1">
      <c r="A12" s="374" t="s">
        <v>1349</v>
      </c>
      <c r="B12" s="375"/>
      <c r="C12" s="97">
        <v>6645</v>
      </c>
      <c r="D12" s="97">
        <v>6867</v>
      </c>
      <c r="E12" s="97">
        <v>7163</v>
      </c>
      <c r="F12" s="97">
        <v>7135</v>
      </c>
      <c r="G12" s="97">
        <v>6348</v>
      </c>
      <c r="H12" s="97">
        <v>6444</v>
      </c>
      <c r="I12" s="97">
        <v>6205</v>
      </c>
      <c r="J12" s="97">
        <v>6482</v>
      </c>
      <c r="K12" s="97">
        <v>6510</v>
      </c>
      <c r="L12" s="97">
        <v>6760</v>
      </c>
    </row>
    <row r="13" spans="1:12" ht="17" thickBot="1">
      <c r="A13" s="374" t="s">
        <v>1348</v>
      </c>
      <c r="B13" s="375"/>
      <c r="C13" s="98">
        <v>0.3695</v>
      </c>
      <c r="D13" s="98">
        <v>0.37959999999999999</v>
      </c>
      <c r="E13" s="98">
        <v>0.38800000000000001</v>
      </c>
      <c r="F13" s="98">
        <v>0.39300000000000002</v>
      </c>
      <c r="G13" s="98">
        <v>0.34860000000000002</v>
      </c>
      <c r="H13" s="98">
        <v>0.35709999999999997</v>
      </c>
      <c r="I13" s="98">
        <v>0.3458</v>
      </c>
      <c r="J13" s="98">
        <v>0.33860000000000001</v>
      </c>
      <c r="K13" s="98">
        <v>0.3372</v>
      </c>
      <c r="L13" s="98">
        <v>0.3377</v>
      </c>
    </row>
    <row r="14" spans="1:12" ht="17" thickBot="1">
      <c r="A14" s="374" t="s">
        <v>372</v>
      </c>
      <c r="B14" s="375"/>
      <c r="C14" s="97">
        <v>2922</v>
      </c>
      <c r="D14" s="97">
        <v>3108</v>
      </c>
      <c r="E14" s="97">
        <v>3157</v>
      </c>
      <c r="F14" s="97">
        <v>3179</v>
      </c>
      <c r="G14" s="97">
        <v>3148</v>
      </c>
      <c r="H14" s="97">
        <v>3073</v>
      </c>
      <c r="I14" s="97">
        <v>2823</v>
      </c>
      <c r="J14" s="97">
        <v>2705</v>
      </c>
      <c r="K14" s="97">
        <v>2632</v>
      </c>
      <c r="L14" s="97">
        <v>2534</v>
      </c>
    </row>
    <row r="15" spans="1:12" ht="17" thickBot="1">
      <c r="A15" s="374" t="s">
        <v>1347</v>
      </c>
      <c r="B15" s="375"/>
      <c r="C15" s="97">
        <v>3361</v>
      </c>
      <c r="D15" s="97">
        <v>2653</v>
      </c>
      <c r="E15" s="97">
        <v>3809</v>
      </c>
      <c r="F15" s="97">
        <v>3892</v>
      </c>
      <c r="G15" s="97">
        <v>3198</v>
      </c>
      <c r="H15" s="97">
        <v>3368</v>
      </c>
      <c r="I15" s="97">
        <v>3381</v>
      </c>
      <c r="J15" s="97">
        <v>3765</v>
      </c>
      <c r="K15" s="97">
        <v>3870</v>
      </c>
      <c r="L15" s="97">
        <v>4201</v>
      </c>
    </row>
    <row r="16" spans="1:12" ht="17" thickBot="1">
      <c r="A16" s="374" t="s">
        <v>1346</v>
      </c>
      <c r="B16" s="375"/>
      <c r="C16" s="98">
        <v>0.18690000000000001</v>
      </c>
      <c r="D16" s="98">
        <v>0.14660000000000001</v>
      </c>
      <c r="E16" s="98">
        <v>0.20630000000000001</v>
      </c>
      <c r="F16" s="98">
        <v>0.21440000000000001</v>
      </c>
      <c r="G16" s="98">
        <v>0.17560000000000001</v>
      </c>
      <c r="H16" s="98">
        <v>0.18659999999999999</v>
      </c>
      <c r="I16" s="98">
        <v>0.18840000000000001</v>
      </c>
      <c r="J16" s="98">
        <v>0.19670000000000001</v>
      </c>
      <c r="K16" s="98">
        <v>0.20050000000000001</v>
      </c>
      <c r="L16" s="98">
        <v>0.2099</v>
      </c>
    </row>
    <row r="17" spans="1:12" ht="17" thickBot="1">
      <c r="A17" s="374" t="s">
        <v>1234</v>
      </c>
      <c r="B17" s="375"/>
      <c r="C17" s="97">
        <v>-18</v>
      </c>
      <c r="D17" s="97">
        <v>-8</v>
      </c>
      <c r="E17" s="97">
        <v>-1</v>
      </c>
      <c r="F17" s="97">
        <v>0</v>
      </c>
      <c r="G17" s="97">
        <v>0</v>
      </c>
      <c r="H17" s="97">
        <v>0</v>
      </c>
      <c r="I17" s="97">
        <v>0</v>
      </c>
      <c r="J17" s="97">
        <v>0</v>
      </c>
      <c r="K17" s="97">
        <v>-2</v>
      </c>
      <c r="L17" s="97">
        <v>-1</v>
      </c>
    </row>
    <row r="18" spans="1:12" ht="17" thickBot="1">
      <c r="A18" s="374" t="s">
        <v>870</v>
      </c>
      <c r="B18" s="375"/>
      <c r="C18" s="97">
        <v>1070</v>
      </c>
      <c r="D18" s="97">
        <v>1061</v>
      </c>
      <c r="E18" s="97">
        <v>9</v>
      </c>
      <c r="F18" s="97">
        <v>3</v>
      </c>
      <c r="G18" s="97">
        <v>0</v>
      </c>
      <c r="H18" s="97">
        <v>0</v>
      </c>
      <c r="I18" s="97">
        <v>0</v>
      </c>
      <c r="J18" s="97">
        <v>1</v>
      </c>
      <c r="K18" s="97">
        <v>1</v>
      </c>
      <c r="L18" s="97" t="s">
        <v>1345</v>
      </c>
    </row>
    <row r="19" spans="1:12" ht="17" thickBot="1">
      <c r="A19" s="374" t="s">
        <v>1344</v>
      </c>
      <c r="B19" s="375"/>
      <c r="C19" s="97">
        <v>37438</v>
      </c>
      <c r="D19" s="97">
        <v>38966</v>
      </c>
      <c r="E19" s="97">
        <v>36900</v>
      </c>
      <c r="F19" s="97">
        <v>34827</v>
      </c>
      <c r="G19" s="97">
        <v>32602</v>
      </c>
      <c r="H19" s="97">
        <v>32104</v>
      </c>
      <c r="I19" s="97">
        <v>31691</v>
      </c>
      <c r="J19" s="97">
        <v>32059</v>
      </c>
      <c r="K19" s="97">
        <v>30643</v>
      </c>
      <c r="L19" s="97">
        <v>30480</v>
      </c>
    </row>
    <row r="20" spans="1:12" ht="17" thickBot="1">
      <c r="A20" s="374" t="s">
        <v>827</v>
      </c>
      <c r="B20" s="375"/>
      <c r="C20" s="97">
        <v>41123</v>
      </c>
      <c r="D20" s="97">
        <v>42679</v>
      </c>
      <c r="E20" s="97">
        <v>40477</v>
      </c>
      <c r="F20" s="97">
        <v>37940</v>
      </c>
      <c r="G20" s="97">
        <v>35900</v>
      </c>
      <c r="H20" s="97">
        <v>35451</v>
      </c>
      <c r="I20" s="97">
        <v>34475</v>
      </c>
      <c r="J20" s="97">
        <v>34934</v>
      </c>
      <c r="K20" s="97">
        <v>33363</v>
      </c>
      <c r="L20" s="97">
        <v>33146</v>
      </c>
    </row>
    <row r="21" spans="1:12" ht="17" thickBot="1">
      <c r="A21" s="374" t="s">
        <v>1343</v>
      </c>
      <c r="B21" s="375"/>
      <c r="C21" s="98">
        <v>8.1699999999999995E-2</v>
      </c>
      <c r="D21" s="98">
        <v>6.2199999999999998E-2</v>
      </c>
      <c r="E21" s="98">
        <v>9.4100000000000003E-2</v>
      </c>
      <c r="F21" s="98">
        <v>0.1026</v>
      </c>
      <c r="G21" s="98">
        <v>8.9099999999999999E-2</v>
      </c>
      <c r="H21" s="98">
        <v>9.5000000000000001E-2</v>
      </c>
      <c r="I21" s="98">
        <v>9.8100000000000007E-2</v>
      </c>
      <c r="J21" s="98">
        <v>0.10780000000000001</v>
      </c>
      <c r="K21" s="98">
        <v>0.11600000000000001</v>
      </c>
      <c r="L21" s="98">
        <v>0.12670000000000001</v>
      </c>
    </row>
    <row r="22" spans="1:12" ht="17" thickBot="1">
      <c r="A22" s="374" t="s">
        <v>280</v>
      </c>
      <c r="B22" s="375"/>
      <c r="C22" s="97">
        <v>3429</v>
      </c>
      <c r="D22" s="97">
        <v>4117</v>
      </c>
      <c r="E22" s="97">
        <v>3748</v>
      </c>
      <c r="F22" s="97">
        <v>4291</v>
      </c>
      <c r="G22" s="97">
        <v>3656</v>
      </c>
      <c r="H22" s="97">
        <v>3451</v>
      </c>
      <c r="I22" s="97">
        <v>3421</v>
      </c>
      <c r="J22" s="97">
        <v>3097</v>
      </c>
      <c r="K22" s="97">
        <v>2799</v>
      </c>
      <c r="L22" s="97">
        <v>2861</v>
      </c>
    </row>
    <row r="23" spans="1:12" ht="17" thickBot="1">
      <c r="A23" s="372" t="s">
        <v>1374</v>
      </c>
      <c r="B23" s="373"/>
      <c r="C23" s="99">
        <v>0.11</v>
      </c>
      <c r="D23" s="99">
        <v>0.11</v>
      </c>
      <c r="E23" s="99">
        <v>0.12</v>
      </c>
      <c r="F23" s="99">
        <v>0.13</v>
      </c>
      <c r="G23" s="99">
        <v>0.13</v>
      </c>
      <c r="H23" s="99">
        <v>0.13</v>
      </c>
      <c r="I23" s="99">
        <v>0.12</v>
      </c>
      <c r="J23" s="99">
        <v>0.11</v>
      </c>
      <c r="K23" s="100">
        <v>9.8000000000000004E-2</v>
      </c>
      <c r="L23" s="100">
        <v>9.9000000000000005E-2</v>
      </c>
    </row>
    <row r="24" spans="1:12" ht="17" thickBot="1">
      <c r="A24" s="374" t="s">
        <v>1352</v>
      </c>
      <c r="B24" s="375"/>
      <c r="C24" s="97">
        <v>4586</v>
      </c>
      <c r="D24" s="97">
        <v>4672</v>
      </c>
      <c r="E24" s="97">
        <v>4908</v>
      </c>
      <c r="F24" s="97">
        <v>5230</v>
      </c>
      <c r="G24" s="97">
        <v>5299</v>
      </c>
      <c r="H24" s="97">
        <v>5177</v>
      </c>
      <c r="I24" s="97">
        <v>4978</v>
      </c>
      <c r="J24" s="97">
        <v>4215</v>
      </c>
      <c r="K24" s="97">
        <v>3842</v>
      </c>
      <c r="L24" s="97">
        <v>4015</v>
      </c>
    </row>
    <row r="25" spans="1:12" ht="17" thickBot="1">
      <c r="A25" s="374" t="s">
        <v>1351</v>
      </c>
      <c r="B25" s="375"/>
      <c r="C25" s="97">
        <v>61</v>
      </c>
      <c r="D25" s="97">
        <v>48</v>
      </c>
      <c r="E25" s="97">
        <v>43</v>
      </c>
      <c r="F25" s="97">
        <v>50</v>
      </c>
      <c r="G25" s="97">
        <v>50</v>
      </c>
      <c r="H25" s="97">
        <v>54</v>
      </c>
      <c r="I25" s="97">
        <v>36</v>
      </c>
      <c r="J25" s="97">
        <v>38</v>
      </c>
      <c r="K25" s="97">
        <v>34</v>
      </c>
      <c r="L25" s="97">
        <v>37</v>
      </c>
    </row>
    <row r="26" spans="1:12" ht="17" thickBot="1">
      <c r="A26" s="374" t="s">
        <v>1337</v>
      </c>
      <c r="B26" s="375"/>
      <c r="C26" s="97">
        <v>4647</v>
      </c>
      <c r="D26" s="97">
        <v>4720</v>
      </c>
      <c r="E26" s="97">
        <v>4951</v>
      </c>
      <c r="F26" s="97">
        <v>5280</v>
      </c>
      <c r="G26" s="97">
        <v>5349</v>
      </c>
      <c r="H26" s="97">
        <v>5231</v>
      </c>
      <c r="I26" s="97">
        <v>5014</v>
      </c>
      <c r="J26" s="97">
        <v>4253</v>
      </c>
      <c r="K26" s="97">
        <v>3876</v>
      </c>
      <c r="L26" s="97">
        <v>4052</v>
      </c>
    </row>
    <row r="27" spans="1:12" ht="17" thickBot="1">
      <c r="A27" s="374" t="s">
        <v>1350</v>
      </c>
      <c r="B27" s="375"/>
      <c r="C27" s="97">
        <v>-8</v>
      </c>
      <c r="D27" s="97">
        <v>180</v>
      </c>
      <c r="E27" s="97">
        <v>0</v>
      </c>
      <c r="F27" s="97">
        <v>-12</v>
      </c>
      <c r="G27" s="97">
        <v>-9</v>
      </c>
      <c r="H27" s="97">
        <v>-4</v>
      </c>
      <c r="I27" s="97">
        <v>-127</v>
      </c>
      <c r="J27" s="97">
        <v>-22</v>
      </c>
      <c r="K27" s="97">
        <v>0</v>
      </c>
      <c r="L27" s="97">
        <v>0</v>
      </c>
    </row>
    <row r="28" spans="1:12" ht="17" thickBot="1">
      <c r="A28" s="374" t="s">
        <v>1349</v>
      </c>
      <c r="B28" s="375"/>
      <c r="C28" s="97">
        <v>1111</v>
      </c>
      <c r="D28" s="97">
        <v>1251</v>
      </c>
      <c r="E28" s="97">
        <v>1433</v>
      </c>
      <c r="F28" s="97">
        <v>1646</v>
      </c>
      <c r="G28" s="97">
        <v>1660</v>
      </c>
      <c r="H28" s="97">
        <v>1563</v>
      </c>
      <c r="I28" s="97">
        <v>1222</v>
      </c>
      <c r="J28" s="97">
        <v>1046</v>
      </c>
      <c r="K28" s="97">
        <v>958</v>
      </c>
      <c r="L28" s="97">
        <v>1038</v>
      </c>
    </row>
    <row r="29" spans="1:12" ht="17" thickBot="1">
      <c r="A29" s="374" t="s">
        <v>1348</v>
      </c>
      <c r="B29" s="375"/>
      <c r="C29" s="98">
        <v>0.23910000000000001</v>
      </c>
      <c r="D29" s="98">
        <v>0.26500000000000001</v>
      </c>
      <c r="E29" s="98">
        <v>0.28939999999999999</v>
      </c>
      <c r="F29" s="98">
        <v>0.31169999999999998</v>
      </c>
      <c r="G29" s="98">
        <v>0.31030000000000002</v>
      </c>
      <c r="H29" s="98">
        <v>0.29880000000000001</v>
      </c>
      <c r="I29" s="98">
        <v>0.2437</v>
      </c>
      <c r="J29" s="98">
        <v>0.24590000000000001</v>
      </c>
      <c r="K29" s="98">
        <v>0.2472</v>
      </c>
      <c r="L29" s="98">
        <v>0.25619999999999998</v>
      </c>
    </row>
    <row r="30" spans="1:12" ht="17" thickBot="1">
      <c r="A30" s="374" t="s">
        <v>372</v>
      </c>
      <c r="B30" s="375"/>
      <c r="C30" s="97">
        <v>1107</v>
      </c>
      <c r="D30" s="97">
        <v>1107</v>
      </c>
      <c r="E30" s="97">
        <v>1059</v>
      </c>
      <c r="F30" s="97">
        <v>1076</v>
      </c>
      <c r="G30" s="97">
        <v>1105</v>
      </c>
      <c r="H30" s="97">
        <v>1008</v>
      </c>
      <c r="I30" s="97">
        <v>946</v>
      </c>
      <c r="J30" s="97">
        <v>771</v>
      </c>
      <c r="K30" s="97">
        <v>584</v>
      </c>
      <c r="L30" s="97">
        <v>578</v>
      </c>
    </row>
    <row r="31" spans="1:12" ht="17" thickBot="1">
      <c r="A31" s="374" t="s">
        <v>1347</v>
      </c>
      <c r="B31" s="375"/>
      <c r="C31" s="97">
        <v>12</v>
      </c>
      <c r="D31" s="97">
        <v>-3724</v>
      </c>
      <c r="E31" s="97">
        <v>407</v>
      </c>
      <c r="F31" s="97">
        <v>626</v>
      </c>
      <c r="G31" s="97">
        <v>555</v>
      </c>
      <c r="H31" s="97">
        <v>555</v>
      </c>
      <c r="I31" s="97">
        <v>276</v>
      </c>
      <c r="J31" s="97">
        <v>275</v>
      </c>
      <c r="K31" s="97">
        <v>374</v>
      </c>
      <c r="L31" s="97">
        <v>460</v>
      </c>
    </row>
    <row r="32" spans="1:12" ht="17" thickBot="1">
      <c r="A32" s="374" t="s">
        <v>1346</v>
      </c>
      <c r="B32" s="375"/>
      <c r="C32" s="98">
        <v>2.5999999999999999E-3</v>
      </c>
      <c r="D32" s="98">
        <v>-0.78900000000000003</v>
      </c>
      <c r="E32" s="98">
        <v>8.2199999999999995E-2</v>
      </c>
      <c r="F32" s="98">
        <v>0.1186</v>
      </c>
      <c r="G32" s="98">
        <v>0.1038</v>
      </c>
      <c r="H32" s="98">
        <v>0.1061</v>
      </c>
      <c r="I32" s="98">
        <v>5.5E-2</v>
      </c>
      <c r="J32" s="98">
        <v>6.4699999999999994E-2</v>
      </c>
      <c r="K32" s="98">
        <v>9.6500000000000002E-2</v>
      </c>
      <c r="L32" s="98">
        <v>0.1135</v>
      </c>
    </row>
    <row r="33" spans="1:12" ht="17" thickBot="1">
      <c r="A33" s="374" t="s">
        <v>1234</v>
      </c>
      <c r="B33" s="375"/>
      <c r="C33" s="97">
        <v>0</v>
      </c>
      <c r="D33" s="97">
        <v>0</v>
      </c>
      <c r="E33" s="97">
        <v>0</v>
      </c>
      <c r="F33" s="97">
        <v>0</v>
      </c>
      <c r="G33" s="97">
        <v>0</v>
      </c>
      <c r="H33" s="97">
        <v>0</v>
      </c>
      <c r="I33" s="97">
        <v>0</v>
      </c>
      <c r="J33" s="97">
        <v>0</v>
      </c>
      <c r="K33" s="97">
        <v>0</v>
      </c>
      <c r="L33" s="97">
        <v>0</v>
      </c>
    </row>
    <row r="34" spans="1:12" ht="17" thickBot="1">
      <c r="A34" s="374" t="s">
        <v>870</v>
      </c>
      <c r="B34" s="375"/>
      <c r="C34" s="97">
        <v>0</v>
      </c>
      <c r="D34" s="97">
        <v>0</v>
      </c>
      <c r="E34" s="97">
        <v>0</v>
      </c>
      <c r="F34" s="97">
        <v>0</v>
      </c>
      <c r="G34" s="97">
        <v>1</v>
      </c>
      <c r="H34" s="97">
        <v>1</v>
      </c>
      <c r="I34" s="97">
        <v>1</v>
      </c>
      <c r="J34" s="97">
        <v>1</v>
      </c>
      <c r="K34" s="97">
        <v>1</v>
      </c>
      <c r="L34" s="97" t="s">
        <v>1345</v>
      </c>
    </row>
    <row r="35" spans="1:12" ht="17" thickBot="1">
      <c r="A35" s="374" t="s">
        <v>1344</v>
      </c>
      <c r="B35" s="375"/>
      <c r="C35" s="97">
        <v>9415</v>
      </c>
      <c r="D35" s="97">
        <v>10372</v>
      </c>
      <c r="E35" s="97">
        <v>13619</v>
      </c>
      <c r="F35" s="97">
        <v>13645</v>
      </c>
      <c r="G35" s="97">
        <v>12366</v>
      </c>
      <c r="H35" s="97">
        <v>12120</v>
      </c>
      <c r="I35" s="97">
        <v>12009</v>
      </c>
      <c r="J35" s="97">
        <v>11809</v>
      </c>
      <c r="K35" s="97">
        <v>7763</v>
      </c>
      <c r="L35" s="97">
        <v>7759</v>
      </c>
    </row>
    <row r="36" spans="1:12" ht="17" thickBot="1">
      <c r="A36" s="374" t="s">
        <v>827</v>
      </c>
      <c r="B36" s="375"/>
      <c r="C36" s="97">
        <v>10714</v>
      </c>
      <c r="D36" s="97">
        <v>11740</v>
      </c>
      <c r="E36" s="97">
        <v>15085</v>
      </c>
      <c r="F36" s="97">
        <v>14986</v>
      </c>
      <c r="G36" s="97">
        <v>13585</v>
      </c>
      <c r="H36" s="97">
        <v>13233</v>
      </c>
      <c r="I36" s="97">
        <v>12915</v>
      </c>
      <c r="J36" s="97">
        <v>12851</v>
      </c>
      <c r="K36" s="97">
        <v>8735</v>
      </c>
      <c r="L36" s="97">
        <v>8488</v>
      </c>
    </row>
    <row r="37" spans="1:12" ht="17" thickBot="1">
      <c r="A37" s="374" t="s">
        <v>1343</v>
      </c>
      <c r="B37" s="375"/>
      <c r="C37" s="98">
        <v>1.1000000000000001E-3</v>
      </c>
      <c r="D37" s="98">
        <v>-0.31719999999999998</v>
      </c>
      <c r="E37" s="98">
        <v>2.7E-2</v>
      </c>
      <c r="F37" s="98">
        <v>4.1799999999999997E-2</v>
      </c>
      <c r="G37" s="98">
        <v>4.0899999999999999E-2</v>
      </c>
      <c r="H37" s="98">
        <v>4.19E-2</v>
      </c>
      <c r="I37" s="98">
        <v>2.1399999999999999E-2</v>
      </c>
      <c r="J37" s="98">
        <v>2.1399999999999999E-2</v>
      </c>
      <c r="K37" s="98">
        <v>4.2799999999999998E-2</v>
      </c>
      <c r="L37" s="98">
        <v>5.4199999999999998E-2</v>
      </c>
    </row>
    <row r="38" spans="1:12" ht="17" thickBot="1">
      <c r="A38" s="374" t="s">
        <v>280</v>
      </c>
      <c r="B38" s="375"/>
      <c r="C38" s="97">
        <v>863</v>
      </c>
      <c r="D38" s="97">
        <v>980</v>
      </c>
      <c r="E38" s="97">
        <v>969</v>
      </c>
      <c r="F38" s="97">
        <v>1296</v>
      </c>
      <c r="G38" s="97">
        <v>1120</v>
      </c>
      <c r="H38" s="97">
        <v>1115</v>
      </c>
      <c r="I38" s="97">
        <v>1086</v>
      </c>
      <c r="J38" s="97">
        <v>864</v>
      </c>
      <c r="K38" s="97">
        <v>585</v>
      </c>
      <c r="L38" s="97">
        <v>588</v>
      </c>
    </row>
    <row r="39" spans="1:12" ht="17" thickBot="1">
      <c r="A39" s="372" t="s">
        <v>1373</v>
      </c>
      <c r="B39" s="373"/>
      <c r="C39" s="100" t="s">
        <v>1354</v>
      </c>
      <c r="D39" s="100" t="s">
        <v>1354</v>
      </c>
      <c r="E39" s="100" t="s">
        <v>1354</v>
      </c>
      <c r="F39" s="100" t="s">
        <v>1354</v>
      </c>
      <c r="G39" s="100" t="s">
        <v>1354</v>
      </c>
      <c r="H39" s="100" t="s">
        <v>1354</v>
      </c>
      <c r="I39" s="100">
        <v>6.5000000000000002E-2</v>
      </c>
      <c r="J39" s="100">
        <v>7.0000000000000007E-2</v>
      </c>
      <c r="K39" s="100">
        <v>7.3999999999999996E-2</v>
      </c>
      <c r="L39" s="100">
        <v>7.4999999999999997E-2</v>
      </c>
    </row>
    <row r="40" spans="1:12" ht="17" thickBot="1">
      <c r="A40" s="374" t="s">
        <v>1352</v>
      </c>
      <c r="B40" s="375"/>
      <c r="C40" s="97" t="s">
        <v>1345</v>
      </c>
      <c r="D40" s="97" t="s">
        <v>1345</v>
      </c>
      <c r="E40" s="97" t="s">
        <v>1345</v>
      </c>
      <c r="F40" s="97" t="s">
        <v>1345</v>
      </c>
      <c r="G40" s="97" t="s">
        <v>1345</v>
      </c>
      <c r="H40" s="97" t="s">
        <v>1345</v>
      </c>
      <c r="I40" s="97">
        <v>2611</v>
      </c>
      <c r="J40" s="97">
        <v>2800</v>
      </c>
      <c r="K40" s="97">
        <v>2883</v>
      </c>
      <c r="L40" s="97">
        <v>3042</v>
      </c>
    </row>
    <row r="41" spans="1:12" ht="17" thickBot="1">
      <c r="A41" s="374" t="s">
        <v>1351</v>
      </c>
      <c r="B41" s="375"/>
      <c r="C41" s="97" t="s">
        <v>1345</v>
      </c>
      <c r="D41" s="97" t="s">
        <v>1345</v>
      </c>
      <c r="E41" s="97" t="s">
        <v>1345</v>
      </c>
      <c r="F41" s="97" t="s">
        <v>1345</v>
      </c>
      <c r="G41" s="97" t="s">
        <v>1345</v>
      </c>
      <c r="H41" s="97" t="s">
        <v>1345</v>
      </c>
      <c r="I41" s="97">
        <v>33</v>
      </c>
      <c r="J41" s="97">
        <v>31</v>
      </c>
      <c r="K41" s="97">
        <v>35</v>
      </c>
      <c r="L41" s="97">
        <v>37</v>
      </c>
    </row>
    <row r="42" spans="1:12" ht="17" thickBot="1">
      <c r="A42" s="374" t="s">
        <v>1337</v>
      </c>
      <c r="B42" s="375"/>
      <c r="C42" s="97" t="s">
        <v>1345</v>
      </c>
      <c r="D42" s="97" t="s">
        <v>1345</v>
      </c>
      <c r="E42" s="97" t="s">
        <v>1345</v>
      </c>
      <c r="F42" s="97" t="s">
        <v>1345</v>
      </c>
      <c r="G42" s="97" t="s">
        <v>1345</v>
      </c>
      <c r="H42" s="97" t="s">
        <v>1345</v>
      </c>
      <c r="I42" s="97">
        <v>2644</v>
      </c>
      <c r="J42" s="97">
        <v>2831</v>
      </c>
      <c r="K42" s="97">
        <v>2918</v>
      </c>
      <c r="L42" s="97">
        <v>3079</v>
      </c>
    </row>
    <row r="43" spans="1:12" ht="17" thickBot="1">
      <c r="A43" s="374" t="s">
        <v>1350</v>
      </c>
      <c r="B43" s="375"/>
      <c r="C43" s="97" t="s">
        <v>1345</v>
      </c>
      <c r="D43" s="97" t="s">
        <v>1345</v>
      </c>
      <c r="E43" s="97" t="s">
        <v>1345</v>
      </c>
      <c r="F43" s="97" t="s">
        <v>1345</v>
      </c>
      <c r="G43" s="97" t="s">
        <v>1345</v>
      </c>
      <c r="H43" s="97" t="s">
        <v>1345</v>
      </c>
      <c r="I43" s="97">
        <v>-507</v>
      </c>
      <c r="J43" s="97">
        <v>-14</v>
      </c>
      <c r="K43" s="97">
        <v>80</v>
      </c>
      <c r="L43" s="97">
        <v>-2</v>
      </c>
    </row>
    <row r="44" spans="1:12" ht="17" thickBot="1">
      <c r="A44" s="374" t="s">
        <v>1349</v>
      </c>
      <c r="B44" s="375"/>
      <c r="C44" s="97" t="s">
        <v>1345</v>
      </c>
      <c r="D44" s="97" t="s">
        <v>1345</v>
      </c>
      <c r="E44" s="97" t="s">
        <v>1345</v>
      </c>
      <c r="F44" s="97" t="s">
        <v>1345</v>
      </c>
      <c r="G44" s="97" t="s">
        <v>1345</v>
      </c>
      <c r="H44" s="97" t="s">
        <v>1345</v>
      </c>
      <c r="I44" s="97">
        <v>725</v>
      </c>
      <c r="J44" s="97">
        <v>820</v>
      </c>
      <c r="K44" s="97">
        <v>994</v>
      </c>
      <c r="L44" s="97">
        <v>937</v>
      </c>
    </row>
    <row r="45" spans="1:12" ht="17" thickBot="1">
      <c r="A45" s="374" t="s">
        <v>1348</v>
      </c>
      <c r="B45" s="375"/>
      <c r="C45" s="97" t="s">
        <v>1345</v>
      </c>
      <c r="D45" s="97" t="s">
        <v>1345</v>
      </c>
      <c r="E45" s="97" t="s">
        <v>1345</v>
      </c>
      <c r="F45" s="97" t="s">
        <v>1345</v>
      </c>
      <c r="G45" s="97" t="s">
        <v>1345</v>
      </c>
      <c r="H45" s="97" t="s">
        <v>1345</v>
      </c>
      <c r="I45" s="98">
        <v>0.2742</v>
      </c>
      <c r="J45" s="98">
        <v>0.28970000000000001</v>
      </c>
      <c r="K45" s="98">
        <v>0.34060000000000001</v>
      </c>
      <c r="L45" s="98">
        <v>0.30430000000000001</v>
      </c>
    </row>
    <row r="46" spans="1:12" ht="17" thickBot="1">
      <c r="A46" s="374" t="s">
        <v>372</v>
      </c>
      <c r="B46" s="375"/>
      <c r="C46" s="97" t="s">
        <v>1345</v>
      </c>
      <c r="D46" s="97" t="s">
        <v>1345</v>
      </c>
      <c r="E46" s="97" t="s">
        <v>1345</v>
      </c>
      <c r="F46" s="97" t="s">
        <v>1345</v>
      </c>
      <c r="G46" s="97" t="s">
        <v>1345</v>
      </c>
      <c r="H46" s="97" t="s">
        <v>1345</v>
      </c>
      <c r="I46" s="97">
        <v>623</v>
      </c>
      <c r="J46" s="97">
        <v>687</v>
      </c>
      <c r="K46" s="97">
        <v>731</v>
      </c>
      <c r="L46" s="97">
        <v>734</v>
      </c>
    </row>
    <row r="47" spans="1:12" ht="17" thickBot="1">
      <c r="A47" s="374" t="s">
        <v>1347</v>
      </c>
      <c r="B47" s="375"/>
      <c r="C47" s="97" t="s">
        <v>1345</v>
      </c>
      <c r="D47" s="97" t="s">
        <v>1345</v>
      </c>
      <c r="E47" s="97" t="s">
        <v>1345</v>
      </c>
      <c r="F47" s="97" t="s">
        <v>1345</v>
      </c>
      <c r="G47" s="97" t="s">
        <v>1345</v>
      </c>
      <c r="H47" s="97" t="s">
        <v>1345</v>
      </c>
      <c r="I47" s="97">
        <v>-405</v>
      </c>
      <c r="J47" s="97">
        <v>136</v>
      </c>
      <c r="K47" s="97">
        <v>259</v>
      </c>
      <c r="L47" s="97">
        <v>201</v>
      </c>
    </row>
    <row r="48" spans="1:12" ht="17" thickBot="1">
      <c r="A48" s="374" t="s">
        <v>1346</v>
      </c>
      <c r="B48" s="375"/>
      <c r="C48" s="97" t="s">
        <v>1345</v>
      </c>
      <c r="D48" s="97" t="s">
        <v>1345</v>
      </c>
      <c r="E48" s="97" t="s">
        <v>1345</v>
      </c>
      <c r="F48" s="97" t="s">
        <v>1345</v>
      </c>
      <c r="G48" s="97" t="s">
        <v>1345</v>
      </c>
      <c r="H48" s="97" t="s">
        <v>1345</v>
      </c>
      <c r="I48" s="98">
        <v>-0.1532</v>
      </c>
      <c r="J48" s="98">
        <v>4.8000000000000001E-2</v>
      </c>
      <c r="K48" s="98">
        <v>8.8800000000000004E-2</v>
      </c>
      <c r="L48" s="98">
        <v>6.5299999999999997E-2</v>
      </c>
    </row>
    <row r="49" spans="1:12" ht="17" thickBot="1">
      <c r="A49" s="374" t="s">
        <v>1234</v>
      </c>
      <c r="B49" s="375"/>
      <c r="C49" s="97" t="s">
        <v>1345</v>
      </c>
      <c r="D49" s="97" t="s">
        <v>1345</v>
      </c>
      <c r="E49" s="97" t="s">
        <v>1345</v>
      </c>
      <c r="F49" s="97" t="s">
        <v>1345</v>
      </c>
      <c r="G49" s="97" t="s">
        <v>1345</v>
      </c>
      <c r="H49" s="97" t="s">
        <v>1345</v>
      </c>
      <c r="I49" s="97">
        <v>0</v>
      </c>
      <c r="J49" s="97">
        <v>0</v>
      </c>
      <c r="K49" s="97">
        <v>0</v>
      </c>
      <c r="L49" s="97">
        <v>0</v>
      </c>
    </row>
    <row r="50" spans="1:12" ht="17" thickBot="1">
      <c r="A50" s="374" t="s">
        <v>870</v>
      </c>
      <c r="B50" s="375"/>
      <c r="C50" s="97" t="s">
        <v>1345</v>
      </c>
      <c r="D50" s="97" t="s">
        <v>1345</v>
      </c>
      <c r="E50" s="97" t="s">
        <v>1345</v>
      </c>
      <c r="F50" s="97" t="s">
        <v>1345</v>
      </c>
      <c r="G50" s="97" t="s">
        <v>1345</v>
      </c>
      <c r="H50" s="97" t="s">
        <v>1345</v>
      </c>
      <c r="I50" s="97">
        <v>0</v>
      </c>
      <c r="J50" s="97" t="s">
        <v>1345</v>
      </c>
      <c r="K50" s="97" t="s">
        <v>1345</v>
      </c>
      <c r="L50" s="97" t="s">
        <v>1345</v>
      </c>
    </row>
    <row r="51" spans="1:12" ht="17" thickBot="1">
      <c r="A51" s="374" t="s">
        <v>1344</v>
      </c>
      <c r="B51" s="375"/>
      <c r="C51" s="97" t="s">
        <v>1345</v>
      </c>
      <c r="D51" s="97" t="s">
        <v>1345</v>
      </c>
      <c r="E51" s="97" t="s">
        <v>1345</v>
      </c>
      <c r="F51" s="97" t="s">
        <v>1345</v>
      </c>
      <c r="G51" s="97" t="s">
        <v>1345</v>
      </c>
      <c r="H51" s="97" t="s">
        <v>1345</v>
      </c>
      <c r="I51" s="97">
        <v>3964</v>
      </c>
      <c r="J51" s="97">
        <v>4069</v>
      </c>
      <c r="K51" s="97">
        <v>4261</v>
      </c>
      <c r="L51" s="97">
        <v>4612</v>
      </c>
    </row>
    <row r="52" spans="1:12" ht="17" thickBot="1">
      <c r="A52" s="374" t="s">
        <v>827</v>
      </c>
      <c r="B52" s="375"/>
      <c r="C52" s="97" t="s">
        <v>1345</v>
      </c>
      <c r="D52" s="97" t="s">
        <v>1345</v>
      </c>
      <c r="E52" s="97" t="s">
        <v>1345</v>
      </c>
      <c r="F52" s="97" t="s">
        <v>1345</v>
      </c>
      <c r="G52" s="97" t="s">
        <v>1345</v>
      </c>
      <c r="H52" s="97" t="s">
        <v>1345</v>
      </c>
      <c r="I52" s="97">
        <v>4540</v>
      </c>
      <c r="J52" s="97">
        <v>4596</v>
      </c>
      <c r="K52" s="97">
        <v>4714</v>
      </c>
      <c r="L52" s="97">
        <v>4997</v>
      </c>
    </row>
    <row r="53" spans="1:12" ht="17" thickBot="1">
      <c r="A53" s="374" t="s">
        <v>1343</v>
      </c>
      <c r="B53" s="375"/>
      <c r="C53" s="97" t="s">
        <v>1345</v>
      </c>
      <c r="D53" s="97" t="s">
        <v>1345</v>
      </c>
      <c r="E53" s="97" t="s">
        <v>1345</v>
      </c>
      <c r="F53" s="97" t="s">
        <v>1345</v>
      </c>
      <c r="G53" s="97" t="s">
        <v>1345</v>
      </c>
      <c r="H53" s="97" t="s">
        <v>1345</v>
      </c>
      <c r="I53" s="98">
        <v>-8.9200000000000002E-2</v>
      </c>
      <c r="J53" s="98">
        <v>2.9600000000000001E-2</v>
      </c>
      <c r="K53" s="98">
        <v>5.4899999999999997E-2</v>
      </c>
      <c r="L53" s="98">
        <v>4.02E-2</v>
      </c>
    </row>
    <row r="54" spans="1:12" ht="17" thickBot="1">
      <c r="A54" s="374" t="s">
        <v>280</v>
      </c>
      <c r="B54" s="375"/>
      <c r="C54" s="97" t="s">
        <v>1345</v>
      </c>
      <c r="D54" s="97" t="s">
        <v>1345</v>
      </c>
      <c r="E54" s="97" t="s">
        <v>1345</v>
      </c>
      <c r="F54" s="97" t="s">
        <v>1345</v>
      </c>
      <c r="G54" s="97" t="s">
        <v>1345</v>
      </c>
      <c r="H54" s="97" t="s">
        <v>1345</v>
      </c>
      <c r="I54" s="97">
        <v>455</v>
      </c>
      <c r="J54" s="97">
        <v>463</v>
      </c>
      <c r="K54" s="97">
        <v>418</v>
      </c>
      <c r="L54" s="97">
        <v>520</v>
      </c>
    </row>
    <row r="55" spans="1:12" ht="17" thickBot="1">
      <c r="A55" s="372" t="s">
        <v>1372</v>
      </c>
      <c r="B55" s="373"/>
      <c r="C55" s="100" t="s">
        <v>1354</v>
      </c>
      <c r="D55" s="100" t="s">
        <v>1354</v>
      </c>
      <c r="E55" s="100" t="s">
        <v>1354</v>
      </c>
      <c r="F55" s="100" t="s">
        <v>1354</v>
      </c>
      <c r="G55" s="100" t="s">
        <v>1354</v>
      </c>
      <c r="H55" s="100" t="s">
        <v>1354</v>
      </c>
      <c r="I55" s="100">
        <v>0.04</v>
      </c>
      <c r="J55" s="100">
        <v>4.1000000000000002E-2</v>
      </c>
      <c r="K55" s="100">
        <v>4.4999999999999998E-2</v>
      </c>
      <c r="L55" s="100" t="s">
        <v>1354</v>
      </c>
    </row>
    <row r="56" spans="1:12" ht="17" thickBot="1">
      <c r="A56" s="374" t="s">
        <v>1352</v>
      </c>
      <c r="B56" s="375"/>
      <c r="C56" s="97" t="s">
        <v>1345</v>
      </c>
      <c r="D56" s="97" t="s">
        <v>1345</v>
      </c>
      <c r="E56" s="97" t="s">
        <v>1345</v>
      </c>
      <c r="F56" s="97" t="s">
        <v>1345</v>
      </c>
      <c r="G56" s="97" t="s">
        <v>1345</v>
      </c>
      <c r="H56" s="97" t="s">
        <v>1345</v>
      </c>
      <c r="I56" s="97">
        <v>1629</v>
      </c>
      <c r="J56" s="97">
        <v>1626</v>
      </c>
      <c r="K56" s="97">
        <v>1727</v>
      </c>
      <c r="L56" s="97" t="s">
        <v>1345</v>
      </c>
    </row>
    <row r="57" spans="1:12" ht="17" thickBot="1">
      <c r="A57" s="374" t="s">
        <v>1351</v>
      </c>
      <c r="B57" s="375"/>
      <c r="C57" s="97" t="s">
        <v>1345</v>
      </c>
      <c r="D57" s="97" t="s">
        <v>1345</v>
      </c>
      <c r="E57" s="97" t="s">
        <v>1345</v>
      </c>
      <c r="F57" s="97" t="s">
        <v>1345</v>
      </c>
      <c r="G57" s="97" t="s">
        <v>1345</v>
      </c>
      <c r="H57" s="97" t="s">
        <v>1345</v>
      </c>
      <c r="I57" s="97">
        <v>19</v>
      </c>
      <c r="J57" s="97">
        <v>22</v>
      </c>
      <c r="K57" s="97">
        <v>33</v>
      </c>
      <c r="L57" s="97" t="s">
        <v>1345</v>
      </c>
    </row>
    <row r="58" spans="1:12" ht="17" thickBot="1">
      <c r="A58" s="374" t="s">
        <v>1337</v>
      </c>
      <c r="B58" s="375"/>
      <c r="C58" s="97" t="s">
        <v>1345</v>
      </c>
      <c r="D58" s="97" t="s">
        <v>1345</v>
      </c>
      <c r="E58" s="97" t="s">
        <v>1345</v>
      </c>
      <c r="F58" s="97" t="s">
        <v>1345</v>
      </c>
      <c r="G58" s="97" t="s">
        <v>1345</v>
      </c>
      <c r="H58" s="97" t="s">
        <v>1345</v>
      </c>
      <c r="I58" s="97">
        <v>1648</v>
      </c>
      <c r="J58" s="97">
        <v>1648</v>
      </c>
      <c r="K58" s="97">
        <v>1760</v>
      </c>
      <c r="L58" s="97" t="s">
        <v>1345</v>
      </c>
    </row>
    <row r="59" spans="1:12" ht="17" thickBot="1">
      <c r="A59" s="374" t="s">
        <v>1350</v>
      </c>
      <c r="B59" s="375"/>
      <c r="C59" s="97" t="s">
        <v>1345</v>
      </c>
      <c r="D59" s="97" t="s">
        <v>1345</v>
      </c>
      <c r="E59" s="97" t="s">
        <v>1345</v>
      </c>
      <c r="F59" s="97" t="s">
        <v>1345</v>
      </c>
      <c r="G59" s="97" t="s">
        <v>1345</v>
      </c>
      <c r="H59" s="97" t="s">
        <v>1345</v>
      </c>
      <c r="I59" s="97">
        <v>0</v>
      </c>
      <c r="J59" s="97">
        <v>-34</v>
      </c>
      <c r="K59" s="97">
        <v>52</v>
      </c>
      <c r="L59" s="97" t="s">
        <v>1345</v>
      </c>
    </row>
    <row r="60" spans="1:12" ht="17" thickBot="1">
      <c r="A60" s="374" t="s">
        <v>1349</v>
      </c>
      <c r="B60" s="375"/>
      <c r="C60" s="97" t="s">
        <v>1345</v>
      </c>
      <c r="D60" s="97" t="s">
        <v>1345</v>
      </c>
      <c r="E60" s="97" t="s">
        <v>1345</v>
      </c>
      <c r="F60" s="97" t="s">
        <v>1345</v>
      </c>
      <c r="G60" s="97" t="s">
        <v>1345</v>
      </c>
      <c r="H60" s="97" t="s">
        <v>1345</v>
      </c>
      <c r="I60" s="97">
        <v>537</v>
      </c>
      <c r="J60" s="97">
        <v>546</v>
      </c>
      <c r="K60" s="97">
        <v>885</v>
      </c>
      <c r="L60" s="97" t="s">
        <v>1345</v>
      </c>
    </row>
    <row r="61" spans="1:12" ht="17" thickBot="1">
      <c r="A61" s="374" t="s">
        <v>1348</v>
      </c>
      <c r="B61" s="375"/>
      <c r="C61" s="97" t="s">
        <v>1345</v>
      </c>
      <c r="D61" s="97" t="s">
        <v>1345</v>
      </c>
      <c r="E61" s="97" t="s">
        <v>1345</v>
      </c>
      <c r="F61" s="97" t="s">
        <v>1345</v>
      </c>
      <c r="G61" s="97" t="s">
        <v>1345</v>
      </c>
      <c r="H61" s="97" t="s">
        <v>1345</v>
      </c>
      <c r="I61" s="98">
        <v>0.32579999999999998</v>
      </c>
      <c r="J61" s="98">
        <v>0.33129999999999998</v>
      </c>
      <c r="K61" s="98">
        <v>0.50280000000000002</v>
      </c>
      <c r="L61" s="97" t="s">
        <v>1345</v>
      </c>
    </row>
    <row r="62" spans="1:12" ht="17" thickBot="1">
      <c r="A62" s="374" t="s">
        <v>372</v>
      </c>
      <c r="B62" s="375"/>
      <c r="C62" s="97" t="s">
        <v>1345</v>
      </c>
      <c r="D62" s="97" t="s">
        <v>1345</v>
      </c>
      <c r="E62" s="97" t="s">
        <v>1345</v>
      </c>
      <c r="F62" s="97" t="s">
        <v>1345</v>
      </c>
      <c r="G62" s="97" t="s">
        <v>1345</v>
      </c>
      <c r="H62" s="97" t="s">
        <v>1345</v>
      </c>
      <c r="I62" s="97">
        <v>335</v>
      </c>
      <c r="J62" s="97">
        <v>331</v>
      </c>
      <c r="K62" s="97">
        <v>310</v>
      </c>
      <c r="L62" s="97" t="s">
        <v>1345</v>
      </c>
    </row>
    <row r="63" spans="1:12" ht="17" thickBot="1">
      <c r="A63" s="374" t="s">
        <v>1347</v>
      </c>
      <c r="B63" s="375"/>
      <c r="C63" s="97" t="s">
        <v>1345</v>
      </c>
      <c r="D63" s="97" t="s">
        <v>1345</v>
      </c>
      <c r="E63" s="97" t="s">
        <v>1345</v>
      </c>
      <c r="F63" s="97" t="s">
        <v>1345</v>
      </c>
      <c r="G63" s="97" t="s">
        <v>1345</v>
      </c>
      <c r="H63" s="97" t="s">
        <v>1345</v>
      </c>
      <c r="I63" s="97">
        <v>202</v>
      </c>
      <c r="J63" s="97">
        <v>188</v>
      </c>
      <c r="K63" s="97">
        <v>575</v>
      </c>
      <c r="L63" s="97" t="s">
        <v>1345</v>
      </c>
    </row>
    <row r="64" spans="1:12" ht="17" thickBot="1">
      <c r="A64" s="374" t="s">
        <v>1346</v>
      </c>
      <c r="B64" s="375"/>
      <c r="C64" s="97" t="s">
        <v>1345</v>
      </c>
      <c r="D64" s="97" t="s">
        <v>1345</v>
      </c>
      <c r="E64" s="97" t="s">
        <v>1345</v>
      </c>
      <c r="F64" s="97" t="s">
        <v>1345</v>
      </c>
      <c r="G64" s="97" t="s">
        <v>1345</v>
      </c>
      <c r="H64" s="97" t="s">
        <v>1345</v>
      </c>
      <c r="I64" s="98">
        <v>0.1226</v>
      </c>
      <c r="J64" s="98">
        <v>0.11409999999999999</v>
      </c>
      <c r="K64" s="98">
        <v>0.32669999999999999</v>
      </c>
      <c r="L64" s="97" t="s">
        <v>1345</v>
      </c>
    </row>
    <row r="65" spans="1:12" ht="17" thickBot="1">
      <c r="A65" s="374" t="s">
        <v>1234</v>
      </c>
      <c r="B65" s="375"/>
      <c r="C65" s="97" t="s">
        <v>1345</v>
      </c>
      <c r="D65" s="97" t="s">
        <v>1345</v>
      </c>
      <c r="E65" s="97" t="s">
        <v>1345</v>
      </c>
      <c r="F65" s="97" t="s">
        <v>1345</v>
      </c>
      <c r="G65" s="97" t="s">
        <v>1345</v>
      </c>
      <c r="H65" s="97" t="s">
        <v>1345</v>
      </c>
      <c r="I65" s="97">
        <v>0</v>
      </c>
      <c r="J65" s="97" t="s">
        <v>1345</v>
      </c>
      <c r="K65" s="97" t="s">
        <v>1345</v>
      </c>
      <c r="L65" s="97" t="s">
        <v>1345</v>
      </c>
    </row>
    <row r="66" spans="1:12" ht="17" thickBot="1">
      <c r="A66" s="374" t="s">
        <v>870</v>
      </c>
      <c r="B66" s="375"/>
      <c r="C66" s="97" t="s">
        <v>1345</v>
      </c>
      <c r="D66" s="97" t="s">
        <v>1345</v>
      </c>
      <c r="E66" s="97" t="s">
        <v>1345</v>
      </c>
      <c r="F66" s="97" t="s">
        <v>1345</v>
      </c>
      <c r="G66" s="97" t="s">
        <v>1345</v>
      </c>
      <c r="H66" s="97" t="s">
        <v>1345</v>
      </c>
      <c r="I66" s="97">
        <v>0</v>
      </c>
      <c r="J66" s="97" t="s">
        <v>1345</v>
      </c>
      <c r="K66" s="97" t="s">
        <v>1345</v>
      </c>
      <c r="L66" s="97" t="s">
        <v>1345</v>
      </c>
    </row>
    <row r="67" spans="1:12" ht="17" thickBot="1">
      <c r="A67" s="374" t="s">
        <v>1344</v>
      </c>
      <c r="B67" s="375"/>
      <c r="C67" s="97" t="s">
        <v>1345</v>
      </c>
      <c r="D67" s="97" t="s">
        <v>1345</v>
      </c>
      <c r="E67" s="97" t="s">
        <v>1345</v>
      </c>
      <c r="F67" s="97" t="s">
        <v>1345</v>
      </c>
      <c r="G67" s="97" t="s">
        <v>1345</v>
      </c>
      <c r="H67" s="97" t="s">
        <v>1345</v>
      </c>
      <c r="I67" s="97">
        <v>3748</v>
      </c>
      <c r="J67" s="97">
        <v>3799</v>
      </c>
      <c r="K67" s="97">
        <v>3942</v>
      </c>
      <c r="L67" s="97" t="s">
        <v>1345</v>
      </c>
    </row>
    <row r="68" spans="1:12" ht="17" thickBot="1">
      <c r="A68" s="374" t="s">
        <v>827</v>
      </c>
      <c r="B68" s="375"/>
      <c r="C68" s="97" t="s">
        <v>1345</v>
      </c>
      <c r="D68" s="97" t="s">
        <v>1345</v>
      </c>
      <c r="E68" s="97" t="s">
        <v>1345</v>
      </c>
      <c r="F68" s="97" t="s">
        <v>1345</v>
      </c>
      <c r="G68" s="97" t="s">
        <v>1345</v>
      </c>
      <c r="H68" s="97" t="s">
        <v>1345</v>
      </c>
      <c r="I68" s="97">
        <v>4057</v>
      </c>
      <c r="J68" s="97">
        <v>4069</v>
      </c>
      <c r="K68" s="97">
        <v>4189</v>
      </c>
      <c r="L68" s="97" t="s">
        <v>1345</v>
      </c>
    </row>
    <row r="69" spans="1:12" ht="17" thickBot="1">
      <c r="A69" s="374" t="s">
        <v>1343</v>
      </c>
      <c r="B69" s="375"/>
      <c r="C69" s="97" t="s">
        <v>1345</v>
      </c>
      <c r="D69" s="97" t="s">
        <v>1345</v>
      </c>
      <c r="E69" s="97" t="s">
        <v>1345</v>
      </c>
      <c r="F69" s="97" t="s">
        <v>1345</v>
      </c>
      <c r="G69" s="97" t="s">
        <v>1345</v>
      </c>
      <c r="H69" s="97" t="s">
        <v>1345</v>
      </c>
      <c r="I69" s="98">
        <v>4.9799999999999997E-2</v>
      </c>
      <c r="J69" s="98">
        <v>4.6199999999999998E-2</v>
      </c>
      <c r="K69" s="98">
        <v>0.13730000000000001</v>
      </c>
      <c r="L69" s="97" t="s">
        <v>1345</v>
      </c>
    </row>
    <row r="70" spans="1:12" ht="17" thickBot="1">
      <c r="A70" s="374" t="s">
        <v>280</v>
      </c>
      <c r="B70" s="375"/>
      <c r="C70" s="97" t="s">
        <v>1345</v>
      </c>
      <c r="D70" s="97" t="s">
        <v>1345</v>
      </c>
      <c r="E70" s="97" t="s">
        <v>1345</v>
      </c>
      <c r="F70" s="97" t="s">
        <v>1345</v>
      </c>
      <c r="G70" s="97" t="s">
        <v>1345</v>
      </c>
      <c r="H70" s="97" t="s">
        <v>1345</v>
      </c>
      <c r="I70" s="97">
        <v>251</v>
      </c>
      <c r="J70" s="97">
        <v>263</v>
      </c>
      <c r="K70" s="97">
        <v>279</v>
      </c>
      <c r="L70" s="97" t="s">
        <v>1345</v>
      </c>
    </row>
    <row r="71" spans="1:12" ht="17" thickBot="1">
      <c r="A71" s="372" t="s">
        <v>1371</v>
      </c>
      <c r="B71" s="373"/>
      <c r="C71" s="99">
        <v>0.16</v>
      </c>
      <c r="D71" s="99">
        <v>0.15</v>
      </c>
      <c r="E71" s="99">
        <v>0.14000000000000001</v>
      </c>
      <c r="F71" s="99">
        <v>0.13</v>
      </c>
      <c r="G71" s="99">
        <v>0.13</v>
      </c>
      <c r="H71" s="99">
        <v>0.12</v>
      </c>
      <c r="I71" s="99">
        <v>0.13</v>
      </c>
      <c r="J71" s="99">
        <v>0.12</v>
      </c>
      <c r="K71" s="99">
        <v>0.11</v>
      </c>
      <c r="L71" s="100" t="s">
        <v>1354</v>
      </c>
    </row>
    <row r="72" spans="1:12" ht="17" thickBot="1">
      <c r="A72" s="374" t="s">
        <v>1352</v>
      </c>
      <c r="B72" s="375"/>
      <c r="C72" s="97">
        <v>6750</v>
      </c>
      <c r="D72" s="97">
        <v>6216</v>
      </c>
      <c r="E72" s="97">
        <v>5660</v>
      </c>
      <c r="F72" s="97">
        <v>5430</v>
      </c>
      <c r="G72" s="97">
        <v>4980</v>
      </c>
      <c r="H72" s="97">
        <v>4779</v>
      </c>
      <c r="I72" s="97">
        <v>4971</v>
      </c>
      <c r="J72" s="97">
        <v>4601</v>
      </c>
      <c r="K72" s="97">
        <v>3985</v>
      </c>
      <c r="L72" s="97" t="s">
        <v>1345</v>
      </c>
    </row>
    <row r="73" spans="1:12" ht="17" thickBot="1">
      <c r="A73" s="374" t="s">
        <v>1351</v>
      </c>
      <c r="B73" s="375"/>
      <c r="C73" s="97">
        <v>168</v>
      </c>
      <c r="D73" s="97">
        <v>165</v>
      </c>
      <c r="E73" s="97">
        <v>175</v>
      </c>
      <c r="F73" s="97">
        <v>216</v>
      </c>
      <c r="G73" s="97">
        <v>210</v>
      </c>
      <c r="H73" s="97">
        <v>251</v>
      </c>
      <c r="I73" s="97">
        <v>274</v>
      </c>
      <c r="J73" s="97">
        <v>298</v>
      </c>
      <c r="K73" s="97">
        <v>301</v>
      </c>
      <c r="L73" s="97" t="s">
        <v>1345</v>
      </c>
    </row>
    <row r="74" spans="1:12" ht="17" thickBot="1">
      <c r="A74" s="374" t="s">
        <v>1337</v>
      </c>
      <c r="B74" s="375"/>
      <c r="C74" s="97">
        <v>6918</v>
      </c>
      <c r="D74" s="97">
        <v>6381</v>
      </c>
      <c r="E74" s="97">
        <v>5835</v>
      </c>
      <c r="F74" s="97">
        <v>5646</v>
      </c>
      <c r="G74" s="97">
        <v>5190</v>
      </c>
      <c r="H74" s="97">
        <v>5030</v>
      </c>
      <c r="I74" s="97">
        <v>5245</v>
      </c>
      <c r="J74" s="97">
        <v>4899</v>
      </c>
      <c r="K74" s="97">
        <v>4286</v>
      </c>
      <c r="L74" s="97" t="s">
        <v>1345</v>
      </c>
    </row>
    <row r="75" spans="1:12" ht="17" thickBot="1">
      <c r="A75" s="374" t="s">
        <v>1350</v>
      </c>
      <c r="B75" s="375"/>
      <c r="C75" s="97">
        <v>70</v>
      </c>
      <c r="D75" s="97">
        <v>40</v>
      </c>
      <c r="E75" s="97">
        <v>-7</v>
      </c>
      <c r="F75" s="97">
        <v>-93</v>
      </c>
      <c r="G75" s="97">
        <v>-58</v>
      </c>
      <c r="H75" s="97">
        <v>-201</v>
      </c>
      <c r="I75" s="97">
        <v>-505</v>
      </c>
      <c r="J75" s="97">
        <v>-13</v>
      </c>
      <c r="K75" s="97">
        <v>-87</v>
      </c>
      <c r="L75" s="97" t="s">
        <v>1345</v>
      </c>
    </row>
    <row r="76" spans="1:12" ht="17" thickBot="1">
      <c r="A76" s="374" t="s">
        <v>1349</v>
      </c>
      <c r="B76" s="375"/>
      <c r="C76" s="97">
        <v>2584</v>
      </c>
      <c r="D76" s="97">
        <v>2265</v>
      </c>
      <c r="E76" s="97">
        <v>1964</v>
      </c>
      <c r="F76" s="97">
        <v>1815</v>
      </c>
      <c r="G76" s="97">
        <v>1655</v>
      </c>
      <c r="H76" s="97">
        <v>1591</v>
      </c>
      <c r="I76" s="97">
        <v>1638</v>
      </c>
      <c r="J76" s="97">
        <v>1529</v>
      </c>
      <c r="K76" s="97">
        <v>1367</v>
      </c>
      <c r="L76" s="97" t="s">
        <v>1345</v>
      </c>
    </row>
    <row r="77" spans="1:12" ht="17" thickBot="1">
      <c r="A77" s="374" t="s">
        <v>1348</v>
      </c>
      <c r="B77" s="375"/>
      <c r="C77" s="98">
        <v>0.3735</v>
      </c>
      <c r="D77" s="98">
        <v>0.35499999999999998</v>
      </c>
      <c r="E77" s="98">
        <v>0.33660000000000001</v>
      </c>
      <c r="F77" s="98">
        <v>0.32150000000000001</v>
      </c>
      <c r="G77" s="98">
        <v>0.31890000000000002</v>
      </c>
      <c r="H77" s="98">
        <v>0.31630000000000003</v>
      </c>
      <c r="I77" s="98">
        <v>0.31230000000000002</v>
      </c>
      <c r="J77" s="98">
        <v>0.31209999999999999</v>
      </c>
      <c r="K77" s="98">
        <v>0.31890000000000002</v>
      </c>
      <c r="L77" s="97" t="s">
        <v>1345</v>
      </c>
    </row>
    <row r="78" spans="1:12" ht="17" thickBot="1">
      <c r="A78" s="374" t="s">
        <v>372</v>
      </c>
      <c r="B78" s="375"/>
      <c r="C78" s="97">
        <v>1075</v>
      </c>
      <c r="D78" s="97">
        <v>1012</v>
      </c>
      <c r="E78" s="97">
        <v>1011</v>
      </c>
      <c r="F78" s="97">
        <v>972</v>
      </c>
      <c r="G78" s="97">
        <v>906</v>
      </c>
      <c r="H78" s="97">
        <v>902</v>
      </c>
      <c r="I78" s="97">
        <v>1056</v>
      </c>
      <c r="J78" s="97">
        <v>1034</v>
      </c>
      <c r="K78" s="97">
        <v>842</v>
      </c>
      <c r="L78" s="97" t="s">
        <v>1345</v>
      </c>
    </row>
    <row r="79" spans="1:12" ht="17" thickBot="1">
      <c r="A79" s="374" t="s">
        <v>1347</v>
      </c>
      <c r="B79" s="375"/>
      <c r="C79" s="97">
        <v>1665</v>
      </c>
      <c r="D79" s="97">
        <v>1291</v>
      </c>
      <c r="E79" s="97">
        <v>1027</v>
      </c>
      <c r="F79" s="97">
        <v>939</v>
      </c>
      <c r="G79" s="97">
        <v>659</v>
      </c>
      <c r="H79" s="97">
        <v>522</v>
      </c>
      <c r="I79" s="97">
        <v>68</v>
      </c>
      <c r="J79" s="97">
        <v>463</v>
      </c>
      <c r="K79" s="97">
        <v>284</v>
      </c>
      <c r="L79" s="97" t="s">
        <v>1345</v>
      </c>
    </row>
    <row r="80" spans="1:12" ht="17" thickBot="1">
      <c r="A80" s="374" t="s">
        <v>1346</v>
      </c>
      <c r="B80" s="375"/>
      <c r="C80" s="98">
        <v>0.2407</v>
      </c>
      <c r="D80" s="98">
        <v>0.20230000000000001</v>
      </c>
      <c r="E80" s="98">
        <v>0.17599999999999999</v>
      </c>
      <c r="F80" s="98">
        <v>0.1663</v>
      </c>
      <c r="G80" s="98">
        <v>0.127</v>
      </c>
      <c r="H80" s="98">
        <v>0.1038</v>
      </c>
      <c r="I80" s="98">
        <v>1.2999999999999999E-2</v>
      </c>
      <c r="J80" s="98">
        <v>9.4500000000000001E-2</v>
      </c>
      <c r="K80" s="98">
        <v>6.6299999999999998E-2</v>
      </c>
      <c r="L80" s="97" t="s">
        <v>1345</v>
      </c>
    </row>
    <row r="81" spans="1:12" ht="17" thickBot="1">
      <c r="A81" s="374" t="s">
        <v>1234</v>
      </c>
      <c r="B81" s="375"/>
      <c r="C81" s="97">
        <v>22</v>
      </c>
      <c r="D81" s="97">
        <v>10</v>
      </c>
      <c r="E81" s="97">
        <v>8</v>
      </c>
      <c r="F81" s="97">
        <v>12</v>
      </c>
      <c r="G81" s="97">
        <v>12</v>
      </c>
      <c r="H81" s="97">
        <v>14</v>
      </c>
      <c r="I81" s="97">
        <v>-45</v>
      </c>
      <c r="J81" s="97">
        <v>-32</v>
      </c>
      <c r="K81" s="97">
        <v>-195</v>
      </c>
      <c r="L81" s="97" t="s">
        <v>1345</v>
      </c>
    </row>
    <row r="82" spans="1:12" ht="17" thickBot="1">
      <c r="A82" s="374" t="s">
        <v>870</v>
      </c>
      <c r="B82" s="375"/>
      <c r="C82" s="97">
        <v>89</v>
      </c>
      <c r="D82" s="97">
        <v>67</v>
      </c>
      <c r="E82" s="97">
        <v>70</v>
      </c>
      <c r="F82" s="97">
        <v>84</v>
      </c>
      <c r="G82" s="97">
        <v>82</v>
      </c>
      <c r="H82" s="97">
        <v>70</v>
      </c>
      <c r="I82" s="97">
        <v>111</v>
      </c>
      <c r="J82" s="97">
        <v>155</v>
      </c>
      <c r="K82" s="97">
        <v>524</v>
      </c>
      <c r="L82" s="97" t="s">
        <v>1345</v>
      </c>
    </row>
    <row r="83" spans="1:12" ht="17" thickBot="1">
      <c r="A83" s="374" t="s">
        <v>1344</v>
      </c>
      <c r="B83" s="375"/>
      <c r="C83" s="97">
        <v>8626</v>
      </c>
      <c r="D83" s="97">
        <v>8569</v>
      </c>
      <c r="E83" s="97">
        <v>8257</v>
      </c>
      <c r="F83" s="97">
        <v>8461</v>
      </c>
      <c r="G83" s="97">
        <v>7196</v>
      </c>
      <c r="H83" s="97">
        <v>7065</v>
      </c>
      <c r="I83" s="97">
        <v>7206</v>
      </c>
      <c r="J83" s="97">
        <v>6716</v>
      </c>
      <c r="K83" s="97">
        <v>5595</v>
      </c>
      <c r="L83" s="97" t="s">
        <v>1345</v>
      </c>
    </row>
    <row r="84" spans="1:12" ht="17" thickBot="1">
      <c r="A84" s="374" t="s">
        <v>827</v>
      </c>
      <c r="B84" s="375"/>
      <c r="C84" s="97">
        <v>11616</v>
      </c>
      <c r="D84" s="97">
        <v>11192</v>
      </c>
      <c r="E84" s="97">
        <v>10442</v>
      </c>
      <c r="F84" s="97">
        <v>10323</v>
      </c>
      <c r="G84" s="97">
        <v>8947</v>
      </c>
      <c r="H84" s="97">
        <v>8657</v>
      </c>
      <c r="I84" s="97">
        <v>8695</v>
      </c>
      <c r="J84" s="97">
        <v>7946</v>
      </c>
      <c r="K84" s="97">
        <v>6585</v>
      </c>
      <c r="L84" s="97" t="s">
        <v>1345</v>
      </c>
    </row>
    <row r="85" spans="1:12" ht="17" thickBot="1">
      <c r="A85" s="374" t="s">
        <v>1343</v>
      </c>
      <c r="B85" s="375"/>
      <c r="C85" s="98">
        <v>0.14330000000000001</v>
      </c>
      <c r="D85" s="98">
        <v>0.1154</v>
      </c>
      <c r="E85" s="98">
        <v>9.8400000000000001E-2</v>
      </c>
      <c r="F85" s="98">
        <v>9.0999999999999998E-2</v>
      </c>
      <c r="G85" s="98">
        <v>7.3700000000000002E-2</v>
      </c>
      <c r="H85" s="98">
        <v>6.0299999999999999E-2</v>
      </c>
      <c r="I85" s="98">
        <v>7.7999999999999996E-3</v>
      </c>
      <c r="J85" s="98">
        <v>5.8299999999999998E-2</v>
      </c>
      <c r="K85" s="98">
        <v>4.3099999999999999E-2</v>
      </c>
      <c r="L85" s="97" t="s">
        <v>1345</v>
      </c>
    </row>
    <row r="86" spans="1:12" ht="17" thickBot="1">
      <c r="A86" s="374" t="s">
        <v>280</v>
      </c>
      <c r="B86" s="375"/>
      <c r="C86" s="97">
        <v>1271</v>
      </c>
      <c r="D86" s="97">
        <v>1064</v>
      </c>
      <c r="E86" s="97">
        <v>1036</v>
      </c>
      <c r="F86" s="97">
        <v>1211</v>
      </c>
      <c r="G86" s="97">
        <v>1008</v>
      </c>
      <c r="H86" s="97">
        <v>1021</v>
      </c>
      <c r="I86" s="97">
        <v>962</v>
      </c>
      <c r="J86" s="97">
        <v>922</v>
      </c>
      <c r="K86" s="97">
        <v>779</v>
      </c>
      <c r="L86" s="97" t="s">
        <v>1345</v>
      </c>
    </row>
    <row r="87" spans="1:12" ht="17" thickBot="1">
      <c r="A87" s="372" t="s">
        <v>1370</v>
      </c>
      <c r="B87" s="373"/>
      <c r="C87" s="100" t="s">
        <v>1354</v>
      </c>
      <c r="D87" s="100" t="s">
        <v>1354</v>
      </c>
      <c r="E87" s="100" t="s">
        <v>1354</v>
      </c>
      <c r="F87" s="100" t="s">
        <v>1354</v>
      </c>
      <c r="G87" s="100" t="s">
        <v>1354</v>
      </c>
      <c r="H87" s="100" t="s">
        <v>1354</v>
      </c>
      <c r="I87" s="100">
        <v>0.03</v>
      </c>
      <c r="J87" s="100">
        <v>3.1E-2</v>
      </c>
      <c r="K87" s="100">
        <v>3.2000000000000001E-2</v>
      </c>
      <c r="L87" s="100" t="s">
        <v>1354</v>
      </c>
    </row>
    <row r="88" spans="1:12" ht="17" thickBot="1">
      <c r="A88" s="374" t="s">
        <v>1352</v>
      </c>
      <c r="B88" s="375"/>
      <c r="C88" s="97" t="s">
        <v>1345</v>
      </c>
      <c r="D88" s="97" t="s">
        <v>1345</v>
      </c>
      <c r="E88" s="97" t="s">
        <v>1345</v>
      </c>
      <c r="F88" s="97" t="s">
        <v>1345</v>
      </c>
      <c r="G88" s="97" t="s">
        <v>1345</v>
      </c>
      <c r="H88" s="97" t="s">
        <v>1345</v>
      </c>
      <c r="I88" s="97">
        <v>1225</v>
      </c>
      <c r="J88" s="97">
        <v>1220</v>
      </c>
      <c r="K88" s="97">
        <v>1234</v>
      </c>
      <c r="L88" s="97" t="s">
        <v>1345</v>
      </c>
    </row>
    <row r="89" spans="1:12" ht="17" thickBot="1">
      <c r="A89" s="374" t="s">
        <v>1351</v>
      </c>
      <c r="B89" s="375"/>
      <c r="C89" s="97" t="s">
        <v>1345</v>
      </c>
      <c r="D89" s="97" t="s">
        <v>1345</v>
      </c>
      <c r="E89" s="97" t="s">
        <v>1345</v>
      </c>
      <c r="F89" s="97" t="s">
        <v>1345</v>
      </c>
      <c r="G89" s="97" t="s">
        <v>1345</v>
      </c>
      <c r="H89" s="97" t="s">
        <v>1345</v>
      </c>
      <c r="I89" s="97">
        <v>17</v>
      </c>
      <c r="J89" s="97">
        <v>15</v>
      </c>
      <c r="K89" s="97">
        <v>15</v>
      </c>
      <c r="L89" s="97" t="s">
        <v>1345</v>
      </c>
    </row>
    <row r="90" spans="1:12" ht="17" thickBot="1">
      <c r="A90" s="374" t="s">
        <v>1337</v>
      </c>
      <c r="B90" s="375"/>
      <c r="C90" s="97" t="s">
        <v>1345</v>
      </c>
      <c r="D90" s="97" t="s">
        <v>1345</v>
      </c>
      <c r="E90" s="97" t="s">
        <v>1345</v>
      </c>
      <c r="F90" s="97" t="s">
        <v>1345</v>
      </c>
      <c r="G90" s="97" t="s">
        <v>1345</v>
      </c>
      <c r="H90" s="97" t="s">
        <v>1345</v>
      </c>
      <c r="I90" s="97">
        <v>1242</v>
      </c>
      <c r="J90" s="97">
        <v>1235</v>
      </c>
      <c r="K90" s="97">
        <v>1249</v>
      </c>
      <c r="L90" s="97" t="s">
        <v>1345</v>
      </c>
    </row>
    <row r="91" spans="1:12" ht="17" thickBot="1">
      <c r="A91" s="374" t="s">
        <v>1350</v>
      </c>
      <c r="B91" s="375"/>
      <c r="C91" s="97" t="s">
        <v>1345</v>
      </c>
      <c r="D91" s="97" t="s">
        <v>1345</v>
      </c>
      <c r="E91" s="97" t="s">
        <v>1345</v>
      </c>
      <c r="F91" s="97" t="s">
        <v>1345</v>
      </c>
      <c r="G91" s="97" t="s">
        <v>1345</v>
      </c>
      <c r="H91" s="97" t="s">
        <v>1345</v>
      </c>
      <c r="I91" s="97">
        <v>-16</v>
      </c>
      <c r="J91" s="97">
        <v>-9</v>
      </c>
      <c r="K91" s="97">
        <v>-19</v>
      </c>
      <c r="L91" s="97" t="s">
        <v>1345</v>
      </c>
    </row>
    <row r="92" spans="1:12" ht="17" thickBot="1">
      <c r="A92" s="374" t="s">
        <v>1349</v>
      </c>
      <c r="B92" s="375"/>
      <c r="C92" s="97" t="s">
        <v>1345</v>
      </c>
      <c r="D92" s="97" t="s">
        <v>1345</v>
      </c>
      <c r="E92" s="97" t="s">
        <v>1345</v>
      </c>
      <c r="F92" s="97" t="s">
        <v>1345</v>
      </c>
      <c r="G92" s="97" t="s">
        <v>1345</v>
      </c>
      <c r="H92" s="97" t="s">
        <v>1345</v>
      </c>
      <c r="I92" s="97">
        <v>317</v>
      </c>
      <c r="J92" s="97">
        <v>321</v>
      </c>
      <c r="K92" s="97">
        <v>255</v>
      </c>
      <c r="L92" s="97" t="s">
        <v>1345</v>
      </c>
    </row>
    <row r="93" spans="1:12" ht="17" thickBot="1">
      <c r="A93" s="374" t="s">
        <v>1348</v>
      </c>
      <c r="B93" s="375"/>
      <c r="C93" s="97" t="s">
        <v>1345</v>
      </c>
      <c r="D93" s="97" t="s">
        <v>1345</v>
      </c>
      <c r="E93" s="97" t="s">
        <v>1345</v>
      </c>
      <c r="F93" s="97" t="s">
        <v>1345</v>
      </c>
      <c r="G93" s="97" t="s">
        <v>1345</v>
      </c>
      <c r="H93" s="97" t="s">
        <v>1345</v>
      </c>
      <c r="I93" s="98">
        <v>0.25519999999999998</v>
      </c>
      <c r="J93" s="98">
        <v>0.25990000000000002</v>
      </c>
      <c r="K93" s="98">
        <v>0.20419999999999999</v>
      </c>
      <c r="L93" s="97" t="s">
        <v>1345</v>
      </c>
    </row>
    <row r="94" spans="1:12" ht="17" thickBot="1">
      <c r="A94" s="374" t="s">
        <v>372</v>
      </c>
      <c r="B94" s="375"/>
      <c r="C94" s="97" t="s">
        <v>1345</v>
      </c>
      <c r="D94" s="97" t="s">
        <v>1345</v>
      </c>
      <c r="E94" s="97" t="s">
        <v>1345</v>
      </c>
      <c r="F94" s="97" t="s">
        <v>1345</v>
      </c>
      <c r="G94" s="97" t="s">
        <v>1345</v>
      </c>
      <c r="H94" s="97" t="s">
        <v>1345</v>
      </c>
      <c r="I94" s="97">
        <v>210</v>
      </c>
      <c r="J94" s="97">
        <v>201</v>
      </c>
      <c r="K94" s="97">
        <v>194</v>
      </c>
      <c r="L94" s="97" t="s">
        <v>1345</v>
      </c>
    </row>
    <row r="95" spans="1:12" ht="17" thickBot="1">
      <c r="A95" s="374" t="s">
        <v>1347</v>
      </c>
      <c r="B95" s="375"/>
      <c r="C95" s="97" t="s">
        <v>1345</v>
      </c>
      <c r="D95" s="97" t="s">
        <v>1345</v>
      </c>
      <c r="E95" s="97" t="s">
        <v>1345</v>
      </c>
      <c r="F95" s="97" t="s">
        <v>1345</v>
      </c>
      <c r="G95" s="97" t="s">
        <v>1345</v>
      </c>
      <c r="H95" s="97" t="s">
        <v>1345</v>
      </c>
      <c r="I95" s="97">
        <v>113</v>
      </c>
      <c r="J95" s="97">
        <v>119</v>
      </c>
      <c r="K95" s="97">
        <v>-168</v>
      </c>
      <c r="L95" s="97" t="s">
        <v>1345</v>
      </c>
    </row>
    <row r="96" spans="1:12" ht="17" thickBot="1">
      <c r="A96" s="374" t="s">
        <v>1346</v>
      </c>
      <c r="B96" s="375"/>
      <c r="C96" s="97" t="s">
        <v>1345</v>
      </c>
      <c r="D96" s="97" t="s">
        <v>1345</v>
      </c>
      <c r="E96" s="97" t="s">
        <v>1345</v>
      </c>
      <c r="F96" s="97" t="s">
        <v>1345</v>
      </c>
      <c r="G96" s="97" t="s">
        <v>1345</v>
      </c>
      <c r="H96" s="97" t="s">
        <v>1345</v>
      </c>
      <c r="I96" s="98">
        <v>9.0999999999999998E-2</v>
      </c>
      <c r="J96" s="98">
        <v>9.64E-2</v>
      </c>
      <c r="K96" s="98">
        <v>-0.13450000000000001</v>
      </c>
      <c r="L96" s="97" t="s">
        <v>1345</v>
      </c>
    </row>
    <row r="97" spans="1:12" ht="17" thickBot="1">
      <c r="A97" s="374" t="s">
        <v>1234</v>
      </c>
      <c r="B97" s="375"/>
      <c r="C97" s="97" t="s">
        <v>1345</v>
      </c>
      <c r="D97" s="97" t="s">
        <v>1345</v>
      </c>
      <c r="E97" s="97" t="s">
        <v>1345</v>
      </c>
      <c r="F97" s="97" t="s">
        <v>1345</v>
      </c>
      <c r="G97" s="97" t="s">
        <v>1345</v>
      </c>
      <c r="H97" s="97" t="s">
        <v>1345</v>
      </c>
      <c r="I97" s="97">
        <v>6</v>
      </c>
      <c r="J97" s="97">
        <v>-1</v>
      </c>
      <c r="K97" s="97">
        <v>0</v>
      </c>
      <c r="L97" s="97" t="s">
        <v>1345</v>
      </c>
    </row>
    <row r="98" spans="1:12" ht="17" thickBot="1">
      <c r="A98" s="374" t="s">
        <v>870</v>
      </c>
      <c r="B98" s="375"/>
      <c r="C98" s="97" t="s">
        <v>1345</v>
      </c>
      <c r="D98" s="97" t="s">
        <v>1345</v>
      </c>
      <c r="E98" s="97" t="s">
        <v>1345</v>
      </c>
      <c r="F98" s="97" t="s">
        <v>1345</v>
      </c>
      <c r="G98" s="97" t="s">
        <v>1345</v>
      </c>
      <c r="H98" s="97" t="s">
        <v>1345</v>
      </c>
      <c r="I98" s="97">
        <v>6</v>
      </c>
      <c r="J98" s="97" t="s">
        <v>1345</v>
      </c>
      <c r="K98" s="97" t="s">
        <v>1345</v>
      </c>
      <c r="L98" s="97" t="s">
        <v>1345</v>
      </c>
    </row>
    <row r="99" spans="1:12" ht="17" thickBot="1">
      <c r="A99" s="374" t="s">
        <v>1344</v>
      </c>
      <c r="B99" s="375"/>
      <c r="C99" s="97" t="s">
        <v>1345</v>
      </c>
      <c r="D99" s="97" t="s">
        <v>1345</v>
      </c>
      <c r="E99" s="97" t="s">
        <v>1345</v>
      </c>
      <c r="F99" s="97" t="s">
        <v>1345</v>
      </c>
      <c r="G99" s="97" t="s">
        <v>1345</v>
      </c>
      <c r="H99" s="97" t="s">
        <v>1345</v>
      </c>
      <c r="I99" s="97">
        <v>1519</v>
      </c>
      <c r="J99" s="97">
        <v>1550</v>
      </c>
      <c r="K99" s="97">
        <v>1471</v>
      </c>
      <c r="L99" s="97" t="s">
        <v>1345</v>
      </c>
    </row>
    <row r="100" spans="1:12" ht="17" thickBot="1">
      <c r="A100" s="374" t="s">
        <v>827</v>
      </c>
      <c r="B100" s="375"/>
      <c r="C100" s="97" t="s">
        <v>1345</v>
      </c>
      <c r="D100" s="97" t="s">
        <v>1345</v>
      </c>
      <c r="E100" s="97" t="s">
        <v>1345</v>
      </c>
      <c r="F100" s="97" t="s">
        <v>1345</v>
      </c>
      <c r="G100" s="97" t="s">
        <v>1345</v>
      </c>
      <c r="H100" s="97" t="s">
        <v>1345</v>
      </c>
      <c r="I100" s="97">
        <v>1739</v>
      </c>
      <c r="J100" s="97">
        <v>1784</v>
      </c>
      <c r="K100" s="97">
        <v>1712</v>
      </c>
      <c r="L100" s="97" t="s">
        <v>1345</v>
      </c>
    </row>
    <row r="101" spans="1:12" ht="17" thickBot="1">
      <c r="A101" s="374" t="s">
        <v>1343</v>
      </c>
      <c r="B101" s="375"/>
      <c r="C101" s="97" t="s">
        <v>1345</v>
      </c>
      <c r="D101" s="97" t="s">
        <v>1345</v>
      </c>
      <c r="E101" s="97" t="s">
        <v>1345</v>
      </c>
      <c r="F101" s="97" t="s">
        <v>1345</v>
      </c>
      <c r="G101" s="97" t="s">
        <v>1345</v>
      </c>
      <c r="H101" s="97" t="s">
        <v>1345</v>
      </c>
      <c r="I101" s="98">
        <v>6.5000000000000002E-2</v>
      </c>
      <c r="J101" s="98">
        <v>6.6699999999999995E-2</v>
      </c>
      <c r="K101" s="98">
        <v>-9.8100000000000007E-2</v>
      </c>
      <c r="L101" s="97" t="s">
        <v>1345</v>
      </c>
    </row>
    <row r="102" spans="1:12" ht="17" thickBot="1">
      <c r="A102" s="374" t="s">
        <v>280</v>
      </c>
      <c r="B102" s="375"/>
      <c r="C102" s="97" t="s">
        <v>1345</v>
      </c>
      <c r="D102" s="97" t="s">
        <v>1345</v>
      </c>
      <c r="E102" s="97" t="s">
        <v>1345</v>
      </c>
      <c r="F102" s="97" t="s">
        <v>1345</v>
      </c>
      <c r="G102" s="97" t="s">
        <v>1345</v>
      </c>
      <c r="H102" s="97" t="s">
        <v>1345</v>
      </c>
      <c r="I102" s="97">
        <v>168</v>
      </c>
      <c r="J102" s="97">
        <v>193</v>
      </c>
      <c r="K102" s="97">
        <v>215</v>
      </c>
      <c r="L102" s="97" t="s">
        <v>1345</v>
      </c>
    </row>
    <row r="103" spans="1:12" ht="17" thickBot="1">
      <c r="A103" s="372" t="s">
        <v>1369</v>
      </c>
      <c r="B103" s="373"/>
      <c r="C103" s="99">
        <v>0.15</v>
      </c>
      <c r="D103" s="99">
        <v>0.14000000000000001</v>
      </c>
      <c r="E103" s="99">
        <v>0.13</v>
      </c>
      <c r="F103" s="99">
        <v>0.14000000000000001</v>
      </c>
      <c r="G103" s="99">
        <v>0.14000000000000001</v>
      </c>
      <c r="H103" s="99">
        <v>0.14000000000000001</v>
      </c>
      <c r="I103" s="100" t="s">
        <v>1354</v>
      </c>
      <c r="J103" s="100" t="s">
        <v>1354</v>
      </c>
      <c r="K103" s="100" t="s">
        <v>1354</v>
      </c>
      <c r="L103" s="100" t="s">
        <v>1354</v>
      </c>
    </row>
    <row r="104" spans="1:12" ht="17" thickBot="1">
      <c r="A104" s="374" t="s">
        <v>1352</v>
      </c>
      <c r="B104" s="375"/>
      <c r="C104" s="97">
        <v>6219</v>
      </c>
      <c r="D104" s="97">
        <v>5776</v>
      </c>
      <c r="E104" s="97">
        <v>5559</v>
      </c>
      <c r="F104" s="97">
        <v>5695</v>
      </c>
      <c r="G104" s="97">
        <v>5601</v>
      </c>
      <c r="H104" s="97">
        <v>5496</v>
      </c>
      <c r="I104" s="97" t="s">
        <v>1345</v>
      </c>
      <c r="J104" s="97" t="s">
        <v>1345</v>
      </c>
      <c r="K104" s="97" t="s">
        <v>1345</v>
      </c>
      <c r="L104" s="97" t="s">
        <v>1345</v>
      </c>
    </row>
    <row r="105" spans="1:12" ht="17" thickBot="1">
      <c r="A105" s="374" t="s">
        <v>1351</v>
      </c>
      <c r="B105" s="375"/>
      <c r="C105" s="97">
        <v>109</v>
      </c>
      <c r="D105" s="97">
        <v>94</v>
      </c>
      <c r="E105" s="97">
        <v>79</v>
      </c>
      <c r="F105" s="97">
        <v>88</v>
      </c>
      <c r="G105" s="97">
        <v>86</v>
      </c>
      <c r="H105" s="97">
        <v>82</v>
      </c>
      <c r="I105" s="97" t="s">
        <v>1345</v>
      </c>
      <c r="J105" s="97" t="s">
        <v>1345</v>
      </c>
      <c r="K105" s="97" t="s">
        <v>1345</v>
      </c>
      <c r="L105" s="97" t="s">
        <v>1345</v>
      </c>
    </row>
    <row r="106" spans="1:12" ht="17" thickBot="1">
      <c r="A106" s="374" t="s">
        <v>1337</v>
      </c>
      <c r="B106" s="375"/>
      <c r="C106" s="97">
        <v>6328</v>
      </c>
      <c r="D106" s="97">
        <v>5870</v>
      </c>
      <c r="E106" s="97">
        <v>5638</v>
      </c>
      <c r="F106" s="97">
        <v>5783</v>
      </c>
      <c r="G106" s="97">
        <v>5687</v>
      </c>
      <c r="H106" s="97">
        <v>5578</v>
      </c>
      <c r="I106" s="97" t="s">
        <v>1345</v>
      </c>
      <c r="J106" s="97" t="s">
        <v>1345</v>
      </c>
      <c r="K106" s="97" t="s">
        <v>1345</v>
      </c>
      <c r="L106" s="97" t="s">
        <v>1345</v>
      </c>
    </row>
    <row r="107" spans="1:12" ht="17" thickBot="1">
      <c r="A107" s="374" t="s">
        <v>1350</v>
      </c>
      <c r="B107" s="375"/>
      <c r="C107" s="97">
        <v>12</v>
      </c>
      <c r="D107" s="97">
        <v>43</v>
      </c>
      <c r="E107" s="97">
        <v>-1</v>
      </c>
      <c r="F107" s="97">
        <v>-40</v>
      </c>
      <c r="G107" s="97">
        <v>-5</v>
      </c>
      <c r="H107" s="97">
        <v>-40</v>
      </c>
      <c r="I107" s="97" t="s">
        <v>1345</v>
      </c>
      <c r="J107" s="97" t="s">
        <v>1345</v>
      </c>
      <c r="K107" s="97" t="s">
        <v>1345</v>
      </c>
      <c r="L107" s="97" t="s">
        <v>1345</v>
      </c>
    </row>
    <row r="108" spans="1:12" ht="17" thickBot="1">
      <c r="A108" s="374" t="s">
        <v>1349</v>
      </c>
      <c r="B108" s="375"/>
      <c r="C108" s="97">
        <v>1662</v>
      </c>
      <c r="D108" s="97">
        <v>1579</v>
      </c>
      <c r="E108" s="97">
        <v>1499</v>
      </c>
      <c r="F108" s="97">
        <v>1492</v>
      </c>
      <c r="G108" s="97">
        <v>1502</v>
      </c>
      <c r="H108" s="97">
        <v>1417</v>
      </c>
      <c r="I108" s="97" t="s">
        <v>1345</v>
      </c>
      <c r="J108" s="97" t="s">
        <v>1345</v>
      </c>
      <c r="K108" s="97" t="s">
        <v>1345</v>
      </c>
      <c r="L108" s="97" t="s">
        <v>1345</v>
      </c>
    </row>
    <row r="109" spans="1:12" ht="17" thickBot="1">
      <c r="A109" s="374" t="s">
        <v>1348</v>
      </c>
      <c r="B109" s="375"/>
      <c r="C109" s="98">
        <v>0.2626</v>
      </c>
      <c r="D109" s="98">
        <v>0.26900000000000002</v>
      </c>
      <c r="E109" s="98">
        <v>0.26590000000000003</v>
      </c>
      <c r="F109" s="98">
        <v>0.25800000000000001</v>
      </c>
      <c r="G109" s="98">
        <v>0.2641</v>
      </c>
      <c r="H109" s="98">
        <v>0.254</v>
      </c>
      <c r="I109" s="97" t="s">
        <v>1345</v>
      </c>
      <c r="J109" s="97" t="s">
        <v>1345</v>
      </c>
      <c r="K109" s="97" t="s">
        <v>1345</v>
      </c>
      <c r="L109" s="97" t="s">
        <v>1345</v>
      </c>
    </row>
    <row r="110" spans="1:12" ht="17" thickBot="1">
      <c r="A110" s="374" t="s">
        <v>372</v>
      </c>
      <c r="B110" s="375"/>
      <c r="C110" s="97">
        <v>1057</v>
      </c>
      <c r="D110" s="97">
        <v>1097</v>
      </c>
      <c r="E110" s="97">
        <v>1129</v>
      </c>
      <c r="F110" s="97">
        <v>1119</v>
      </c>
      <c r="G110" s="97">
        <v>1164</v>
      </c>
      <c r="H110" s="97">
        <v>1157</v>
      </c>
      <c r="I110" s="97" t="s">
        <v>1345</v>
      </c>
      <c r="J110" s="97" t="s">
        <v>1345</v>
      </c>
      <c r="K110" s="97" t="s">
        <v>1345</v>
      </c>
      <c r="L110" s="97" t="s">
        <v>1345</v>
      </c>
    </row>
    <row r="111" spans="1:12" ht="17" thickBot="1">
      <c r="A111" s="374" t="s">
        <v>1347</v>
      </c>
      <c r="B111" s="375"/>
      <c r="C111" s="97">
        <v>-190</v>
      </c>
      <c r="D111" s="97">
        <v>791</v>
      </c>
      <c r="E111" s="97">
        <v>389</v>
      </c>
      <c r="F111" s="97">
        <v>382</v>
      </c>
      <c r="G111" s="97">
        <v>339</v>
      </c>
      <c r="H111" s="97">
        <v>240</v>
      </c>
      <c r="I111" s="97" t="s">
        <v>1345</v>
      </c>
      <c r="J111" s="97" t="s">
        <v>1345</v>
      </c>
      <c r="K111" s="97" t="s">
        <v>1345</v>
      </c>
      <c r="L111" s="97" t="s">
        <v>1345</v>
      </c>
    </row>
    <row r="112" spans="1:12" ht="17" thickBot="1">
      <c r="A112" s="374" t="s">
        <v>1346</v>
      </c>
      <c r="B112" s="375"/>
      <c r="C112" s="98">
        <v>-0.03</v>
      </c>
      <c r="D112" s="98">
        <v>0.1348</v>
      </c>
      <c r="E112" s="98">
        <v>6.9000000000000006E-2</v>
      </c>
      <c r="F112" s="98">
        <v>6.6100000000000006E-2</v>
      </c>
      <c r="G112" s="98">
        <v>5.96E-2</v>
      </c>
      <c r="H112" s="98">
        <v>4.2999999999999997E-2</v>
      </c>
      <c r="I112" s="97" t="s">
        <v>1345</v>
      </c>
      <c r="J112" s="97" t="s">
        <v>1345</v>
      </c>
      <c r="K112" s="97" t="s">
        <v>1345</v>
      </c>
      <c r="L112" s="97" t="s">
        <v>1345</v>
      </c>
    </row>
    <row r="113" spans="1:12" ht="17" thickBot="1">
      <c r="A113" s="374" t="s">
        <v>1234</v>
      </c>
      <c r="B113" s="375"/>
      <c r="C113" s="97">
        <v>-3</v>
      </c>
      <c r="D113" s="97">
        <v>5</v>
      </c>
      <c r="E113" s="97">
        <v>0</v>
      </c>
      <c r="F113" s="97">
        <v>1</v>
      </c>
      <c r="G113" s="97">
        <v>0</v>
      </c>
      <c r="H113" s="97">
        <v>0</v>
      </c>
      <c r="I113" s="97" t="s">
        <v>1345</v>
      </c>
      <c r="J113" s="97" t="s">
        <v>1345</v>
      </c>
      <c r="K113" s="97" t="s">
        <v>1345</v>
      </c>
      <c r="L113" s="97" t="s">
        <v>1345</v>
      </c>
    </row>
    <row r="114" spans="1:12" ht="17" thickBot="1">
      <c r="A114" s="374" t="s">
        <v>870</v>
      </c>
      <c r="B114" s="375"/>
      <c r="C114" s="97">
        <v>313</v>
      </c>
      <c r="D114" s="97">
        <v>303</v>
      </c>
      <c r="E114" s="97">
        <v>5</v>
      </c>
      <c r="F114" s="97">
        <v>5</v>
      </c>
      <c r="G114" s="97">
        <v>4</v>
      </c>
      <c r="H114" s="97">
        <v>4</v>
      </c>
      <c r="I114" s="97" t="s">
        <v>1345</v>
      </c>
      <c r="J114" s="97" t="s">
        <v>1345</v>
      </c>
      <c r="K114" s="97" t="s">
        <v>1345</v>
      </c>
      <c r="L114" s="97" t="s">
        <v>1345</v>
      </c>
    </row>
    <row r="115" spans="1:12" ht="17" thickBot="1">
      <c r="A115" s="374" t="s">
        <v>1344</v>
      </c>
      <c r="B115" s="375"/>
      <c r="C115" s="97">
        <v>9755</v>
      </c>
      <c r="D115" s="97">
        <v>10025</v>
      </c>
      <c r="E115" s="97">
        <v>9421</v>
      </c>
      <c r="F115" s="97">
        <v>9673</v>
      </c>
      <c r="G115" s="97">
        <v>8765</v>
      </c>
      <c r="H115" s="97">
        <v>9049</v>
      </c>
      <c r="I115" s="97" t="s">
        <v>1345</v>
      </c>
      <c r="J115" s="97" t="s">
        <v>1345</v>
      </c>
      <c r="K115" s="97" t="s">
        <v>1345</v>
      </c>
      <c r="L115" s="97" t="s">
        <v>1345</v>
      </c>
    </row>
    <row r="116" spans="1:12" ht="17" thickBot="1">
      <c r="A116" s="374" t="s">
        <v>827</v>
      </c>
      <c r="B116" s="375"/>
      <c r="C116" s="97">
        <v>11819</v>
      </c>
      <c r="D116" s="97">
        <v>12007</v>
      </c>
      <c r="E116" s="97">
        <v>11126</v>
      </c>
      <c r="F116" s="97">
        <v>11529</v>
      </c>
      <c r="G116" s="97">
        <v>10636</v>
      </c>
      <c r="H116" s="97">
        <v>10834</v>
      </c>
      <c r="I116" s="97" t="s">
        <v>1345</v>
      </c>
      <c r="J116" s="97" t="s">
        <v>1345</v>
      </c>
      <c r="K116" s="97" t="s">
        <v>1345</v>
      </c>
      <c r="L116" s="97" t="s">
        <v>1345</v>
      </c>
    </row>
    <row r="117" spans="1:12" ht="17" thickBot="1">
      <c r="A117" s="374" t="s">
        <v>1343</v>
      </c>
      <c r="B117" s="375"/>
      <c r="C117" s="98">
        <v>-1.61E-2</v>
      </c>
      <c r="D117" s="98">
        <v>6.59E-2</v>
      </c>
      <c r="E117" s="98">
        <v>3.5000000000000003E-2</v>
      </c>
      <c r="F117" s="98">
        <v>3.3099999999999997E-2</v>
      </c>
      <c r="G117" s="98">
        <v>3.1899999999999998E-2</v>
      </c>
      <c r="H117" s="98">
        <v>2.2200000000000001E-2</v>
      </c>
      <c r="I117" s="97" t="s">
        <v>1345</v>
      </c>
      <c r="J117" s="97" t="s">
        <v>1345</v>
      </c>
      <c r="K117" s="97" t="s">
        <v>1345</v>
      </c>
      <c r="L117" s="97" t="s">
        <v>1345</v>
      </c>
    </row>
    <row r="118" spans="1:12" ht="17" thickBot="1">
      <c r="A118" s="374" t="s">
        <v>280</v>
      </c>
      <c r="B118" s="375"/>
      <c r="C118" s="97">
        <v>1020</v>
      </c>
      <c r="D118" s="97">
        <v>913</v>
      </c>
      <c r="E118" s="97">
        <v>878</v>
      </c>
      <c r="F118" s="97">
        <v>982</v>
      </c>
      <c r="G118" s="97">
        <v>953</v>
      </c>
      <c r="H118" s="97">
        <v>897</v>
      </c>
      <c r="I118" s="97" t="s">
        <v>1345</v>
      </c>
      <c r="J118" s="97" t="s">
        <v>1345</v>
      </c>
      <c r="K118" s="97" t="s">
        <v>1345</v>
      </c>
      <c r="L118" s="97" t="s">
        <v>1345</v>
      </c>
    </row>
    <row r="119" spans="1:12" ht="17" thickBot="1">
      <c r="A119" s="372" t="s">
        <v>1368</v>
      </c>
      <c r="B119" s="373"/>
      <c r="C119" s="100">
        <v>3.5000000000000003E-2</v>
      </c>
      <c r="D119" s="100">
        <v>3.5999999999999997E-2</v>
      </c>
      <c r="E119" s="100">
        <v>3.4000000000000002E-2</v>
      </c>
      <c r="F119" s="100">
        <v>3.5000000000000003E-2</v>
      </c>
      <c r="G119" s="100">
        <v>3.6999999999999998E-2</v>
      </c>
      <c r="H119" s="100">
        <v>0.04</v>
      </c>
      <c r="I119" s="100">
        <v>4.3999999999999997E-2</v>
      </c>
      <c r="J119" s="100">
        <v>4.8000000000000001E-2</v>
      </c>
      <c r="K119" s="100">
        <v>4.8000000000000001E-2</v>
      </c>
      <c r="L119" s="100">
        <v>4.2000000000000003E-2</v>
      </c>
    </row>
    <row r="120" spans="1:12" ht="17" thickBot="1">
      <c r="A120" s="374" t="s">
        <v>1352</v>
      </c>
      <c r="B120" s="375"/>
      <c r="C120" s="97">
        <v>1017</v>
      </c>
      <c r="D120" s="97">
        <v>998</v>
      </c>
      <c r="E120" s="97">
        <v>944</v>
      </c>
      <c r="F120" s="97">
        <v>955</v>
      </c>
      <c r="G120" s="97">
        <v>972</v>
      </c>
      <c r="H120" s="97">
        <v>1084</v>
      </c>
      <c r="I120" s="97">
        <v>1200</v>
      </c>
      <c r="J120" s="97">
        <v>1317</v>
      </c>
      <c r="K120" s="97">
        <v>1303</v>
      </c>
      <c r="L120" s="97">
        <v>1214</v>
      </c>
    </row>
    <row r="121" spans="1:12" ht="17" thickBot="1">
      <c r="A121" s="374" t="s">
        <v>1351</v>
      </c>
      <c r="B121" s="375"/>
      <c r="C121" s="97">
        <v>523</v>
      </c>
      <c r="D121" s="97">
        <v>517</v>
      </c>
      <c r="E121" s="97">
        <v>506</v>
      </c>
      <c r="F121" s="97">
        <v>543</v>
      </c>
      <c r="G121" s="97">
        <v>562</v>
      </c>
      <c r="H121" s="97">
        <v>567</v>
      </c>
      <c r="I121" s="97">
        <v>612</v>
      </c>
      <c r="J121" s="97">
        <v>598</v>
      </c>
      <c r="K121" s="97">
        <v>591</v>
      </c>
      <c r="L121" s="97">
        <v>488</v>
      </c>
    </row>
    <row r="122" spans="1:12" ht="17" thickBot="1">
      <c r="A122" s="374" t="s">
        <v>1337</v>
      </c>
      <c r="B122" s="375"/>
      <c r="C122" s="97">
        <v>1540</v>
      </c>
      <c r="D122" s="97">
        <v>1515</v>
      </c>
      <c r="E122" s="97">
        <v>1450</v>
      </c>
      <c r="F122" s="97">
        <v>1498</v>
      </c>
      <c r="G122" s="97">
        <v>1534</v>
      </c>
      <c r="H122" s="97">
        <v>1651</v>
      </c>
      <c r="I122" s="97">
        <v>1812</v>
      </c>
      <c r="J122" s="97">
        <v>1915</v>
      </c>
      <c r="K122" s="97">
        <v>1894</v>
      </c>
      <c r="L122" s="97">
        <v>1702</v>
      </c>
    </row>
    <row r="123" spans="1:12" ht="17" thickBot="1">
      <c r="A123" s="374" t="s">
        <v>1350</v>
      </c>
      <c r="B123" s="375"/>
      <c r="C123" s="97">
        <v>16</v>
      </c>
      <c r="D123" s="97">
        <v>159</v>
      </c>
      <c r="E123" s="97">
        <v>-67</v>
      </c>
      <c r="F123" s="97">
        <v>-30</v>
      </c>
      <c r="G123" s="97">
        <v>-35</v>
      </c>
      <c r="H123" s="97">
        <v>-65</v>
      </c>
      <c r="I123" s="97">
        <v>-89</v>
      </c>
      <c r="J123" s="97">
        <v>227</v>
      </c>
      <c r="K123" s="97">
        <v>-242</v>
      </c>
      <c r="L123" s="97">
        <v>-2</v>
      </c>
    </row>
    <row r="124" spans="1:12" ht="17" thickBot="1">
      <c r="A124" s="374" t="s">
        <v>1349</v>
      </c>
      <c r="B124" s="375"/>
      <c r="C124" s="97">
        <v>-96</v>
      </c>
      <c r="D124" s="97">
        <v>-237</v>
      </c>
      <c r="E124" s="97">
        <v>-244</v>
      </c>
      <c r="F124" s="97">
        <v>-261</v>
      </c>
      <c r="G124" s="97">
        <v>-194</v>
      </c>
      <c r="H124" s="97">
        <v>-349</v>
      </c>
      <c r="I124" s="97">
        <v>-211</v>
      </c>
      <c r="J124" s="97">
        <v>-365</v>
      </c>
      <c r="K124" s="97">
        <v>-767</v>
      </c>
      <c r="L124" s="97">
        <v>-15</v>
      </c>
    </row>
    <row r="125" spans="1:12" ht="17" thickBot="1">
      <c r="A125" s="374" t="s">
        <v>1348</v>
      </c>
      <c r="B125" s="375"/>
      <c r="C125" s="98">
        <v>-6.2300000000000001E-2</v>
      </c>
      <c r="D125" s="98">
        <v>-0.15640000000000001</v>
      </c>
      <c r="E125" s="98">
        <v>-0.16830000000000001</v>
      </c>
      <c r="F125" s="98">
        <v>-0.17419999999999999</v>
      </c>
      <c r="G125" s="98">
        <v>-0.1265</v>
      </c>
      <c r="H125" s="98">
        <v>-0.2114</v>
      </c>
      <c r="I125" s="98">
        <v>-0.1164</v>
      </c>
      <c r="J125" s="98">
        <v>-0.19059999999999999</v>
      </c>
      <c r="K125" s="98">
        <v>-0.40500000000000003</v>
      </c>
      <c r="L125" s="98">
        <v>-8.8000000000000005E-3</v>
      </c>
    </row>
    <row r="126" spans="1:12" ht="17" thickBot="1">
      <c r="A126" s="374" t="s">
        <v>372</v>
      </c>
      <c r="B126" s="375"/>
      <c r="C126" s="97">
        <v>311</v>
      </c>
      <c r="D126" s="97">
        <v>335</v>
      </c>
      <c r="E126" s="97">
        <v>342</v>
      </c>
      <c r="F126" s="97">
        <v>340</v>
      </c>
      <c r="G126" s="97">
        <v>316</v>
      </c>
      <c r="H126" s="97">
        <v>331</v>
      </c>
      <c r="I126" s="97">
        <v>359</v>
      </c>
      <c r="J126" s="97">
        <v>369</v>
      </c>
      <c r="K126" s="97">
        <v>402</v>
      </c>
      <c r="L126" s="97">
        <v>483</v>
      </c>
    </row>
    <row r="127" spans="1:12" ht="17" thickBot="1">
      <c r="A127" s="374" t="s">
        <v>1347</v>
      </c>
      <c r="B127" s="375"/>
      <c r="C127" s="97">
        <v>-417</v>
      </c>
      <c r="D127" s="97">
        <v>1217</v>
      </c>
      <c r="E127" s="97">
        <v>-538</v>
      </c>
      <c r="F127" s="97">
        <v>-499</v>
      </c>
      <c r="G127" s="97">
        <v>-519</v>
      </c>
      <c r="H127" s="97">
        <v>-704</v>
      </c>
      <c r="I127" s="97">
        <v>-565</v>
      </c>
      <c r="J127" s="97">
        <v>-738</v>
      </c>
      <c r="K127" s="97">
        <v>-1175</v>
      </c>
      <c r="L127" s="97">
        <v>-567</v>
      </c>
    </row>
    <row r="128" spans="1:12" ht="17" thickBot="1">
      <c r="A128" s="374" t="s">
        <v>1346</v>
      </c>
      <c r="B128" s="375"/>
      <c r="C128" s="98">
        <v>-0.27079999999999999</v>
      </c>
      <c r="D128" s="98">
        <v>0.80330000000000001</v>
      </c>
      <c r="E128" s="98">
        <v>-0.371</v>
      </c>
      <c r="F128" s="98">
        <v>-0.33310000000000001</v>
      </c>
      <c r="G128" s="98">
        <v>-0.33829999999999999</v>
      </c>
      <c r="H128" s="98">
        <v>-0.4264</v>
      </c>
      <c r="I128" s="98">
        <v>-0.31180000000000002</v>
      </c>
      <c r="J128" s="98">
        <v>-0.38540000000000002</v>
      </c>
      <c r="K128" s="98">
        <v>-0.62039999999999995</v>
      </c>
      <c r="L128" s="98">
        <v>-0.33310000000000001</v>
      </c>
    </row>
    <row r="129" spans="1:12" ht="17" thickBot="1">
      <c r="A129" s="374" t="s">
        <v>1234</v>
      </c>
      <c r="B129" s="375"/>
      <c r="C129" s="97">
        <v>-3</v>
      </c>
      <c r="D129" s="97">
        <v>-5</v>
      </c>
      <c r="E129" s="97">
        <v>-9</v>
      </c>
      <c r="F129" s="97">
        <v>-7</v>
      </c>
      <c r="G129" s="97">
        <v>-8</v>
      </c>
      <c r="H129" s="97">
        <v>-9</v>
      </c>
      <c r="I129" s="97">
        <v>-7</v>
      </c>
      <c r="J129" s="97">
        <v>-2</v>
      </c>
      <c r="K129" s="97">
        <v>-3</v>
      </c>
      <c r="L129" s="97">
        <v>-52</v>
      </c>
    </row>
    <row r="130" spans="1:12" ht="17" thickBot="1">
      <c r="A130" s="374" t="s">
        <v>870</v>
      </c>
      <c r="B130" s="375"/>
      <c r="C130" s="97">
        <v>12</v>
      </c>
      <c r="D130" s="97">
        <v>6</v>
      </c>
      <c r="E130" s="97">
        <v>12</v>
      </c>
      <c r="F130" s="97">
        <v>10</v>
      </c>
      <c r="G130" s="97">
        <v>17</v>
      </c>
      <c r="H130" s="97">
        <v>1</v>
      </c>
      <c r="I130" s="97">
        <v>11</v>
      </c>
      <c r="J130" s="97">
        <v>4</v>
      </c>
      <c r="K130" s="97">
        <v>5</v>
      </c>
      <c r="L130" s="97" t="s">
        <v>1345</v>
      </c>
    </row>
    <row r="131" spans="1:12" ht="17" thickBot="1">
      <c r="A131" s="374" t="s">
        <v>1344</v>
      </c>
      <c r="B131" s="375"/>
      <c r="C131" s="97">
        <v>6964</v>
      </c>
      <c r="D131" s="97">
        <v>6990</v>
      </c>
      <c r="E131" s="97">
        <v>6840</v>
      </c>
      <c r="F131" s="97">
        <v>6757</v>
      </c>
      <c r="G131" s="97">
        <v>5352</v>
      </c>
      <c r="H131" s="97">
        <v>5332</v>
      </c>
      <c r="I131" s="97">
        <v>5400</v>
      </c>
      <c r="J131" s="97">
        <v>5423</v>
      </c>
      <c r="K131" s="97">
        <v>5554</v>
      </c>
      <c r="L131" s="97">
        <v>11620</v>
      </c>
    </row>
    <row r="132" spans="1:12" ht="17" thickBot="1">
      <c r="A132" s="374" t="s">
        <v>827</v>
      </c>
      <c r="B132" s="375"/>
      <c r="C132" s="97">
        <v>8631</v>
      </c>
      <c r="D132" s="97">
        <v>8450</v>
      </c>
      <c r="E132" s="97">
        <v>8282</v>
      </c>
      <c r="F132" s="97">
        <v>8182</v>
      </c>
      <c r="G132" s="97">
        <v>6833</v>
      </c>
      <c r="H132" s="97">
        <v>6648</v>
      </c>
      <c r="I132" s="97">
        <v>6793</v>
      </c>
      <c r="J132" s="97">
        <v>12211</v>
      </c>
      <c r="K132" s="97">
        <v>12415</v>
      </c>
      <c r="L132" s="97">
        <v>12842</v>
      </c>
    </row>
    <row r="133" spans="1:12" ht="17" thickBot="1">
      <c r="A133" s="374" t="s">
        <v>1343</v>
      </c>
      <c r="B133" s="375"/>
      <c r="C133" s="98">
        <v>-4.8300000000000003E-2</v>
      </c>
      <c r="D133" s="98">
        <v>0.14399999999999999</v>
      </c>
      <c r="E133" s="98">
        <v>-6.5000000000000002E-2</v>
      </c>
      <c r="F133" s="98">
        <v>-6.0999999999999999E-2</v>
      </c>
      <c r="G133" s="98">
        <v>-7.5999999999999998E-2</v>
      </c>
      <c r="H133" s="98">
        <v>-0.10589999999999999</v>
      </c>
      <c r="I133" s="98">
        <v>-8.3199999999999996E-2</v>
      </c>
      <c r="J133" s="98">
        <v>-6.0400000000000002E-2</v>
      </c>
      <c r="K133" s="98">
        <v>-9.4600000000000004E-2</v>
      </c>
      <c r="L133" s="98">
        <v>-4.4200000000000003E-2</v>
      </c>
    </row>
    <row r="134" spans="1:12" ht="17" thickBot="1">
      <c r="A134" s="374" t="s">
        <v>280</v>
      </c>
      <c r="B134" s="375"/>
      <c r="C134" s="97">
        <v>278</v>
      </c>
      <c r="D134" s="97">
        <v>243</v>
      </c>
      <c r="E134" s="97">
        <v>133</v>
      </c>
      <c r="F134" s="97">
        <v>348</v>
      </c>
      <c r="G134" s="97">
        <v>316</v>
      </c>
      <c r="H134" s="97">
        <v>282</v>
      </c>
      <c r="I134" s="97">
        <v>277</v>
      </c>
      <c r="J134" s="97">
        <v>359</v>
      </c>
      <c r="K134" s="97">
        <v>236</v>
      </c>
      <c r="L134" s="97">
        <v>358</v>
      </c>
    </row>
    <row r="135" spans="1:12" ht="17" thickBot="1">
      <c r="A135" s="372" t="s">
        <v>1367</v>
      </c>
      <c r="B135" s="373"/>
      <c r="C135" s="100" t="s">
        <v>1354</v>
      </c>
      <c r="D135" s="100" t="s">
        <v>1354</v>
      </c>
      <c r="E135" s="100" t="s">
        <v>1354</v>
      </c>
      <c r="F135" s="100" t="s">
        <v>1354</v>
      </c>
      <c r="G135" s="100" t="s">
        <v>1354</v>
      </c>
      <c r="H135" s="100" t="s">
        <v>1354</v>
      </c>
      <c r="I135" s="100" t="s">
        <v>1354</v>
      </c>
      <c r="J135" s="100" t="s">
        <v>1354</v>
      </c>
      <c r="K135" s="100" t="s">
        <v>1354</v>
      </c>
      <c r="L135" s="100" t="s">
        <v>1354</v>
      </c>
    </row>
    <row r="136" spans="1:12" ht="17" thickBot="1">
      <c r="A136" s="374" t="s">
        <v>1347</v>
      </c>
      <c r="B136" s="375"/>
      <c r="C136" s="97">
        <v>252</v>
      </c>
      <c r="D136" s="97" t="s">
        <v>1345</v>
      </c>
      <c r="E136" s="97" t="s">
        <v>1345</v>
      </c>
      <c r="F136" s="97" t="s">
        <v>1345</v>
      </c>
      <c r="G136" s="97" t="s">
        <v>1345</v>
      </c>
      <c r="H136" s="97" t="s">
        <v>1345</v>
      </c>
      <c r="I136" s="97" t="s">
        <v>1345</v>
      </c>
      <c r="J136" s="97" t="s">
        <v>1345</v>
      </c>
      <c r="K136" s="97" t="s">
        <v>1345</v>
      </c>
      <c r="L136" s="97" t="s">
        <v>1345</v>
      </c>
    </row>
    <row r="137" spans="1:12" ht="17" thickBot="1">
      <c r="A137" s="372" t="s">
        <v>1366</v>
      </c>
      <c r="B137" s="373"/>
      <c r="C137" s="100">
        <v>1.6E-2</v>
      </c>
      <c r="D137" s="100" t="s">
        <v>1354</v>
      </c>
      <c r="E137" s="100" t="s">
        <v>1354</v>
      </c>
      <c r="F137" s="100" t="s">
        <v>1354</v>
      </c>
      <c r="G137" s="100" t="s">
        <v>1354</v>
      </c>
      <c r="H137" s="100" t="s">
        <v>1354</v>
      </c>
      <c r="I137" s="100" t="s">
        <v>1354</v>
      </c>
      <c r="J137" s="100" t="s">
        <v>1354</v>
      </c>
      <c r="K137" s="100" t="s">
        <v>1354</v>
      </c>
      <c r="L137" s="100" t="s">
        <v>1354</v>
      </c>
    </row>
    <row r="138" spans="1:12" ht="17" thickBot="1">
      <c r="A138" s="374" t="s">
        <v>1352</v>
      </c>
      <c r="B138" s="375"/>
      <c r="C138" s="97">
        <v>113</v>
      </c>
      <c r="D138" s="97" t="s">
        <v>1345</v>
      </c>
      <c r="E138" s="97" t="s">
        <v>1345</v>
      </c>
      <c r="F138" s="97" t="s">
        <v>1345</v>
      </c>
      <c r="G138" s="97" t="s">
        <v>1345</v>
      </c>
      <c r="H138" s="97" t="s">
        <v>1345</v>
      </c>
      <c r="I138" s="97" t="s">
        <v>1345</v>
      </c>
      <c r="J138" s="97" t="s">
        <v>1345</v>
      </c>
      <c r="K138" s="97" t="s">
        <v>1345</v>
      </c>
      <c r="L138" s="97" t="s">
        <v>1345</v>
      </c>
    </row>
    <row r="139" spans="1:12" ht="17" thickBot="1">
      <c r="A139" s="374" t="s">
        <v>1351</v>
      </c>
      <c r="B139" s="375"/>
      <c r="C139" s="97">
        <v>572</v>
      </c>
      <c r="D139" s="97" t="s">
        <v>1345</v>
      </c>
      <c r="E139" s="97" t="s">
        <v>1345</v>
      </c>
      <c r="F139" s="97" t="s">
        <v>1345</v>
      </c>
      <c r="G139" s="97" t="s">
        <v>1345</v>
      </c>
      <c r="H139" s="97" t="s">
        <v>1345</v>
      </c>
      <c r="I139" s="97" t="s">
        <v>1345</v>
      </c>
      <c r="J139" s="97" t="s">
        <v>1345</v>
      </c>
      <c r="K139" s="97" t="s">
        <v>1345</v>
      </c>
      <c r="L139" s="97" t="s">
        <v>1345</v>
      </c>
    </row>
    <row r="140" spans="1:12" ht="17" thickBot="1">
      <c r="A140" s="374" t="s">
        <v>1337</v>
      </c>
      <c r="B140" s="375"/>
      <c r="C140" s="97">
        <v>685</v>
      </c>
      <c r="D140" s="97" t="s">
        <v>1345</v>
      </c>
      <c r="E140" s="97" t="s">
        <v>1345</v>
      </c>
      <c r="F140" s="97" t="s">
        <v>1345</v>
      </c>
      <c r="G140" s="97" t="s">
        <v>1345</v>
      </c>
      <c r="H140" s="97" t="s">
        <v>1345</v>
      </c>
      <c r="I140" s="97" t="s">
        <v>1345</v>
      </c>
      <c r="J140" s="97" t="s">
        <v>1345</v>
      </c>
      <c r="K140" s="97" t="s">
        <v>1345</v>
      </c>
      <c r="L140" s="97" t="s">
        <v>1345</v>
      </c>
    </row>
    <row r="141" spans="1:12" ht="17" thickBot="1">
      <c r="A141" s="374" t="s">
        <v>1350</v>
      </c>
      <c r="B141" s="375"/>
      <c r="C141" s="97">
        <v>0</v>
      </c>
      <c r="D141" s="97" t="s">
        <v>1345</v>
      </c>
      <c r="E141" s="97" t="s">
        <v>1345</v>
      </c>
      <c r="F141" s="97" t="s">
        <v>1345</v>
      </c>
      <c r="G141" s="97" t="s">
        <v>1345</v>
      </c>
      <c r="H141" s="97" t="s">
        <v>1345</v>
      </c>
      <c r="I141" s="97" t="s">
        <v>1345</v>
      </c>
      <c r="J141" s="97" t="s">
        <v>1345</v>
      </c>
      <c r="K141" s="97" t="s">
        <v>1345</v>
      </c>
      <c r="L141" s="97" t="s">
        <v>1345</v>
      </c>
    </row>
    <row r="142" spans="1:12" ht="17" thickBot="1">
      <c r="A142" s="374" t="s">
        <v>1349</v>
      </c>
      <c r="B142" s="375"/>
      <c r="C142" s="97">
        <v>371</v>
      </c>
      <c r="D142" s="97" t="s">
        <v>1345</v>
      </c>
      <c r="E142" s="97" t="s">
        <v>1345</v>
      </c>
      <c r="F142" s="97" t="s">
        <v>1345</v>
      </c>
      <c r="G142" s="97" t="s">
        <v>1345</v>
      </c>
      <c r="H142" s="97" t="s">
        <v>1345</v>
      </c>
      <c r="I142" s="97" t="s">
        <v>1345</v>
      </c>
      <c r="J142" s="97" t="s">
        <v>1345</v>
      </c>
      <c r="K142" s="97" t="s">
        <v>1345</v>
      </c>
      <c r="L142" s="97" t="s">
        <v>1345</v>
      </c>
    </row>
    <row r="143" spans="1:12" ht="17" thickBot="1">
      <c r="A143" s="374" t="s">
        <v>1348</v>
      </c>
      <c r="B143" s="375"/>
      <c r="C143" s="98">
        <v>0.54159999999999997</v>
      </c>
      <c r="D143" s="97" t="s">
        <v>1345</v>
      </c>
      <c r="E143" s="97" t="s">
        <v>1345</v>
      </c>
      <c r="F143" s="97" t="s">
        <v>1345</v>
      </c>
      <c r="G143" s="97" t="s">
        <v>1345</v>
      </c>
      <c r="H143" s="97" t="s">
        <v>1345</v>
      </c>
      <c r="I143" s="97" t="s">
        <v>1345</v>
      </c>
      <c r="J143" s="97" t="s">
        <v>1345</v>
      </c>
      <c r="K143" s="97" t="s">
        <v>1345</v>
      </c>
      <c r="L143" s="97" t="s">
        <v>1345</v>
      </c>
    </row>
    <row r="144" spans="1:12" ht="17" thickBot="1">
      <c r="A144" s="374" t="s">
        <v>372</v>
      </c>
      <c r="B144" s="375"/>
      <c r="C144" s="97">
        <v>122</v>
      </c>
      <c r="D144" s="97" t="s">
        <v>1345</v>
      </c>
      <c r="E144" s="97" t="s">
        <v>1345</v>
      </c>
      <c r="F144" s="97" t="s">
        <v>1345</v>
      </c>
      <c r="G144" s="97" t="s">
        <v>1345</v>
      </c>
      <c r="H144" s="97" t="s">
        <v>1345</v>
      </c>
      <c r="I144" s="97" t="s">
        <v>1345</v>
      </c>
      <c r="J144" s="97" t="s">
        <v>1345</v>
      </c>
      <c r="K144" s="97" t="s">
        <v>1345</v>
      </c>
      <c r="L144" s="97" t="s">
        <v>1345</v>
      </c>
    </row>
    <row r="145" spans="1:12" ht="17" thickBot="1">
      <c r="A145" s="374" t="s">
        <v>1234</v>
      </c>
      <c r="B145" s="375"/>
      <c r="C145" s="97">
        <v>0</v>
      </c>
      <c r="D145" s="97" t="s">
        <v>1345</v>
      </c>
      <c r="E145" s="97" t="s">
        <v>1345</v>
      </c>
      <c r="F145" s="97" t="s">
        <v>1345</v>
      </c>
      <c r="G145" s="97" t="s">
        <v>1345</v>
      </c>
      <c r="H145" s="97" t="s">
        <v>1345</v>
      </c>
      <c r="I145" s="97" t="s">
        <v>1345</v>
      </c>
      <c r="J145" s="97" t="s">
        <v>1345</v>
      </c>
      <c r="K145" s="97" t="s">
        <v>1345</v>
      </c>
      <c r="L145" s="97" t="s">
        <v>1345</v>
      </c>
    </row>
    <row r="146" spans="1:12" ht="17" thickBot="1">
      <c r="A146" s="374" t="s">
        <v>870</v>
      </c>
      <c r="B146" s="375"/>
      <c r="C146" s="97">
        <v>0</v>
      </c>
      <c r="D146" s="97" t="s">
        <v>1345</v>
      </c>
      <c r="E146" s="97" t="s">
        <v>1345</v>
      </c>
      <c r="F146" s="97" t="s">
        <v>1345</v>
      </c>
      <c r="G146" s="97" t="s">
        <v>1345</v>
      </c>
      <c r="H146" s="97" t="s">
        <v>1345</v>
      </c>
      <c r="I146" s="97" t="s">
        <v>1345</v>
      </c>
      <c r="J146" s="97" t="s">
        <v>1345</v>
      </c>
      <c r="K146" s="97" t="s">
        <v>1345</v>
      </c>
      <c r="L146" s="97" t="s">
        <v>1345</v>
      </c>
    </row>
    <row r="147" spans="1:12" ht="17" thickBot="1">
      <c r="A147" s="374" t="s">
        <v>1344</v>
      </c>
      <c r="B147" s="375"/>
      <c r="C147" s="97">
        <v>3226</v>
      </c>
      <c r="D147" s="97" t="s">
        <v>1345</v>
      </c>
      <c r="E147" s="97" t="s">
        <v>1345</v>
      </c>
      <c r="F147" s="97" t="s">
        <v>1345</v>
      </c>
      <c r="G147" s="97" t="s">
        <v>1345</v>
      </c>
      <c r="H147" s="97" t="s">
        <v>1345</v>
      </c>
      <c r="I147" s="97" t="s">
        <v>1345</v>
      </c>
      <c r="J147" s="97" t="s">
        <v>1345</v>
      </c>
      <c r="K147" s="97" t="s">
        <v>1345</v>
      </c>
      <c r="L147" s="97" t="s">
        <v>1345</v>
      </c>
    </row>
    <row r="148" spans="1:12" ht="17" thickBot="1">
      <c r="A148" s="374" t="s">
        <v>827</v>
      </c>
      <c r="B148" s="375"/>
      <c r="C148" s="97">
        <v>3530</v>
      </c>
      <c r="D148" s="97" t="s">
        <v>1345</v>
      </c>
      <c r="E148" s="97" t="s">
        <v>1345</v>
      </c>
      <c r="F148" s="97" t="s">
        <v>1345</v>
      </c>
      <c r="G148" s="97" t="s">
        <v>1345</v>
      </c>
      <c r="H148" s="97" t="s">
        <v>1345</v>
      </c>
      <c r="I148" s="97" t="s">
        <v>1345</v>
      </c>
      <c r="J148" s="97" t="s">
        <v>1345</v>
      </c>
      <c r="K148" s="97" t="s">
        <v>1345</v>
      </c>
      <c r="L148" s="97" t="s">
        <v>1345</v>
      </c>
    </row>
    <row r="149" spans="1:12" ht="17" thickBot="1">
      <c r="A149" s="374" t="s">
        <v>1343</v>
      </c>
      <c r="B149" s="375"/>
      <c r="C149" s="98">
        <v>0.1051</v>
      </c>
      <c r="D149" s="97" t="s">
        <v>1345</v>
      </c>
      <c r="E149" s="97" t="s">
        <v>1345</v>
      </c>
      <c r="F149" s="97" t="s">
        <v>1345</v>
      </c>
      <c r="G149" s="97" t="s">
        <v>1345</v>
      </c>
      <c r="H149" s="97" t="s">
        <v>1345</v>
      </c>
      <c r="I149" s="97" t="s">
        <v>1345</v>
      </c>
      <c r="J149" s="97" t="s">
        <v>1345</v>
      </c>
      <c r="K149" s="97" t="s">
        <v>1345</v>
      </c>
      <c r="L149" s="97" t="s">
        <v>1345</v>
      </c>
    </row>
    <row r="150" spans="1:12" ht="17" thickBot="1">
      <c r="A150" s="374" t="s">
        <v>280</v>
      </c>
      <c r="B150" s="375"/>
      <c r="C150" s="97">
        <v>142</v>
      </c>
      <c r="D150" s="97" t="s">
        <v>1345</v>
      </c>
      <c r="E150" s="97" t="s">
        <v>1345</v>
      </c>
      <c r="F150" s="97" t="s">
        <v>1345</v>
      </c>
      <c r="G150" s="97" t="s">
        <v>1345</v>
      </c>
      <c r="H150" s="97" t="s">
        <v>1345</v>
      </c>
      <c r="I150" s="97" t="s">
        <v>1345</v>
      </c>
      <c r="J150" s="97" t="s">
        <v>1345</v>
      </c>
      <c r="K150" s="97" t="s">
        <v>1345</v>
      </c>
      <c r="L150" s="97" t="s">
        <v>1345</v>
      </c>
    </row>
    <row r="151" spans="1:12" ht="17" thickBot="1">
      <c r="A151" s="372" t="s">
        <v>1365</v>
      </c>
      <c r="B151" s="373"/>
      <c r="C151" s="99">
        <v>0.88</v>
      </c>
      <c r="D151" s="99">
        <v>0.86</v>
      </c>
      <c r="E151" s="99">
        <v>0.86</v>
      </c>
      <c r="F151" s="99">
        <v>0.86</v>
      </c>
      <c r="G151" s="99">
        <v>0.87</v>
      </c>
      <c r="H151" s="99">
        <v>0.87</v>
      </c>
      <c r="I151" s="99">
        <v>0.87</v>
      </c>
      <c r="J151" s="99">
        <v>0.89</v>
      </c>
      <c r="K151" s="99">
        <v>0.89</v>
      </c>
      <c r="L151" s="99">
        <v>0.7</v>
      </c>
    </row>
    <row r="152" spans="1:12" ht="17" thickBot="1">
      <c r="A152" s="374" t="s">
        <v>1352</v>
      </c>
      <c r="B152" s="375"/>
      <c r="C152" s="97">
        <v>35923</v>
      </c>
      <c r="D152" s="97">
        <v>35151</v>
      </c>
      <c r="E152" s="97">
        <v>34865</v>
      </c>
      <c r="F152" s="97">
        <v>34802</v>
      </c>
      <c r="G152" s="97">
        <v>34467</v>
      </c>
      <c r="H152" s="97">
        <v>33999</v>
      </c>
      <c r="I152" s="97">
        <v>33985</v>
      </c>
      <c r="J152" s="97">
        <v>34181</v>
      </c>
      <c r="K152" s="97">
        <v>33510</v>
      </c>
      <c r="L152" s="97">
        <v>27463</v>
      </c>
    </row>
    <row r="153" spans="1:12" ht="17" thickBot="1">
      <c r="A153" s="374" t="s">
        <v>1351</v>
      </c>
      <c r="B153" s="375"/>
      <c r="C153" s="97">
        <v>2178</v>
      </c>
      <c r="D153" s="97">
        <v>1427</v>
      </c>
      <c r="E153" s="97">
        <v>1470</v>
      </c>
      <c r="F153" s="97">
        <v>1559</v>
      </c>
      <c r="G153" s="97">
        <v>1504</v>
      </c>
      <c r="H153" s="97">
        <v>1537</v>
      </c>
      <c r="I153" s="97">
        <v>1565</v>
      </c>
      <c r="J153" s="97">
        <v>1741</v>
      </c>
      <c r="K153" s="97">
        <v>1777</v>
      </c>
      <c r="L153" s="97">
        <v>1388</v>
      </c>
    </row>
    <row r="154" spans="1:12" ht="17" thickBot="1">
      <c r="A154" s="374" t="s">
        <v>1337</v>
      </c>
      <c r="B154" s="375"/>
      <c r="C154" s="97">
        <v>38101</v>
      </c>
      <c r="D154" s="97">
        <v>36578</v>
      </c>
      <c r="E154" s="97">
        <v>36335</v>
      </c>
      <c r="F154" s="97">
        <v>36361</v>
      </c>
      <c r="G154" s="97">
        <v>35971</v>
      </c>
      <c r="H154" s="97">
        <v>35536</v>
      </c>
      <c r="I154" s="97">
        <v>35550</v>
      </c>
      <c r="J154" s="97">
        <v>35922</v>
      </c>
      <c r="K154" s="97">
        <v>35287</v>
      </c>
      <c r="L154" s="97">
        <v>28851</v>
      </c>
    </row>
    <row r="155" spans="1:12" ht="17" thickBot="1">
      <c r="A155" s="374" t="s">
        <v>1350</v>
      </c>
      <c r="B155" s="375"/>
      <c r="C155" s="97">
        <v>-276</v>
      </c>
      <c r="D155" s="97">
        <v>438</v>
      </c>
      <c r="E155" s="97">
        <v>-66</v>
      </c>
      <c r="F155" s="97">
        <v>-219</v>
      </c>
      <c r="G155" s="97">
        <v>-223</v>
      </c>
      <c r="H155" s="97">
        <v>-325</v>
      </c>
      <c r="I155" s="97">
        <v>-1411</v>
      </c>
      <c r="J155" s="97">
        <v>3</v>
      </c>
      <c r="K155" s="97">
        <v>-299</v>
      </c>
      <c r="L155" s="97">
        <v>-28</v>
      </c>
    </row>
    <row r="156" spans="1:12" ht="17" thickBot="1">
      <c r="A156" s="374" t="s">
        <v>1349</v>
      </c>
      <c r="B156" s="375"/>
      <c r="C156" s="97">
        <v>12277</v>
      </c>
      <c r="D156" s="97">
        <v>11725</v>
      </c>
      <c r="E156" s="97">
        <v>11815</v>
      </c>
      <c r="F156" s="97">
        <v>11827</v>
      </c>
      <c r="G156" s="97">
        <v>10971</v>
      </c>
      <c r="H156" s="97">
        <v>10666</v>
      </c>
      <c r="I156" s="97">
        <v>10433</v>
      </c>
      <c r="J156" s="97">
        <v>10379</v>
      </c>
      <c r="K156" s="97">
        <v>10202</v>
      </c>
      <c r="L156" s="97">
        <v>8720</v>
      </c>
    </row>
    <row r="157" spans="1:12" ht="17" thickBot="1">
      <c r="A157" s="374" t="s">
        <v>1348</v>
      </c>
      <c r="B157" s="375"/>
      <c r="C157" s="98">
        <v>0.32219999999999999</v>
      </c>
      <c r="D157" s="98">
        <v>0.32050000000000001</v>
      </c>
      <c r="E157" s="98">
        <v>0.32519999999999999</v>
      </c>
      <c r="F157" s="98">
        <v>0.32529999999999998</v>
      </c>
      <c r="G157" s="98">
        <v>0.30499999999999999</v>
      </c>
      <c r="H157" s="98">
        <v>0.30009999999999998</v>
      </c>
      <c r="I157" s="98">
        <v>0.29349999999999998</v>
      </c>
      <c r="J157" s="98">
        <v>0.28889999999999999</v>
      </c>
      <c r="K157" s="98">
        <v>0.28910000000000002</v>
      </c>
      <c r="L157" s="98">
        <v>0.30220000000000002</v>
      </c>
    </row>
    <row r="158" spans="1:12" ht="17" thickBot="1">
      <c r="A158" s="374" t="s">
        <v>372</v>
      </c>
      <c r="B158" s="375"/>
      <c r="C158" s="97">
        <v>6594</v>
      </c>
      <c r="D158" s="97">
        <v>6659</v>
      </c>
      <c r="E158" s="97">
        <v>6698</v>
      </c>
      <c r="F158" s="97">
        <v>6686</v>
      </c>
      <c r="G158" s="97">
        <v>6639</v>
      </c>
      <c r="H158" s="97">
        <v>6471</v>
      </c>
      <c r="I158" s="97">
        <v>6352</v>
      </c>
      <c r="J158" s="97">
        <v>6098</v>
      </c>
      <c r="K158" s="97">
        <v>5695</v>
      </c>
      <c r="L158" s="97">
        <v>4329</v>
      </c>
    </row>
    <row r="159" spans="1:12" ht="17" thickBot="1">
      <c r="A159" s="374" t="s">
        <v>1347</v>
      </c>
      <c r="B159" s="375"/>
      <c r="C159" s="97">
        <v>4683</v>
      </c>
      <c r="D159" s="97">
        <v>2228</v>
      </c>
      <c r="E159" s="97">
        <v>5094</v>
      </c>
      <c r="F159" s="97">
        <v>5340</v>
      </c>
      <c r="G159" s="97">
        <v>4232</v>
      </c>
      <c r="H159" s="97">
        <v>3981</v>
      </c>
      <c r="I159" s="97">
        <v>3070</v>
      </c>
      <c r="J159" s="97">
        <v>4208</v>
      </c>
      <c r="K159" s="97">
        <v>4019</v>
      </c>
      <c r="L159" s="97">
        <v>4295</v>
      </c>
    </row>
    <row r="160" spans="1:12" ht="17" thickBot="1">
      <c r="A160" s="374" t="s">
        <v>1346</v>
      </c>
      <c r="B160" s="375"/>
      <c r="C160" s="98">
        <v>0.1229</v>
      </c>
      <c r="D160" s="98">
        <v>6.0900000000000003E-2</v>
      </c>
      <c r="E160" s="98">
        <v>0.14019999999999999</v>
      </c>
      <c r="F160" s="98">
        <v>0.1469</v>
      </c>
      <c r="G160" s="98">
        <v>0.1177</v>
      </c>
      <c r="H160" s="98">
        <v>0.112</v>
      </c>
      <c r="I160" s="98">
        <v>8.6400000000000005E-2</v>
      </c>
      <c r="J160" s="98">
        <v>0.1171</v>
      </c>
      <c r="K160" s="98">
        <v>0.1139</v>
      </c>
      <c r="L160" s="98">
        <v>0.1489</v>
      </c>
    </row>
    <row r="161" spans="1:12" ht="17" thickBot="1">
      <c r="A161" s="374" t="s">
        <v>1234</v>
      </c>
      <c r="B161" s="375"/>
      <c r="C161" s="97">
        <v>-2</v>
      </c>
      <c r="D161" s="97">
        <v>2</v>
      </c>
      <c r="E161" s="97">
        <v>-2</v>
      </c>
      <c r="F161" s="97">
        <v>6</v>
      </c>
      <c r="G161" s="97">
        <v>4</v>
      </c>
      <c r="H161" s="97">
        <v>5</v>
      </c>
      <c r="I161" s="97">
        <v>-46</v>
      </c>
      <c r="J161" s="97">
        <v>-35</v>
      </c>
      <c r="K161" s="97">
        <v>-200</v>
      </c>
      <c r="L161" s="97">
        <v>-53</v>
      </c>
    </row>
    <row r="162" spans="1:12" ht="17" thickBot="1">
      <c r="A162" s="374" t="s">
        <v>870</v>
      </c>
      <c r="B162" s="375"/>
      <c r="C162" s="97">
        <v>1484</v>
      </c>
      <c r="D162" s="97">
        <v>1437</v>
      </c>
      <c r="E162" s="97">
        <v>96</v>
      </c>
      <c r="F162" s="97">
        <v>102</v>
      </c>
      <c r="G162" s="97">
        <v>104</v>
      </c>
      <c r="H162" s="97">
        <v>76</v>
      </c>
      <c r="I162" s="97">
        <v>129</v>
      </c>
      <c r="J162" s="97">
        <v>161</v>
      </c>
      <c r="K162" s="97">
        <v>531</v>
      </c>
      <c r="L162" s="97" t="s">
        <v>1345</v>
      </c>
    </row>
    <row r="163" spans="1:12" ht="17" thickBot="1">
      <c r="A163" s="374" t="s">
        <v>1344</v>
      </c>
      <c r="B163" s="375"/>
      <c r="C163" s="97">
        <v>75424</v>
      </c>
      <c r="D163" s="97">
        <v>74922</v>
      </c>
      <c r="E163" s="97">
        <v>75037</v>
      </c>
      <c r="F163" s="97">
        <v>73363</v>
      </c>
      <c r="G163" s="97">
        <v>66281</v>
      </c>
      <c r="H163" s="97">
        <v>65670</v>
      </c>
      <c r="I163" s="97">
        <v>65537</v>
      </c>
      <c r="J163" s="97">
        <v>65425</v>
      </c>
      <c r="K163" s="97">
        <v>59229</v>
      </c>
      <c r="L163" s="97">
        <v>54471</v>
      </c>
    </row>
    <row r="164" spans="1:12" ht="17" thickBot="1">
      <c r="A164" s="374" t="s">
        <v>827</v>
      </c>
      <c r="B164" s="375"/>
      <c r="C164" s="97">
        <v>87433</v>
      </c>
      <c r="D164" s="97">
        <v>86068</v>
      </c>
      <c r="E164" s="97">
        <v>85412</v>
      </c>
      <c r="F164" s="97">
        <v>82960</v>
      </c>
      <c r="G164" s="97">
        <v>75901</v>
      </c>
      <c r="H164" s="97">
        <v>74823</v>
      </c>
      <c r="I164" s="97">
        <v>73214</v>
      </c>
      <c r="J164" s="97">
        <v>78391</v>
      </c>
      <c r="K164" s="97">
        <v>71713</v>
      </c>
      <c r="L164" s="97">
        <v>59473</v>
      </c>
    </row>
    <row r="165" spans="1:12" ht="17" thickBot="1">
      <c r="A165" s="374" t="s">
        <v>1343</v>
      </c>
      <c r="B165" s="375"/>
      <c r="C165" s="98">
        <v>5.3600000000000002E-2</v>
      </c>
      <c r="D165" s="98">
        <v>2.5899999999999999E-2</v>
      </c>
      <c r="E165" s="98">
        <v>5.96E-2</v>
      </c>
      <c r="F165" s="98">
        <v>6.4399999999999999E-2</v>
      </c>
      <c r="G165" s="98">
        <v>5.5800000000000002E-2</v>
      </c>
      <c r="H165" s="98">
        <v>5.3199999999999997E-2</v>
      </c>
      <c r="I165" s="98">
        <v>4.19E-2</v>
      </c>
      <c r="J165" s="98">
        <v>5.3699999999999998E-2</v>
      </c>
      <c r="K165" s="98">
        <v>5.6000000000000001E-2</v>
      </c>
      <c r="L165" s="98">
        <v>7.22E-2</v>
      </c>
    </row>
    <row r="166" spans="1:12" ht="17" thickBot="1">
      <c r="A166" s="374" t="s">
        <v>280</v>
      </c>
      <c r="B166" s="375"/>
      <c r="C166" s="97">
        <v>7003</v>
      </c>
      <c r="D166" s="97">
        <v>7317</v>
      </c>
      <c r="E166" s="97">
        <v>6764</v>
      </c>
      <c r="F166" s="97">
        <v>8128</v>
      </c>
      <c r="G166" s="97">
        <v>7053</v>
      </c>
      <c r="H166" s="97">
        <v>6766</v>
      </c>
      <c r="I166" s="97">
        <v>6620</v>
      </c>
      <c r="J166" s="97">
        <v>6161</v>
      </c>
      <c r="K166" s="97">
        <v>5311</v>
      </c>
      <c r="L166" s="97">
        <v>4327</v>
      </c>
    </row>
    <row r="167" spans="1:12" ht="17" thickBot="1">
      <c r="A167" s="372" t="s">
        <v>1364</v>
      </c>
      <c r="B167" s="373"/>
      <c r="C167" s="100">
        <v>-5.8000000000000003E-2</v>
      </c>
      <c r="D167" s="100">
        <v>-4.2000000000000003E-2</v>
      </c>
      <c r="E167" s="100">
        <v>-4.3999999999999997E-2</v>
      </c>
      <c r="F167" s="100">
        <v>-4.5999999999999999E-2</v>
      </c>
      <c r="G167" s="100">
        <v>-4.4999999999999998E-2</v>
      </c>
      <c r="H167" s="100">
        <v>-4.7E-2</v>
      </c>
      <c r="I167" s="100">
        <v>-4.8000000000000001E-2</v>
      </c>
      <c r="J167" s="100">
        <v>-5.1999999999999998E-2</v>
      </c>
      <c r="K167" s="100">
        <v>-5.3999999999999999E-2</v>
      </c>
      <c r="L167" s="100">
        <v>-5.2999999999999999E-2</v>
      </c>
    </row>
    <row r="168" spans="1:12" ht="17" thickBot="1">
      <c r="A168" s="374" t="s">
        <v>1352</v>
      </c>
      <c r="B168" s="375"/>
      <c r="C168" s="97">
        <v>0</v>
      </c>
      <c r="D168" s="97">
        <v>0</v>
      </c>
      <c r="E168" s="97">
        <v>0</v>
      </c>
      <c r="F168" s="97">
        <v>0</v>
      </c>
      <c r="G168" s="97">
        <v>0</v>
      </c>
      <c r="H168" s="97">
        <v>0</v>
      </c>
      <c r="I168" s="97">
        <v>0</v>
      </c>
      <c r="J168" s="97" t="s">
        <v>1345</v>
      </c>
      <c r="K168" s="97">
        <v>0</v>
      </c>
      <c r="L168" s="97">
        <v>0</v>
      </c>
    </row>
    <row r="169" spans="1:12" ht="17" thickBot="1">
      <c r="A169" s="374" t="s">
        <v>1351</v>
      </c>
      <c r="B169" s="375"/>
      <c r="C169" s="97">
        <v>-2538</v>
      </c>
      <c r="D169" s="97">
        <v>-1795</v>
      </c>
      <c r="E169" s="97">
        <v>-1855</v>
      </c>
      <c r="F169" s="97">
        <v>-1939</v>
      </c>
      <c r="G169" s="97">
        <v>-1879</v>
      </c>
      <c r="H169" s="97">
        <v>-1926</v>
      </c>
      <c r="I169" s="97">
        <v>-1978</v>
      </c>
      <c r="J169" s="97">
        <v>-2087</v>
      </c>
      <c r="K169" s="97">
        <v>-2137</v>
      </c>
      <c r="L169" s="97">
        <v>-2175</v>
      </c>
    </row>
    <row r="170" spans="1:12" ht="17" thickBot="1">
      <c r="A170" s="374" t="s">
        <v>1337</v>
      </c>
      <c r="B170" s="375"/>
      <c r="C170" s="97">
        <v>-2538</v>
      </c>
      <c r="D170" s="97">
        <v>-1795</v>
      </c>
      <c r="E170" s="97">
        <v>-1855</v>
      </c>
      <c r="F170" s="97">
        <v>-1939</v>
      </c>
      <c r="G170" s="97">
        <v>-1879</v>
      </c>
      <c r="H170" s="97">
        <v>-1926</v>
      </c>
      <c r="I170" s="97">
        <v>-1978</v>
      </c>
      <c r="J170" s="97">
        <v>-2087</v>
      </c>
      <c r="K170" s="97">
        <v>-2137</v>
      </c>
      <c r="L170" s="97">
        <v>-2175</v>
      </c>
    </row>
    <row r="171" spans="1:12" ht="17" thickBot="1">
      <c r="A171" s="374" t="s">
        <v>280</v>
      </c>
      <c r="B171" s="375"/>
      <c r="C171" s="97">
        <v>0</v>
      </c>
      <c r="D171" s="97">
        <v>0</v>
      </c>
      <c r="E171" s="97">
        <v>30</v>
      </c>
      <c r="F171" s="97">
        <v>0</v>
      </c>
      <c r="G171" s="97">
        <v>0</v>
      </c>
      <c r="H171" s="97">
        <v>0</v>
      </c>
      <c r="I171" s="97">
        <v>0</v>
      </c>
      <c r="J171" s="97">
        <v>0</v>
      </c>
      <c r="K171" s="97">
        <v>0</v>
      </c>
      <c r="L171" s="97">
        <v>0</v>
      </c>
    </row>
    <row r="172" spans="1:12" ht="17" thickBot="1">
      <c r="A172" s="374" t="s">
        <v>827</v>
      </c>
      <c r="B172" s="375"/>
      <c r="C172" s="97" t="s">
        <v>1345</v>
      </c>
      <c r="D172" s="97" t="s">
        <v>1345</v>
      </c>
      <c r="E172" s="97">
        <v>3804</v>
      </c>
      <c r="F172" s="97">
        <v>12967</v>
      </c>
      <c r="G172" s="97">
        <v>11229</v>
      </c>
      <c r="H172" s="97">
        <v>11590</v>
      </c>
      <c r="I172" s="97">
        <v>12945</v>
      </c>
      <c r="J172" s="97">
        <v>10669</v>
      </c>
      <c r="K172" s="97">
        <v>14442</v>
      </c>
      <c r="L172" s="97">
        <v>11231</v>
      </c>
    </row>
    <row r="173" spans="1:12" ht="17" thickBot="1">
      <c r="A173" s="374" t="s">
        <v>1350</v>
      </c>
      <c r="B173" s="375"/>
      <c r="C173" s="97" t="s">
        <v>1345</v>
      </c>
      <c r="D173" s="97" t="s">
        <v>1345</v>
      </c>
      <c r="E173" s="97" t="s">
        <v>1345</v>
      </c>
      <c r="F173" s="97">
        <v>0</v>
      </c>
      <c r="G173" s="97">
        <v>0</v>
      </c>
      <c r="H173" s="97">
        <v>0</v>
      </c>
      <c r="I173" s="97">
        <v>0</v>
      </c>
      <c r="J173" s="97">
        <v>0</v>
      </c>
      <c r="K173" s="97">
        <v>0</v>
      </c>
      <c r="L173" s="97">
        <v>0</v>
      </c>
    </row>
    <row r="174" spans="1:12" ht="17" thickBot="1">
      <c r="A174" s="374" t="s">
        <v>1349</v>
      </c>
      <c r="B174" s="375"/>
      <c r="C174" s="97" t="s">
        <v>1345</v>
      </c>
      <c r="D174" s="97" t="s">
        <v>1345</v>
      </c>
      <c r="E174" s="97" t="s">
        <v>1345</v>
      </c>
      <c r="F174" s="97">
        <v>0</v>
      </c>
      <c r="G174" s="97">
        <v>0</v>
      </c>
      <c r="H174" s="97">
        <v>0</v>
      </c>
      <c r="I174" s="97">
        <v>0</v>
      </c>
      <c r="J174" s="97">
        <v>0</v>
      </c>
      <c r="K174" s="97">
        <v>0</v>
      </c>
      <c r="L174" s="97">
        <v>0</v>
      </c>
    </row>
    <row r="175" spans="1:12" ht="17" thickBot="1">
      <c r="A175" s="374" t="s">
        <v>1348</v>
      </c>
      <c r="B175" s="375"/>
      <c r="C175" s="97" t="s">
        <v>1345</v>
      </c>
      <c r="D175" s="97" t="s">
        <v>1345</v>
      </c>
      <c r="E175" s="97" t="s">
        <v>1345</v>
      </c>
      <c r="F175" s="98">
        <v>0</v>
      </c>
      <c r="G175" s="98">
        <v>0</v>
      </c>
      <c r="H175" s="98">
        <v>0</v>
      </c>
      <c r="I175" s="98">
        <v>0</v>
      </c>
      <c r="J175" s="98">
        <v>0</v>
      </c>
      <c r="K175" s="98">
        <v>0</v>
      </c>
      <c r="L175" s="98">
        <v>0</v>
      </c>
    </row>
    <row r="176" spans="1:12" ht="17" thickBot="1">
      <c r="A176" s="374" t="s">
        <v>372</v>
      </c>
      <c r="B176" s="375"/>
      <c r="C176" s="97" t="s">
        <v>1345</v>
      </c>
      <c r="D176" s="97" t="s">
        <v>1345</v>
      </c>
      <c r="E176" s="97" t="s">
        <v>1345</v>
      </c>
      <c r="F176" s="97">
        <v>0</v>
      </c>
      <c r="G176" s="97">
        <v>0</v>
      </c>
      <c r="H176" s="97">
        <v>0</v>
      </c>
      <c r="I176" s="97">
        <v>0</v>
      </c>
      <c r="J176" s="97">
        <v>0</v>
      </c>
      <c r="K176" s="97">
        <v>0</v>
      </c>
      <c r="L176" s="97">
        <v>0</v>
      </c>
    </row>
    <row r="177" spans="1:12" ht="17" thickBot="1">
      <c r="A177" s="374" t="s">
        <v>1347</v>
      </c>
      <c r="B177" s="375"/>
      <c r="C177" s="97" t="s">
        <v>1345</v>
      </c>
      <c r="D177" s="97" t="s">
        <v>1345</v>
      </c>
      <c r="E177" s="97" t="s">
        <v>1345</v>
      </c>
      <c r="F177" s="97">
        <v>0</v>
      </c>
      <c r="G177" s="97">
        <v>0</v>
      </c>
      <c r="H177" s="97">
        <v>0</v>
      </c>
      <c r="I177" s="97">
        <v>0</v>
      </c>
      <c r="J177" s="97">
        <v>0</v>
      </c>
      <c r="K177" s="97">
        <v>0</v>
      </c>
      <c r="L177" s="97">
        <v>0</v>
      </c>
    </row>
    <row r="178" spans="1:12" ht="17" thickBot="1">
      <c r="A178" s="374" t="s">
        <v>1346</v>
      </c>
      <c r="B178" s="375"/>
      <c r="C178" s="97" t="s">
        <v>1345</v>
      </c>
      <c r="D178" s="97" t="s">
        <v>1345</v>
      </c>
      <c r="E178" s="97" t="s">
        <v>1345</v>
      </c>
      <c r="F178" s="98">
        <v>0</v>
      </c>
      <c r="G178" s="98">
        <v>0</v>
      </c>
      <c r="H178" s="98">
        <v>0</v>
      </c>
      <c r="I178" s="98">
        <v>0</v>
      </c>
      <c r="J178" s="98">
        <v>0</v>
      </c>
      <c r="K178" s="98">
        <v>0</v>
      </c>
      <c r="L178" s="98">
        <v>0</v>
      </c>
    </row>
    <row r="179" spans="1:12" ht="17" thickBot="1">
      <c r="A179" s="374" t="s">
        <v>1234</v>
      </c>
      <c r="B179" s="375"/>
      <c r="C179" s="97" t="s">
        <v>1345</v>
      </c>
      <c r="D179" s="97" t="s">
        <v>1345</v>
      </c>
      <c r="E179" s="97" t="s">
        <v>1345</v>
      </c>
      <c r="F179" s="97">
        <v>0</v>
      </c>
      <c r="G179" s="97">
        <v>0</v>
      </c>
      <c r="H179" s="97">
        <v>0</v>
      </c>
      <c r="I179" s="97">
        <v>0</v>
      </c>
      <c r="J179" s="97">
        <v>0</v>
      </c>
      <c r="K179" s="97">
        <v>0</v>
      </c>
      <c r="L179" s="97">
        <v>0</v>
      </c>
    </row>
    <row r="180" spans="1:12" ht="17" thickBot="1">
      <c r="A180" s="374" t="s">
        <v>870</v>
      </c>
      <c r="B180" s="375"/>
      <c r="C180" s="97" t="s">
        <v>1345</v>
      </c>
      <c r="D180" s="97" t="s">
        <v>1345</v>
      </c>
      <c r="E180" s="97" t="s">
        <v>1345</v>
      </c>
      <c r="F180" s="97">
        <v>0</v>
      </c>
      <c r="G180" s="97">
        <v>0</v>
      </c>
      <c r="H180" s="97">
        <v>0</v>
      </c>
      <c r="I180" s="97">
        <v>0</v>
      </c>
      <c r="J180" s="97" t="s">
        <v>1345</v>
      </c>
      <c r="K180" s="97" t="s">
        <v>1345</v>
      </c>
      <c r="L180" s="97" t="s">
        <v>1345</v>
      </c>
    </row>
    <row r="181" spans="1:12" ht="17" thickBot="1">
      <c r="A181" s="374" t="s">
        <v>1344</v>
      </c>
      <c r="B181" s="375"/>
      <c r="C181" s="97" t="s">
        <v>1345</v>
      </c>
      <c r="D181" s="97" t="s">
        <v>1345</v>
      </c>
      <c r="E181" s="97" t="s">
        <v>1345</v>
      </c>
      <c r="F181" s="97">
        <v>2789</v>
      </c>
      <c r="G181" s="97">
        <v>3940</v>
      </c>
      <c r="H181" s="97">
        <v>4062</v>
      </c>
      <c r="I181" s="97">
        <v>5407</v>
      </c>
      <c r="J181" s="97">
        <v>4617</v>
      </c>
      <c r="K181" s="97">
        <v>7683</v>
      </c>
      <c r="L181" s="97">
        <v>5324</v>
      </c>
    </row>
    <row r="182" spans="1:12" ht="17" thickBot="1">
      <c r="A182" s="374" t="s">
        <v>1343</v>
      </c>
      <c r="B182" s="375"/>
      <c r="C182" s="97" t="s">
        <v>1345</v>
      </c>
      <c r="D182" s="97" t="s">
        <v>1345</v>
      </c>
      <c r="E182" s="97" t="s">
        <v>1345</v>
      </c>
      <c r="F182" s="98">
        <v>0</v>
      </c>
      <c r="G182" s="98">
        <v>0</v>
      </c>
      <c r="H182" s="98">
        <v>0</v>
      </c>
      <c r="I182" s="98">
        <v>0</v>
      </c>
      <c r="J182" s="98">
        <v>0</v>
      </c>
      <c r="K182" s="98">
        <v>0</v>
      </c>
      <c r="L182" s="98">
        <v>0</v>
      </c>
    </row>
    <row r="183" spans="1:12" ht="17" thickBot="1">
      <c r="A183" s="372" t="s">
        <v>1363</v>
      </c>
      <c r="B183" s="373"/>
      <c r="C183" s="100">
        <v>0</v>
      </c>
      <c r="D183" s="100">
        <v>0</v>
      </c>
      <c r="E183" s="100">
        <v>0</v>
      </c>
      <c r="F183" s="100" t="s">
        <v>1354</v>
      </c>
      <c r="G183" s="100" t="s">
        <v>1354</v>
      </c>
      <c r="H183" s="100" t="s">
        <v>1354</v>
      </c>
      <c r="I183" s="100">
        <v>0</v>
      </c>
      <c r="J183" s="100">
        <v>0</v>
      </c>
      <c r="K183" s="100">
        <v>0</v>
      </c>
      <c r="L183" s="100" t="s">
        <v>1354</v>
      </c>
    </row>
    <row r="184" spans="1:12" ht="17" thickBot="1">
      <c r="A184" s="374" t="s">
        <v>1351</v>
      </c>
      <c r="B184" s="375"/>
      <c r="C184" s="97">
        <v>-14</v>
      </c>
      <c r="D184" s="97">
        <v>-11</v>
      </c>
      <c r="E184" s="97">
        <v>-9</v>
      </c>
      <c r="F184" s="97" t="s">
        <v>1345</v>
      </c>
      <c r="G184" s="97" t="s">
        <v>1345</v>
      </c>
      <c r="H184" s="97" t="s">
        <v>1345</v>
      </c>
      <c r="I184" s="97">
        <v>-7</v>
      </c>
      <c r="J184" s="97">
        <v>-4</v>
      </c>
      <c r="K184" s="97">
        <v>-4</v>
      </c>
      <c r="L184" s="97" t="s">
        <v>1345</v>
      </c>
    </row>
    <row r="185" spans="1:12" ht="17" thickBot="1">
      <c r="A185" s="374" t="s">
        <v>1337</v>
      </c>
      <c r="B185" s="375"/>
      <c r="C185" s="97">
        <v>-14</v>
      </c>
      <c r="D185" s="97">
        <v>-11</v>
      </c>
      <c r="E185" s="97">
        <v>-9</v>
      </c>
      <c r="F185" s="97" t="s">
        <v>1345</v>
      </c>
      <c r="G185" s="97" t="s">
        <v>1345</v>
      </c>
      <c r="H185" s="97" t="s">
        <v>1345</v>
      </c>
      <c r="I185" s="97">
        <v>-7</v>
      </c>
      <c r="J185" s="97">
        <v>-4</v>
      </c>
      <c r="K185" s="97">
        <v>-4</v>
      </c>
      <c r="L185" s="97" t="s">
        <v>1345</v>
      </c>
    </row>
    <row r="186" spans="1:12" ht="17" thickBot="1">
      <c r="A186" s="374" t="s">
        <v>1349</v>
      </c>
      <c r="B186" s="375"/>
      <c r="C186" s="97">
        <v>0</v>
      </c>
      <c r="D186" s="97">
        <v>0</v>
      </c>
      <c r="E186" s="97">
        <v>0</v>
      </c>
      <c r="F186" s="97" t="s">
        <v>1345</v>
      </c>
      <c r="G186" s="97" t="s">
        <v>1345</v>
      </c>
      <c r="H186" s="97" t="s">
        <v>1345</v>
      </c>
      <c r="I186" s="97">
        <v>0</v>
      </c>
      <c r="J186" s="97">
        <v>0</v>
      </c>
      <c r="K186" s="97">
        <v>0</v>
      </c>
      <c r="L186" s="97" t="s">
        <v>1345</v>
      </c>
    </row>
    <row r="187" spans="1:12" ht="17" thickBot="1">
      <c r="A187" s="374" t="s">
        <v>1348</v>
      </c>
      <c r="B187" s="375"/>
      <c r="C187" s="98">
        <v>0</v>
      </c>
      <c r="D187" s="98">
        <v>0</v>
      </c>
      <c r="E187" s="98">
        <v>0</v>
      </c>
      <c r="F187" s="97" t="s">
        <v>1345</v>
      </c>
      <c r="G187" s="97" t="s">
        <v>1345</v>
      </c>
      <c r="H187" s="97" t="s">
        <v>1345</v>
      </c>
      <c r="I187" s="98">
        <v>0</v>
      </c>
      <c r="J187" s="98">
        <v>0</v>
      </c>
      <c r="K187" s="98">
        <v>0</v>
      </c>
      <c r="L187" s="97" t="s">
        <v>1345</v>
      </c>
    </row>
    <row r="188" spans="1:12" ht="17" thickBot="1">
      <c r="A188" s="374" t="s">
        <v>1234</v>
      </c>
      <c r="B188" s="375"/>
      <c r="C188" s="97">
        <v>0</v>
      </c>
      <c r="D188" s="97">
        <v>0</v>
      </c>
      <c r="E188" s="97">
        <v>0</v>
      </c>
      <c r="F188" s="97" t="s">
        <v>1345</v>
      </c>
      <c r="G188" s="97" t="s">
        <v>1345</v>
      </c>
      <c r="H188" s="97" t="s">
        <v>1345</v>
      </c>
      <c r="I188" s="97">
        <v>0</v>
      </c>
      <c r="J188" s="97" t="s">
        <v>1345</v>
      </c>
      <c r="K188" s="97" t="s">
        <v>1345</v>
      </c>
      <c r="L188" s="97" t="s">
        <v>1345</v>
      </c>
    </row>
    <row r="189" spans="1:12" ht="17" thickBot="1">
      <c r="A189" s="374" t="s">
        <v>827</v>
      </c>
      <c r="B189" s="375"/>
      <c r="C189" s="97">
        <v>-1</v>
      </c>
      <c r="D189" s="97">
        <v>1</v>
      </c>
      <c r="E189" s="97">
        <v>0</v>
      </c>
      <c r="F189" s="97" t="s">
        <v>1345</v>
      </c>
      <c r="G189" s="97" t="s">
        <v>1345</v>
      </c>
      <c r="H189" s="97" t="s">
        <v>1345</v>
      </c>
      <c r="I189" s="97">
        <v>8</v>
      </c>
      <c r="J189" s="97" t="s">
        <v>1345</v>
      </c>
      <c r="K189" s="97" t="s">
        <v>1345</v>
      </c>
      <c r="L189" s="97" t="s">
        <v>1345</v>
      </c>
    </row>
    <row r="190" spans="1:12" ht="17" thickBot="1">
      <c r="A190" s="374" t="s">
        <v>1343</v>
      </c>
      <c r="B190" s="375"/>
      <c r="C190" s="98">
        <v>0</v>
      </c>
      <c r="D190" s="98">
        <v>0</v>
      </c>
      <c r="E190" s="97" t="s">
        <v>1345</v>
      </c>
      <c r="F190" s="97" t="s">
        <v>1345</v>
      </c>
      <c r="G190" s="97" t="s">
        <v>1345</v>
      </c>
      <c r="H190" s="97" t="s">
        <v>1345</v>
      </c>
      <c r="I190" s="98">
        <v>0</v>
      </c>
      <c r="J190" s="97" t="s">
        <v>1345</v>
      </c>
      <c r="K190" s="97" t="s">
        <v>1345</v>
      </c>
      <c r="L190" s="97" t="s">
        <v>1345</v>
      </c>
    </row>
    <row r="191" spans="1:12" ht="17" thickBot="1">
      <c r="A191" s="374" t="s">
        <v>280</v>
      </c>
      <c r="B191" s="375"/>
      <c r="C191" s="97">
        <v>0</v>
      </c>
      <c r="D191" s="97">
        <v>0</v>
      </c>
      <c r="E191" s="97">
        <v>0</v>
      </c>
      <c r="F191" s="97" t="s">
        <v>1345</v>
      </c>
      <c r="G191" s="97" t="s">
        <v>1345</v>
      </c>
      <c r="H191" s="97" t="s">
        <v>1345</v>
      </c>
      <c r="I191" s="97">
        <v>0</v>
      </c>
      <c r="J191" s="97" t="s">
        <v>1345</v>
      </c>
      <c r="K191" s="97" t="s">
        <v>1345</v>
      </c>
      <c r="L191" s="97" t="s">
        <v>1345</v>
      </c>
    </row>
    <row r="192" spans="1:12" ht="17" thickBot="1">
      <c r="A192" s="374" t="s">
        <v>1350</v>
      </c>
      <c r="B192" s="375"/>
      <c r="C192" s="97" t="s">
        <v>1345</v>
      </c>
      <c r="D192" s="97">
        <v>0</v>
      </c>
      <c r="E192" s="97">
        <v>0</v>
      </c>
      <c r="F192" s="97" t="s">
        <v>1345</v>
      </c>
      <c r="G192" s="97" t="s">
        <v>1345</v>
      </c>
      <c r="H192" s="97" t="s">
        <v>1345</v>
      </c>
      <c r="I192" s="97">
        <v>0</v>
      </c>
      <c r="J192" s="97" t="s">
        <v>1345</v>
      </c>
      <c r="K192" s="97" t="s">
        <v>1345</v>
      </c>
      <c r="L192" s="97" t="s">
        <v>1345</v>
      </c>
    </row>
    <row r="193" spans="1:12" ht="17" thickBot="1">
      <c r="A193" s="374" t="s">
        <v>1352</v>
      </c>
      <c r="B193" s="375"/>
      <c r="C193" s="97" t="s">
        <v>1345</v>
      </c>
      <c r="D193" s="97" t="s">
        <v>1345</v>
      </c>
      <c r="E193" s="97" t="s">
        <v>1345</v>
      </c>
      <c r="F193" s="97" t="s">
        <v>1345</v>
      </c>
      <c r="G193" s="97" t="s">
        <v>1345</v>
      </c>
      <c r="H193" s="97" t="s">
        <v>1345</v>
      </c>
      <c r="I193" s="97">
        <v>0</v>
      </c>
      <c r="J193" s="97">
        <v>0</v>
      </c>
      <c r="K193" s="97">
        <v>0</v>
      </c>
      <c r="L193" s="97" t="s">
        <v>1345</v>
      </c>
    </row>
    <row r="194" spans="1:12" ht="17" thickBot="1">
      <c r="A194" s="374" t="s">
        <v>372</v>
      </c>
      <c r="B194" s="375"/>
      <c r="C194" s="97" t="s">
        <v>1345</v>
      </c>
      <c r="D194" s="97" t="s">
        <v>1345</v>
      </c>
      <c r="E194" s="97" t="s">
        <v>1345</v>
      </c>
      <c r="F194" s="97" t="s">
        <v>1345</v>
      </c>
      <c r="G194" s="97" t="s">
        <v>1345</v>
      </c>
      <c r="H194" s="97" t="s">
        <v>1345</v>
      </c>
      <c r="I194" s="97">
        <v>0</v>
      </c>
      <c r="J194" s="97" t="s">
        <v>1345</v>
      </c>
      <c r="K194" s="97" t="s">
        <v>1345</v>
      </c>
      <c r="L194" s="97" t="s">
        <v>1345</v>
      </c>
    </row>
    <row r="195" spans="1:12" ht="17" thickBot="1">
      <c r="A195" s="374" t="s">
        <v>1347</v>
      </c>
      <c r="B195" s="375"/>
      <c r="C195" s="97" t="s">
        <v>1345</v>
      </c>
      <c r="D195" s="97" t="s">
        <v>1345</v>
      </c>
      <c r="E195" s="97" t="s">
        <v>1345</v>
      </c>
      <c r="F195" s="97" t="s">
        <v>1345</v>
      </c>
      <c r="G195" s="97" t="s">
        <v>1345</v>
      </c>
      <c r="H195" s="97" t="s">
        <v>1345</v>
      </c>
      <c r="I195" s="97">
        <v>0</v>
      </c>
      <c r="J195" s="97" t="s">
        <v>1345</v>
      </c>
      <c r="K195" s="97" t="s">
        <v>1345</v>
      </c>
      <c r="L195" s="97" t="s">
        <v>1345</v>
      </c>
    </row>
    <row r="196" spans="1:12" ht="17" thickBot="1">
      <c r="A196" s="374" t="s">
        <v>1346</v>
      </c>
      <c r="B196" s="375"/>
      <c r="C196" s="97" t="s">
        <v>1345</v>
      </c>
      <c r="D196" s="97" t="s">
        <v>1345</v>
      </c>
      <c r="E196" s="97" t="s">
        <v>1345</v>
      </c>
      <c r="F196" s="97" t="s">
        <v>1345</v>
      </c>
      <c r="G196" s="97" t="s">
        <v>1345</v>
      </c>
      <c r="H196" s="97" t="s">
        <v>1345</v>
      </c>
      <c r="I196" s="98">
        <v>0</v>
      </c>
      <c r="J196" s="97" t="s">
        <v>1345</v>
      </c>
      <c r="K196" s="97" t="s">
        <v>1345</v>
      </c>
      <c r="L196" s="97" t="s">
        <v>1345</v>
      </c>
    </row>
    <row r="197" spans="1:12" ht="17" thickBot="1">
      <c r="A197" s="374" t="s">
        <v>870</v>
      </c>
      <c r="B197" s="375"/>
      <c r="C197" s="97" t="s">
        <v>1345</v>
      </c>
      <c r="D197" s="97" t="s">
        <v>1345</v>
      </c>
      <c r="E197" s="97" t="s">
        <v>1345</v>
      </c>
      <c r="F197" s="97" t="s">
        <v>1345</v>
      </c>
      <c r="G197" s="97" t="s">
        <v>1345</v>
      </c>
      <c r="H197" s="97" t="s">
        <v>1345</v>
      </c>
      <c r="I197" s="97">
        <v>0</v>
      </c>
      <c r="J197" s="97" t="s">
        <v>1345</v>
      </c>
      <c r="K197" s="97" t="s">
        <v>1345</v>
      </c>
      <c r="L197" s="97" t="s">
        <v>1345</v>
      </c>
    </row>
    <row r="198" spans="1:12" ht="17" thickBot="1">
      <c r="A198" s="374" t="s">
        <v>1344</v>
      </c>
      <c r="B198" s="375"/>
      <c r="C198" s="97" t="s">
        <v>1345</v>
      </c>
      <c r="D198" s="97" t="s">
        <v>1345</v>
      </c>
      <c r="E198" s="97" t="s">
        <v>1345</v>
      </c>
      <c r="F198" s="97" t="s">
        <v>1345</v>
      </c>
      <c r="G198" s="97" t="s">
        <v>1345</v>
      </c>
      <c r="H198" s="97" t="s">
        <v>1345</v>
      </c>
      <c r="I198" s="97">
        <v>0</v>
      </c>
      <c r="J198" s="97" t="s">
        <v>1345</v>
      </c>
      <c r="K198" s="97" t="s">
        <v>1345</v>
      </c>
      <c r="L198" s="97" t="s">
        <v>1345</v>
      </c>
    </row>
    <row r="199" spans="1:12" ht="17" thickBot="1">
      <c r="A199" s="372" t="s">
        <v>1362</v>
      </c>
      <c r="B199" s="373"/>
      <c r="C199" s="100">
        <v>0</v>
      </c>
      <c r="D199" s="100">
        <v>0</v>
      </c>
      <c r="E199" s="100">
        <v>0</v>
      </c>
      <c r="F199" s="100">
        <v>0</v>
      </c>
      <c r="G199" s="100">
        <v>0</v>
      </c>
      <c r="H199" s="100">
        <v>0</v>
      </c>
      <c r="I199" s="100">
        <v>0</v>
      </c>
      <c r="J199" s="100" t="s">
        <v>1354</v>
      </c>
      <c r="K199" s="100" t="s">
        <v>1354</v>
      </c>
      <c r="L199" s="100" t="s">
        <v>1354</v>
      </c>
    </row>
    <row r="200" spans="1:12" ht="17" thickBot="1">
      <c r="A200" s="374" t="s">
        <v>1352</v>
      </c>
      <c r="B200" s="375"/>
      <c r="C200" s="97">
        <v>0</v>
      </c>
      <c r="D200" s="97">
        <v>0</v>
      </c>
      <c r="E200" s="97">
        <v>0</v>
      </c>
      <c r="F200" s="97">
        <v>0</v>
      </c>
      <c r="G200" s="97">
        <v>0</v>
      </c>
      <c r="H200" s="97">
        <v>0</v>
      </c>
      <c r="I200" s="97">
        <v>0</v>
      </c>
      <c r="J200" s="97" t="s">
        <v>1345</v>
      </c>
      <c r="K200" s="97" t="s">
        <v>1345</v>
      </c>
      <c r="L200" s="97" t="s">
        <v>1345</v>
      </c>
    </row>
    <row r="201" spans="1:12" ht="17" thickBot="1">
      <c r="A201" s="374" t="s">
        <v>1351</v>
      </c>
      <c r="B201" s="375"/>
      <c r="C201" s="97">
        <v>-9</v>
      </c>
      <c r="D201" s="97">
        <v>-7</v>
      </c>
      <c r="E201" s="97">
        <v>-7</v>
      </c>
      <c r="F201" s="97">
        <v>-4</v>
      </c>
      <c r="G201" s="97">
        <v>-3</v>
      </c>
      <c r="H201" s="97">
        <v>-2</v>
      </c>
      <c r="I201" s="97">
        <v>0</v>
      </c>
      <c r="J201" s="97" t="s">
        <v>1345</v>
      </c>
      <c r="K201" s="97" t="s">
        <v>1345</v>
      </c>
      <c r="L201" s="97" t="s">
        <v>1345</v>
      </c>
    </row>
    <row r="202" spans="1:12" ht="17" thickBot="1">
      <c r="A202" s="374" t="s">
        <v>1337</v>
      </c>
      <c r="B202" s="375"/>
      <c r="C202" s="97">
        <v>-9</v>
      </c>
      <c r="D202" s="97">
        <v>-7</v>
      </c>
      <c r="E202" s="97">
        <v>-7</v>
      </c>
      <c r="F202" s="97">
        <v>-4</v>
      </c>
      <c r="G202" s="97">
        <v>-3</v>
      </c>
      <c r="H202" s="97">
        <v>-2</v>
      </c>
      <c r="I202" s="97">
        <v>0</v>
      </c>
      <c r="J202" s="97" t="s">
        <v>1345</v>
      </c>
      <c r="K202" s="97" t="s">
        <v>1345</v>
      </c>
      <c r="L202" s="97" t="s">
        <v>1345</v>
      </c>
    </row>
    <row r="203" spans="1:12" ht="17" thickBot="1">
      <c r="A203" s="374" t="s">
        <v>1350</v>
      </c>
      <c r="B203" s="375"/>
      <c r="C203" s="97">
        <v>0</v>
      </c>
      <c r="D203" s="97">
        <v>0</v>
      </c>
      <c r="E203" s="97">
        <v>0</v>
      </c>
      <c r="F203" s="97">
        <v>0</v>
      </c>
      <c r="G203" s="97">
        <v>0</v>
      </c>
      <c r="H203" s="97">
        <v>0</v>
      </c>
      <c r="I203" s="97">
        <v>0</v>
      </c>
      <c r="J203" s="97" t="s">
        <v>1345</v>
      </c>
      <c r="K203" s="97" t="s">
        <v>1345</v>
      </c>
      <c r="L203" s="97" t="s">
        <v>1345</v>
      </c>
    </row>
    <row r="204" spans="1:12" ht="17" thickBot="1">
      <c r="A204" s="374" t="s">
        <v>1349</v>
      </c>
      <c r="B204" s="375"/>
      <c r="C204" s="97">
        <v>0</v>
      </c>
      <c r="D204" s="97">
        <v>0</v>
      </c>
      <c r="E204" s="97">
        <v>0</v>
      </c>
      <c r="F204" s="97">
        <v>1</v>
      </c>
      <c r="G204" s="97">
        <v>1</v>
      </c>
      <c r="H204" s="97">
        <v>1</v>
      </c>
      <c r="I204" s="97">
        <v>0</v>
      </c>
      <c r="J204" s="97" t="s">
        <v>1345</v>
      </c>
      <c r="K204" s="97" t="s">
        <v>1345</v>
      </c>
      <c r="L204" s="97" t="s">
        <v>1345</v>
      </c>
    </row>
    <row r="205" spans="1:12" ht="17" thickBot="1">
      <c r="A205" s="374" t="s">
        <v>1348</v>
      </c>
      <c r="B205" s="375"/>
      <c r="C205" s="98">
        <v>0</v>
      </c>
      <c r="D205" s="98">
        <v>0</v>
      </c>
      <c r="E205" s="98">
        <v>0</v>
      </c>
      <c r="F205" s="98">
        <v>-0.25</v>
      </c>
      <c r="G205" s="98">
        <v>-0.33329999999999999</v>
      </c>
      <c r="H205" s="98">
        <v>-0.5</v>
      </c>
      <c r="I205" s="97" t="s">
        <v>1345</v>
      </c>
      <c r="J205" s="97" t="s">
        <v>1345</v>
      </c>
      <c r="K205" s="97" t="s">
        <v>1345</v>
      </c>
      <c r="L205" s="97" t="s">
        <v>1345</v>
      </c>
    </row>
    <row r="206" spans="1:12" ht="17" thickBot="1">
      <c r="A206" s="374" t="s">
        <v>372</v>
      </c>
      <c r="B206" s="375"/>
      <c r="C206" s="97">
        <v>0</v>
      </c>
      <c r="D206" s="97">
        <v>0</v>
      </c>
      <c r="E206" s="97">
        <v>0</v>
      </c>
      <c r="F206" s="97">
        <v>0</v>
      </c>
      <c r="G206" s="97">
        <v>0</v>
      </c>
      <c r="H206" s="97">
        <v>0</v>
      </c>
      <c r="I206" s="97">
        <v>0</v>
      </c>
      <c r="J206" s="97" t="s">
        <v>1345</v>
      </c>
      <c r="K206" s="97" t="s">
        <v>1345</v>
      </c>
      <c r="L206" s="97" t="s">
        <v>1345</v>
      </c>
    </row>
    <row r="207" spans="1:12" ht="17" thickBot="1">
      <c r="A207" s="374" t="s">
        <v>1347</v>
      </c>
      <c r="B207" s="375"/>
      <c r="C207" s="97">
        <v>0</v>
      </c>
      <c r="D207" s="97">
        <v>0</v>
      </c>
      <c r="E207" s="97">
        <v>0</v>
      </c>
      <c r="F207" s="97">
        <v>1</v>
      </c>
      <c r="G207" s="97">
        <v>1</v>
      </c>
      <c r="H207" s="97">
        <v>1</v>
      </c>
      <c r="I207" s="97">
        <v>0</v>
      </c>
      <c r="J207" s="97" t="s">
        <v>1345</v>
      </c>
      <c r="K207" s="97" t="s">
        <v>1345</v>
      </c>
      <c r="L207" s="97" t="s">
        <v>1345</v>
      </c>
    </row>
    <row r="208" spans="1:12" ht="17" thickBot="1">
      <c r="A208" s="374" t="s">
        <v>1346</v>
      </c>
      <c r="B208" s="375"/>
      <c r="C208" s="98">
        <v>0</v>
      </c>
      <c r="D208" s="98">
        <v>0</v>
      </c>
      <c r="E208" s="98">
        <v>0</v>
      </c>
      <c r="F208" s="98">
        <v>-0.25</v>
      </c>
      <c r="G208" s="98">
        <v>-0.33329999999999999</v>
      </c>
      <c r="H208" s="98">
        <v>-0.5</v>
      </c>
      <c r="I208" s="97" t="s">
        <v>1345</v>
      </c>
      <c r="J208" s="97" t="s">
        <v>1345</v>
      </c>
      <c r="K208" s="97" t="s">
        <v>1345</v>
      </c>
      <c r="L208" s="97" t="s">
        <v>1345</v>
      </c>
    </row>
    <row r="209" spans="1:12" ht="17" thickBot="1">
      <c r="A209" s="374" t="s">
        <v>1234</v>
      </c>
      <c r="B209" s="375"/>
      <c r="C209" s="97">
        <v>0</v>
      </c>
      <c r="D209" s="97">
        <v>0</v>
      </c>
      <c r="E209" s="97">
        <v>0</v>
      </c>
      <c r="F209" s="97">
        <v>0</v>
      </c>
      <c r="G209" s="97">
        <v>0</v>
      </c>
      <c r="H209" s="97">
        <v>0</v>
      </c>
      <c r="I209" s="97">
        <v>0</v>
      </c>
      <c r="J209" s="97" t="s">
        <v>1345</v>
      </c>
      <c r="K209" s="97" t="s">
        <v>1345</v>
      </c>
      <c r="L209" s="97" t="s">
        <v>1345</v>
      </c>
    </row>
    <row r="210" spans="1:12" ht="17" thickBot="1">
      <c r="A210" s="374" t="s">
        <v>870</v>
      </c>
      <c r="B210" s="375"/>
      <c r="C210" s="97">
        <v>0</v>
      </c>
      <c r="D210" s="97">
        <v>0</v>
      </c>
      <c r="E210" s="97">
        <v>0</v>
      </c>
      <c r="F210" s="97">
        <v>0</v>
      </c>
      <c r="G210" s="97">
        <v>0</v>
      </c>
      <c r="H210" s="97">
        <v>0</v>
      </c>
      <c r="I210" s="97">
        <v>0</v>
      </c>
      <c r="J210" s="97" t="s">
        <v>1345</v>
      </c>
      <c r="K210" s="97" t="s">
        <v>1345</v>
      </c>
      <c r="L210" s="97" t="s">
        <v>1345</v>
      </c>
    </row>
    <row r="211" spans="1:12" ht="17" thickBot="1">
      <c r="A211" s="374" t="s">
        <v>1344</v>
      </c>
      <c r="B211" s="375"/>
      <c r="C211" s="97">
        <v>2820</v>
      </c>
      <c r="D211" s="97">
        <v>2433</v>
      </c>
      <c r="E211" s="97">
        <v>2406</v>
      </c>
      <c r="F211" s="97">
        <v>-27</v>
      </c>
      <c r="G211" s="97">
        <v>-27</v>
      </c>
      <c r="H211" s="97">
        <v>-27</v>
      </c>
      <c r="I211" s="97">
        <v>-27</v>
      </c>
      <c r="J211" s="97" t="s">
        <v>1345</v>
      </c>
      <c r="K211" s="97" t="s">
        <v>1345</v>
      </c>
      <c r="L211" s="97" t="s">
        <v>1345</v>
      </c>
    </row>
    <row r="212" spans="1:12" ht="17" thickBot="1">
      <c r="A212" s="374" t="s">
        <v>827</v>
      </c>
      <c r="B212" s="375"/>
      <c r="C212" s="97">
        <v>12192</v>
      </c>
      <c r="D212" s="97">
        <v>12255</v>
      </c>
      <c r="E212" s="97">
        <v>13033</v>
      </c>
      <c r="F212" s="97">
        <v>-55</v>
      </c>
      <c r="G212" s="97">
        <v>-61</v>
      </c>
      <c r="H212" s="97">
        <v>-188</v>
      </c>
      <c r="I212" s="97">
        <v>-27</v>
      </c>
      <c r="J212" s="97" t="s">
        <v>1345</v>
      </c>
      <c r="K212" s="97" t="s">
        <v>1345</v>
      </c>
      <c r="L212" s="97" t="s">
        <v>1345</v>
      </c>
    </row>
    <row r="213" spans="1:12" ht="17" thickBot="1">
      <c r="A213" s="374" t="s">
        <v>1343</v>
      </c>
      <c r="B213" s="375"/>
      <c r="C213" s="98">
        <v>0</v>
      </c>
      <c r="D213" s="98">
        <v>0</v>
      </c>
      <c r="E213" s="98">
        <v>0</v>
      </c>
      <c r="F213" s="98">
        <v>-1.8200000000000001E-2</v>
      </c>
      <c r="G213" s="98">
        <v>-1.6400000000000001E-2</v>
      </c>
      <c r="H213" s="98">
        <v>-5.3E-3</v>
      </c>
      <c r="I213" s="98">
        <v>0</v>
      </c>
      <c r="J213" s="97" t="s">
        <v>1345</v>
      </c>
      <c r="K213" s="97" t="s">
        <v>1345</v>
      </c>
      <c r="L213" s="97" t="s">
        <v>1345</v>
      </c>
    </row>
    <row r="214" spans="1:12" ht="17" thickBot="1">
      <c r="A214" s="374" t="s">
        <v>280</v>
      </c>
      <c r="B214" s="375"/>
      <c r="C214" s="97">
        <v>0</v>
      </c>
      <c r="D214" s="97">
        <v>0</v>
      </c>
      <c r="E214" s="97">
        <v>0</v>
      </c>
      <c r="F214" s="97">
        <v>0</v>
      </c>
      <c r="G214" s="97">
        <v>0</v>
      </c>
      <c r="H214" s="97">
        <v>0</v>
      </c>
      <c r="I214" s="97">
        <v>0</v>
      </c>
      <c r="J214" s="97" t="s">
        <v>1345</v>
      </c>
      <c r="K214" s="97" t="s">
        <v>1345</v>
      </c>
      <c r="L214" s="97" t="s">
        <v>1345</v>
      </c>
    </row>
    <row r="215" spans="1:12" ht="17" thickBot="1">
      <c r="A215" s="372" t="s">
        <v>1361</v>
      </c>
      <c r="B215" s="373"/>
      <c r="C215" s="100" t="s">
        <v>1354</v>
      </c>
      <c r="D215" s="100" t="s">
        <v>1354</v>
      </c>
      <c r="E215" s="100" t="s">
        <v>1354</v>
      </c>
      <c r="F215" s="100" t="s">
        <v>1354</v>
      </c>
      <c r="G215" s="100" t="s">
        <v>1354</v>
      </c>
      <c r="H215" s="100" t="s">
        <v>1354</v>
      </c>
      <c r="I215" s="100" t="s">
        <v>1354</v>
      </c>
      <c r="J215" s="100" t="s">
        <v>1354</v>
      </c>
      <c r="K215" s="100" t="s">
        <v>1354</v>
      </c>
      <c r="L215" s="100" t="s">
        <v>1354</v>
      </c>
    </row>
    <row r="216" spans="1:12" ht="17" thickBot="1">
      <c r="A216" s="374" t="s">
        <v>1349</v>
      </c>
      <c r="B216" s="375"/>
      <c r="C216" s="97">
        <v>1</v>
      </c>
      <c r="D216" s="97">
        <v>1</v>
      </c>
      <c r="E216" s="97">
        <v>1</v>
      </c>
      <c r="F216" s="97" t="s">
        <v>1345</v>
      </c>
      <c r="G216" s="97" t="s">
        <v>1345</v>
      </c>
      <c r="H216" s="97" t="s">
        <v>1345</v>
      </c>
      <c r="I216" s="97" t="s">
        <v>1345</v>
      </c>
      <c r="J216" s="97" t="s">
        <v>1345</v>
      </c>
      <c r="K216" s="97" t="s">
        <v>1345</v>
      </c>
      <c r="L216" s="97" t="s">
        <v>1345</v>
      </c>
    </row>
    <row r="217" spans="1:12" ht="17" thickBot="1">
      <c r="A217" s="374" t="s">
        <v>1347</v>
      </c>
      <c r="B217" s="375"/>
      <c r="C217" s="97">
        <v>1</v>
      </c>
      <c r="D217" s="97">
        <v>1</v>
      </c>
      <c r="E217" s="97">
        <v>1</v>
      </c>
      <c r="F217" s="97" t="s">
        <v>1345</v>
      </c>
      <c r="G217" s="97" t="s">
        <v>1345</v>
      </c>
      <c r="H217" s="97" t="s">
        <v>1345</v>
      </c>
      <c r="I217" s="97" t="s">
        <v>1345</v>
      </c>
      <c r="J217" s="97" t="s">
        <v>1345</v>
      </c>
      <c r="K217" s="97" t="s">
        <v>1345</v>
      </c>
      <c r="L217" s="97" t="s">
        <v>1345</v>
      </c>
    </row>
    <row r="218" spans="1:12" ht="17" thickBot="1">
      <c r="A218" s="374" t="s">
        <v>1344</v>
      </c>
      <c r="B218" s="375"/>
      <c r="C218" s="97">
        <v>-27</v>
      </c>
      <c r="D218" s="97">
        <v>-27</v>
      </c>
      <c r="E218" s="97">
        <v>-27</v>
      </c>
      <c r="F218" s="97" t="s">
        <v>1345</v>
      </c>
      <c r="G218" s="97" t="s">
        <v>1345</v>
      </c>
      <c r="H218" s="97" t="s">
        <v>1345</v>
      </c>
      <c r="I218" s="97" t="s">
        <v>1345</v>
      </c>
      <c r="J218" s="97" t="s">
        <v>1345</v>
      </c>
      <c r="K218" s="97" t="s">
        <v>1345</v>
      </c>
      <c r="L218" s="97" t="s">
        <v>1345</v>
      </c>
    </row>
    <row r="219" spans="1:12" ht="17" thickBot="1">
      <c r="A219" s="374" t="s">
        <v>827</v>
      </c>
      <c r="B219" s="375"/>
      <c r="C219" s="97">
        <v>-108</v>
      </c>
      <c r="D219" s="97">
        <v>-140</v>
      </c>
      <c r="E219" s="97">
        <v>-88</v>
      </c>
      <c r="F219" s="97" t="s">
        <v>1345</v>
      </c>
      <c r="G219" s="97" t="s">
        <v>1345</v>
      </c>
      <c r="H219" s="97" t="s">
        <v>1345</v>
      </c>
      <c r="I219" s="97" t="s">
        <v>1345</v>
      </c>
      <c r="J219" s="97" t="s">
        <v>1345</v>
      </c>
      <c r="K219" s="97" t="s">
        <v>1345</v>
      </c>
      <c r="L219" s="97" t="s">
        <v>1345</v>
      </c>
    </row>
    <row r="220" spans="1:12" ht="17" thickBot="1">
      <c r="A220" s="374" t="s">
        <v>1343</v>
      </c>
      <c r="B220" s="375"/>
      <c r="C220" s="98">
        <v>-9.2999999999999992E-3</v>
      </c>
      <c r="D220" s="98">
        <v>-7.1000000000000004E-3</v>
      </c>
      <c r="E220" s="98">
        <v>-1.14E-2</v>
      </c>
      <c r="F220" s="97" t="s">
        <v>1345</v>
      </c>
      <c r="G220" s="97" t="s">
        <v>1345</v>
      </c>
      <c r="H220" s="97" t="s">
        <v>1345</v>
      </c>
      <c r="I220" s="97" t="s">
        <v>1345</v>
      </c>
      <c r="J220" s="97" t="s">
        <v>1345</v>
      </c>
      <c r="K220" s="97" t="s">
        <v>1345</v>
      </c>
      <c r="L220" s="97" t="s">
        <v>1345</v>
      </c>
    </row>
    <row r="221" spans="1:12" ht="17" thickBot="1">
      <c r="A221" s="372" t="s">
        <v>1360</v>
      </c>
      <c r="B221" s="373"/>
      <c r="C221" s="100" t="s">
        <v>1354</v>
      </c>
      <c r="D221" s="100" t="s">
        <v>1354</v>
      </c>
      <c r="E221" s="100" t="s">
        <v>1354</v>
      </c>
      <c r="F221" s="100" t="s">
        <v>1354</v>
      </c>
      <c r="G221" s="100" t="s">
        <v>1354</v>
      </c>
      <c r="H221" s="100" t="s">
        <v>1354</v>
      </c>
      <c r="I221" s="100" t="s">
        <v>1354</v>
      </c>
      <c r="J221" s="100" t="s">
        <v>1354</v>
      </c>
      <c r="K221" s="100" t="s">
        <v>1354</v>
      </c>
      <c r="L221" s="99">
        <v>0.19</v>
      </c>
    </row>
    <row r="222" spans="1:12" ht="17" thickBot="1">
      <c r="A222" s="374" t="s">
        <v>1352</v>
      </c>
      <c r="B222" s="375"/>
      <c r="C222" s="97" t="s">
        <v>1345</v>
      </c>
      <c r="D222" s="97" t="s">
        <v>1345</v>
      </c>
      <c r="E222" s="97" t="s">
        <v>1345</v>
      </c>
      <c r="F222" s="97" t="s">
        <v>1345</v>
      </c>
      <c r="G222" s="97" t="s">
        <v>1345</v>
      </c>
      <c r="H222" s="97" t="s">
        <v>1345</v>
      </c>
      <c r="I222" s="97" t="s">
        <v>1345</v>
      </c>
      <c r="J222" s="97" t="s">
        <v>1345</v>
      </c>
      <c r="K222" s="97" t="s">
        <v>1345</v>
      </c>
      <c r="L222" s="97">
        <v>7400</v>
      </c>
    </row>
    <row r="223" spans="1:12" ht="17" thickBot="1">
      <c r="A223" s="374" t="s">
        <v>1351</v>
      </c>
      <c r="B223" s="375"/>
      <c r="C223" s="97" t="s">
        <v>1345</v>
      </c>
      <c r="D223" s="97" t="s">
        <v>1345</v>
      </c>
      <c r="E223" s="97" t="s">
        <v>1345</v>
      </c>
      <c r="F223" s="97" t="s">
        <v>1345</v>
      </c>
      <c r="G223" s="97" t="s">
        <v>1345</v>
      </c>
      <c r="H223" s="97" t="s">
        <v>1345</v>
      </c>
      <c r="I223" s="97" t="s">
        <v>1345</v>
      </c>
      <c r="J223" s="97" t="s">
        <v>1345</v>
      </c>
      <c r="K223" s="97" t="s">
        <v>1345</v>
      </c>
      <c r="L223" s="97">
        <v>392</v>
      </c>
    </row>
    <row r="224" spans="1:12" ht="17" thickBot="1">
      <c r="A224" s="374" t="s">
        <v>1337</v>
      </c>
      <c r="B224" s="375"/>
      <c r="C224" s="97" t="s">
        <v>1345</v>
      </c>
      <c r="D224" s="97" t="s">
        <v>1345</v>
      </c>
      <c r="E224" s="97" t="s">
        <v>1345</v>
      </c>
      <c r="F224" s="97" t="s">
        <v>1345</v>
      </c>
      <c r="G224" s="97" t="s">
        <v>1345</v>
      </c>
      <c r="H224" s="97" t="s">
        <v>1345</v>
      </c>
      <c r="I224" s="97" t="s">
        <v>1345</v>
      </c>
      <c r="J224" s="97" t="s">
        <v>1345</v>
      </c>
      <c r="K224" s="97" t="s">
        <v>1345</v>
      </c>
      <c r="L224" s="97">
        <v>7792</v>
      </c>
    </row>
    <row r="225" spans="1:12" ht="17" thickBot="1">
      <c r="A225" s="374" t="s">
        <v>1350</v>
      </c>
      <c r="B225" s="375"/>
      <c r="C225" s="97" t="s">
        <v>1345</v>
      </c>
      <c r="D225" s="97" t="s">
        <v>1345</v>
      </c>
      <c r="E225" s="97" t="s">
        <v>1345</v>
      </c>
      <c r="F225" s="97" t="s">
        <v>1345</v>
      </c>
      <c r="G225" s="97" t="s">
        <v>1345</v>
      </c>
      <c r="H225" s="97" t="s">
        <v>1345</v>
      </c>
      <c r="I225" s="97" t="s">
        <v>1345</v>
      </c>
      <c r="J225" s="97" t="s">
        <v>1345</v>
      </c>
      <c r="K225" s="97" t="s">
        <v>1345</v>
      </c>
      <c r="L225" s="97">
        <v>-96</v>
      </c>
    </row>
    <row r="226" spans="1:12" ht="17" thickBot="1">
      <c r="A226" s="374" t="s">
        <v>1349</v>
      </c>
      <c r="B226" s="375"/>
      <c r="C226" s="97" t="s">
        <v>1345</v>
      </c>
      <c r="D226" s="97" t="s">
        <v>1345</v>
      </c>
      <c r="E226" s="97" t="s">
        <v>1345</v>
      </c>
      <c r="F226" s="97" t="s">
        <v>1345</v>
      </c>
      <c r="G226" s="97" t="s">
        <v>1345</v>
      </c>
      <c r="H226" s="97" t="s">
        <v>1345</v>
      </c>
      <c r="I226" s="97" t="s">
        <v>1345</v>
      </c>
      <c r="J226" s="97" t="s">
        <v>1345</v>
      </c>
      <c r="K226" s="97" t="s">
        <v>1345</v>
      </c>
      <c r="L226" s="97">
        <v>2511</v>
      </c>
    </row>
    <row r="227" spans="1:12" ht="17" thickBot="1">
      <c r="A227" s="374" t="s">
        <v>1348</v>
      </c>
      <c r="B227" s="375"/>
      <c r="C227" s="97" t="s">
        <v>1345</v>
      </c>
      <c r="D227" s="97" t="s">
        <v>1345</v>
      </c>
      <c r="E227" s="97" t="s">
        <v>1345</v>
      </c>
      <c r="F227" s="97" t="s">
        <v>1345</v>
      </c>
      <c r="G227" s="97" t="s">
        <v>1345</v>
      </c>
      <c r="H227" s="97" t="s">
        <v>1345</v>
      </c>
      <c r="I227" s="97" t="s">
        <v>1345</v>
      </c>
      <c r="J227" s="97" t="s">
        <v>1345</v>
      </c>
      <c r="K227" s="97" t="s">
        <v>1345</v>
      </c>
      <c r="L227" s="98">
        <v>0.32229999999999998</v>
      </c>
    </row>
    <row r="228" spans="1:12" ht="17" thickBot="1">
      <c r="A228" s="374" t="s">
        <v>372</v>
      </c>
      <c r="B228" s="375"/>
      <c r="C228" s="97" t="s">
        <v>1345</v>
      </c>
      <c r="D228" s="97" t="s">
        <v>1345</v>
      </c>
      <c r="E228" s="97" t="s">
        <v>1345</v>
      </c>
      <c r="F228" s="97" t="s">
        <v>1345</v>
      </c>
      <c r="G228" s="97" t="s">
        <v>1345</v>
      </c>
      <c r="H228" s="97" t="s">
        <v>1345</v>
      </c>
      <c r="I228" s="97" t="s">
        <v>1345</v>
      </c>
      <c r="J228" s="97" t="s">
        <v>1345</v>
      </c>
      <c r="K228" s="97" t="s">
        <v>1345</v>
      </c>
      <c r="L228" s="97">
        <v>1371</v>
      </c>
    </row>
    <row r="229" spans="1:12" ht="17" thickBot="1">
      <c r="A229" s="374" t="s">
        <v>1347</v>
      </c>
      <c r="B229" s="375"/>
      <c r="C229" s="97" t="s">
        <v>1345</v>
      </c>
      <c r="D229" s="97" t="s">
        <v>1345</v>
      </c>
      <c r="E229" s="97" t="s">
        <v>1345</v>
      </c>
      <c r="F229" s="97" t="s">
        <v>1345</v>
      </c>
      <c r="G229" s="97" t="s">
        <v>1345</v>
      </c>
      <c r="H229" s="97" t="s">
        <v>1345</v>
      </c>
      <c r="I229" s="97" t="s">
        <v>1345</v>
      </c>
      <c r="J229" s="97" t="s">
        <v>1345</v>
      </c>
      <c r="K229" s="97" t="s">
        <v>1345</v>
      </c>
      <c r="L229" s="97">
        <v>351</v>
      </c>
    </row>
    <row r="230" spans="1:12" ht="17" thickBot="1">
      <c r="A230" s="374" t="s">
        <v>1346</v>
      </c>
      <c r="B230" s="375"/>
      <c r="C230" s="97" t="s">
        <v>1345</v>
      </c>
      <c r="D230" s="97" t="s">
        <v>1345</v>
      </c>
      <c r="E230" s="97" t="s">
        <v>1345</v>
      </c>
      <c r="F230" s="97" t="s">
        <v>1345</v>
      </c>
      <c r="G230" s="97" t="s">
        <v>1345</v>
      </c>
      <c r="H230" s="97" t="s">
        <v>1345</v>
      </c>
      <c r="I230" s="97" t="s">
        <v>1345</v>
      </c>
      <c r="J230" s="97" t="s">
        <v>1345</v>
      </c>
      <c r="K230" s="97" t="s">
        <v>1345</v>
      </c>
      <c r="L230" s="98">
        <v>4.4999999999999998E-2</v>
      </c>
    </row>
    <row r="231" spans="1:12" ht="17" thickBot="1">
      <c r="A231" s="374" t="s">
        <v>1234</v>
      </c>
      <c r="B231" s="375"/>
      <c r="C231" s="97" t="s">
        <v>1345</v>
      </c>
      <c r="D231" s="97" t="s">
        <v>1345</v>
      </c>
      <c r="E231" s="97" t="s">
        <v>1345</v>
      </c>
      <c r="F231" s="97" t="s">
        <v>1345</v>
      </c>
      <c r="G231" s="97" t="s">
        <v>1345</v>
      </c>
      <c r="H231" s="97" t="s">
        <v>1345</v>
      </c>
      <c r="I231" s="97" t="s">
        <v>1345</v>
      </c>
      <c r="J231" s="97" t="s">
        <v>1345</v>
      </c>
      <c r="K231" s="97" t="s">
        <v>1345</v>
      </c>
      <c r="L231" s="97">
        <v>-196</v>
      </c>
    </row>
    <row r="232" spans="1:12" ht="17" thickBot="1">
      <c r="A232" s="374" t="s">
        <v>1344</v>
      </c>
      <c r="B232" s="375"/>
      <c r="C232" s="97" t="s">
        <v>1345</v>
      </c>
      <c r="D232" s="97" t="s">
        <v>1345</v>
      </c>
      <c r="E232" s="97" t="s">
        <v>1345</v>
      </c>
      <c r="F232" s="97" t="s">
        <v>1345</v>
      </c>
      <c r="G232" s="97" t="s">
        <v>1345</v>
      </c>
      <c r="H232" s="97" t="s">
        <v>1345</v>
      </c>
      <c r="I232" s="97" t="s">
        <v>1345</v>
      </c>
      <c r="J232" s="97" t="s">
        <v>1345</v>
      </c>
      <c r="K232" s="97" t="s">
        <v>1345</v>
      </c>
      <c r="L232" s="97">
        <v>10640</v>
      </c>
    </row>
    <row r="233" spans="1:12" ht="17" thickBot="1">
      <c r="A233" s="374" t="s">
        <v>827</v>
      </c>
      <c r="B233" s="375"/>
      <c r="C233" s="97" t="s">
        <v>1345</v>
      </c>
      <c r="D233" s="97" t="s">
        <v>1345</v>
      </c>
      <c r="E233" s="97" t="s">
        <v>1345</v>
      </c>
      <c r="F233" s="97" t="s">
        <v>1345</v>
      </c>
      <c r="G233" s="97" t="s">
        <v>1345</v>
      </c>
      <c r="H233" s="97" t="s">
        <v>1345</v>
      </c>
      <c r="I233" s="97" t="s">
        <v>1345</v>
      </c>
      <c r="J233" s="97" t="s">
        <v>1345</v>
      </c>
      <c r="K233" s="97" t="s">
        <v>1345</v>
      </c>
      <c r="L233" s="97">
        <v>12885</v>
      </c>
    </row>
    <row r="234" spans="1:12" ht="17" thickBot="1">
      <c r="A234" s="374" t="s">
        <v>1343</v>
      </c>
      <c r="B234" s="375"/>
      <c r="C234" s="97" t="s">
        <v>1345</v>
      </c>
      <c r="D234" s="97" t="s">
        <v>1345</v>
      </c>
      <c r="E234" s="97" t="s">
        <v>1345</v>
      </c>
      <c r="F234" s="97" t="s">
        <v>1345</v>
      </c>
      <c r="G234" s="97" t="s">
        <v>1345</v>
      </c>
      <c r="H234" s="97" t="s">
        <v>1345</v>
      </c>
      <c r="I234" s="97" t="s">
        <v>1345</v>
      </c>
      <c r="J234" s="97" t="s">
        <v>1345</v>
      </c>
      <c r="K234" s="97" t="s">
        <v>1345</v>
      </c>
      <c r="L234" s="98">
        <v>2.7199999999999998E-2</v>
      </c>
    </row>
    <row r="235" spans="1:12" ht="17" thickBot="1">
      <c r="A235" s="374" t="s">
        <v>280</v>
      </c>
      <c r="B235" s="375"/>
      <c r="C235" s="97" t="s">
        <v>1345</v>
      </c>
      <c r="D235" s="97" t="s">
        <v>1345</v>
      </c>
      <c r="E235" s="97" t="s">
        <v>1345</v>
      </c>
      <c r="F235" s="97" t="s">
        <v>1345</v>
      </c>
      <c r="G235" s="97" t="s">
        <v>1345</v>
      </c>
      <c r="H235" s="97" t="s">
        <v>1345</v>
      </c>
      <c r="I235" s="97" t="s">
        <v>1345</v>
      </c>
      <c r="J235" s="97" t="s">
        <v>1345</v>
      </c>
      <c r="K235" s="97" t="s">
        <v>1345</v>
      </c>
      <c r="L235" s="97">
        <v>1542</v>
      </c>
    </row>
    <row r="236" spans="1:12" ht="17" thickBot="1">
      <c r="A236" s="372" t="s">
        <v>1359</v>
      </c>
      <c r="B236" s="373"/>
      <c r="C236" s="99">
        <v>0.18</v>
      </c>
      <c r="D236" s="99">
        <v>0.18</v>
      </c>
      <c r="E236" s="99">
        <v>0.18</v>
      </c>
      <c r="F236" s="99">
        <v>0.19</v>
      </c>
      <c r="G236" s="99">
        <v>0.18</v>
      </c>
      <c r="H236" s="99">
        <v>0.18</v>
      </c>
      <c r="I236" s="99">
        <v>0.18</v>
      </c>
      <c r="J236" s="99">
        <v>0.16</v>
      </c>
      <c r="K236" s="99">
        <v>0.16</v>
      </c>
      <c r="L236" s="99">
        <v>0.16</v>
      </c>
    </row>
    <row r="237" spans="1:12" ht="17" thickBot="1">
      <c r="A237" s="374" t="s">
        <v>1352</v>
      </c>
      <c r="B237" s="375"/>
      <c r="C237" s="97">
        <v>7548</v>
      </c>
      <c r="D237" s="97">
        <v>7371</v>
      </c>
      <c r="E237" s="97">
        <v>7405</v>
      </c>
      <c r="F237" s="97">
        <v>7437</v>
      </c>
      <c r="G237" s="97">
        <v>6914</v>
      </c>
      <c r="H237" s="97">
        <v>6860</v>
      </c>
      <c r="I237" s="97">
        <v>6933</v>
      </c>
      <c r="J237" s="97">
        <v>6055</v>
      </c>
      <c r="K237" s="97">
        <v>5935</v>
      </c>
      <c r="L237" s="97">
        <v>6118</v>
      </c>
    </row>
    <row r="238" spans="1:12" ht="17" thickBot="1">
      <c r="A238" s="374" t="s">
        <v>1351</v>
      </c>
      <c r="B238" s="375"/>
      <c r="C238" s="97">
        <v>383</v>
      </c>
      <c r="D238" s="97">
        <v>386</v>
      </c>
      <c r="E238" s="97">
        <v>402</v>
      </c>
      <c r="F238" s="97">
        <v>383</v>
      </c>
      <c r="G238" s="97">
        <v>378</v>
      </c>
      <c r="H238" s="97">
        <v>391</v>
      </c>
      <c r="I238" s="97">
        <v>420</v>
      </c>
      <c r="J238" s="97">
        <v>350</v>
      </c>
      <c r="K238" s="97">
        <v>364</v>
      </c>
      <c r="L238" s="97">
        <v>395</v>
      </c>
    </row>
    <row r="239" spans="1:12" ht="17" thickBot="1">
      <c r="A239" s="374" t="s">
        <v>1337</v>
      </c>
      <c r="B239" s="375"/>
      <c r="C239" s="97">
        <v>7931</v>
      </c>
      <c r="D239" s="97">
        <v>7757</v>
      </c>
      <c r="E239" s="97">
        <v>7807</v>
      </c>
      <c r="F239" s="97">
        <v>7820</v>
      </c>
      <c r="G239" s="97">
        <v>7292</v>
      </c>
      <c r="H239" s="97">
        <v>7251</v>
      </c>
      <c r="I239" s="97">
        <v>7353</v>
      </c>
      <c r="J239" s="97">
        <v>6405</v>
      </c>
      <c r="K239" s="97">
        <v>6299</v>
      </c>
      <c r="L239" s="97">
        <v>6513</v>
      </c>
    </row>
    <row r="240" spans="1:12" ht="17" thickBot="1">
      <c r="A240" s="374" t="s">
        <v>1350</v>
      </c>
      <c r="B240" s="375"/>
      <c r="C240" s="97">
        <v>-94</v>
      </c>
      <c r="D240" s="97">
        <v>6</v>
      </c>
      <c r="E240" s="97">
        <v>-15</v>
      </c>
      <c r="F240" s="97">
        <v>-17</v>
      </c>
      <c r="G240" s="97">
        <v>-24</v>
      </c>
      <c r="H240" s="97">
        <v>-32</v>
      </c>
      <c r="I240" s="97">
        <v>-75</v>
      </c>
      <c r="J240" s="97">
        <v>2</v>
      </c>
      <c r="K240" s="97">
        <v>-28</v>
      </c>
      <c r="L240" s="97">
        <v>0</v>
      </c>
    </row>
    <row r="241" spans="1:12" ht="17" thickBot="1">
      <c r="A241" s="374" t="s">
        <v>1349</v>
      </c>
      <c r="B241" s="375"/>
      <c r="C241" s="97">
        <v>804</v>
      </c>
      <c r="D241" s="97">
        <v>970</v>
      </c>
      <c r="E241" s="97">
        <v>1023</v>
      </c>
      <c r="F241" s="97">
        <v>1191</v>
      </c>
      <c r="G241" s="97">
        <v>1153</v>
      </c>
      <c r="H241" s="97">
        <v>1258</v>
      </c>
      <c r="I241" s="97">
        <v>1298</v>
      </c>
      <c r="J241" s="97">
        <v>898</v>
      </c>
      <c r="K241" s="97">
        <v>910</v>
      </c>
      <c r="L241" s="97">
        <v>1004</v>
      </c>
    </row>
    <row r="242" spans="1:12" ht="17" thickBot="1">
      <c r="A242" s="374" t="s">
        <v>1348</v>
      </c>
      <c r="B242" s="375"/>
      <c r="C242" s="98">
        <v>0.1014</v>
      </c>
      <c r="D242" s="98">
        <v>0.125</v>
      </c>
      <c r="E242" s="98">
        <v>0.13100000000000001</v>
      </c>
      <c r="F242" s="98">
        <v>0.15229999999999999</v>
      </c>
      <c r="G242" s="98">
        <v>0.15809999999999999</v>
      </c>
      <c r="H242" s="98">
        <v>0.17349999999999999</v>
      </c>
      <c r="I242" s="98">
        <v>0.17649999999999999</v>
      </c>
      <c r="J242" s="98">
        <v>0.14019999999999999</v>
      </c>
      <c r="K242" s="98">
        <v>0.14449999999999999</v>
      </c>
      <c r="L242" s="98">
        <v>0.1542</v>
      </c>
    </row>
    <row r="243" spans="1:12" ht="17" thickBot="1">
      <c r="A243" s="374" t="s">
        <v>372</v>
      </c>
      <c r="B243" s="375"/>
      <c r="C243" s="97">
        <v>398</v>
      </c>
      <c r="D243" s="97">
        <v>378</v>
      </c>
      <c r="E243" s="97">
        <v>410</v>
      </c>
      <c r="F243" s="97">
        <v>399</v>
      </c>
      <c r="G243" s="97">
        <v>387</v>
      </c>
      <c r="H243" s="97">
        <v>371</v>
      </c>
      <c r="I243" s="97">
        <v>376</v>
      </c>
      <c r="J243" s="97">
        <v>367</v>
      </c>
      <c r="K243" s="97">
        <v>343</v>
      </c>
      <c r="L243" s="97">
        <v>352</v>
      </c>
    </row>
    <row r="244" spans="1:12" ht="17" thickBot="1">
      <c r="A244" s="374" t="s">
        <v>1347</v>
      </c>
      <c r="B244" s="375"/>
      <c r="C244" s="97">
        <v>317</v>
      </c>
      <c r="D244" s="97">
        <v>474</v>
      </c>
      <c r="E244" s="97">
        <v>621</v>
      </c>
      <c r="F244" s="97">
        <v>772</v>
      </c>
      <c r="G244" s="97">
        <v>765</v>
      </c>
      <c r="H244" s="97">
        <v>889</v>
      </c>
      <c r="I244" s="97">
        <v>922</v>
      </c>
      <c r="J244" s="97">
        <v>534</v>
      </c>
      <c r="K244" s="97">
        <v>552</v>
      </c>
      <c r="L244" s="97">
        <v>642</v>
      </c>
    </row>
    <row r="245" spans="1:12" ht="17" thickBot="1">
      <c r="A245" s="374" t="s">
        <v>1346</v>
      </c>
      <c r="B245" s="375"/>
      <c r="C245" s="98">
        <v>0.04</v>
      </c>
      <c r="D245" s="98">
        <v>6.1100000000000002E-2</v>
      </c>
      <c r="E245" s="98">
        <v>7.9500000000000001E-2</v>
      </c>
      <c r="F245" s="98">
        <v>9.8699999999999996E-2</v>
      </c>
      <c r="G245" s="98">
        <v>0.10489999999999999</v>
      </c>
      <c r="H245" s="98">
        <v>0.1226</v>
      </c>
      <c r="I245" s="98">
        <v>0.12540000000000001</v>
      </c>
      <c r="J245" s="98">
        <v>8.3400000000000002E-2</v>
      </c>
      <c r="K245" s="98">
        <v>8.7599999999999997E-2</v>
      </c>
      <c r="L245" s="98">
        <v>9.8599999999999993E-2</v>
      </c>
    </row>
    <row r="246" spans="1:12" ht="17" thickBot="1">
      <c r="A246" s="374" t="s">
        <v>1234</v>
      </c>
      <c r="B246" s="375"/>
      <c r="C246" s="97">
        <v>1</v>
      </c>
      <c r="D246" s="97">
        <v>1</v>
      </c>
      <c r="E246" s="97">
        <v>1</v>
      </c>
      <c r="F246" s="97">
        <v>1</v>
      </c>
      <c r="G246" s="97">
        <v>-1</v>
      </c>
      <c r="H246" s="97">
        <v>1</v>
      </c>
      <c r="I246" s="97">
        <v>0</v>
      </c>
      <c r="J246" s="97">
        <v>-3</v>
      </c>
      <c r="K246" s="97">
        <v>-15</v>
      </c>
      <c r="L246" s="97">
        <v>-10</v>
      </c>
    </row>
    <row r="247" spans="1:12" ht="17" thickBot="1">
      <c r="A247" s="374" t="s">
        <v>870</v>
      </c>
      <c r="B247" s="375"/>
      <c r="C247" s="97">
        <v>3</v>
      </c>
      <c r="D247" s="97">
        <v>2</v>
      </c>
      <c r="E247" s="97">
        <v>2</v>
      </c>
      <c r="F247" s="97">
        <v>1</v>
      </c>
      <c r="G247" s="97">
        <v>0</v>
      </c>
      <c r="H247" s="97">
        <v>1</v>
      </c>
      <c r="I247" s="97">
        <v>1</v>
      </c>
      <c r="J247" s="97">
        <v>1</v>
      </c>
      <c r="K247" s="97">
        <v>72</v>
      </c>
      <c r="L247" s="97" t="s">
        <v>1345</v>
      </c>
    </row>
    <row r="248" spans="1:12" ht="17" thickBot="1">
      <c r="A248" s="374" t="s">
        <v>1344</v>
      </c>
      <c r="B248" s="375"/>
      <c r="C248" s="97">
        <v>3761</v>
      </c>
      <c r="D248" s="97">
        <v>3848</v>
      </c>
      <c r="E248" s="97">
        <v>3840</v>
      </c>
      <c r="F248" s="97">
        <v>3805</v>
      </c>
      <c r="G248" s="97">
        <v>2781</v>
      </c>
      <c r="H248" s="97">
        <v>2337</v>
      </c>
      <c r="I248" s="97">
        <v>2332</v>
      </c>
      <c r="J248" s="97">
        <v>1288</v>
      </c>
      <c r="K248" s="97">
        <v>1304</v>
      </c>
      <c r="L248" s="97">
        <v>1316</v>
      </c>
    </row>
    <row r="249" spans="1:12" ht="17" thickBot="1">
      <c r="A249" s="374" t="s">
        <v>827</v>
      </c>
      <c r="B249" s="375"/>
      <c r="C249" s="97">
        <v>6182</v>
      </c>
      <c r="D249" s="97">
        <v>5873</v>
      </c>
      <c r="E249" s="97">
        <v>5573</v>
      </c>
      <c r="F249" s="97">
        <v>5527</v>
      </c>
      <c r="G249" s="97">
        <v>4108</v>
      </c>
      <c r="H249" s="97">
        <v>3612</v>
      </c>
      <c r="I249" s="97">
        <v>3505</v>
      </c>
      <c r="J249" s="97">
        <v>2370</v>
      </c>
      <c r="K249" s="97">
        <v>2249</v>
      </c>
      <c r="L249" s="97">
        <v>2244</v>
      </c>
    </row>
    <row r="250" spans="1:12" ht="17" thickBot="1">
      <c r="A250" s="374" t="s">
        <v>1343</v>
      </c>
      <c r="B250" s="375"/>
      <c r="C250" s="98">
        <v>5.1299999999999998E-2</v>
      </c>
      <c r="D250" s="98">
        <v>8.0699999999999994E-2</v>
      </c>
      <c r="E250" s="98">
        <v>0.1114</v>
      </c>
      <c r="F250" s="98">
        <v>0.13969999999999999</v>
      </c>
      <c r="G250" s="98">
        <v>0.1862</v>
      </c>
      <c r="H250" s="98">
        <v>0.24610000000000001</v>
      </c>
      <c r="I250" s="98">
        <v>0.2631</v>
      </c>
      <c r="J250" s="98">
        <v>0.2253</v>
      </c>
      <c r="K250" s="98">
        <v>0.24540000000000001</v>
      </c>
      <c r="L250" s="98">
        <v>0.28610000000000002</v>
      </c>
    </row>
    <row r="251" spans="1:12" ht="17" thickBot="1">
      <c r="A251" s="374" t="s">
        <v>280</v>
      </c>
      <c r="B251" s="375"/>
      <c r="C251" s="97">
        <v>332</v>
      </c>
      <c r="D251" s="97">
        <v>318</v>
      </c>
      <c r="E251" s="97">
        <v>339</v>
      </c>
      <c r="F251" s="97">
        <v>410</v>
      </c>
      <c r="G251" s="97">
        <v>353</v>
      </c>
      <c r="H251" s="97">
        <v>382</v>
      </c>
      <c r="I251" s="97">
        <v>336</v>
      </c>
      <c r="J251" s="97">
        <v>325</v>
      </c>
      <c r="K251" s="97">
        <v>325</v>
      </c>
      <c r="L251" s="97">
        <v>343</v>
      </c>
    </row>
    <row r="252" spans="1:12" ht="17" thickBot="1">
      <c r="A252" s="372" t="s">
        <v>1358</v>
      </c>
      <c r="B252" s="373"/>
      <c r="C252" s="100" t="s">
        <v>1354</v>
      </c>
      <c r="D252" s="100" t="s">
        <v>1354</v>
      </c>
      <c r="E252" s="100" t="s">
        <v>1354</v>
      </c>
      <c r="F252" s="100" t="s">
        <v>1354</v>
      </c>
      <c r="G252" s="100" t="s">
        <v>1354</v>
      </c>
      <c r="H252" s="100" t="s">
        <v>1354</v>
      </c>
      <c r="I252" s="100" t="s">
        <v>1354</v>
      </c>
      <c r="J252" s="100" t="s">
        <v>1354</v>
      </c>
      <c r="K252" s="100" t="s">
        <v>1354</v>
      </c>
      <c r="L252" s="100" t="s">
        <v>1354</v>
      </c>
    </row>
    <row r="253" spans="1:12" ht="17" thickBot="1">
      <c r="A253" s="374" t="s">
        <v>1350</v>
      </c>
      <c r="B253" s="375"/>
      <c r="C253" s="97" t="s">
        <v>1345</v>
      </c>
      <c r="D253" s="97" t="s">
        <v>1345</v>
      </c>
      <c r="E253" s="97">
        <v>-8</v>
      </c>
      <c r="F253" s="97" t="s">
        <v>1345</v>
      </c>
      <c r="G253" s="97" t="s">
        <v>1345</v>
      </c>
      <c r="H253" s="97" t="s">
        <v>1345</v>
      </c>
      <c r="I253" s="97" t="s">
        <v>1345</v>
      </c>
      <c r="J253" s="97" t="s">
        <v>1345</v>
      </c>
      <c r="K253" s="97" t="s">
        <v>1345</v>
      </c>
      <c r="L253" s="97" t="s">
        <v>1345</v>
      </c>
    </row>
    <row r="254" spans="1:12" ht="17" thickBot="1">
      <c r="A254" s="374" t="s">
        <v>1349</v>
      </c>
      <c r="B254" s="375"/>
      <c r="C254" s="97" t="s">
        <v>1345</v>
      </c>
      <c r="D254" s="97" t="s">
        <v>1345</v>
      </c>
      <c r="E254" s="97">
        <v>-160</v>
      </c>
      <c r="F254" s="97" t="s">
        <v>1345</v>
      </c>
      <c r="G254" s="97" t="s">
        <v>1345</v>
      </c>
      <c r="H254" s="97" t="s">
        <v>1345</v>
      </c>
      <c r="I254" s="97" t="s">
        <v>1345</v>
      </c>
      <c r="J254" s="97" t="s">
        <v>1345</v>
      </c>
      <c r="K254" s="97" t="s">
        <v>1345</v>
      </c>
      <c r="L254" s="97" t="s">
        <v>1345</v>
      </c>
    </row>
    <row r="255" spans="1:12" ht="17" thickBot="1">
      <c r="A255" s="374" t="s">
        <v>372</v>
      </c>
      <c r="B255" s="375"/>
      <c r="C255" s="97" t="s">
        <v>1345</v>
      </c>
      <c r="D255" s="97" t="s">
        <v>1345</v>
      </c>
      <c r="E255" s="97">
        <v>28</v>
      </c>
      <c r="F255" s="97" t="s">
        <v>1345</v>
      </c>
      <c r="G255" s="97" t="s">
        <v>1345</v>
      </c>
      <c r="H255" s="97" t="s">
        <v>1345</v>
      </c>
      <c r="I255" s="97" t="s">
        <v>1345</v>
      </c>
      <c r="J255" s="97" t="s">
        <v>1345</v>
      </c>
      <c r="K255" s="97" t="s">
        <v>1345</v>
      </c>
      <c r="L255" s="97" t="s">
        <v>1345</v>
      </c>
    </row>
    <row r="256" spans="1:12" ht="17" thickBot="1">
      <c r="A256" s="374" t="s">
        <v>1347</v>
      </c>
      <c r="B256" s="375"/>
      <c r="C256" s="97" t="s">
        <v>1345</v>
      </c>
      <c r="D256" s="97" t="s">
        <v>1345</v>
      </c>
      <c r="E256" s="97">
        <v>-195</v>
      </c>
      <c r="F256" s="97" t="s">
        <v>1345</v>
      </c>
      <c r="G256" s="97" t="s">
        <v>1345</v>
      </c>
      <c r="H256" s="97" t="s">
        <v>1345</v>
      </c>
      <c r="I256" s="97" t="s">
        <v>1345</v>
      </c>
      <c r="J256" s="97" t="s">
        <v>1345</v>
      </c>
      <c r="K256" s="97" t="s">
        <v>1345</v>
      </c>
      <c r="L256" s="97" t="s">
        <v>1345</v>
      </c>
    </row>
    <row r="257" spans="1:12" ht="17" thickBot="1">
      <c r="A257" s="374" t="s">
        <v>1344</v>
      </c>
      <c r="B257" s="375"/>
      <c r="C257" s="97" t="s">
        <v>1345</v>
      </c>
      <c r="D257" s="97" t="s">
        <v>1345</v>
      </c>
      <c r="E257" s="97">
        <v>1383</v>
      </c>
      <c r="F257" s="97" t="s">
        <v>1345</v>
      </c>
      <c r="G257" s="97" t="s">
        <v>1345</v>
      </c>
      <c r="H257" s="97" t="s">
        <v>1345</v>
      </c>
      <c r="I257" s="97" t="s">
        <v>1345</v>
      </c>
      <c r="J257" s="97" t="s">
        <v>1345</v>
      </c>
      <c r="K257" s="97" t="s">
        <v>1345</v>
      </c>
      <c r="L257" s="97" t="s">
        <v>1345</v>
      </c>
    </row>
    <row r="258" spans="1:12" ht="17" thickBot="1">
      <c r="A258" s="372" t="s">
        <v>1357</v>
      </c>
      <c r="B258" s="373"/>
      <c r="C258" s="100" t="s">
        <v>1354</v>
      </c>
      <c r="D258" s="100" t="s">
        <v>1354</v>
      </c>
      <c r="E258" s="100" t="s">
        <v>1354</v>
      </c>
      <c r="F258" s="100">
        <v>0</v>
      </c>
      <c r="G258" s="100">
        <v>0</v>
      </c>
      <c r="H258" s="100">
        <v>0</v>
      </c>
      <c r="I258" s="100">
        <v>0</v>
      </c>
      <c r="J258" s="100" t="s">
        <v>1354</v>
      </c>
      <c r="K258" s="100" t="s">
        <v>1354</v>
      </c>
      <c r="L258" s="100" t="s">
        <v>1354</v>
      </c>
    </row>
    <row r="259" spans="1:12" ht="17" thickBot="1">
      <c r="A259" s="374" t="s">
        <v>1352</v>
      </c>
      <c r="B259" s="375"/>
      <c r="C259" s="97" t="s">
        <v>1345</v>
      </c>
      <c r="D259" s="97" t="s">
        <v>1345</v>
      </c>
      <c r="E259" s="97" t="s">
        <v>1345</v>
      </c>
      <c r="F259" s="97">
        <v>0</v>
      </c>
      <c r="G259" s="97">
        <v>0</v>
      </c>
      <c r="H259" s="97">
        <v>0</v>
      </c>
      <c r="I259" s="97">
        <v>0</v>
      </c>
      <c r="J259" s="97" t="s">
        <v>1345</v>
      </c>
      <c r="K259" s="97" t="s">
        <v>1345</v>
      </c>
      <c r="L259" s="97" t="s">
        <v>1345</v>
      </c>
    </row>
    <row r="260" spans="1:12" ht="17" thickBot="1">
      <c r="A260" s="374" t="s">
        <v>1351</v>
      </c>
      <c r="B260" s="375"/>
      <c r="C260" s="97" t="s">
        <v>1345</v>
      </c>
      <c r="D260" s="97" t="s">
        <v>1345</v>
      </c>
      <c r="E260" s="97" t="s">
        <v>1345</v>
      </c>
      <c r="F260" s="97">
        <v>0</v>
      </c>
      <c r="G260" s="97">
        <v>0</v>
      </c>
      <c r="H260" s="97">
        <v>0</v>
      </c>
      <c r="I260" s="97">
        <v>0</v>
      </c>
      <c r="J260" s="97" t="s">
        <v>1345</v>
      </c>
      <c r="K260" s="97" t="s">
        <v>1345</v>
      </c>
      <c r="L260" s="97" t="s">
        <v>1345</v>
      </c>
    </row>
    <row r="261" spans="1:12" ht="17" thickBot="1">
      <c r="A261" s="374" t="s">
        <v>1337</v>
      </c>
      <c r="B261" s="375"/>
      <c r="C261" s="97" t="s">
        <v>1345</v>
      </c>
      <c r="D261" s="97" t="s">
        <v>1345</v>
      </c>
      <c r="E261" s="97" t="s">
        <v>1345</v>
      </c>
      <c r="F261" s="97">
        <v>0</v>
      </c>
      <c r="G261" s="97">
        <v>0</v>
      </c>
      <c r="H261" s="97">
        <v>0</v>
      </c>
      <c r="I261" s="97">
        <v>0</v>
      </c>
      <c r="J261" s="97" t="s">
        <v>1345</v>
      </c>
      <c r="K261" s="97" t="s">
        <v>1345</v>
      </c>
      <c r="L261" s="97" t="s">
        <v>1345</v>
      </c>
    </row>
    <row r="262" spans="1:12" ht="17" thickBot="1">
      <c r="A262" s="374" t="s">
        <v>1350</v>
      </c>
      <c r="B262" s="375"/>
      <c r="C262" s="97" t="s">
        <v>1345</v>
      </c>
      <c r="D262" s="97" t="s">
        <v>1345</v>
      </c>
      <c r="E262" s="97" t="s">
        <v>1345</v>
      </c>
      <c r="F262" s="97">
        <v>-2</v>
      </c>
      <c r="G262" s="97">
        <v>0</v>
      </c>
      <c r="H262" s="97">
        <v>0</v>
      </c>
      <c r="I262" s="97">
        <v>0</v>
      </c>
      <c r="J262" s="97" t="s">
        <v>1345</v>
      </c>
      <c r="K262" s="97" t="s">
        <v>1345</v>
      </c>
      <c r="L262" s="97" t="s">
        <v>1345</v>
      </c>
    </row>
    <row r="263" spans="1:12" ht="17" thickBot="1">
      <c r="A263" s="374" t="s">
        <v>1349</v>
      </c>
      <c r="B263" s="375"/>
      <c r="C263" s="97" t="s">
        <v>1345</v>
      </c>
      <c r="D263" s="97" t="s">
        <v>1345</v>
      </c>
      <c r="E263" s="97" t="s">
        <v>1345</v>
      </c>
      <c r="F263" s="97">
        <v>-160</v>
      </c>
      <c r="G263" s="97">
        <v>-148</v>
      </c>
      <c r="H263" s="97">
        <v>-62</v>
      </c>
      <c r="I263" s="97">
        <v>-12</v>
      </c>
      <c r="J263" s="97" t="s">
        <v>1345</v>
      </c>
      <c r="K263" s="97" t="s">
        <v>1345</v>
      </c>
      <c r="L263" s="97" t="s">
        <v>1345</v>
      </c>
    </row>
    <row r="264" spans="1:12" ht="17" thickBot="1">
      <c r="A264" s="374" t="s">
        <v>372</v>
      </c>
      <c r="B264" s="375"/>
      <c r="C264" s="97" t="s">
        <v>1345</v>
      </c>
      <c r="D264" s="97" t="s">
        <v>1345</v>
      </c>
      <c r="E264" s="97" t="s">
        <v>1345</v>
      </c>
      <c r="F264" s="97">
        <v>24</v>
      </c>
      <c r="G264" s="97">
        <v>21</v>
      </c>
      <c r="H264" s="97">
        <v>4</v>
      </c>
      <c r="I264" s="97">
        <v>0</v>
      </c>
      <c r="J264" s="97" t="s">
        <v>1345</v>
      </c>
      <c r="K264" s="97" t="s">
        <v>1345</v>
      </c>
      <c r="L264" s="97" t="s">
        <v>1345</v>
      </c>
    </row>
    <row r="265" spans="1:12" ht="17" thickBot="1">
      <c r="A265" s="374" t="s">
        <v>1347</v>
      </c>
      <c r="B265" s="375"/>
      <c r="C265" s="97" t="s">
        <v>1345</v>
      </c>
      <c r="D265" s="97" t="s">
        <v>1345</v>
      </c>
      <c r="E265" s="97" t="s">
        <v>1345</v>
      </c>
      <c r="F265" s="97">
        <v>-186</v>
      </c>
      <c r="G265" s="97">
        <v>-169</v>
      </c>
      <c r="H265" s="97">
        <v>-93</v>
      </c>
      <c r="I265" s="97">
        <v>85</v>
      </c>
      <c r="J265" s="97" t="s">
        <v>1345</v>
      </c>
      <c r="K265" s="97" t="s">
        <v>1345</v>
      </c>
      <c r="L265" s="97" t="s">
        <v>1345</v>
      </c>
    </row>
    <row r="266" spans="1:12" ht="17" thickBot="1">
      <c r="A266" s="374" t="s">
        <v>1234</v>
      </c>
      <c r="B266" s="375"/>
      <c r="C266" s="97" t="s">
        <v>1345</v>
      </c>
      <c r="D266" s="97" t="s">
        <v>1345</v>
      </c>
      <c r="E266" s="97" t="s">
        <v>1345</v>
      </c>
      <c r="F266" s="97">
        <v>0</v>
      </c>
      <c r="G266" s="97">
        <v>0</v>
      </c>
      <c r="H266" s="97">
        <v>0</v>
      </c>
      <c r="I266" s="97">
        <v>0</v>
      </c>
      <c r="J266" s="97" t="s">
        <v>1345</v>
      </c>
      <c r="K266" s="97" t="s">
        <v>1345</v>
      </c>
      <c r="L266" s="97" t="s">
        <v>1345</v>
      </c>
    </row>
    <row r="267" spans="1:12" ht="17" thickBot="1">
      <c r="A267" s="374" t="s">
        <v>870</v>
      </c>
      <c r="B267" s="375"/>
      <c r="C267" s="97" t="s">
        <v>1345</v>
      </c>
      <c r="D267" s="97" t="s">
        <v>1345</v>
      </c>
      <c r="E267" s="97" t="s">
        <v>1345</v>
      </c>
      <c r="F267" s="97">
        <v>0</v>
      </c>
      <c r="G267" s="97">
        <v>0</v>
      </c>
      <c r="H267" s="97">
        <v>0</v>
      </c>
      <c r="I267" s="97">
        <v>0</v>
      </c>
      <c r="J267" s="97" t="s">
        <v>1345</v>
      </c>
      <c r="K267" s="97" t="s">
        <v>1345</v>
      </c>
      <c r="L267" s="97" t="s">
        <v>1345</v>
      </c>
    </row>
    <row r="268" spans="1:12" ht="17" thickBot="1">
      <c r="A268" s="374" t="s">
        <v>1344</v>
      </c>
      <c r="B268" s="375"/>
      <c r="C268" s="97" t="s">
        <v>1345</v>
      </c>
      <c r="D268" s="97" t="s">
        <v>1345</v>
      </c>
      <c r="E268" s="97" t="s">
        <v>1345</v>
      </c>
      <c r="F268" s="97">
        <v>1387</v>
      </c>
      <c r="G268" s="97">
        <v>1726</v>
      </c>
      <c r="H268" s="97">
        <v>1570</v>
      </c>
      <c r="I268" s="97">
        <v>1570</v>
      </c>
      <c r="J268" s="97" t="s">
        <v>1345</v>
      </c>
      <c r="K268" s="97" t="s">
        <v>1345</v>
      </c>
      <c r="L268" s="97" t="s">
        <v>1345</v>
      </c>
    </row>
    <row r="269" spans="1:12" ht="17" thickBot="1">
      <c r="A269" s="374" t="s">
        <v>827</v>
      </c>
      <c r="B269" s="375"/>
      <c r="C269" s="97" t="s">
        <v>1345</v>
      </c>
      <c r="D269" s="97" t="s">
        <v>1345</v>
      </c>
      <c r="E269" s="97" t="s">
        <v>1345</v>
      </c>
      <c r="F269" s="97">
        <v>4904</v>
      </c>
      <c r="G269" s="97">
        <v>5415</v>
      </c>
      <c r="H269" s="97">
        <v>5512</v>
      </c>
      <c r="I269" s="97">
        <v>5023</v>
      </c>
      <c r="J269" s="97" t="s">
        <v>1345</v>
      </c>
      <c r="K269" s="97" t="s">
        <v>1345</v>
      </c>
      <c r="L269" s="97" t="s">
        <v>1345</v>
      </c>
    </row>
    <row r="270" spans="1:12" ht="17" thickBot="1">
      <c r="A270" s="374" t="s">
        <v>1343</v>
      </c>
      <c r="B270" s="375"/>
      <c r="C270" s="97" t="s">
        <v>1345</v>
      </c>
      <c r="D270" s="97" t="s">
        <v>1345</v>
      </c>
      <c r="E270" s="97" t="s">
        <v>1345</v>
      </c>
      <c r="F270" s="98">
        <v>-3.7900000000000003E-2</v>
      </c>
      <c r="G270" s="98">
        <v>-3.1199999999999999E-2</v>
      </c>
      <c r="H270" s="98">
        <v>-1.6899999999999998E-2</v>
      </c>
      <c r="I270" s="98">
        <v>1.6899999999999998E-2</v>
      </c>
      <c r="J270" s="97" t="s">
        <v>1345</v>
      </c>
      <c r="K270" s="97" t="s">
        <v>1345</v>
      </c>
      <c r="L270" s="97" t="s">
        <v>1345</v>
      </c>
    </row>
    <row r="271" spans="1:12" ht="17" thickBot="1">
      <c r="A271" s="374" t="s">
        <v>280</v>
      </c>
      <c r="B271" s="375"/>
      <c r="C271" s="97" t="s">
        <v>1345</v>
      </c>
      <c r="D271" s="97" t="s">
        <v>1345</v>
      </c>
      <c r="E271" s="97" t="s">
        <v>1345</v>
      </c>
      <c r="F271" s="97">
        <v>28</v>
      </c>
      <c r="G271" s="97">
        <v>36</v>
      </c>
      <c r="H271" s="97">
        <v>61</v>
      </c>
      <c r="I271" s="97">
        <v>15</v>
      </c>
      <c r="J271" s="97" t="s">
        <v>1345</v>
      </c>
      <c r="K271" s="97" t="s">
        <v>1345</v>
      </c>
      <c r="L271" s="97" t="s">
        <v>1345</v>
      </c>
    </row>
    <row r="272" spans="1:12" ht="17" thickBot="1">
      <c r="A272" s="372" t="s">
        <v>1356</v>
      </c>
      <c r="B272" s="373"/>
      <c r="C272" s="100" t="s">
        <v>1354</v>
      </c>
      <c r="D272" s="100" t="s">
        <v>1354</v>
      </c>
      <c r="E272" s="100" t="s">
        <v>1354</v>
      </c>
      <c r="F272" s="100" t="s">
        <v>1354</v>
      </c>
      <c r="G272" s="100" t="s">
        <v>1354</v>
      </c>
      <c r="H272" s="100" t="s">
        <v>1354</v>
      </c>
      <c r="I272" s="100" t="s">
        <v>1354</v>
      </c>
      <c r="J272" s="100" t="s">
        <v>1354</v>
      </c>
      <c r="K272" s="100" t="s">
        <v>1354</v>
      </c>
      <c r="L272" s="100" t="s">
        <v>1354</v>
      </c>
    </row>
    <row r="273" spans="1:12" ht="17" thickBot="1">
      <c r="A273" s="374" t="s">
        <v>1349</v>
      </c>
      <c r="B273" s="375"/>
      <c r="C273" s="97">
        <v>-251</v>
      </c>
      <c r="D273" s="97">
        <v>744</v>
      </c>
      <c r="E273" s="97">
        <v>6</v>
      </c>
      <c r="F273" s="97">
        <v>138</v>
      </c>
      <c r="G273" s="97">
        <v>0</v>
      </c>
      <c r="H273" s="97">
        <v>0</v>
      </c>
      <c r="I273" s="97" t="s">
        <v>1345</v>
      </c>
      <c r="J273" s="97" t="s">
        <v>1345</v>
      </c>
      <c r="K273" s="97" t="s">
        <v>1345</v>
      </c>
      <c r="L273" s="97" t="s">
        <v>1345</v>
      </c>
    </row>
    <row r="274" spans="1:12" ht="17" thickBot="1">
      <c r="A274" s="372" t="s">
        <v>1355</v>
      </c>
      <c r="B274" s="373"/>
      <c r="C274" s="100" t="s">
        <v>1354</v>
      </c>
      <c r="D274" s="100" t="s">
        <v>1354</v>
      </c>
      <c r="E274" s="100" t="s">
        <v>1354</v>
      </c>
      <c r="F274" s="100" t="s">
        <v>1354</v>
      </c>
      <c r="G274" s="100" t="s">
        <v>1354</v>
      </c>
      <c r="H274" s="100" t="s">
        <v>1354</v>
      </c>
      <c r="I274" s="100" t="s">
        <v>1354</v>
      </c>
      <c r="J274" s="100" t="s">
        <v>1354</v>
      </c>
      <c r="K274" s="100" t="s">
        <v>1354</v>
      </c>
      <c r="L274" s="100" t="s">
        <v>1354</v>
      </c>
    </row>
    <row r="275" spans="1:12" ht="17" thickBot="1">
      <c r="A275" s="374" t="s">
        <v>1350</v>
      </c>
      <c r="B275" s="375"/>
      <c r="C275" s="97">
        <v>-13</v>
      </c>
      <c r="D275" s="97">
        <v>13</v>
      </c>
      <c r="E275" s="97" t="s">
        <v>1345</v>
      </c>
      <c r="F275" s="97" t="s">
        <v>1345</v>
      </c>
      <c r="G275" s="97" t="s">
        <v>1345</v>
      </c>
      <c r="H275" s="97" t="s">
        <v>1345</v>
      </c>
      <c r="I275" s="97" t="s">
        <v>1345</v>
      </c>
      <c r="J275" s="97" t="s">
        <v>1345</v>
      </c>
      <c r="K275" s="97" t="s">
        <v>1345</v>
      </c>
      <c r="L275" s="97" t="s">
        <v>1345</v>
      </c>
    </row>
    <row r="276" spans="1:12" ht="17" thickBot="1">
      <c r="A276" s="374" t="s">
        <v>1349</v>
      </c>
      <c r="B276" s="375"/>
      <c r="C276" s="97">
        <v>-118</v>
      </c>
      <c r="D276" s="97">
        <v>-131</v>
      </c>
      <c r="E276" s="97" t="s">
        <v>1345</v>
      </c>
      <c r="F276" s="97" t="s">
        <v>1345</v>
      </c>
      <c r="G276" s="97" t="s">
        <v>1345</v>
      </c>
      <c r="H276" s="97" t="s">
        <v>1345</v>
      </c>
      <c r="I276" s="97" t="s">
        <v>1345</v>
      </c>
      <c r="J276" s="97" t="s">
        <v>1345</v>
      </c>
      <c r="K276" s="97" t="s">
        <v>1345</v>
      </c>
      <c r="L276" s="97" t="s">
        <v>1345</v>
      </c>
    </row>
    <row r="277" spans="1:12" ht="17" thickBot="1">
      <c r="A277" s="374" t="s">
        <v>372</v>
      </c>
      <c r="B277" s="375"/>
      <c r="C277" s="97">
        <v>44</v>
      </c>
      <c r="D277" s="97">
        <v>36</v>
      </c>
      <c r="E277" s="97" t="s">
        <v>1345</v>
      </c>
      <c r="F277" s="97" t="s">
        <v>1345</v>
      </c>
      <c r="G277" s="97" t="s">
        <v>1345</v>
      </c>
      <c r="H277" s="97" t="s">
        <v>1345</v>
      </c>
      <c r="I277" s="97" t="s">
        <v>1345</v>
      </c>
      <c r="J277" s="97" t="s">
        <v>1345</v>
      </c>
      <c r="K277" s="97" t="s">
        <v>1345</v>
      </c>
      <c r="L277" s="97" t="s">
        <v>1345</v>
      </c>
    </row>
    <row r="278" spans="1:12" ht="17" thickBot="1">
      <c r="A278" s="374" t="s">
        <v>1347</v>
      </c>
      <c r="B278" s="375"/>
      <c r="C278" s="97">
        <v>-200</v>
      </c>
      <c r="D278" s="97">
        <v>-182</v>
      </c>
      <c r="E278" s="97" t="s">
        <v>1345</v>
      </c>
      <c r="F278" s="97" t="s">
        <v>1345</v>
      </c>
      <c r="G278" s="97" t="s">
        <v>1345</v>
      </c>
      <c r="H278" s="97" t="s">
        <v>1345</v>
      </c>
      <c r="I278" s="97" t="s">
        <v>1345</v>
      </c>
      <c r="J278" s="97" t="s">
        <v>1345</v>
      </c>
      <c r="K278" s="97" t="s">
        <v>1345</v>
      </c>
      <c r="L278" s="97" t="s">
        <v>1345</v>
      </c>
    </row>
    <row r="279" spans="1:12" ht="17" thickBot="1">
      <c r="A279" s="374" t="s">
        <v>1344</v>
      </c>
      <c r="B279" s="375"/>
      <c r="C279" s="97">
        <v>869</v>
      </c>
      <c r="D279" s="97">
        <v>1062</v>
      </c>
      <c r="E279" s="97" t="s">
        <v>1345</v>
      </c>
      <c r="F279" s="97" t="s">
        <v>1345</v>
      </c>
      <c r="G279" s="97" t="s">
        <v>1345</v>
      </c>
      <c r="H279" s="97" t="s">
        <v>1345</v>
      </c>
      <c r="I279" s="97" t="s">
        <v>1345</v>
      </c>
      <c r="J279" s="97" t="s">
        <v>1345</v>
      </c>
      <c r="K279" s="97" t="s">
        <v>1345</v>
      </c>
      <c r="L279" s="97" t="s">
        <v>1345</v>
      </c>
    </row>
    <row r="280" spans="1:12" ht="17" thickBot="1">
      <c r="A280" s="374" t="s">
        <v>827</v>
      </c>
      <c r="B280" s="375"/>
      <c r="C280" s="97">
        <v>3951</v>
      </c>
      <c r="D280" s="97">
        <v>4015</v>
      </c>
      <c r="E280" s="97" t="s">
        <v>1345</v>
      </c>
      <c r="F280" s="97" t="s">
        <v>1345</v>
      </c>
      <c r="G280" s="97" t="s">
        <v>1345</v>
      </c>
      <c r="H280" s="97" t="s">
        <v>1345</v>
      </c>
      <c r="I280" s="97" t="s">
        <v>1345</v>
      </c>
      <c r="J280" s="97" t="s">
        <v>1345</v>
      </c>
      <c r="K280" s="97" t="s">
        <v>1345</v>
      </c>
      <c r="L280" s="97" t="s">
        <v>1345</v>
      </c>
    </row>
    <row r="281" spans="1:12" ht="17" thickBot="1">
      <c r="A281" s="374" t="s">
        <v>1343</v>
      </c>
      <c r="B281" s="375"/>
      <c r="C281" s="98">
        <v>-5.0599999999999999E-2</v>
      </c>
      <c r="D281" s="98">
        <v>-4.53E-2</v>
      </c>
      <c r="E281" s="97" t="s">
        <v>1345</v>
      </c>
      <c r="F281" s="97" t="s">
        <v>1345</v>
      </c>
      <c r="G281" s="97" t="s">
        <v>1345</v>
      </c>
      <c r="H281" s="97" t="s">
        <v>1345</v>
      </c>
      <c r="I281" s="97" t="s">
        <v>1345</v>
      </c>
      <c r="J281" s="97" t="s">
        <v>1345</v>
      </c>
      <c r="K281" s="97" t="s">
        <v>1345</v>
      </c>
      <c r="L281" s="97" t="s">
        <v>1345</v>
      </c>
    </row>
    <row r="282" spans="1:12" ht="17" thickBot="1">
      <c r="A282" s="374" t="s">
        <v>280</v>
      </c>
      <c r="B282" s="375"/>
      <c r="C282" s="97">
        <v>35</v>
      </c>
      <c r="D282" s="97">
        <v>24</v>
      </c>
      <c r="E282" s="97" t="s">
        <v>1345</v>
      </c>
      <c r="F282" s="97" t="s">
        <v>1345</v>
      </c>
      <c r="G282" s="97" t="s">
        <v>1345</v>
      </c>
      <c r="H282" s="97" t="s">
        <v>1345</v>
      </c>
      <c r="I282" s="97" t="s">
        <v>1345</v>
      </c>
      <c r="J282" s="97" t="s">
        <v>1345</v>
      </c>
      <c r="K282" s="97" t="s">
        <v>1345</v>
      </c>
      <c r="L282" s="97" t="s">
        <v>1345</v>
      </c>
    </row>
    <row r="283" spans="1:12" ht="17" thickBot="1">
      <c r="A283" s="372" t="s">
        <v>1353</v>
      </c>
      <c r="B283" s="373"/>
      <c r="C283" s="99">
        <v>1</v>
      </c>
      <c r="D283" s="99">
        <v>1</v>
      </c>
      <c r="E283" s="99">
        <v>1</v>
      </c>
      <c r="F283" s="99">
        <v>1</v>
      </c>
      <c r="G283" s="99">
        <v>1</v>
      </c>
      <c r="H283" s="99">
        <v>1</v>
      </c>
      <c r="I283" s="99">
        <v>1</v>
      </c>
      <c r="J283" s="99">
        <v>1</v>
      </c>
      <c r="K283" s="99">
        <v>1</v>
      </c>
      <c r="L283" s="99">
        <v>1</v>
      </c>
    </row>
    <row r="284" spans="1:12" ht="17" thickBot="1">
      <c r="A284" s="374" t="s">
        <v>1352</v>
      </c>
      <c r="B284" s="375"/>
      <c r="C284" s="97">
        <v>43471</v>
      </c>
      <c r="D284" s="97">
        <v>42522</v>
      </c>
      <c r="E284" s="97">
        <v>42270</v>
      </c>
      <c r="F284" s="97">
        <v>42239</v>
      </c>
      <c r="G284" s="97">
        <v>41381</v>
      </c>
      <c r="H284" s="97">
        <v>40859</v>
      </c>
      <c r="I284" s="97">
        <v>40918</v>
      </c>
      <c r="J284" s="97">
        <v>40236</v>
      </c>
      <c r="K284" s="97">
        <v>39445</v>
      </c>
      <c r="L284" s="97">
        <v>40981</v>
      </c>
    </row>
    <row r="285" spans="1:12" ht="17" thickBot="1">
      <c r="A285" s="374" t="s">
        <v>1351</v>
      </c>
      <c r="B285" s="375"/>
      <c r="C285" s="97">
        <v>0</v>
      </c>
      <c r="D285" s="97">
        <v>0</v>
      </c>
      <c r="E285" s="97">
        <v>1</v>
      </c>
      <c r="F285" s="97">
        <v>-1</v>
      </c>
      <c r="G285" s="97">
        <v>0</v>
      </c>
      <c r="H285" s="97">
        <v>0</v>
      </c>
      <c r="I285" s="97">
        <v>0</v>
      </c>
      <c r="J285" s="97">
        <v>0</v>
      </c>
      <c r="K285" s="97">
        <v>0</v>
      </c>
      <c r="L285" s="97">
        <v>0</v>
      </c>
    </row>
    <row r="286" spans="1:12" ht="17" thickBot="1">
      <c r="A286" s="374" t="s">
        <v>1337</v>
      </c>
      <c r="B286" s="375"/>
      <c r="C286" s="97">
        <v>43471</v>
      </c>
      <c r="D286" s="97">
        <v>42522</v>
      </c>
      <c r="E286" s="97">
        <v>42271</v>
      </c>
      <c r="F286" s="97">
        <v>42238</v>
      </c>
      <c r="G286" s="97">
        <v>41381</v>
      </c>
      <c r="H286" s="97">
        <v>40859</v>
      </c>
      <c r="I286" s="97">
        <v>40918</v>
      </c>
      <c r="J286" s="97">
        <v>40236</v>
      </c>
      <c r="K286" s="97">
        <v>39445</v>
      </c>
      <c r="L286" s="97">
        <v>40981</v>
      </c>
    </row>
    <row r="287" spans="1:12" ht="17" thickBot="1">
      <c r="A287" s="374" t="s">
        <v>1350</v>
      </c>
      <c r="B287" s="375"/>
      <c r="C287" s="97">
        <v>-383</v>
      </c>
      <c r="D287" s="97">
        <v>457</v>
      </c>
      <c r="E287" s="97">
        <v>-89</v>
      </c>
      <c r="F287" s="97">
        <v>-238</v>
      </c>
      <c r="G287" s="97">
        <v>-247</v>
      </c>
      <c r="H287" s="97">
        <v>-357</v>
      </c>
      <c r="I287" s="97">
        <v>-1486</v>
      </c>
      <c r="J287" s="97">
        <v>5</v>
      </c>
      <c r="K287" s="97">
        <v>-327</v>
      </c>
      <c r="L287" s="97">
        <v>-124</v>
      </c>
    </row>
    <row r="288" spans="1:12" ht="17" thickBot="1">
      <c r="A288" s="374" t="s">
        <v>1349</v>
      </c>
      <c r="B288" s="375"/>
      <c r="C288" s="97">
        <v>12713</v>
      </c>
      <c r="D288" s="97">
        <v>13309</v>
      </c>
      <c r="E288" s="97">
        <v>12685</v>
      </c>
      <c r="F288" s="97">
        <v>12997</v>
      </c>
      <c r="G288" s="97">
        <v>11977</v>
      </c>
      <c r="H288" s="97">
        <v>11863</v>
      </c>
      <c r="I288" s="97">
        <v>11719</v>
      </c>
      <c r="J288" s="97">
        <v>11277</v>
      </c>
      <c r="K288" s="97">
        <v>11112</v>
      </c>
      <c r="L288" s="97">
        <v>12235</v>
      </c>
    </row>
    <row r="289" spans="1:12" ht="17" thickBot="1">
      <c r="A289" s="374" t="s">
        <v>1348</v>
      </c>
      <c r="B289" s="375"/>
      <c r="C289" s="98">
        <v>0.29239999999999999</v>
      </c>
      <c r="D289" s="98">
        <v>0.313</v>
      </c>
      <c r="E289" s="98">
        <v>0.30009999999999998</v>
      </c>
      <c r="F289" s="98">
        <v>0.30769999999999997</v>
      </c>
      <c r="G289" s="98">
        <v>0.28939999999999999</v>
      </c>
      <c r="H289" s="98">
        <v>0.2903</v>
      </c>
      <c r="I289" s="98">
        <v>0.28639999999999999</v>
      </c>
      <c r="J289" s="98">
        <v>0.28029999999999999</v>
      </c>
      <c r="K289" s="98">
        <v>0.28170000000000001</v>
      </c>
      <c r="L289" s="98">
        <v>0.29859999999999998</v>
      </c>
    </row>
    <row r="290" spans="1:12" ht="17" thickBot="1">
      <c r="A290" s="374" t="s">
        <v>372</v>
      </c>
      <c r="B290" s="375"/>
      <c r="C290" s="97">
        <v>7036</v>
      </c>
      <c r="D290" s="97">
        <v>7073</v>
      </c>
      <c r="E290" s="97">
        <v>7136</v>
      </c>
      <c r="F290" s="97">
        <v>7109</v>
      </c>
      <c r="G290" s="97">
        <v>7047</v>
      </c>
      <c r="H290" s="97">
        <v>6846</v>
      </c>
      <c r="I290" s="97">
        <v>6728</v>
      </c>
      <c r="J290" s="97">
        <v>6465</v>
      </c>
      <c r="K290" s="97">
        <v>6038</v>
      </c>
      <c r="L290" s="97">
        <v>6052</v>
      </c>
    </row>
    <row r="291" spans="1:12" ht="17" thickBot="1">
      <c r="A291" s="374" t="s">
        <v>1347</v>
      </c>
      <c r="B291" s="375"/>
      <c r="C291" s="97">
        <v>4801</v>
      </c>
      <c r="D291" s="97">
        <v>2521</v>
      </c>
      <c r="E291" s="97">
        <v>5521</v>
      </c>
      <c r="F291" s="97">
        <v>5927</v>
      </c>
      <c r="G291" s="97">
        <v>4829</v>
      </c>
      <c r="H291" s="97">
        <v>4778</v>
      </c>
      <c r="I291" s="97">
        <v>4077</v>
      </c>
      <c r="J291" s="97">
        <v>4742</v>
      </c>
      <c r="K291" s="97">
        <v>4571</v>
      </c>
      <c r="L291" s="97">
        <v>5288</v>
      </c>
    </row>
    <row r="292" spans="1:12" ht="17" thickBot="1">
      <c r="A292" s="374" t="s">
        <v>1346</v>
      </c>
      <c r="B292" s="375"/>
      <c r="C292" s="98">
        <v>0.1104</v>
      </c>
      <c r="D292" s="98">
        <v>5.9299999999999999E-2</v>
      </c>
      <c r="E292" s="98">
        <v>0.13059999999999999</v>
      </c>
      <c r="F292" s="98">
        <v>0.14030000000000001</v>
      </c>
      <c r="G292" s="98">
        <v>0.1167</v>
      </c>
      <c r="H292" s="98">
        <v>0.1169</v>
      </c>
      <c r="I292" s="98">
        <v>9.9599999999999994E-2</v>
      </c>
      <c r="J292" s="98">
        <v>0.1179</v>
      </c>
      <c r="K292" s="98">
        <v>0.1159</v>
      </c>
      <c r="L292" s="98">
        <v>0.129</v>
      </c>
    </row>
    <row r="293" spans="1:12" ht="17" thickBot="1">
      <c r="A293" s="374" t="s">
        <v>1234</v>
      </c>
      <c r="B293" s="375"/>
      <c r="C293" s="97">
        <v>-1</v>
      </c>
      <c r="D293" s="97">
        <v>3</v>
      </c>
      <c r="E293" s="97">
        <v>-1</v>
      </c>
      <c r="F293" s="97">
        <v>7</v>
      </c>
      <c r="G293" s="97">
        <v>3</v>
      </c>
      <c r="H293" s="97">
        <v>6</v>
      </c>
      <c r="I293" s="97">
        <v>-46</v>
      </c>
      <c r="J293" s="97">
        <v>-38</v>
      </c>
      <c r="K293" s="97">
        <v>-215</v>
      </c>
      <c r="L293" s="97">
        <v>-259</v>
      </c>
    </row>
    <row r="294" spans="1:12" ht="17" thickBot="1">
      <c r="A294" s="374" t="s">
        <v>870</v>
      </c>
      <c r="B294" s="375"/>
      <c r="C294" s="97">
        <v>1487</v>
      </c>
      <c r="D294" s="97">
        <v>1439</v>
      </c>
      <c r="E294" s="97">
        <v>98</v>
      </c>
      <c r="F294" s="97">
        <v>103</v>
      </c>
      <c r="G294" s="97">
        <v>104</v>
      </c>
      <c r="H294" s="97">
        <v>77</v>
      </c>
      <c r="I294" s="97">
        <v>130</v>
      </c>
      <c r="J294" s="97">
        <v>162</v>
      </c>
      <c r="K294" s="97">
        <v>603</v>
      </c>
      <c r="L294" s="97" t="s">
        <v>1345</v>
      </c>
    </row>
    <row r="295" spans="1:12" ht="17" thickBot="1">
      <c r="A295" s="374" t="s">
        <v>1344</v>
      </c>
      <c r="B295" s="375"/>
      <c r="C295" s="97">
        <v>82847</v>
      </c>
      <c r="D295" s="97">
        <v>82238</v>
      </c>
      <c r="E295" s="97">
        <v>82639</v>
      </c>
      <c r="F295" s="97">
        <v>81317</v>
      </c>
      <c r="G295" s="97">
        <v>74701</v>
      </c>
      <c r="H295" s="97">
        <v>73612</v>
      </c>
      <c r="I295" s="97">
        <v>74819</v>
      </c>
      <c r="J295" s="97">
        <v>71330</v>
      </c>
      <c r="K295" s="97">
        <v>68216</v>
      </c>
      <c r="L295" s="97">
        <v>71751</v>
      </c>
    </row>
    <row r="296" spans="1:12" ht="17" thickBot="1">
      <c r="A296" s="374" t="s">
        <v>827</v>
      </c>
      <c r="B296" s="375"/>
      <c r="C296" s="97">
        <v>109649</v>
      </c>
      <c r="D296" s="97">
        <v>108072</v>
      </c>
      <c r="E296" s="97">
        <v>107734</v>
      </c>
      <c r="F296" s="97">
        <v>106303</v>
      </c>
      <c r="G296" s="97">
        <v>96592</v>
      </c>
      <c r="H296" s="97">
        <v>95349</v>
      </c>
      <c r="I296" s="97">
        <v>94668</v>
      </c>
      <c r="J296" s="97">
        <v>91430</v>
      </c>
      <c r="K296" s="97">
        <v>88404</v>
      </c>
      <c r="L296" s="97">
        <v>85833</v>
      </c>
    </row>
    <row r="297" spans="1:12" ht="17" thickBot="1">
      <c r="A297" s="374" t="s">
        <v>1343</v>
      </c>
      <c r="B297" s="375"/>
      <c r="C297" s="98">
        <v>4.3799999999999999E-2</v>
      </c>
      <c r="D297" s="98">
        <v>2.3300000000000001E-2</v>
      </c>
      <c r="E297" s="98">
        <v>5.1200000000000002E-2</v>
      </c>
      <c r="F297" s="98">
        <v>5.5800000000000002E-2</v>
      </c>
      <c r="G297" s="98">
        <v>0.05</v>
      </c>
      <c r="H297" s="98">
        <v>5.0099999999999999E-2</v>
      </c>
      <c r="I297" s="98">
        <v>4.3099999999999999E-2</v>
      </c>
      <c r="J297" s="98">
        <v>5.1900000000000002E-2</v>
      </c>
      <c r="K297" s="98">
        <v>5.1700000000000003E-2</v>
      </c>
      <c r="L297" s="98">
        <v>6.1600000000000002E-2</v>
      </c>
    </row>
    <row r="298" spans="1:12">
      <c r="A298" s="376" t="s">
        <v>280</v>
      </c>
      <c r="B298" s="377"/>
      <c r="C298" s="97">
        <v>7370</v>
      </c>
      <c r="D298" s="97">
        <v>7659</v>
      </c>
      <c r="E298" s="97">
        <v>7133</v>
      </c>
      <c r="F298" s="97">
        <v>8566</v>
      </c>
      <c r="G298" s="97">
        <v>7442</v>
      </c>
      <c r="H298" s="97">
        <v>7209</v>
      </c>
      <c r="I298" s="97">
        <v>6971</v>
      </c>
      <c r="J298" s="97">
        <v>6486</v>
      </c>
      <c r="K298" s="97">
        <v>5636</v>
      </c>
      <c r="L298" s="97">
        <v>6212</v>
      </c>
    </row>
  </sheetData>
  <mergeCells count="293">
    <mergeCell ref="A294:B294"/>
    <mergeCell ref="A295:B295"/>
    <mergeCell ref="A296:B296"/>
    <mergeCell ref="A297:B297"/>
    <mergeCell ref="A298:B298"/>
    <mergeCell ref="A288:B288"/>
    <mergeCell ref="A289:B289"/>
    <mergeCell ref="A290:B290"/>
    <mergeCell ref="A291:B291"/>
    <mergeCell ref="A292:B292"/>
    <mergeCell ref="A276:B276"/>
    <mergeCell ref="A277:B277"/>
    <mergeCell ref="A278:B278"/>
    <mergeCell ref="A279:B279"/>
    <mergeCell ref="A280:B280"/>
    <mergeCell ref="A281:B281"/>
    <mergeCell ref="A293:B293"/>
    <mergeCell ref="A282:B282"/>
    <mergeCell ref="A283:B283"/>
    <mergeCell ref="A284:B284"/>
    <mergeCell ref="A285:B285"/>
    <mergeCell ref="A286:B286"/>
    <mergeCell ref="A287:B287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5:B5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E78F-0769-D342-BB1A-E2D176EE82CE}">
  <dimension ref="A1:M47"/>
  <sheetViews>
    <sheetView showGridLines="0" workbookViewId="0">
      <selection activeCell="A41" sqref="A41:D41"/>
    </sheetView>
  </sheetViews>
  <sheetFormatPr baseColWidth="10" defaultColWidth="8.83203125" defaultRowHeight="16"/>
  <cols>
    <col min="1" max="1" width="35.33203125" style="61" bestFit="1" customWidth="1"/>
    <col min="2" max="2" width="5.5" style="61" customWidth="1"/>
    <col min="3" max="3" width="4" style="61" customWidth="1"/>
    <col min="4" max="4" width="5.5" style="61" customWidth="1"/>
    <col min="5" max="5" width="23" style="61" bestFit="1" customWidth="1"/>
    <col min="6" max="6" width="3.5" style="61" bestFit="1" customWidth="1"/>
    <col min="7" max="7" width="4" style="61" bestFit="1" customWidth="1"/>
    <col min="8" max="8" width="8.33203125" style="61" bestFit="1" customWidth="1"/>
    <col min="9" max="9" width="22" style="61" bestFit="1" customWidth="1"/>
    <col min="10" max="10" width="4" style="61" bestFit="1" customWidth="1"/>
    <col min="11" max="11" width="6.1640625" style="61" bestFit="1" customWidth="1"/>
    <col min="12" max="12" width="9.1640625" style="61" bestFit="1" customWidth="1"/>
    <col min="13" max="13" width="5.33203125" style="61" bestFit="1" customWidth="1"/>
    <col min="14" max="16384" width="8.83203125" style="61"/>
  </cols>
  <sheetData>
    <row r="1" spans="1:13">
      <c r="A1" s="87" t="s">
        <v>1493</v>
      </c>
    </row>
    <row r="3" spans="1:13">
      <c r="A3" s="67" t="s">
        <v>1492</v>
      </c>
    </row>
    <row r="4" spans="1:13">
      <c r="A4" s="67" t="s">
        <v>1491</v>
      </c>
    </row>
    <row r="5" spans="1:13">
      <c r="A5" s="110" t="s">
        <v>1490</v>
      </c>
    </row>
    <row r="6" spans="1:13">
      <c r="A6" s="409" t="s">
        <v>1489</v>
      </c>
      <c r="B6" s="409"/>
      <c r="C6" s="409"/>
      <c r="D6" s="409"/>
      <c r="E6" s="409" t="s">
        <v>1488</v>
      </c>
      <c r="F6" s="409"/>
      <c r="G6" s="409"/>
      <c r="H6" s="409"/>
      <c r="I6" s="411" t="s">
        <v>1487</v>
      </c>
      <c r="J6" s="411"/>
      <c r="K6" s="411"/>
      <c r="L6" s="411"/>
      <c r="M6" s="411"/>
    </row>
    <row r="7" spans="1:13" ht="17" thickBot="1">
      <c r="A7" s="390" t="s">
        <v>1486</v>
      </c>
      <c r="B7" s="391"/>
      <c r="C7" s="391"/>
      <c r="D7" s="391"/>
      <c r="E7" s="105"/>
      <c r="F7" s="105" t="s">
        <v>1405</v>
      </c>
      <c r="G7" s="105" t="s">
        <v>1388</v>
      </c>
      <c r="H7" s="105" t="s">
        <v>1387</v>
      </c>
      <c r="I7" s="105"/>
      <c r="J7" s="105" t="s">
        <v>1389</v>
      </c>
      <c r="K7" s="105" t="s">
        <v>1405</v>
      </c>
      <c r="L7" s="105" t="s">
        <v>1388</v>
      </c>
      <c r="M7" s="105" t="s">
        <v>1387</v>
      </c>
    </row>
    <row r="8" spans="1:13" ht="16" customHeight="1" thickBot="1">
      <c r="A8" s="103" t="s">
        <v>1485</v>
      </c>
      <c r="B8" s="396" t="s">
        <v>1484</v>
      </c>
      <c r="C8" s="397"/>
      <c r="D8" s="397"/>
      <c r="E8" s="103" t="s">
        <v>1483</v>
      </c>
      <c r="F8" s="102" t="s">
        <v>89</v>
      </c>
      <c r="G8" s="102" t="s">
        <v>89</v>
      </c>
      <c r="H8" s="102">
        <v>44122</v>
      </c>
      <c r="I8" s="103" t="s">
        <v>1482</v>
      </c>
      <c r="J8" s="104" t="s">
        <v>89</v>
      </c>
      <c r="K8" s="108"/>
      <c r="L8" s="104" t="s">
        <v>89</v>
      </c>
      <c r="M8" s="104">
        <v>0.63</v>
      </c>
    </row>
    <row r="9" spans="1:13" ht="16" customHeight="1" thickBot="1">
      <c r="A9" s="103" t="s">
        <v>1481</v>
      </c>
      <c r="B9" s="386" t="s">
        <v>1480</v>
      </c>
      <c r="C9" s="387"/>
      <c r="D9" s="387"/>
      <c r="E9" s="103" t="s">
        <v>1479</v>
      </c>
      <c r="F9" s="104" t="s">
        <v>89</v>
      </c>
      <c r="G9" s="104" t="s">
        <v>89</v>
      </c>
      <c r="H9" s="104">
        <v>14380</v>
      </c>
      <c r="I9" s="103" t="s">
        <v>1478</v>
      </c>
      <c r="J9" s="108"/>
      <c r="K9" s="108"/>
      <c r="L9" s="102" t="s">
        <v>89</v>
      </c>
      <c r="M9" s="108"/>
    </row>
    <row r="10" spans="1:13" ht="16" customHeight="1" thickBot="1">
      <c r="A10" s="103" t="s">
        <v>1477</v>
      </c>
      <c r="B10" s="388" t="s">
        <v>1476</v>
      </c>
      <c r="C10" s="389"/>
      <c r="D10" s="389"/>
      <c r="E10" s="103" t="s">
        <v>1475</v>
      </c>
      <c r="F10" s="102" t="s">
        <v>89</v>
      </c>
      <c r="G10" s="102" t="s">
        <v>89</v>
      </c>
      <c r="H10" s="102">
        <v>5546</v>
      </c>
      <c r="I10" s="103" t="s">
        <v>1474</v>
      </c>
      <c r="J10" s="108"/>
      <c r="K10" s="108"/>
      <c r="L10" s="108"/>
      <c r="M10" s="104">
        <v>12.37</v>
      </c>
    </row>
    <row r="11" spans="1:13" ht="16" customHeight="1" thickBot="1">
      <c r="A11" s="390" t="s">
        <v>1473</v>
      </c>
      <c r="B11" s="391"/>
      <c r="C11" s="391"/>
      <c r="D11" s="391"/>
      <c r="E11" s="103" t="s">
        <v>1472</v>
      </c>
      <c r="F11" s="104" t="s">
        <v>89</v>
      </c>
      <c r="G11" s="104" t="s">
        <v>89</v>
      </c>
      <c r="H11" s="104">
        <v>3763</v>
      </c>
      <c r="I11" s="103" t="s">
        <v>1471</v>
      </c>
      <c r="J11" s="108"/>
      <c r="K11" s="108"/>
      <c r="L11" s="108"/>
      <c r="M11" s="102">
        <v>10.43</v>
      </c>
    </row>
    <row r="12" spans="1:13" ht="16" customHeight="1" thickBot="1">
      <c r="A12" s="103" t="s">
        <v>1470</v>
      </c>
      <c r="B12" s="380">
        <v>-8.0999999999999996E-3</v>
      </c>
      <c r="C12" s="381"/>
      <c r="D12" s="381"/>
      <c r="E12" s="103" t="s">
        <v>1469</v>
      </c>
      <c r="F12" s="102" t="s">
        <v>89</v>
      </c>
      <c r="G12" s="102" t="s">
        <v>89</v>
      </c>
      <c r="H12" s="102">
        <v>2892</v>
      </c>
      <c r="I12" s="103" t="s">
        <v>1468</v>
      </c>
      <c r="J12" s="104" t="s">
        <v>89</v>
      </c>
      <c r="K12" s="108"/>
      <c r="L12" s="104" t="s">
        <v>89</v>
      </c>
      <c r="M12" s="104">
        <v>2.39</v>
      </c>
    </row>
    <row r="13" spans="1:13" ht="16" customHeight="1" thickBot="1">
      <c r="A13" s="103" t="s">
        <v>1467</v>
      </c>
      <c r="B13" s="382">
        <v>-2.4500000000000001E-2</v>
      </c>
      <c r="C13" s="383"/>
      <c r="D13" s="383"/>
      <c r="E13" s="103" t="s">
        <v>1466</v>
      </c>
      <c r="F13" s="104" t="s">
        <v>89</v>
      </c>
      <c r="G13" s="104" t="s">
        <v>89</v>
      </c>
      <c r="H13" s="104">
        <v>2265</v>
      </c>
      <c r="I13" s="103" t="s">
        <v>1465</v>
      </c>
      <c r="J13" s="386" t="s">
        <v>89</v>
      </c>
      <c r="K13" s="408"/>
      <c r="L13" s="107"/>
      <c r="M13" s="102" t="s">
        <v>89</v>
      </c>
    </row>
    <row r="14" spans="1:13" ht="16" customHeight="1" thickBot="1">
      <c r="A14" s="103" t="s">
        <v>1464</v>
      </c>
      <c r="B14" s="384">
        <v>-5.4199999999999998E-2</v>
      </c>
      <c r="C14" s="385"/>
      <c r="D14" s="385"/>
      <c r="E14" s="103" t="s">
        <v>1463</v>
      </c>
      <c r="F14" s="102" t="s">
        <v>89</v>
      </c>
      <c r="G14" s="102" t="s">
        <v>89</v>
      </c>
      <c r="H14" s="102">
        <v>2660.52</v>
      </c>
      <c r="I14" s="103" t="s">
        <v>1462</v>
      </c>
      <c r="J14" s="388">
        <v>1.53</v>
      </c>
      <c r="K14" s="389"/>
      <c r="L14" s="389"/>
      <c r="M14" s="389"/>
    </row>
    <row r="15" spans="1:13" ht="16" customHeight="1" thickBot="1">
      <c r="A15" s="103" t="s">
        <v>1461</v>
      </c>
      <c r="B15" s="382">
        <v>-2.0999999999999999E-3</v>
      </c>
      <c r="C15" s="383"/>
      <c r="D15" s="383"/>
      <c r="E15" s="390" t="s">
        <v>1460</v>
      </c>
      <c r="F15" s="391"/>
      <c r="G15" s="391"/>
      <c r="H15" s="391"/>
      <c r="I15" s="103" t="s">
        <v>1459</v>
      </c>
      <c r="J15" s="386">
        <v>4.6900000000000004</v>
      </c>
      <c r="K15" s="387"/>
      <c r="L15" s="387"/>
      <c r="M15" s="387"/>
    </row>
    <row r="16" spans="1:13" ht="16" customHeight="1" thickBot="1">
      <c r="A16" s="103" t="s">
        <v>1458</v>
      </c>
      <c r="B16" s="384">
        <v>-3.15E-2</v>
      </c>
      <c r="C16" s="385"/>
      <c r="D16" s="385"/>
      <c r="E16" s="103" t="s">
        <v>1457</v>
      </c>
      <c r="F16" s="396">
        <v>4311</v>
      </c>
      <c r="G16" s="397"/>
      <c r="H16" s="397"/>
      <c r="I16" s="103" t="s">
        <v>1456</v>
      </c>
      <c r="J16" s="388" t="s">
        <v>89</v>
      </c>
      <c r="K16" s="389"/>
      <c r="L16" s="389"/>
      <c r="M16" s="389"/>
    </row>
    <row r="17" spans="1:13" ht="16" customHeight="1" thickBot="1">
      <c r="A17" s="103" t="s">
        <v>1455</v>
      </c>
      <c r="B17" s="382">
        <v>2.1899999999999999E-2</v>
      </c>
      <c r="C17" s="383"/>
      <c r="D17" s="383"/>
      <c r="E17" s="103" t="s">
        <v>1454</v>
      </c>
      <c r="F17" s="386">
        <v>3313.16</v>
      </c>
      <c r="G17" s="387"/>
      <c r="H17" s="387"/>
      <c r="I17" s="103" t="s">
        <v>1434</v>
      </c>
      <c r="J17" s="386">
        <v>28010.400000000001</v>
      </c>
      <c r="K17" s="387"/>
      <c r="L17" s="387"/>
      <c r="M17" s="387"/>
    </row>
    <row r="18" spans="1:13" ht="16" customHeight="1" thickBot="1">
      <c r="A18" s="103" t="s">
        <v>1453</v>
      </c>
      <c r="B18" s="386">
        <v>4664186</v>
      </c>
      <c r="C18" s="387"/>
      <c r="D18" s="387"/>
      <c r="E18" s="103" t="s">
        <v>1452</v>
      </c>
      <c r="F18" s="388">
        <v>2686.16</v>
      </c>
      <c r="G18" s="389"/>
      <c r="H18" s="389"/>
      <c r="I18" s="103" t="s">
        <v>1451</v>
      </c>
      <c r="J18" s="388">
        <v>50901</v>
      </c>
      <c r="K18" s="389"/>
      <c r="L18" s="389"/>
      <c r="M18" s="389"/>
    </row>
    <row r="19" spans="1:13" ht="16" customHeight="1" thickBot="1">
      <c r="A19" s="103" t="s">
        <v>1450</v>
      </c>
      <c r="B19" s="388" t="s">
        <v>1449</v>
      </c>
      <c r="C19" s="389"/>
      <c r="D19" s="389"/>
      <c r="E19" s="409" t="s">
        <v>1448</v>
      </c>
      <c r="F19" s="409"/>
      <c r="G19" s="409"/>
      <c r="H19" s="410"/>
      <c r="I19" s="103" t="s">
        <v>1447</v>
      </c>
      <c r="J19" s="386">
        <v>11515</v>
      </c>
      <c r="K19" s="387"/>
      <c r="L19" s="387"/>
      <c r="M19" s="387"/>
    </row>
    <row r="20" spans="1:13" ht="16" customHeight="1" thickBot="1">
      <c r="A20" s="103" t="s">
        <v>1446</v>
      </c>
      <c r="B20" s="386">
        <v>0.25</v>
      </c>
      <c r="C20" s="387"/>
      <c r="D20" s="387"/>
      <c r="E20" s="105"/>
      <c r="F20" s="105" t="s">
        <v>1405</v>
      </c>
      <c r="G20" s="105" t="s">
        <v>1388</v>
      </c>
      <c r="H20" s="105" t="s">
        <v>1387</v>
      </c>
      <c r="I20" s="103" t="s">
        <v>1445</v>
      </c>
      <c r="J20" s="388">
        <v>67396.399999999994</v>
      </c>
      <c r="K20" s="389"/>
      <c r="L20" s="389"/>
      <c r="M20" s="389"/>
    </row>
    <row r="21" spans="1:13" ht="16" customHeight="1" thickBot="1">
      <c r="A21" s="409" t="s">
        <v>1444</v>
      </c>
      <c r="B21" s="409"/>
      <c r="C21" s="409"/>
      <c r="D21" s="410"/>
      <c r="E21" s="103" t="s">
        <v>1443</v>
      </c>
      <c r="F21" s="102" t="s">
        <v>89</v>
      </c>
      <c r="G21" s="102" t="s">
        <v>89</v>
      </c>
      <c r="H21" s="102" t="s">
        <v>89</v>
      </c>
      <c r="I21" s="103" t="s">
        <v>1442</v>
      </c>
      <c r="J21" s="386">
        <v>1.53</v>
      </c>
      <c r="K21" s="387"/>
      <c r="L21" s="387"/>
      <c r="M21" s="387"/>
    </row>
    <row r="22" spans="1:13" ht="16" customHeight="1" thickBot="1">
      <c r="A22" s="105"/>
      <c r="B22" s="105" t="s">
        <v>1405</v>
      </c>
      <c r="C22" s="105" t="s">
        <v>1388</v>
      </c>
      <c r="D22" s="105" t="s">
        <v>1387</v>
      </c>
      <c r="E22" s="103" t="s">
        <v>1441</v>
      </c>
      <c r="F22" s="104" t="s">
        <v>89</v>
      </c>
      <c r="G22" s="104" t="s">
        <v>89</v>
      </c>
      <c r="H22" s="104">
        <v>32.590000000000003</v>
      </c>
      <c r="I22" s="103" t="s">
        <v>1440</v>
      </c>
      <c r="J22" s="388">
        <v>4.6900000000000004</v>
      </c>
      <c r="K22" s="389"/>
      <c r="L22" s="389"/>
      <c r="M22" s="389"/>
    </row>
    <row r="23" spans="1:13" ht="16" customHeight="1" thickBot="1">
      <c r="A23" s="103" t="s">
        <v>1439</v>
      </c>
      <c r="B23" s="102" t="s">
        <v>89</v>
      </c>
      <c r="C23" s="102" t="s">
        <v>89</v>
      </c>
      <c r="D23" s="102">
        <v>16.579999999999998</v>
      </c>
      <c r="E23" s="103" t="s">
        <v>1438</v>
      </c>
      <c r="F23" s="102" t="s">
        <v>89</v>
      </c>
      <c r="G23" s="102" t="s">
        <v>89</v>
      </c>
      <c r="H23" s="102">
        <v>11.26</v>
      </c>
      <c r="I23" s="103" t="s">
        <v>1437</v>
      </c>
      <c r="J23" s="386">
        <v>12.15</v>
      </c>
      <c r="K23" s="387"/>
      <c r="L23" s="387"/>
      <c r="M23" s="387"/>
    </row>
    <row r="24" spans="1:13" ht="16" customHeight="1" thickBot="1">
      <c r="A24" s="103" t="s">
        <v>1436</v>
      </c>
      <c r="B24" s="104" t="s">
        <v>89</v>
      </c>
      <c r="C24" s="104" t="s">
        <v>89</v>
      </c>
      <c r="D24" s="104">
        <v>0.85</v>
      </c>
      <c r="E24" s="103" t="s">
        <v>1435</v>
      </c>
      <c r="F24" s="104" t="s">
        <v>89</v>
      </c>
      <c r="G24" s="104" t="s">
        <v>89</v>
      </c>
      <c r="H24" s="104">
        <v>8.5299999999999994</v>
      </c>
      <c r="I24" s="103" t="s">
        <v>1434</v>
      </c>
      <c r="J24" s="388">
        <v>28010.400000000001</v>
      </c>
      <c r="K24" s="389"/>
      <c r="L24" s="389"/>
      <c r="M24" s="389"/>
    </row>
    <row r="25" spans="1:13" ht="16" customHeight="1" thickBot="1">
      <c r="A25" s="103" t="s">
        <v>1433</v>
      </c>
      <c r="B25" s="102" t="s">
        <v>89</v>
      </c>
      <c r="C25" s="102" t="s">
        <v>89</v>
      </c>
      <c r="D25" s="102">
        <v>0.85</v>
      </c>
      <c r="E25" s="103" t="s">
        <v>1432</v>
      </c>
      <c r="F25" s="102" t="s">
        <v>89</v>
      </c>
      <c r="G25" s="102" t="s">
        <v>89</v>
      </c>
      <c r="H25" s="102">
        <v>6.55</v>
      </c>
      <c r="I25" s="103" t="s">
        <v>1431</v>
      </c>
      <c r="J25" s="386">
        <v>50901</v>
      </c>
      <c r="K25" s="387"/>
      <c r="L25" s="387"/>
      <c r="M25" s="387"/>
    </row>
    <row r="26" spans="1:13" ht="16" customHeight="1" thickBot="1">
      <c r="A26" s="103" t="s">
        <v>1430</v>
      </c>
      <c r="B26" s="104" t="s">
        <v>89</v>
      </c>
      <c r="C26" s="104" t="s">
        <v>89</v>
      </c>
      <c r="D26" s="104">
        <v>1.01</v>
      </c>
      <c r="E26" s="409" t="s">
        <v>1429</v>
      </c>
      <c r="F26" s="409"/>
      <c r="G26" s="409"/>
      <c r="H26" s="410"/>
      <c r="I26" s="103" t="s">
        <v>1428</v>
      </c>
      <c r="J26" s="388">
        <v>11515</v>
      </c>
      <c r="K26" s="389"/>
      <c r="L26" s="389"/>
      <c r="M26" s="389"/>
    </row>
    <row r="27" spans="1:13" ht="16" customHeight="1" thickBot="1">
      <c r="A27" s="103" t="s">
        <v>1427</v>
      </c>
      <c r="B27" s="102" t="s">
        <v>89</v>
      </c>
      <c r="C27" s="102" t="s">
        <v>89</v>
      </c>
      <c r="D27" s="102">
        <v>0.72</v>
      </c>
      <c r="E27" s="105"/>
      <c r="F27" s="105" t="s">
        <v>1405</v>
      </c>
      <c r="G27" s="105" t="s">
        <v>1388</v>
      </c>
      <c r="H27" s="105" t="s">
        <v>1387</v>
      </c>
      <c r="I27" s="103" t="s">
        <v>1426</v>
      </c>
      <c r="J27" s="386">
        <v>67396.399999999994</v>
      </c>
      <c r="K27" s="387"/>
      <c r="L27" s="387"/>
      <c r="M27" s="387"/>
    </row>
    <row r="28" spans="1:13" ht="16" customHeight="1" thickBot="1">
      <c r="A28" s="103" t="s">
        <v>1425</v>
      </c>
      <c r="B28" s="104">
        <v>4.33</v>
      </c>
      <c r="C28" s="108" t="s">
        <v>89</v>
      </c>
      <c r="D28" s="104">
        <v>4.33</v>
      </c>
      <c r="E28" s="103" t="s">
        <v>1424</v>
      </c>
      <c r="F28" s="109" t="s">
        <v>89</v>
      </c>
      <c r="G28" s="109" t="s">
        <v>89</v>
      </c>
      <c r="H28" s="109">
        <v>1.4999999999999999E-2</v>
      </c>
      <c r="I28" s="411" t="s">
        <v>1423</v>
      </c>
      <c r="J28" s="411"/>
      <c r="K28" s="411"/>
      <c r="L28" s="411"/>
      <c r="M28" s="411"/>
    </row>
    <row r="29" spans="1:13" ht="16" customHeight="1" thickBot="1">
      <c r="A29" s="103" t="s">
        <v>1422</v>
      </c>
      <c r="B29" s="102" t="s">
        <v>89</v>
      </c>
      <c r="C29" s="102" t="s">
        <v>89</v>
      </c>
      <c r="D29" s="102">
        <v>4.41</v>
      </c>
      <c r="E29" s="390" t="s">
        <v>1340</v>
      </c>
      <c r="F29" s="391"/>
      <c r="G29" s="391"/>
      <c r="H29" s="391"/>
      <c r="I29" s="390"/>
      <c r="J29" s="414"/>
      <c r="K29" s="105" t="s">
        <v>1405</v>
      </c>
      <c r="L29" s="105" t="s">
        <v>1387</v>
      </c>
    </row>
    <row r="30" spans="1:13" ht="16" customHeight="1" thickBot="1">
      <c r="A30" s="103" t="s">
        <v>1421</v>
      </c>
      <c r="B30" s="104">
        <v>11.97</v>
      </c>
      <c r="C30" s="108" t="s">
        <v>89</v>
      </c>
      <c r="D30" s="104">
        <v>11.97</v>
      </c>
      <c r="E30" s="103" t="s">
        <v>1400</v>
      </c>
      <c r="F30" s="402">
        <v>1.29E-2</v>
      </c>
      <c r="G30" s="403"/>
      <c r="H30" s="403"/>
      <c r="I30" s="406" t="s">
        <v>1420</v>
      </c>
      <c r="J30" s="407"/>
      <c r="K30" s="102">
        <v>0.79</v>
      </c>
      <c r="L30" s="102">
        <v>0.79</v>
      </c>
    </row>
    <row r="31" spans="1:13" ht="16" customHeight="1" thickBot="1">
      <c r="A31" s="103" t="s">
        <v>1419</v>
      </c>
      <c r="B31" s="102">
        <v>-2.65</v>
      </c>
      <c r="C31" s="107" t="s">
        <v>89</v>
      </c>
      <c r="D31" s="102">
        <v>-2.65</v>
      </c>
      <c r="E31" s="103" t="s">
        <v>1397</v>
      </c>
      <c r="F31" s="384">
        <v>7.4000000000000003E-3</v>
      </c>
      <c r="G31" s="385"/>
      <c r="H31" s="385"/>
      <c r="I31" s="406" t="s">
        <v>1418</v>
      </c>
      <c r="J31" s="407"/>
      <c r="K31" s="104">
        <v>0.83</v>
      </c>
      <c r="L31" s="104">
        <v>0.83</v>
      </c>
    </row>
    <row r="32" spans="1:13" ht="16" customHeight="1" thickBot="1">
      <c r="A32" s="409" t="s">
        <v>1417</v>
      </c>
      <c r="B32" s="409"/>
      <c r="C32" s="409"/>
      <c r="D32" s="410"/>
      <c r="E32" s="103" t="s">
        <v>1416</v>
      </c>
      <c r="F32" s="106" t="s">
        <v>89</v>
      </c>
      <c r="G32" s="106" t="s">
        <v>89</v>
      </c>
      <c r="H32" s="106">
        <v>0.16819999999999999</v>
      </c>
      <c r="I32" s="406" t="s">
        <v>1415</v>
      </c>
      <c r="J32" s="407"/>
      <c r="K32" s="102">
        <v>118.26</v>
      </c>
      <c r="L32" s="102">
        <v>118.26</v>
      </c>
    </row>
    <row r="33" spans="1:13" ht="16" customHeight="1" thickBot="1">
      <c r="A33" s="103" t="s">
        <v>1414</v>
      </c>
      <c r="B33" s="378" t="s">
        <v>89</v>
      </c>
      <c r="C33" s="379"/>
      <c r="D33" s="379"/>
      <c r="E33" s="390" t="s">
        <v>1413</v>
      </c>
      <c r="F33" s="391"/>
      <c r="G33" s="391"/>
      <c r="H33" s="391"/>
      <c r="I33" s="406" t="s">
        <v>1412</v>
      </c>
      <c r="J33" s="407"/>
      <c r="K33" s="104">
        <v>34.200000000000003</v>
      </c>
      <c r="L33" s="104">
        <v>34.200000000000003</v>
      </c>
    </row>
    <row r="34" spans="1:13" ht="16" customHeight="1" thickBot="1">
      <c r="A34" s="103" t="s">
        <v>1411</v>
      </c>
      <c r="B34" s="386">
        <v>0.7</v>
      </c>
      <c r="C34" s="387"/>
      <c r="D34" s="387"/>
      <c r="E34" s="103" t="s">
        <v>1400</v>
      </c>
      <c r="F34" s="380">
        <v>6.3799999999999996E-2</v>
      </c>
      <c r="G34" s="381"/>
      <c r="H34" s="381"/>
      <c r="I34" s="406" t="s">
        <v>1410</v>
      </c>
      <c r="J34" s="407"/>
      <c r="K34" s="102">
        <v>149.66</v>
      </c>
      <c r="L34" s="102">
        <v>149.66</v>
      </c>
    </row>
    <row r="35" spans="1:13" ht="16" customHeight="1" thickBot="1">
      <c r="A35" s="103" t="s">
        <v>1409</v>
      </c>
      <c r="B35" s="388">
        <v>0.56999999999999995</v>
      </c>
      <c r="C35" s="389"/>
      <c r="D35" s="389"/>
      <c r="E35" s="103" t="s">
        <v>1397</v>
      </c>
      <c r="F35" s="382">
        <v>1.55E-2</v>
      </c>
      <c r="G35" s="383"/>
      <c r="H35" s="383"/>
      <c r="I35" s="411" t="s">
        <v>1408</v>
      </c>
      <c r="J35" s="411"/>
      <c r="K35" s="411"/>
      <c r="L35" s="411"/>
      <c r="M35" s="411"/>
    </row>
    <row r="36" spans="1:13" ht="17" thickBot="1">
      <c r="A36" s="390" t="s">
        <v>1407</v>
      </c>
      <c r="B36" s="391"/>
      <c r="C36" s="391"/>
      <c r="D36" s="391"/>
      <c r="E36" s="390" t="s">
        <v>1406</v>
      </c>
      <c r="F36" s="391"/>
      <c r="G36" s="391"/>
      <c r="H36" s="391"/>
      <c r="I36" s="105"/>
      <c r="J36" s="105" t="s">
        <v>1405</v>
      </c>
      <c r="K36" s="105" t="s">
        <v>1388</v>
      </c>
      <c r="L36" s="105" t="s">
        <v>1387</v>
      </c>
    </row>
    <row r="37" spans="1:13" ht="16" customHeight="1" thickBot="1">
      <c r="A37" s="103" t="s">
        <v>1404</v>
      </c>
      <c r="B37" s="392" t="s">
        <v>89</v>
      </c>
      <c r="C37" s="393"/>
      <c r="D37" s="393"/>
      <c r="E37" s="103" t="s">
        <v>1403</v>
      </c>
      <c r="F37" s="380">
        <v>2.86E-2</v>
      </c>
      <c r="G37" s="381"/>
      <c r="H37" s="381"/>
      <c r="I37" s="103" t="s">
        <v>1402</v>
      </c>
      <c r="J37" s="102" t="s">
        <v>89</v>
      </c>
      <c r="K37" s="102" t="s">
        <v>89</v>
      </c>
      <c r="L37" s="102">
        <v>3.77</v>
      </c>
    </row>
    <row r="38" spans="1:13" ht="16" customHeight="1" thickBot="1">
      <c r="A38" s="103" t="s">
        <v>1401</v>
      </c>
      <c r="B38" s="388" t="s">
        <v>89</v>
      </c>
      <c r="C38" s="389"/>
      <c r="D38" s="389"/>
      <c r="E38" s="103" t="s">
        <v>1400</v>
      </c>
      <c r="F38" s="382">
        <v>5.7000000000000002E-3</v>
      </c>
      <c r="G38" s="383"/>
      <c r="H38" s="383"/>
      <c r="I38" s="103" t="s">
        <v>1399</v>
      </c>
      <c r="J38" s="104" t="s">
        <v>89</v>
      </c>
      <c r="K38" s="104" t="s">
        <v>89</v>
      </c>
      <c r="L38" s="104">
        <v>7.12</v>
      </c>
    </row>
    <row r="39" spans="1:13" ht="16" customHeight="1" thickBot="1">
      <c r="A39" s="103" t="s">
        <v>1398</v>
      </c>
      <c r="B39" s="386">
        <v>82.21</v>
      </c>
      <c r="C39" s="387"/>
      <c r="D39" s="387"/>
      <c r="E39" s="103" t="s">
        <v>1397</v>
      </c>
      <c r="F39" s="384">
        <v>-1.0500000000000001E-2</v>
      </c>
      <c r="G39" s="385"/>
      <c r="H39" s="385"/>
      <c r="I39" s="103" t="s">
        <v>1396</v>
      </c>
      <c r="J39" s="102" t="s">
        <v>89</v>
      </c>
      <c r="K39" s="102" t="s">
        <v>89</v>
      </c>
      <c r="L39" s="102">
        <v>2.63</v>
      </c>
    </row>
    <row r="40" spans="1:13" ht="16" customHeight="1" thickBot="1">
      <c r="A40" s="103" t="s">
        <v>1395</v>
      </c>
      <c r="B40" s="394" t="s">
        <v>1394</v>
      </c>
      <c r="C40" s="395"/>
      <c r="D40" s="395"/>
      <c r="E40" s="404"/>
      <c r="F40" s="404"/>
      <c r="G40" s="404"/>
      <c r="H40" s="404"/>
      <c r="I40" s="411" t="s">
        <v>1393</v>
      </c>
      <c r="J40" s="411"/>
      <c r="K40" s="411"/>
      <c r="L40" s="411"/>
      <c r="M40" s="411"/>
    </row>
    <row r="41" spans="1:13" ht="16" customHeight="1" thickBot="1">
      <c r="A41" s="390" t="s">
        <v>1392</v>
      </c>
      <c r="B41" s="391"/>
      <c r="C41" s="391"/>
      <c r="D41" s="391"/>
      <c r="E41" s="404"/>
      <c r="F41" s="404"/>
      <c r="G41" s="404"/>
      <c r="H41" s="405"/>
      <c r="I41" s="103" t="s">
        <v>1391</v>
      </c>
      <c r="J41" s="412">
        <v>127109</v>
      </c>
      <c r="K41" s="413"/>
      <c r="L41" s="413"/>
    </row>
    <row r="42" spans="1:13" ht="16" customHeight="1" thickBot="1">
      <c r="A42" s="103" t="s">
        <v>1390</v>
      </c>
      <c r="B42" s="396">
        <v>0.3</v>
      </c>
      <c r="C42" s="397"/>
      <c r="D42" s="397"/>
      <c r="E42" s="404"/>
      <c r="F42" s="404"/>
      <c r="G42" s="404"/>
      <c r="H42" s="405"/>
      <c r="I42" s="105"/>
      <c r="J42" s="105" t="s">
        <v>1389</v>
      </c>
      <c r="K42" s="105" t="s">
        <v>1388</v>
      </c>
      <c r="L42" s="105" t="s">
        <v>1387</v>
      </c>
    </row>
    <row r="43" spans="1:13" ht="16" customHeight="1" thickBot="1">
      <c r="A43" s="103" t="s">
        <v>1386</v>
      </c>
      <c r="B43" s="398">
        <v>45266</v>
      </c>
      <c r="C43" s="399"/>
      <c r="D43" s="399"/>
      <c r="E43" s="404"/>
      <c r="F43" s="404"/>
      <c r="G43" s="404"/>
      <c r="H43" s="405"/>
      <c r="I43" s="103" t="s">
        <v>1385</v>
      </c>
      <c r="J43" s="104" t="s">
        <v>89</v>
      </c>
      <c r="K43" s="104" t="s">
        <v>89</v>
      </c>
      <c r="L43" s="104">
        <v>342806.97</v>
      </c>
    </row>
    <row r="44" spans="1:13" ht="16" customHeight="1" thickBot="1">
      <c r="A44" s="103" t="s">
        <v>1384</v>
      </c>
      <c r="B44" s="400">
        <v>45264</v>
      </c>
      <c r="C44" s="401"/>
      <c r="D44" s="401"/>
      <c r="E44" s="404"/>
      <c r="F44" s="404"/>
      <c r="G44" s="404"/>
      <c r="H44" s="405"/>
      <c r="I44" s="103" t="s">
        <v>1383</v>
      </c>
      <c r="J44" s="102" t="s">
        <v>89</v>
      </c>
      <c r="K44" s="102" t="s">
        <v>89</v>
      </c>
      <c r="L44" s="102">
        <v>22469.47</v>
      </c>
    </row>
    <row r="45" spans="1:13">
      <c r="A45" s="101" t="s">
        <v>1382</v>
      </c>
    </row>
    <row r="46" spans="1:13">
      <c r="A46" s="101" t="s">
        <v>1381</v>
      </c>
    </row>
    <row r="47" spans="1:13">
      <c r="A47" s="101" t="s">
        <v>1380</v>
      </c>
    </row>
  </sheetData>
  <mergeCells count="77">
    <mergeCell ref="E43:H43"/>
    <mergeCell ref="E44:H44"/>
    <mergeCell ref="I6:M6"/>
    <mergeCell ref="I28:M28"/>
    <mergeCell ref="I35:M35"/>
    <mergeCell ref="I40:M40"/>
    <mergeCell ref="I32:J32"/>
    <mergeCell ref="I33:J33"/>
    <mergeCell ref="I34:J34"/>
    <mergeCell ref="J41:L41"/>
    <mergeCell ref="J25:M25"/>
    <mergeCell ref="E40:H40"/>
    <mergeCell ref="E41:H41"/>
    <mergeCell ref="J26:M26"/>
    <mergeCell ref="J27:M27"/>
    <mergeCell ref="I29:J29"/>
    <mergeCell ref="A6:D6"/>
    <mergeCell ref="A21:D21"/>
    <mergeCell ref="A32:D32"/>
    <mergeCell ref="E6:H6"/>
    <mergeCell ref="E19:H19"/>
    <mergeCell ref="E26:H26"/>
    <mergeCell ref="B17:D17"/>
    <mergeCell ref="B18:D18"/>
    <mergeCell ref="B19:D19"/>
    <mergeCell ref="B20:D20"/>
    <mergeCell ref="A7:D7"/>
    <mergeCell ref="B8:D8"/>
    <mergeCell ref="B9:D9"/>
    <mergeCell ref="B10:D10"/>
    <mergeCell ref="A11:D11"/>
    <mergeCell ref="I30:J30"/>
    <mergeCell ref="I31:J31"/>
    <mergeCell ref="J24:M24"/>
    <mergeCell ref="J13:K13"/>
    <mergeCell ref="J14:M14"/>
    <mergeCell ref="J15:M15"/>
    <mergeCell ref="J16:M16"/>
    <mergeCell ref="J17:M17"/>
    <mergeCell ref="J18:M18"/>
    <mergeCell ref="J19:M19"/>
    <mergeCell ref="J20:M20"/>
    <mergeCell ref="J21:M21"/>
    <mergeCell ref="J22:M22"/>
    <mergeCell ref="J23:M23"/>
    <mergeCell ref="B44:D44"/>
    <mergeCell ref="E15:H15"/>
    <mergeCell ref="F16:H16"/>
    <mergeCell ref="F17:H17"/>
    <mergeCell ref="F18:H18"/>
    <mergeCell ref="E29:H29"/>
    <mergeCell ref="F30:H30"/>
    <mergeCell ref="F31:H31"/>
    <mergeCell ref="E33:H33"/>
    <mergeCell ref="F34:H34"/>
    <mergeCell ref="F35:H35"/>
    <mergeCell ref="E36:H36"/>
    <mergeCell ref="F37:H37"/>
    <mergeCell ref="F38:H38"/>
    <mergeCell ref="F39:H39"/>
    <mergeCell ref="E42:H42"/>
    <mergeCell ref="B39:D39"/>
    <mergeCell ref="B40:D40"/>
    <mergeCell ref="A41:D41"/>
    <mergeCell ref="B42:D42"/>
    <mergeCell ref="B43:D43"/>
    <mergeCell ref="B34:D34"/>
    <mergeCell ref="B35:D35"/>
    <mergeCell ref="A36:D36"/>
    <mergeCell ref="B37:D37"/>
    <mergeCell ref="B38:D38"/>
    <mergeCell ref="B33:D33"/>
    <mergeCell ref="B12:D12"/>
    <mergeCell ref="B13:D13"/>
    <mergeCell ref="B14:D14"/>
    <mergeCell ref="B15:D15"/>
    <mergeCell ref="B16:D1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C7021-2D72-B544-9D05-2B8ED96130FB}">
  <dimension ref="A1:K59"/>
  <sheetViews>
    <sheetView showGridLines="0" workbookViewId="0">
      <selection activeCell="H32" sqref="H32"/>
    </sheetView>
  </sheetViews>
  <sheetFormatPr baseColWidth="10" defaultColWidth="8.83203125" defaultRowHeight="16"/>
  <cols>
    <col min="1" max="1" width="46.1640625" style="61" customWidth="1"/>
    <col min="2" max="2" width="17.5" style="61" customWidth="1"/>
    <col min="3" max="10" width="14.83203125" style="61" customWidth="1"/>
    <col min="11" max="11" width="16.5" style="61" customWidth="1"/>
    <col min="12" max="16384" width="8.83203125" style="61"/>
  </cols>
  <sheetData>
    <row r="1" spans="1:11">
      <c r="A1" s="87" t="s">
        <v>1557</v>
      </c>
    </row>
    <row r="3" spans="1:11">
      <c r="A3" s="67" t="s">
        <v>1556</v>
      </c>
    </row>
    <row r="4" spans="1:11">
      <c r="A4" s="67" t="s">
        <v>1555</v>
      </c>
    </row>
    <row r="5" spans="1:11" ht="16" customHeight="1" thickBot="1">
      <c r="A5" s="118" t="s">
        <v>1554</v>
      </c>
      <c r="B5" s="117">
        <v>2023</v>
      </c>
      <c r="C5" s="117">
        <v>2022</v>
      </c>
      <c r="D5" s="117">
        <v>2021</v>
      </c>
      <c r="E5" s="117">
        <v>2020</v>
      </c>
      <c r="F5" s="117">
        <v>2019</v>
      </c>
      <c r="G5" s="117">
        <v>2018</v>
      </c>
      <c r="H5" s="117">
        <v>2017</v>
      </c>
      <c r="I5" s="117">
        <v>2016</v>
      </c>
      <c r="J5" s="117">
        <v>2015</v>
      </c>
      <c r="K5" s="117">
        <v>2014</v>
      </c>
    </row>
    <row r="6" spans="1:11" ht="16" customHeight="1" thickBot="1">
      <c r="A6" s="118" t="s">
        <v>1553</v>
      </c>
      <c r="B6" s="117" t="s">
        <v>1552</v>
      </c>
      <c r="C6" s="117" t="s">
        <v>1551</v>
      </c>
      <c r="D6" s="117" t="s">
        <v>1550</v>
      </c>
      <c r="E6" s="117" t="s">
        <v>1549</v>
      </c>
      <c r="F6" s="117" t="s">
        <v>1548</v>
      </c>
      <c r="G6" s="117" t="s">
        <v>1547</v>
      </c>
      <c r="H6" s="117" t="s">
        <v>1546</v>
      </c>
      <c r="I6" s="117" t="s">
        <v>1545</v>
      </c>
      <c r="J6" s="117" t="s">
        <v>1544</v>
      </c>
      <c r="K6" s="117" t="s">
        <v>1543</v>
      </c>
    </row>
    <row r="7" spans="1:11">
      <c r="A7" s="416"/>
      <c r="B7" s="416"/>
      <c r="C7" s="416"/>
      <c r="D7" s="416"/>
      <c r="E7" s="416"/>
      <c r="F7" s="416"/>
      <c r="G7" s="416"/>
      <c r="H7" s="416"/>
      <c r="I7" s="416"/>
      <c r="J7" s="416"/>
      <c r="K7" s="416"/>
    </row>
    <row r="8" spans="1:11" ht="16" customHeight="1" thickBot="1">
      <c r="A8" s="417" t="s">
        <v>1542</v>
      </c>
      <c r="B8" s="418"/>
      <c r="C8" s="418"/>
      <c r="D8" s="418"/>
      <c r="E8" s="418"/>
      <c r="F8" s="418"/>
      <c r="G8" s="418"/>
      <c r="H8" s="418"/>
      <c r="I8" s="418"/>
      <c r="J8" s="418"/>
      <c r="K8" s="418"/>
    </row>
    <row r="9" spans="1:11" ht="17" thickBot="1">
      <c r="A9" s="112" t="s">
        <v>1541</v>
      </c>
      <c r="B9" s="111">
        <v>5.6267295798000001</v>
      </c>
      <c r="C9" s="111">
        <v>5.6588128091999996</v>
      </c>
      <c r="D9" s="111">
        <v>5.9284768212000003</v>
      </c>
      <c r="E9" s="111">
        <v>6.3160254016000001</v>
      </c>
      <c r="F9" s="111">
        <v>6.5031562741000002</v>
      </c>
      <c r="G9" s="111">
        <v>6.4456386293000003</v>
      </c>
      <c r="H9" s="111">
        <v>7.2042669488</v>
      </c>
      <c r="I9" s="111">
        <v>8.3166666666999998</v>
      </c>
      <c r="J9" s="111">
        <v>8.4814502530000002</v>
      </c>
      <c r="K9" s="111">
        <v>8.7929112795000002</v>
      </c>
    </row>
    <row r="10" spans="1:11" ht="17" thickBot="1">
      <c r="A10" s="114" t="s">
        <v>1540</v>
      </c>
      <c r="B10" s="113">
        <v>40.110909090900002</v>
      </c>
      <c r="C10" s="113">
        <v>43.470999999999997</v>
      </c>
      <c r="D10" s="113">
        <v>48.156285390699999</v>
      </c>
      <c r="E10" s="113">
        <v>49.151162790699999</v>
      </c>
      <c r="F10" s="113">
        <v>45.150187065700003</v>
      </c>
      <c r="G10" s="113">
        <v>46.184151785700003</v>
      </c>
      <c r="H10" s="113">
        <v>49.646415552900002</v>
      </c>
      <c r="I10" s="113">
        <v>51.729456384300001</v>
      </c>
      <c r="J10" s="113">
        <v>54.668478260900002</v>
      </c>
      <c r="K10" s="113">
        <v>58.610698365499999</v>
      </c>
    </row>
    <row r="11" spans="1:11" ht="17" thickBot="1">
      <c r="A11" s="112" t="s">
        <v>1539</v>
      </c>
      <c r="B11" s="111" t="s">
        <v>1494</v>
      </c>
      <c r="C11" s="111" t="s">
        <v>1494</v>
      </c>
      <c r="D11" s="111" t="s">
        <v>1494</v>
      </c>
      <c r="E11" s="111" t="s">
        <v>1494</v>
      </c>
      <c r="F11" s="111" t="s">
        <v>1494</v>
      </c>
      <c r="G11" s="111" t="s">
        <v>1494</v>
      </c>
      <c r="H11" s="111" t="s">
        <v>1494</v>
      </c>
      <c r="I11" s="111" t="s">
        <v>1494</v>
      </c>
      <c r="J11" s="111" t="s">
        <v>1494</v>
      </c>
      <c r="K11" s="111" t="s">
        <v>1494</v>
      </c>
    </row>
    <row r="12" spans="1:11" ht="17" thickBot="1">
      <c r="A12" s="114" t="s">
        <v>1538</v>
      </c>
      <c r="B12" s="113">
        <v>0.40165314839999999</v>
      </c>
      <c r="C12" s="113">
        <v>0.3993275798</v>
      </c>
      <c r="D12" s="113">
        <v>0.39407981320000002</v>
      </c>
      <c r="E12" s="113">
        <v>0.3941736528</v>
      </c>
      <c r="F12" s="113">
        <v>0.4154564188</v>
      </c>
      <c r="G12" s="113">
        <v>0.43118458279999999</v>
      </c>
      <c r="H12" s="113">
        <v>0.43005625809999998</v>
      </c>
      <c r="I12" s="113">
        <v>0.4397468001</v>
      </c>
      <c r="J12" s="113">
        <v>0.44747934210000001</v>
      </c>
      <c r="K12" s="113">
        <v>0.4527740951</v>
      </c>
    </row>
    <row r="13" spans="1:11" ht="17" thickBot="1">
      <c r="A13" s="112" t="s">
        <v>1537</v>
      </c>
      <c r="B13" s="115">
        <v>0.45214438435400001</v>
      </c>
      <c r="C13" s="115">
        <v>0.44831189083799999</v>
      </c>
      <c r="D13" s="115">
        <v>0.42915368017299999</v>
      </c>
      <c r="E13" s="115">
        <v>0.43097398669100001</v>
      </c>
      <c r="F13" s="115">
        <v>0.45949931083099999</v>
      </c>
      <c r="G13" s="115">
        <v>0.38897540717700002</v>
      </c>
      <c r="H13" s="115">
        <v>0.39771013411599998</v>
      </c>
      <c r="I13" s="115">
        <v>0.39350596639300001</v>
      </c>
      <c r="J13" s="115">
        <v>0.38335593556699998</v>
      </c>
      <c r="K13" s="115">
        <v>0.42220078652499998</v>
      </c>
    </row>
    <row r="14" spans="1:11" ht="17" thickBot="1">
      <c r="A14" s="114" t="s">
        <v>1536</v>
      </c>
      <c r="B14" s="116">
        <v>0.45214438435400001</v>
      </c>
      <c r="C14" s="116">
        <v>0.44831189083799999</v>
      </c>
      <c r="D14" s="116">
        <v>0.42915368017299999</v>
      </c>
      <c r="E14" s="116">
        <v>0.43097398669100001</v>
      </c>
      <c r="F14" s="116">
        <v>0.45949931083099999</v>
      </c>
      <c r="G14" s="116">
        <v>0.38897540717700002</v>
      </c>
      <c r="H14" s="116">
        <v>0.39771013411599998</v>
      </c>
      <c r="I14" s="116">
        <v>0.39350596639300001</v>
      </c>
      <c r="J14" s="116">
        <v>0.38335593556699998</v>
      </c>
      <c r="K14" s="116">
        <v>0.42220078652499998</v>
      </c>
    </row>
    <row r="15" spans="1:11" ht="17" thickBot="1">
      <c r="A15" s="112" t="s">
        <v>1535</v>
      </c>
      <c r="B15" s="115">
        <v>0.130904588943</v>
      </c>
      <c r="C15" s="115">
        <v>0.13204054730600001</v>
      </c>
      <c r="D15" s="115">
        <v>0.13271301736800001</v>
      </c>
      <c r="E15" s="115">
        <v>0.13286458964699999</v>
      </c>
      <c r="F15" s="115">
        <v>0.141000231148</v>
      </c>
      <c r="G15" s="115">
        <v>0.12492380471099999</v>
      </c>
      <c r="H15" s="115">
        <v>0.12906213654599999</v>
      </c>
      <c r="I15" s="115">
        <v>0.13024320519300001</v>
      </c>
      <c r="J15" s="115">
        <v>0.128896649132</v>
      </c>
      <c r="K15" s="115">
        <v>0.13062667516099999</v>
      </c>
    </row>
    <row r="16" spans="1:11" ht="17" thickBot="1">
      <c r="A16" s="114" t="s">
        <v>1534</v>
      </c>
      <c r="B16" s="116">
        <v>4.7907762648E-2</v>
      </c>
      <c r="C16" s="116">
        <v>4.4467486549999997E-2</v>
      </c>
      <c r="D16" s="116">
        <v>1.3756838582999999E-2</v>
      </c>
      <c r="E16" s="116">
        <v>9.2719118847000001E-2</v>
      </c>
      <c r="F16" s="116">
        <v>6.3471426038999995E-2</v>
      </c>
      <c r="G16" s="116">
        <v>4.5823733636000001E-2</v>
      </c>
      <c r="H16" s="116">
        <v>4.2628962680999999E-2</v>
      </c>
      <c r="I16" s="116">
        <v>2.0682523267999998E-2</v>
      </c>
      <c r="J16" s="116">
        <v>5.0630358043E-2</v>
      </c>
      <c r="K16" s="116">
        <v>2.8177476666000002E-2</v>
      </c>
    </row>
    <row r="17" spans="1:11" ht="17" thickBot="1">
      <c r="A17" s="112" t="s">
        <v>1533</v>
      </c>
      <c r="B17" s="115">
        <v>7.1217456924E-2</v>
      </c>
      <c r="C17" s="115">
        <v>6.0693957115000002E-2</v>
      </c>
      <c r="D17" s="115">
        <v>2.39750659E-4</v>
      </c>
      <c r="E17" s="115">
        <v>0.13814277072</v>
      </c>
      <c r="F17" s="115">
        <v>8.7700740456000001E-2</v>
      </c>
      <c r="G17" s="115">
        <v>5.3890078515000002E-2</v>
      </c>
      <c r="H17" s="115">
        <v>5.0175956408000003E-2</v>
      </c>
      <c r="I17" s="115">
        <v>1.2825716373E-2</v>
      </c>
      <c r="J17" s="115">
        <v>7.2900472992999996E-2</v>
      </c>
      <c r="K17" s="115">
        <v>3.9326259553000002E-2</v>
      </c>
    </row>
    <row r="18" spans="1:11" ht="17" thickBot="1">
      <c r="A18" s="114" t="s">
        <v>1532</v>
      </c>
      <c r="B18" s="116">
        <v>2.6326569625999999E-2</v>
      </c>
      <c r="C18" s="116">
        <v>2.4030754957000001E-2</v>
      </c>
      <c r="D18" s="116">
        <v>7.2009786660000002E-3</v>
      </c>
      <c r="E18" s="116">
        <v>4.7138580899999998E-2</v>
      </c>
      <c r="F18" s="116">
        <v>3.1691855232999999E-2</v>
      </c>
      <c r="G18" s="116">
        <v>2.2486076450999998E-2</v>
      </c>
      <c r="H18" s="116">
        <v>2.1166527205000001E-2</v>
      </c>
      <c r="I18" s="116">
        <v>1.0854496018000001E-2</v>
      </c>
      <c r="J18" s="116">
        <v>2.7914632383000001E-2</v>
      </c>
      <c r="K18" s="116">
        <v>1.5610920756999999E-2</v>
      </c>
    </row>
    <row r="19" spans="1:11" ht="17" thickBot="1">
      <c r="A19" s="112" t="s">
        <v>1531</v>
      </c>
      <c r="B19" s="115">
        <v>7.1217456924E-2</v>
      </c>
      <c r="C19" s="115">
        <v>6.0693957115000002E-2</v>
      </c>
      <c r="D19" s="115">
        <v>2.39750659E-4</v>
      </c>
      <c r="E19" s="115">
        <v>0.13814277072</v>
      </c>
      <c r="F19" s="115">
        <v>8.7700740456000001E-2</v>
      </c>
      <c r="G19" s="115">
        <v>5.3890078515000002E-2</v>
      </c>
      <c r="H19" s="115">
        <v>5.0175956408000003E-2</v>
      </c>
      <c r="I19" s="115">
        <v>1.2825716373E-2</v>
      </c>
      <c r="J19" s="115">
        <v>7.2900472992999996E-2</v>
      </c>
      <c r="K19" s="115">
        <v>3.9326259553000002E-2</v>
      </c>
    </row>
    <row r="20" spans="1:11" ht="17" thickBot="1">
      <c r="A20" s="114" t="s">
        <v>1530</v>
      </c>
      <c r="B20" s="116">
        <v>1.2671362093E-2</v>
      </c>
      <c r="C20" s="116">
        <v>2.6510721249999999E-3</v>
      </c>
      <c r="D20" s="116">
        <v>-6.3503955885999996E-2</v>
      </c>
      <c r="E20" s="116">
        <v>8.9897156684999993E-2</v>
      </c>
      <c r="F20" s="116">
        <v>4.5132544795999999E-2</v>
      </c>
      <c r="G20" s="116">
        <v>-6.4564272270000002E-3</v>
      </c>
      <c r="H20" s="116">
        <v>-5.9030536950000004E-3</v>
      </c>
      <c r="I20" s="116">
        <v>-3.8996671807999997E-2</v>
      </c>
      <c r="J20" s="116">
        <v>2.0176628188E-2</v>
      </c>
      <c r="K20" s="116">
        <v>-2.9160792461E-2</v>
      </c>
    </row>
    <row r="21" spans="1:11">
      <c r="A21" s="112" t="s">
        <v>1529</v>
      </c>
      <c r="B21" s="111">
        <v>342806.97392547497</v>
      </c>
      <c r="C21" s="111">
        <v>331448.78749871301</v>
      </c>
      <c r="D21" s="111">
        <v>319968.09499264503</v>
      </c>
      <c r="E21" s="111">
        <v>313801.47435469198</v>
      </c>
      <c r="F21" s="111">
        <v>311074.45076998998</v>
      </c>
      <c r="G21" s="111">
        <v>302072.04149192799</v>
      </c>
      <c r="H21" s="111">
        <v>278672.75951439101</v>
      </c>
      <c r="I21" s="111">
        <v>262127.68138270799</v>
      </c>
      <c r="J21" s="111">
        <v>257101.50576523101</v>
      </c>
      <c r="K21" s="111">
        <v>245763.239875389</v>
      </c>
    </row>
    <row r="22" spans="1:11">
      <c r="A22" s="419"/>
      <c r="B22" s="419"/>
      <c r="C22" s="419"/>
      <c r="D22" s="419"/>
      <c r="E22" s="419"/>
      <c r="F22" s="419"/>
      <c r="G22" s="419"/>
      <c r="H22" s="419"/>
      <c r="I22" s="419"/>
      <c r="J22" s="419"/>
      <c r="K22" s="419"/>
    </row>
    <row r="23" spans="1:11" ht="16" customHeight="1" thickBot="1">
      <c r="A23" s="417" t="s">
        <v>1528</v>
      </c>
      <c r="B23" s="418"/>
      <c r="C23" s="418"/>
      <c r="D23" s="418"/>
      <c r="E23" s="418"/>
      <c r="F23" s="418"/>
      <c r="G23" s="418"/>
      <c r="H23" s="418"/>
      <c r="I23" s="418"/>
      <c r="J23" s="418"/>
      <c r="K23" s="418"/>
    </row>
    <row r="24" spans="1:11" ht="17" thickBot="1">
      <c r="A24" s="114" t="s">
        <v>1527</v>
      </c>
      <c r="B24" s="113">
        <v>27384.193347839999</v>
      </c>
      <c r="C24" s="113">
        <v>24669.746561830001</v>
      </c>
      <c r="D24" s="113">
        <v>25020.197352300002</v>
      </c>
      <c r="E24" s="113">
        <v>25880.676460999999</v>
      </c>
      <c r="F24" s="113">
        <v>34772.114825600001</v>
      </c>
      <c r="G24" s="113">
        <v>37550.985587499999</v>
      </c>
      <c r="H24" s="113">
        <v>38497.116090750002</v>
      </c>
      <c r="I24" s="113">
        <v>38397.593388300003</v>
      </c>
      <c r="J24" s="113">
        <v>41017.561794200003</v>
      </c>
      <c r="K24" s="113">
        <v>37481.1478355</v>
      </c>
    </row>
    <row r="25" spans="1:11" ht="17" thickBot="1">
      <c r="A25" s="112" t="s">
        <v>1526</v>
      </c>
      <c r="B25" s="115">
        <v>0.110031401385</v>
      </c>
      <c r="C25" s="115">
        <v>-1.4006715676E-2</v>
      </c>
      <c r="D25" s="115">
        <v>-3.3247937317000001E-2</v>
      </c>
      <c r="E25" s="115">
        <v>-0.25570599916600001</v>
      </c>
      <c r="F25" s="115">
        <v>-7.4002605215999995E-2</v>
      </c>
      <c r="G25" s="115">
        <v>-2.4576659224E-2</v>
      </c>
      <c r="H25" s="115">
        <v>2.5918994830000002E-3</v>
      </c>
      <c r="I25" s="115">
        <v>-6.3874308741999994E-2</v>
      </c>
      <c r="J25" s="115">
        <v>9.4351805184999998E-2</v>
      </c>
      <c r="K25" s="115">
        <v>0.58619045277000004</v>
      </c>
    </row>
    <row r="26" spans="1:11" ht="17" thickBot="1">
      <c r="A26" s="114" t="s">
        <v>1525</v>
      </c>
      <c r="B26" s="113">
        <v>66770.193347840002</v>
      </c>
      <c r="C26" s="113">
        <v>65366.746561829998</v>
      </c>
      <c r="D26" s="113">
        <v>63680.197352299998</v>
      </c>
      <c r="E26" s="113">
        <v>62883.676461000003</v>
      </c>
      <c r="F26" s="113">
        <v>74429.114825600001</v>
      </c>
      <c r="G26" s="113">
        <v>70181.985587500007</v>
      </c>
      <c r="H26" s="113">
        <v>66527.116090750002</v>
      </c>
      <c r="I26" s="113">
        <v>69912.593388299996</v>
      </c>
      <c r="J26" s="113">
        <v>69933.561794199995</v>
      </c>
      <c r="K26" s="113">
        <v>66993.1478355</v>
      </c>
    </row>
    <row r="27" spans="1:11" ht="17" thickBot="1">
      <c r="A27" s="112" t="s">
        <v>1524</v>
      </c>
      <c r="B27" s="115">
        <v>2.1470347842000002E-2</v>
      </c>
      <c r="C27" s="115">
        <v>2.6484673095000001E-2</v>
      </c>
      <c r="D27" s="115">
        <v>1.2666576386E-2</v>
      </c>
      <c r="E27" s="115">
        <v>-0.155119920365</v>
      </c>
      <c r="F27" s="115">
        <v>6.0515945831E-2</v>
      </c>
      <c r="G27" s="115">
        <v>5.4938041982000002E-2</v>
      </c>
      <c r="H27" s="115">
        <v>-4.8424427323999999E-2</v>
      </c>
      <c r="I27" s="115">
        <v>-2.9983323299999999E-4</v>
      </c>
      <c r="J27" s="115">
        <v>4.3891264311000003E-2</v>
      </c>
      <c r="K27" s="115">
        <v>0.17592358659400001</v>
      </c>
    </row>
    <row r="28" spans="1:11" ht="17" thickBot="1">
      <c r="A28" s="114" t="s">
        <v>1523</v>
      </c>
      <c r="B28" s="113">
        <v>1.5133084027999999</v>
      </c>
      <c r="C28" s="113">
        <v>1.5036862865</v>
      </c>
      <c r="D28" s="113">
        <v>1.4975823657</v>
      </c>
      <c r="E28" s="113">
        <v>1.4876668195</v>
      </c>
      <c r="F28" s="113">
        <v>1.7621363423</v>
      </c>
      <c r="G28" s="113">
        <v>1.6959953986</v>
      </c>
      <c r="H28" s="113">
        <v>1.6282120485</v>
      </c>
      <c r="I28" s="113">
        <v>1.7086024094000001</v>
      </c>
      <c r="J28" s="113">
        <v>1.7380843472</v>
      </c>
      <c r="K28" s="113">
        <v>1.6983939114</v>
      </c>
    </row>
    <row r="29" spans="1:11" ht="17" thickBot="1">
      <c r="A29" s="112" t="s">
        <v>1522</v>
      </c>
      <c r="B29" s="111">
        <v>4.6432679657999998</v>
      </c>
      <c r="C29" s="111">
        <v>4.5475682872999998</v>
      </c>
      <c r="D29" s="111">
        <v>4.4469411559000003</v>
      </c>
      <c r="E29" s="111">
        <v>4.4135090160999999</v>
      </c>
      <c r="F29" s="111">
        <v>5.1921252058</v>
      </c>
      <c r="G29" s="111">
        <v>5.8538648417000001</v>
      </c>
      <c r="H29" s="111">
        <v>5.4254702406000002</v>
      </c>
      <c r="I29" s="111">
        <v>5.7688417681999997</v>
      </c>
      <c r="J29" s="111">
        <v>6.0339570142000003</v>
      </c>
      <c r="K29" s="111">
        <v>5.8869198449000004</v>
      </c>
    </row>
    <row r="30" spans="1:11" ht="17" thickBot="1">
      <c r="A30" s="114" t="s">
        <v>1521</v>
      </c>
      <c r="B30" s="113">
        <v>32.810905822000002</v>
      </c>
      <c r="C30" s="113">
        <v>104.0871760539</v>
      </c>
      <c r="D30" s="113" t="s">
        <v>1494</v>
      </c>
      <c r="E30" s="113">
        <v>18.033747192700002</v>
      </c>
      <c r="F30" s="113">
        <v>55.502695619400001</v>
      </c>
      <c r="G30" s="113" t="s">
        <v>1494</v>
      </c>
      <c r="H30" s="113" t="s">
        <v>1494</v>
      </c>
      <c r="I30" s="113" t="s">
        <v>1494</v>
      </c>
      <c r="J30" s="113" t="s">
        <v>1494</v>
      </c>
      <c r="K30" s="113" t="s">
        <v>1494</v>
      </c>
    </row>
    <row r="31" spans="1:11" ht="17" thickBot="1">
      <c r="A31" s="112" t="s">
        <v>1520</v>
      </c>
      <c r="B31" s="111">
        <v>5.5392561263999998</v>
      </c>
      <c r="C31" s="111">
        <v>5.8181349855000004</v>
      </c>
      <c r="D31" s="111">
        <v>5.6675148943</v>
      </c>
      <c r="E31" s="111">
        <v>4.9526405026000004</v>
      </c>
      <c r="F31" s="111">
        <v>7.3041329564000002</v>
      </c>
      <c r="G31" s="111">
        <v>7.3829145369000004</v>
      </c>
      <c r="H31" s="111">
        <v>6.5389341547999997</v>
      </c>
      <c r="I31" s="111">
        <v>7.9900106729000004</v>
      </c>
      <c r="J31" s="111">
        <v>7.3405648991000003</v>
      </c>
      <c r="K31" s="111">
        <v>7.6111279068000002</v>
      </c>
    </row>
    <row r="32" spans="1:11" ht="17" thickBot="1">
      <c r="A32" s="114" t="s">
        <v>1519</v>
      </c>
      <c r="B32" s="113">
        <v>28.2565354836</v>
      </c>
      <c r="C32" s="113">
        <v>109.492037792</v>
      </c>
      <c r="D32" s="113">
        <v>176.88943708970001</v>
      </c>
      <c r="E32" s="113">
        <v>24.6023773322</v>
      </c>
      <c r="F32" s="113" t="s">
        <v>1494</v>
      </c>
      <c r="G32" s="113">
        <v>17545.496396875002</v>
      </c>
      <c r="H32" s="113">
        <v>72.469625371199996</v>
      </c>
      <c r="I32" s="113" t="s">
        <v>1494</v>
      </c>
      <c r="J32" s="113">
        <v>418.76384307900003</v>
      </c>
      <c r="K32" s="113">
        <v>79.281831757999996</v>
      </c>
    </row>
    <row r="33" spans="1:11" ht="17" thickBot="1">
      <c r="A33" s="112" t="s">
        <v>1518</v>
      </c>
      <c r="B33" s="111">
        <v>0.62132293289999996</v>
      </c>
      <c r="C33" s="111">
        <v>0.57363482840000002</v>
      </c>
      <c r="D33" s="111">
        <v>0.58834200609999998</v>
      </c>
      <c r="E33" s="111">
        <v>0.61802698749999996</v>
      </c>
      <c r="F33" s="111">
        <v>0.83494092419999999</v>
      </c>
      <c r="G33" s="111">
        <v>0.90924462399999995</v>
      </c>
      <c r="H33" s="111">
        <v>0.960749835</v>
      </c>
      <c r="I33" s="111">
        <v>0.93629062320000001</v>
      </c>
      <c r="J33" s="111">
        <v>1.0393762836</v>
      </c>
      <c r="K33" s="111">
        <v>0.94440586110000002</v>
      </c>
    </row>
    <row r="34" spans="1:11" ht="17" thickBot="1">
      <c r="A34" s="114" t="s">
        <v>1517</v>
      </c>
      <c r="B34" s="113">
        <v>1.906398501</v>
      </c>
      <c r="C34" s="113">
        <v>1.7348323101000001</v>
      </c>
      <c r="D34" s="113">
        <v>1.7470306413000001</v>
      </c>
      <c r="E34" s="113">
        <v>1.8335205477000001</v>
      </c>
      <c r="F34" s="113">
        <v>2.4601489190999999</v>
      </c>
      <c r="G34" s="113">
        <v>3.1383311191000001</v>
      </c>
      <c r="H34" s="113">
        <v>3.2013764075000002</v>
      </c>
      <c r="I34" s="113">
        <v>3.1612459542</v>
      </c>
      <c r="J34" s="113">
        <v>3.6083126959</v>
      </c>
      <c r="K34" s="113">
        <v>3.273470052</v>
      </c>
    </row>
    <row r="35" spans="1:11" ht="17" thickBot="1">
      <c r="A35" s="112" t="s">
        <v>1516</v>
      </c>
      <c r="B35" s="111">
        <v>12.1032724881</v>
      </c>
      <c r="C35" s="111">
        <v>12.7356807641</v>
      </c>
      <c r="D35" s="111">
        <v>3127.2425249169</v>
      </c>
      <c r="E35" s="111">
        <v>5.7089234920000003</v>
      </c>
      <c r="F35" s="111">
        <v>12.833429518799999</v>
      </c>
      <c r="G35" s="111">
        <v>22.652349251099999</v>
      </c>
      <c r="H35" s="111">
        <v>24.845093630400001</v>
      </c>
      <c r="I35" s="111">
        <v>96.989854196099998</v>
      </c>
      <c r="J35" s="111">
        <v>18.728381026099999</v>
      </c>
      <c r="K35" s="111">
        <v>35.1430558315</v>
      </c>
    </row>
    <row r="36" spans="1:11" ht="17" thickBot="1">
      <c r="A36" s="114" t="s">
        <v>1515</v>
      </c>
      <c r="B36" s="113">
        <v>10.205617844000001</v>
      </c>
      <c r="C36" s="113">
        <v>9.7283075826999994</v>
      </c>
      <c r="D36" s="113">
        <v>17.7192553131</v>
      </c>
      <c r="E36" s="113">
        <v>5.5735283171000001</v>
      </c>
      <c r="F36" s="113">
        <v>12.798127103400001</v>
      </c>
      <c r="G36" s="113">
        <v>21.576757160500001</v>
      </c>
      <c r="H36" s="113">
        <v>19.632176425099999</v>
      </c>
      <c r="I36" s="113">
        <v>26.3124316442</v>
      </c>
      <c r="J36" s="113">
        <v>15.5244320574</v>
      </c>
      <c r="K36" s="113">
        <v>22.7145035717</v>
      </c>
    </row>
    <row r="37" spans="1:11" ht="17" thickBot="1">
      <c r="A37" s="112" t="s">
        <v>1514</v>
      </c>
      <c r="B37" s="111">
        <v>2.3378825213000001</v>
      </c>
      <c r="C37" s="111">
        <v>2.2134279802000001</v>
      </c>
      <c r="D37" s="111">
        <v>2.6566293707000002</v>
      </c>
      <c r="E37" s="111">
        <v>1.9169357765999999</v>
      </c>
      <c r="F37" s="111">
        <v>3.0349599616999998</v>
      </c>
      <c r="G37" s="111">
        <v>4.0875015521</v>
      </c>
      <c r="H37" s="111">
        <v>4.4321189464000001</v>
      </c>
      <c r="I37" s="111">
        <v>4.9510389919</v>
      </c>
      <c r="J37" s="111">
        <v>4.6596483728000004</v>
      </c>
      <c r="K37" s="111">
        <v>4.8842387821999997</v>
      </c>
    </row>
    <row r="38" spans="1:11" ht="17" thickBot="1">
      <c r="A38" s="114" t="s">
        <v>1513</v>
      </c>
      <c r="B38" s="113">
        <v>13.4712582038</v>
      </c>
      <c r="C38" s="113">
        <v>39.707770103100003</v>
      </c>
      <c r="D38" s="113" t="s">
        <v>1494</v>
      </c>
      <c r="E38" s="113">
        <v>7.4918270041000001</v>
      </c>
      <c r="F38" s="113">
        <v>26.298459921799999</v>
      </c>
      <c r="G38" s="113" t="s">
        <v>1494</v>
      </c>
      <c r="H38" s="113" t="s">
        <v>1494</v>
      </c>
      <c r="I38" s="113" t="s">
        <v>1494</v>
      </c>
      <c r="J38" s="113" t="s">
        <v>1494</v>
      </c>
      <c r="K38" s="113" t="s">
        <v>1494</v>
      </c>
    </row>
    <row r="39" spans="1:11" ht="17" thickBot="1">
      <c r="A39" s="112" t="s">
        <v>1512</v>
      </c>
      <c r="B39" s="111">
        <v>2.2742666703999999</v>
      </c>
      <c r="C39" s="111">
        <v>2.2195353470999999</v>
      </c>
      <c r="D39" s="111">
        <v>2.2265467056000001</v>
      </c>
      <c r="E39" s="111">
        <v>2.0574939563000001</v>
      </c>
      <c r="F39" s="111">
        <v>3.4608670025000001</v>
      </c>
      <c r="G39" s="111">
        <v>3.9580740361000002</v>
      </c>
      <c r="H39" s="111">
        <v>3.8583917346000001</v>
      </c>
      <c r="I39" s="111">
        <v>4.3784159678999997</v>
      </c>
      <c r="J39" s="111">
        <v>4.3896655972999996</v>
      </c>
      <c r="K39" s="111">
        <v>4.2322300832000002</v>
      </c>
    </row>
    <row r="40" spans="1:11" ht="17" thickBot="1">
      <c r="A40" s="114" t="s">
        <v>1511</v>
      </c>
      <c r="B40" s="113">
        <v>11.6013586309</v>
      </c>
      <c r="C40" s="113">
        <v>41.769647612599996</v>
      </c>
      <c r="D40" s="113">
        <v>69.4929966216</v>
      </c>
      <c r="E40" s="113">
        <v>10.220657575600001</v>
      </c>
      <c r="F40" s="113" t="s">
        <v>1494</v>
      </c>
      <c r="G40" s="113">
        <v>9406.3629467124993</v>
      </c>
      <c r="H40" s="113">
        <v>42.761740205099997</v>
      </c>
      <c r="I40" s="113" t="s">
        <v>1494</v>
      </c>
      <c r="J40" s="113">
        <v>250.42122242810001</v>
      </c>
      <c r="K40" s="113">
        <v>44.085312653300001</v>
      </c>
    </row>
    <row r="41" spans="1:11" ht="17" thickBot="1">
      <c r="A41" s="112" t="s">
        <v>1510</v>
      </c>
      <c r="B41" s="111">
        <v>0.86048873010000004</v>
      </c>
      <c r="C41" s="111">
        <v>0.77616871890000005</v>
      </c>
      <c r="D41" s="111">
        <v>0.77363709690000004</v>
      </c>
      <c r="E41" s="111">
        <v>0.75245461440000005</v>
      </c>
      <c r="F41" s="111">
        <v>1.0960477486</v>
      </c>
      <c r="G41" s="111">
        <v>1.2243954999</v>
      </c>
      <c r="H41" s="111">
        <v>1.2428447487000001</v>
      </c>
      <c r="I41" s="111">
        <v>1.2512250192000001</v>
      </c>
      <c r="J41" s="111">
        <v>1.3271285402999999</v>
      </c>
      <c r="K41" s="111">
        <v>1.2680113614999999</v>
      </c>
    </row>
    <row r="42" spans="1:11" ht="17" thickBot="1">
      <c r="A42" s="114" t="s">
        <v>1509</v>
      </c>
      <c r="B42" s="113" t="s">
        <v>1494</v>
      </c>
      <c r="C42" s="113" t="s">
        <v>1494</v>
      </c>
      <c r="D42" s="113" t="s">
        <v>1494</v>
      </c>
      <c r="E42" s="113" t="s">
        <v>1494</v>
      </c>
      <c r="F42" s="113" t="s">
        <v>1494</v>
      </c>
      <c r="G42" s="113" t="s">
        <v>1494</v>
      </c>
      <c r="H42" s="113" t="s">
        <v>1494</v>
      </c>
      <c r="I42" s="113" t="s">
        <v>1494</v>
      </c>
      <c r="J42" s="113" t="s">
        <v>1494</v>
      </c>
      <c r="K42" s="113" t="s">
        <v>1494</v>
      </c>
    </row>
    <row r="43" spans="1:11" ht="17" thickBot="1">
      <c r="A43" s="112" t="s">
        <v>1508</v>
      </c>
      <c r="B43" s="111">
        <v>0.86048873010000004</v>
      </c>
      <c r="C43" s="111">
        <v>0.77616871890000005</v>
      </c>
      <c r="D43" s="111">
        <v>0.77363709690000004</v>
      </c>
      <c r="E43" s="111">
        <v>0.75245461440000005</v>
      </c>
      <c r="F43" s="111">
        <v>1.0960477486</v>
      </c>
      <c r="G43" s="111">
        <v>1.2243954999</v>
      </c>
      <c r="H43" s="111">
        <v>1.2428447487000001</v>
      </c>
      <c r="I43" s="111">
        <v>1.2512250192000001</v>
      </c>
      <c r="J43" s="111">
        <v>1.3271285402999999</v>
      </c>
      <c r="K43" s="111">
        <v>1.2680113614999999</v>
      </c>
    </row>
    <row r="44" spans="1:11" ht="17" thickBot="1">
      <c r="A44" s="114" t="s">
        <v>1507</v>
      </c>
      <c r="B44" s="113" t="s">
        <v>1494</v>
      </c>
      <c r="C44" s="113" t="s">
        <v>1494</v>
      </c>
      <c r="D44" s="113" t="s">
        <v>1494</v>
      </c>
      <c r="E44" s="113" t="s">
        <v>1494</v>
      </c>
      <c r="F44" s="113" t="s">
        <v>1494</v>
      </c>
      <c r="G44" s="113" t="s">
        <v>1494</v>
      </c>
      <c r="H44" s="113" t="s">
        <v>1494</v>
      </c>
      <c r="I44" s="113" t="s">
        <v>1494</v>
      </c>
      <c r="J44" s="113" t="s">
        <v>1494</v>
      </c>
      <c r="K44" s="113" t="s">
        <v>1494</v>
      </c>
    </row>
    <row r="45" spans="1:11">
      <c r="A45" s="112" t="s">
        <v>1506</v>
      </c>
      <c r="B45" s="115">
        <v>6.9875776397999995E-2</v>
      </c>
      <c r="C45" s="115">
        <v>7.5422907014000007E-2</v>
      </c>
      <c r="D45" s="115">
        <v>7.4365239562000002E-2</v>
      </c>
      <c r="E45" s="115">
        <v>9.2459420587999996E-2</v>
      </c>
      <c r="F45" s="115">
        <v>3.8109756097999999E-2</v>
      </c>
      <c r="G45" s="115">
        <v>4.9452490286000003E-2</v>
      </c>
      <c r="H45" s="115">
        <v>4.4905008635999999E-2</v>
      </c>
      <c r="I45" s="115">
        <v>4.1565639071999998E-2</v>
      </c>
      <c r="J45" s="115">
        <v>3.8747174685000003E-2</v>
      </c>
      <c r="K45" s="115">
        <v>4.2402826854999999E-2</v>
      </c>
    </row>
    <row r="46" spans="1:11">
      <c r="A46" s="419"/>
      <c r="B46" s="419"/>
      <c r="C46" s="419"/>
      <c r="D46" s="419"/>
      <c r="E46" s="419"/>
      <c r="F46" s="419"/>
      <c r="G46" s="419"/>
      <c r="H46" s="419"/>
      <c r="I46" s="419"/>
      <c r="J46" s="419"/>
      <c r="K46" s="419"/>
    </row>
    <row r="47" spans="1:11" ht="16" customHeight="1" thickBot="1">
      <c r="A47" s="417" t="s">
        <v>1505</v>
      </c>
      <c r="B47" s="418"/>
      <c r="C47" s="418"/>
      <c r="D47" s="418"/>
      <c r="E47" s="418"/>
      <c r="F47" s="418"/>
      <c r="G47" s="418"/>
      <c r="H47" s="418"/>
      <c r="I47" s="418"/>
      <c r="J47" s="418"/>
      <c r="K47" s="418"/>
    </row>
    <row r="48" spans="1:11" ht="17" thickBot="1">
      <c r="A48" s="114" t="s">
        <v>1504</v>
      </c>
      <c r="B48" s="113">
        <v>0.25408884320000003</v>
      </c>
      <c r="C48" s="113" t="s">
        <v>1494</v>
      </c>
      <c r="D48" s="113" t="s">
        <v>1494</v>
      </c>
      <c r="E48" s="113" t="s">
        <v>1494</v>
      </c>
      <c r="F48" s="113" t="s">
        <v>1494</v>
      </c>
      <c r="G48" s="113" t="s">
        <v>1494</v>
      </c>
      <c r="H48" s="113" t="s">
        <v>1494</v>
      </c>
      <c r="I48" s="113" t="s">
        <v>1494</v>
      </c>
      <c r="J48" s="113" t="s">
        <v>1494</v>
      </c>
      <c r="K48" s="113" t="s">
        <v>1494</v>
      </c>
    </row>
    <row r="49" spans="1:11" ht="17" thickBot="1">
      <c r="A49" s="112" t="s">
        <v>1503</v>
      </c>
      <c r="B49" s="111">
        <v>0.47918740980000002</v>
      </c>
      <c r="C49" s="111" t="s">
        <v>1494</v>
      </c>
      <c r="D49" s="111" t="s">
        <v>1494</v>
      </c>
      <c r="E49" s="111" t="s">
        <v>1494</v>
      </c>
      <c r="F49" s="111" t="s">
        <v>1494</v>
      </c>
      <c r="G49" s="111" t="s">
        <v>1494</v>
      </c>
      <c r="H49" s="111" t="s">
        <v>1494</v>
      </c>
      <c r="I49" s="111" t="s">
        <v>1494</v>
      </c>
      <c r="J49" s="111" t="s">
        <v>1494</v>
      </c>
      <c r="K49" s="111" t="s">
        <v>1494</v>
      </c>
    </row>
    <row r="50" spans="1:11" ht="17" thickBot="1">
      <c r="A50" s="114" t="s">
        <v>1502</v>
      </c>
      <c r="B50" s="113">
        <v>0.67627308399999997</v>
      </c>
      <c r="C50" s="113" t="s">
        <v>1494</v>
      </c>
      <c r="D50" s="113" t="s">
        <v>1494</v>
      </c>
      <c r="E50" s="113" t="s">
        <v>1494</v>
      </c>
      <c r="F50" s="113" t="s">
        <v>1494</v>
      </c>
      <c r="G50" s="113" t="s">
        <v>1494</v>
      </c>
      <c r="H50" s="113" t="s">
        <v>1494</v>
      </c>
      <c r="I50" s="113" t="s">
        <v>1494</v>
      </c>
      <c r="J50" s="113" t="s">
        <v>1494</v>
      </c>
      <c r="K50" s="113" t="s">
        <v>1494</v>
      </c>
    </row>
    <row r="51" spans="1:11">
      <c r="A51" s="112" t="s">
        <v>1501</v>
      </c>
      <c r="B51" s="111">
        <v>-0.18191673080000001</v>
      </c>
      <c r="C51" s="111" t="s">
        <v>1494</v>
      </c>
      <c r="D51" s="111" t="s">
        <v>1494</v>
      </c>
      <c r="E51" s="111" t="s">
        <v>1494</v>
      </c>
      <c r="F51" s="111" t="s">
        <v>1494</v>
      </c>
      <c r="G51" s="111" t="s">
        <v>1494</v>
      </c>
      <c r="H51" s="111" t="s">
        <v>1494</v>
      </c>
      <c r="I51" s="111" t="s">
        <v>1494</v>
      </c>
      <c r="J51" s="111" t="s">
        <v>1494</v>
      </c>
      <c r="K51" s="111" t="s">
        <v>1494</v>
      </c>
    </row>
    <row r="52" spans="1:11" ht="17" thickBot="1">
      <c r="A52" s="415"/>
      <c r="B52" s="415"/>
      <c r="C52" s="415"/>
      <c r="D52" s="415"/>
      <c r="E52" s="415"/>
      <c r="F52" s="415"/>
      <c r="G52" s="415"/>
      <c r="H52" s="415"/>
      <c r="I52" s="415"/>
      <c r="J52" s="415"/>
      <c r="K52" s="415"/>
    </row>
    <row r="53" spans="1:11" ht="17" thickBot="1">
      <c r="A53" s="114" t="s">
        <v>1500</v>
      </c>
      <c r="B53" s="113">
        <v>0.2380116354</v>
      </c>
      <c r="C53" s="113" t="s">
        <v>1494</v>
      </c>
      <c r="D53" s="113" t="s">
        <v>1494</v>
      </c>
      <c r="E53" s="113" t="s">
        <v>1494</v>
      </c>
      <c r="F53" s="113" t="s">
        <v>1494</v>
      </c>
      <c r="G53" s="113" t="s">
        <v>1494</v>
      </c>
      <c r="H53" s="113" t="s">
        <v>1494</v>
      </c>
      <c r="I53" s="113" t="s">
        <v>1494</v>
      </c>
      <c r="J53" s="113" t="s">
        <v>1494</v>
      </c>
      <c r="K53" s="113" t="s">
        <v>1494</v>
      </c>
    </row>
    <row r="54" spans="1:11" ht="17" thickBot="1">
      <c r="A54" s="112" t="s">
        <v>1499</v>
      </c>
      <c r="B54" s="111">
        <v>0.41637063969999999</v>
      </c>
      <c r="C54" s="111" t="s">
        <v>1494</v>
      </c>
      <c r="D54" s="111" t="s">
        <v>1494</v>
      </c>
      <c r="E54" s="111" t="s">
        <v>1494</v>
      </c>
      <c r="F54" s="111" t="s">
        <v>1494</v>
      </c>
      <c r="G54" s="111" t="s">
        <v>1494</v>
      </c>
      <c r="H54" s="111" t="s">
        <v>1494</v>
      </c>
      <c r="I54" s="111" t="s">
        <v>1494</v>
      </c>
      <c r="J54" s="111" t="s">
        <v>1494</v>
      </c>
      <c r="K54" s="111" t="s">
        <v>1494</v>
      </c>
    </row>
    <row r="55" spans="1:11" ht="17" thickBot="1">
      <c r="A55" s="114" t="s">
        <v>1498</v>
      </c>
      <c r="B55" s="113">
        <v>0.25502117959999998</v>
      </c>
      <c r="C55" s="113" t="s">
        <v>1494</v>
      </c>
      <c r="D55" s="113" t="s">
        <v>1494</v>
      </c>
      <c r="E55" s="113" t="s">
        <v>1494</v>
      </c>
      <c r="F55" s="113" t="s">
        <v>1494</v>
      </c>
      <c r="G55" s="113" t="s">
        <v>1494</v>
      </c>
      <c r="H55" s="113" t="s">
        <v>1494</v>
      </c>
      <c r="I55" s="113" t="s">
        <v>1494</v>
      </c>
      <c r="J55" s="113" t="s">
        <v>1494</v>
      </c>
      <c r="K55" s="113" t="s">
        <v>1494</v>
      </c>
    </row>
    <row r="56" spans="1:11">
      <c r="A56" s="112" t="s">
        <v>1497</v>
      </c>
      <c r="B56" s="111">
        <v>-5.2668381399999999E-2</v>
      </c>
      <c r="C56" s="111" t="s">
        <v>1494</v>
      </c>
      <c r="D56" s="111" t="s">
        <v>1494</v>
      </c>
      <c r="E56" s="111" t="s">
        <v>1494</v>
      </c>
      <c r="F56" s="111" t="s">
        <v>1494</v>
      </c>
      <c r="G56" s="111" t="s">
        <v>1494</v>
      </c>
      <c r="H56" s="111" t="s">
        <v>1494</v>
      </c>
      <c r="I56" s="111" t="s">
        <v>1494</v>
      </c>
      <c r="J56" s="111" t="s">
        <v>1494</v>
      </c>
      <c r="K56" s="111" t="s">
        <v>1494</v>
      </c>
    </row>
    <row r="57" spans="1:11" ht="17" thickBot="1">
      <c r="A57" s="415"/>
      <c r="B57" s="415"/>
      <c r="C57" s="415"/>
      <c r="D57" s="415"/>
      <c r="E57" s="415"/>
      <c r="F57" s="415"/>
      <c r="G57" s="415"/>
      <c r="H57" s="415"/>
      <c r="I57" s="415"/>
      <c r="J57" s="415"/>
      <c r="K57" s="415"/>
    </row>
    <row r="58" spans="1:11" ht="17" thickBot="1">
      <c r="A58" s="114" t="s">
        <v>1496</v>
      </c>
      <c r="B58" s="113">
        <v>12684064.4457158</v>
      </c>
      <c r="C58" s="113" t="s">
        <v>1494</v>
      </c>
      <c r="D58" s="113" t="s">
        <v>1494</v>
      </c>
      <c r="E58" s="113" t="s">
        <v>1494</v>
      </c>
      <c r="F58" s="113" t="s">
        <v>1494</v>
      </c>
      <c r="G58" s="113" t="s">
        <v>1494</v>
      </c>
      <c r="H58" s="113" t="s">
        <v>1494</v>
      </c>
      <c r="I58" s="113" t="s">
        <v>1494</v>
      </c>
      <c r="J58" s="113" t="s">
        <v>1494</v>
      </c>
      <c r="K58" s="113" t="s">
        <v>1494</v>
      </c>
    </row>
    <row r="59" spans="1:11">
      <c r="A59" s="112" t="s">
        <v>1495</v>
      </c>
      <c r="B59" s="111">
        <v>135511271.395437</v>
      </c>
      <c r="C59" s="111" t="s">
        <v>1494</v>
      </c>
      <c r="D59" s="111" t="s">
        <v>1494</v>
      </c>
      <c r="E59" s="111" t="s">
        <v>1494</v>
      </c>
      <c r="F59" s="111" t="s">
        <v>1494</v>
      </c>
      <c r="G59" s="111" t="s">
        <v>1494</v>
      </c>
      <c r="H59" s="111" t="s">
        <v>1494</v>
      </c>
      <c r="I59" s="111" t="s">
        <v>1494</v>
      </c>
      <c r="J59" s="111" t="s">
        <v>1494</v>
      </c>
      <c r="K59" s="111" t="s">
        <v>1494</v>
      </c>
    </row>
  </sheetData>
  <mergeCells count="8">
    <mergeCell ref="A52:K52"/>
    <mergeCell ref="A57:K57"/>
    <mergeCell ref="A7:K7"/>
    <mergeCell ref="A8:K8"/>
    <mergeCell ref="A22:K22"/>
    <mergeCell ref="A23:K23"/>
    <mergeCell ref="A46:K46"/>
    <mergeCell ref="A47:K4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2927-A07F-B445-98DA-7B6D42556952}">
  <dimension ref="A1:C19"/>
  <sheetViews>
    <sheetView showGridLines="0" workbookViewId="0">
      <selection activeCell="H32" sqref="H32"/>
    </sheetView>
  </sheetViews>
  <sheetFormatPr baseColWidth="10" defaultColWidth="8.83203125" defaultRowHeight="15"/>
  <cols>
    <col min="1" max="1" width="33" customWidth="1"/>
    <col min="2" max="2" width="34.83203125" customWidth="1"/>
    <col min="3" max="3" width="80.5" customWidth="1"/>
  </cols>
  <sheetData>
    <row r="1" spans="1:3">
      <c r="A1" s="140"/>
      <c r="B1" s="139"/>
      <c r="C1" s="141"/>
    </row>
    <row r="2" spans="1:3">
      <c r="A2" s="424"/>
      <c r="B2" s="424"/>
      <c r="C2" s="145"/>
    </row>
    <row r="3" spans="1:3">
      <c r="A3" s="424"/>
      <c r="B3" s="424"/>
      <c r="C3" s="424"/>
    </row>
    <row r="4" spans="1:3">
      <c r="A4" s="144"/>
      <c r="B4" s="142"/>
      <c r="C4" s="141"/>
    </row>
    <row r="5" spans="1:3">
      <c r="A5" s="143"/>
      <c r="B5" s="142"/>
      <c r="C5" s="141"/>
    </row>
    <row r="6" spans="1:3">
      <c r="A6" s="140"/>
      <c r="B6" s="139"/>
      <c r="C6" s="138"/>
    </row>
    <row r="7" spans="1:3" ht="19">
      <c r="A7" s="425" t="s">
        <v>1596</v>
      </c>
      <c r="B7" s="426"/>
      <c r="C7" s="427"/>
    </row>
    <row r="8" spans="1:3" ht="15" customHeight="1">
      <c r="A8" s="136" t="s">
        <v>1595</v>
      </c>
      <c r="B8" s="423" t="s">
        <v>1594</v>
      </c>
      <c r="C8" s="423"/>
    </row>
    <row r="9" spans="1:3" ht="15" customHeight="1">
      <c r="A9" s="136" t="s">
        <v>1593</v>
      </c>
      <c r="B9" s="423" t="s">
        <v>1592</v>
      </c>
      <c r="C9" s="423"/>
    </row>
    <row r="10" spans="1:3" ht="15" customHeight="1">
      <c r="A10" s="136" t="s">
        <v>1591</v>
      </c>
      <c r="B10" s="423"/>
      <c r="C10" s="423"/>
    </row>
    <row r="11" spans="1:3" ht="15" customHeight="1">
      <c r="A11" s="136" t="s">
        <v>1590</v>
      </c>
      <c r="B11" s="423"/>
      <c r="C11" s="423"/>
    </row>
    <row r="12" spans="1:3" ht="15" customHeight="1">
      <c r="A12" s="136" t="s">
        <v>1589</v>
      </c>
      <c r="B12" s="423" t="s">
        <v>1588</v>
      </c>
      <c r="C12" s="423"/>
    </row>
    <row r="13" spans="1:3" ht="36.75" customHeight="1">
      <c r="A13" s="136" t="s">
        <v>1587</v>
      </c>
      <c r="B13" s="423" t="s">
        <v>1586</v>
      </c>
      <c r="C13" s="423"/>
    </row>
    <row r="14" spans="1:3" ht="15" customHeight="1">
      <c r="A14" s="137" t="s">
        <v>1585</v>
      </c>
      <c r="B14" s="136" t="s">
        <v>1584</v>
      </c>
      <c r="C14" s="135" t="s">
        <v>1583</v>
      </c>
    </row>
    <row r="15" spans="1:3" ht="32">
      <c r="A15" s="420" t="s">
        <v>1582</v>
      </c>
      <c r="B15" s="134" t="s">
        <v>1581</v>
      </c>
      <c r="C15" s="132" t="s">
        <v>1580</v>
      </c>
    </row>
    <row r="16" spans="1:3" ht="32">
      <c r="A16" s="421"/>
      <c r="B16" s="134" t="s">
        <v>1579</v>
      </c>
      <c r="C16" s="132" t="s">
        <v>1578</v>
      </c>
    </row>
    <row r="17" spans="1:3" ht="16">
      <c r="A17" s="421"/>
      <c r="B17" s="134" t="s">
        <v>1577</v>
      </c>
      <c r="C17" s="132" t="s">
        <v>1576</v>
      </c>
    </row>
    <row r="18" spans="1:3" ht="16">
      <c r="A18" s="421"/>
      <c r="B18" s="133" t="s">
        <v>1575</v>
      </c>
      <c r="C18" s="132" t="s">
        <v>1574</v>
      </c>
    </row>
    <row r="19" spans="1:3" ht="32.25" customHeight="1">
      <c r="A19" s="422"/>
      <c r="B19" s="131" t="s">
        <v>1573</v>
      </c>
      <c r="C19" s="130" t="s">
        <v>1572</v>
      </c>
    </row>
  </sheetData>
  <mergeCells count="10">
    <mergeCell ref="A2:B2"/>
    <mergeCell ref="A3:C3"/>
    <mergeCell ref="A7:C7"/>
    <mergeCell ref="B8:C8"/>
    <mergeCell ref="B9:C9"/>
    <mergeCell ref="A15:A19"/>
    <mergeCell ref="B10:C10"/>
    <mergeCell ref="B11:C11"/>
    <mergeCell ref="B12:C12"/>
    <mergeCell ref="B13:C13"/>
  </mergeCell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6755-2DAD-0A40-9B0A-2FCE7756B32C}">
  <sheetPr>
    <pageSetUpPr fitToPage="1"/>
  </sheetPr>
  <dimension ref="A1:AH132"/>
  <sheetViews>
    <sheetView showGridLines="0" topLeftCell="O1" workbookViewId="0">
      <selection activeCell="H32" sqref="H32"/>
    </sheetView>
  </sheetViews>
  <sheetFormatPr baseColWidth="10" defaultColWidth="8.83203125" defaultRowHeight="15"/>
  <cols>
    <col min="1" max="1" width="2.33203125" customWidth="1"/>
    <col min="2" max="2" width="6.5" customWidth="1"/>
    <col min="3" max="3" width="16.5" customWidth="1"/>
    <col min="4" max="4" width="20.6640625" customWidth="1"/>
    <col min="5" max="5" width="11" customWidth="1"/>
    <col min="6" max="6" width="11.5" customWidth="1"/>
    <col min="7" max="7" width="13" customWidth="1"/>
    <col min="8" max="9" width="13.5" customWidth="1"/>
    <col min="10" max="10" width="13.33203125" customWidth="1"/>
    <col min="11" max="11" width="13.5" customWidth="1"/>
    <col min="12" max="12" width="15.33203125" bestFit="1" customWidth="1"/>
    <col min="13" max="13" width="7.1640625" customWidth="1"/>
    <col min="14" max="20" width="15.33203125" customWidth="1"/>
    <col min="21" max="23" width="21.5" style="146" customWidth="1"/>
    <col min="24" max="24" width="43.5" style="146" customWidth="1"/>
    <col min="25" max="25" width="25.1640625" style="146" customWidth="1"/>
    <col min="26" max="26" width="3.33203125" style="146" customWidth="1"/>
    <col min="27" max="27" width="21" style="146" customWidth="1"/>
    <col min="28" max="28" width="19.5" style="146" customWidth="1"/>
    <col min="29" max="29" width="23.5" style="146" customWidth="1"/>
    <col min="30" max="30" width="19.5" style="146" customWidth="1"/>
    <col min="31" max="31" width="8.83203125" style="146"/>
    <col min="32" max="32" width="19.33203125" style="146" customWidth="1"/>
    <col min="33" max="34" width="8.83203125" style="146"/>
  </cols>
  <sheetData>
    <row r="1" spans="1:34" ht="33" customHeight="1" thickBot="1">
      <c r="A1" s="195"/>
      <c r="B1" s="195"/>
      <c r="C1" s="196" t="s">
        <v>2032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</row>
    <row r="3" spans="1:34">
      <c r="C3" s="192" t="s">
        <v>2031</v>
      </c>
      <c r="D3" s="193" t="s">
        <v>2030</v>
      </c>
      <c r="E3" s="194" t="e">
        <f ca="1">_xll.TR($D$3,"TR.CommonName","Null=BLANK")</f>
        <v>#NAME?</v>
      </c>
    </row>
    <row r="4" spans="1:34">
      <c r="C4" s="192" t="s">
        <v>2029</v>
      </c>
      <c r="D4" s="193" t="s">
        <v>2010</v>
      </c>
      <c r="E4" s="163" t="e">
        <f ca="1">VLOOKUP($D$4,$AF$12:$AG$132,2,FALSE)</f>
        <v>#NAME?</v>
      </c>
    </row>
    <row r="5" spans="1:34">
      <c r="C5" s="192" t="s">
        <v>2028</v>
      </c>
      <c r="D5" s="193" t="s">
        <v>2027</v>
      </c>
    </row>
    <row r="6" spans="1:34">
      <c r="C6" s="192"/>
      <c r="T6" s="146"/>
      <c r="AH6"/>
    </row>
    <row r="7" spans="1:34" ht="19">
      <c r="C7" s="428" t="s">
        <v>2026</v>
      </c>
      <c r="D7" s="428"/>
      <c r="E7" s="165"/>
      <c r="F7" s="428" t="s">
        <v>2025</v>
      </c>
      <c r="G7" s="428"/>
      <c r="H7" s="428"/>
      <c r="J7" s="428" t="s">
        <v>2024</v>
      </c>
      <c r="K7" s="428"/>
      <c r="L7" s="428"/>
    </row>
    <row r="8" spans="1:34" ht="6.75" customHeight="1"/>
    <row r="9" spans="1:34">
      <c r="C9" s="191" t="s">
        <v>2023</v>
      </c>
      <c r="D9" s="190" t="e">
        <f ca="1">_xll.TR($D$3,"TR.PriceClose;SetLabel(TR.Price52WeekHigh,'52Wk High'),SetLabel(TR.Price52WeekLow,'52Wk Low'),SetLabel(ROUND(((TR.PriceTargetMean/TR.PriceClose)-1)*100,2),'Upside'),SetLabel(ROUND(TR.CompanyMarketCap(Scale=6),0),'MktCap (m) ')"&amp;",SetLabel(ROUND(TR.EV(Scale=6),0),'EV (m)')","CURN=#1 OutPutOptions=CSF RH=value transpose=y",,$E$4)</f>
        <v>#NAME?</v>
      </c>
      <c r="G9" s="182" t="e">
        <f ca="1">_xll.TR($D$3,"SetLabel(UNION(ROUND(TR.RecMean,2),TR.RecLabel),'Mean'),SetLabel(TR.NumOfStrongBuy,'Strong Buy'),SetLabel(TR.NumOfBuy,'Buy'),SetLabel(TR.NumOfHold,'Hold'),SetLabel(TR.NumOfSell,'Sell'),SetLabel(TR.NumOfStrongSell,'Strong Sell')","CH=Value transpose=y null=blank")</f>
        <v>#NAME?</v>
      </c>
      <c r="H9" s="189" t="s">
        <v>2022</v>
      </c>
      <c r="K9" s="189" t="s">
        <v>2021</v>
      </c>
      <c r="L9" s="189" t="s">
        <v>2020</v>
      </c>
    </row>
    <row r="10" spans="1:34">
      <c r="C10" s="170" t="s">
        <v>2019</v>
      </c>
      <c r="D10" s="184">
        <v>44.171013002277199</v>
      </c>
      <c r="F10" s="170" t="s">
        <v>2018</v>
      </c>
      <c r="G10" s="182">
        <v>1</v>
      </c>
      <c r="H10" s="182"/>
      <c r="J10" s="170" t="s">
        <v>65</v>
      </c>
      <c r="K10" s="181" t="e">
        <f ca="1">_xll.TR($D$3,"SetLabel(ROUND(UNION(TR.PriceTargetMean,TR.LTGMean),2),'Mean'),SetLabel(UNION(TR.PriceTargetNumIncEstimates,TR.LTGNumIncEstimates),'# of estimates')"&amp;",SetLabel(ROUND(UNION(TR.PriceTargetHigh,TR.LTGHigh),2),'High'),SetLabel(ROUND(UNION(TR.PriceTargetLow,TR.LTGLow),2),'Low'),SetLabel(ROUND(UNION(TR.PriceTargetStdDev,TR.LTGStdDev),2),'Std Dev')","curn=#1 CH=va transpose=y null=blank",,$E$4)</f>
        <v>#NAME?</v>
      </c>
      <c r="L10" s="181">
        <v>13.9</v>
      </c>
      <c r="AA10"/>
      <c r="AB10"/>
      <c r="AC10"/>
      <c r="AD10"/>
    </row>
    <row r="11" spans="1:34">
      <c r="C11" s="170" t="s">
        <v>2017</v>
      </c>
      <c r="D11" s="184">
        <v>36.736942628369903</v>
      </c>
      <c r="F11" s="170" t="s">
        <v>2016</v>
      </c>
      <c r="G11" s="182">
        <v>2</v>
      </c>
      <c r="H11" s="182"/>
      <c r="J11" s="170" t="s">
        <v>2015</v>
      </c>
      <c r="K11" s="181">
        <v>16</v>
      </c>
      <c r="L11" s="181">
        <v>1</v>
      </c>
      <c r="AF11" s="188" t="s">
        <v>2014</v>
      </c>
      <c r="AG11" s="187" t="s">
        <v>2013</v>
      </c>
    </row>
    <row r="12" spans="1:34">
      <c r="C12" s="170" t="s">
        <v>2012</v>
      </c>
      <c r="D12" s="186">
        <v>1.75</v>
      </c>
      <c r="F12" s="170" t="s">
        <v>2011</v>
      </c>
      <c r="G12" s="182">
        <v>11</v>
      </c>
      <c r="H12" s="182"/>
      <c r="J12" s="170" t="s">
        <v>63</v>
      </c>
      <c r="K12" s="184">
        <v>48.58</v>
      </c>
      <c r="L12" s="184">
        <v>13.9</v>
      </c>
      <c r="AE12" s="146" t="s">
        <v>1788</v>
      </c>
      <c r="AF12" s="150" t="s">
        <v>2010</v>
      </c>
      <c r="AG12" s="185" t="e">
        <f ca="1">_xll.TR($D$3,"AVAIL(TR.NetIncomeMean.Currency,TR.CompanyMarketCap.Currency,TR.CompanyReportCurrency)","Null=BLANK")</f>
        <v>#NAME?</v>
      </c>
    </row>
    <row r="13" spans="1:34">
      <c r="C13" s="170" t="s">
        <v>2009</v>
      </c>
      <c r="D13" s="183">
        <v>31142</v>
      </c>
      <c r="F13" s="170" t="s">
        <v>2008</v>
      </c>
      <c r="G13" s="182">
        <v>1</v>
      </c>
      <c r="H13" s="182"/>
      <c r="J13" s="170" t="s">
        <v>2007</v>
      </c>
      <c r="K13" s="184">
        <v>37.08</v>
      </c>
      <c r="L13" s="184">
        <v>13.9</v>
      </c>
      <c r="AE13" s="146" t="s">
        <v>1788</v>
      </c>
      <c r="AF13" s="150" t="s">
        <v>2006</v>
      </c>
      <c r="AG13" s="149" t="s">
        <v>2005</v>
      </c>
    </row>
    <row r="14" spans="1:34" ht="17.25" customHeight="1">
      <c r="C14" s="170" t="s">
        <v>2004</v>
      </c>
      <c r="D14" s="183">
        <v>36758</v>
      </c>
      <c r="F14" s="170" t="s">
        <v>2003</v>
      </c>
      <c r="G14" s="182">
        <v>0</v>
      </c>
      <c r="H14" s="182"/>
      <c r="J14" s="170" t="s">
        <v>2002</v>
      </c>
      <c r="K14" s="181">
        <v>3.28</v>
      </c>
      <c r="L14" s="181">
        <v>0</v>
      </c>
      <c r="U14" s="171" t="s">
        <v>1905</v>
      </c>
      <c r="V14" s="171" t="s">
        <v>1388</v>
      </c>
      <c r="W14" s="171" t="s">
        <v>1846</v>
      </c>
      <c r="X14" s="171" t="str">
        <f>IF($D$5="Fiscal","Historical FY","Historical CY")</f>
        <v>Historical FY</v>
      </c>
      <c r="Y14" s="171" t="str">
        <f>IF($D$5="Fiscal","Forecast FY","Forecast CY")</f>
        <v>Forecast FY</v>
      </c>
      <c r="Z14" s="172"/>
      <c r="AA14" s="171" t="s">
        <v>1904</v>
      </c>
      <c r="AB14" s="171" t="s">
        <v>1903</v>
      </c>
      <c r="AC14" s="171" t="s">
        <v>1902</v>
      </c>
      <c r="AD14" s="171" t="s">
        <v>1901</v>
      </c>
      <c r="AE14" s="146" t="s">
        <v>1788</v>
      </c>
      <c r="AF14" s="150" t="s">
        <v>2001</v>
      </c>
      <c r="AG14" s="149" t="s">
        <v>2000</v>
      </c>
    </row>
    <row r="15" spans="1:34">
      <c r="U15" s="146" t="s">
        <v>1340</v>
      </c>
      <c r="V15" s="146" t="s">
        <v>1999</v>
      </c>
      <c r="W15" s="175" t="s">
        <v>1998</v>
      </c>
      <c r="X15" s="146" t="str">
        <f t="shared" ref="X15:X24" si="0">IF($D$5="Fiscal",$AA15,$AB15)</f>
        <v>TR.RevenueActValue(Period=#1)</v>
      </c>
      <c r="Y15" s="146" t="str">
        <f t="shared" ref="Y15:Y24" si="1">IF($D$5="Fiscal",$AC15,$AD15)</f>
        <v>TR.RevenueMean(Period=#1)</v>
      </c>
      <c r="AA15" s="146" t="s">
        <v>1997</v>
      </c>
      <c r="AB15" s="146" t="s">
        <v>1996</v>
      </c>
      <c r="AC15" s="146" t="s">
        <v>1995</v>
      </c>
      <c r="AD15" s="175" t="s">
        <v>1994</v>
      </c>
      <c r="AE15" s="146" t="s">
        <v>1788</v>
      </c>
      <c r="AF15" s="150" t="s">
        <v>1993</v>
      </c>
      <c r="AG15" s="149" t="s">
        <v>1992</v>
      </c>
    </row>
    <row r="16" spans="1:34" ht="19">
      <c r="D16" s="165" t="s">
        <v>1991</v>
      </c>
      <c r="U16" s="146" t="s">
        <v>1958</v>
      </c>
      <c r="V16" s="146" t="s">
        <v>1990</v>
      </c>
      <c r="W16" s="175" t="s">
        <v>1989</v>
      </c>
      <c r="X16" s="146" t="str">
        <f t="shared" si="0"/>
        <v>TR.GrossIncomeActValue(Period=#1)</v>
      </c>
      <c r="Y16" s="146" t="str">
        <f t="shared" si="1"/>
        <v>TR.GrossIncomeMean(Period=#1)</v>
      </c>
      <c r="AA16" s="146" t="s">
        <v>1988</v>
      </c>
      <c r="AB16" s="146" t="s">
        <v>1987</v>
      </c>
      <c r="AC16" s="146" t="s">
        <v>1986</v>
      </c>
      <c r="AD16" s="175" t="s">
        <v>1985</v>
      </c>
      <c r="AE16" s="146" t="s">
        <v>1788</v>
      </c>
      <c r="AF16" s="150" t="s">
        <v>1984</v>
      </c>
      <c r="AG16" s="149" t="s">
        <v>1983</v>
      </c>
    </row>
    <row r="17" spans="4:33">
      <c r="E17" s="179" t="s">
        <v>1388</v>
      </c>
      <c r="F17" s="179" t="s">
        <v>1846</v>
      </c>
      <c r="G17" s="179" t="e">
        <f ca="1">IF($D$5="Fiscal","FY "&amp;TEXT(G$32,"MMM-YYYY"),"CY "&amp;TEXT(G$32,"MMM-YYYY"))</f>
        <v>#NAME?</v>
      </c>
      <c r="H17" s="179" t="e">
        <f ca="1">IF($D$5="Fiscal","FY "&amp;TEXT(H$32,"MMM-YYYY"),"CY "&amp;TEXT(H$32,"MMM-YYYY"))</f>
        <v>#NAME?</v>
      </c>
      <c r="I17" s="180" t="e">
        <f ca="1">IF($D$5="Fiscal","FY "&amp;TEXT(I$32,"MMM-YYYY"),"CY "&amp;TEXT(I$32,"MMM-YYYY"))</f>
        <v>#NAME?</v>
      </c>
      <c r="J17" s="179" t="e">
        <f ca="1">IF($D$5="Fiscal","FY "&amp;TEXT(J$32,"MMM-YYYY"),"CY "&amp;TEXT(J$32,"MMM-YYYY"))</f>
        <v>#NAME?</v>
      </c>
      <c r="K17" s="179" t="e">
        <f ca="1">IF($D$5="Fiscal","FY "&amp;TEXT(K$32,"MMM-YYYY"),"CY "&amp;TEXT(K$32,"MMM-YYYY"))</f>
        <v>#NAME?</v>
      </c>
      <c r="U17" s="146" t="s">
        <v>1949</v>
      </c>
      <c r="V17" s="146" t="s">
        <v>1982</v>
      </c>
      <c r="W17" s="175" t="s">
        <v>1981</v>
      </c>
      <c r="X17" s="146" t="str">
        <f t="shared" si="0"/>
        <v>TR.EBITDAActValue(Period=#1)</v>
      </c>
      <c r="Y17" s="146" t="str">
        <f t="shared" si="1"/>
        <v>TR.EBITDAMean(Period=#1)</v>
      </c>
      <c r="AA17" s="146" t="s">
        <v>1980</v>
      </c>
      <c r="AB17" s="146" t="s">
        <v>1979</v>
      </c>
      <c r="AC17" s="146" t="s">
        <v>1978</v>
      </c>
      <c r="AD17" s="175" t="s">
        <v>1977</v>
      </c>
      <c r="AE17" s="146" t="s">
        <v>1788</v>
      </c>
      <c r="AF17" s="150" t="s">
        <v>1976</v>
      </c>
      <c r="AG17" s="149" t="s">
        <v>1975</v>
      </c>
    </row>
    <row r="18" spans="4:33">
      <c r="D18" s="37" t="e">
        <f ca="1">_xll.TR($D$3,"TR.NetIncomeMean(Period=#1).valueunit","Null=BLANK",,I$33)</f>
        <v>#NAME?</v>
      </c>
      <c r="E18" s="179"/>
      <c r="F18" s="179"/>
      <c r="G18" s="177" t="e">
        <f ca="1">G32</f>
        <v>#NAME?</v>
      </c>
      <c r="H18" s="177" t="e">
        <f ca="1">H32</f>
        <v>#NAME?</v>
      </c>
      <c r="I18" s="178" t="e">
        <f ca="1">I32</f>
        <v>#NAME?</v>
      </c>
      <c r="J18" s="177" t="e">
        <f ca="1">J32</f>
        <v>#NAME?</v>
      </c>
      <c r="K18" s="177" t="e">
        <f ca="1">K32</f>
        <v>#NAME?</v>
      </c>
      <c r="U18" s="146" t="s">
        <v>1939</v>
      </c>
      <c r="V18" s="146" t="s">
        <v>1974</v>
      </c>
      <c r="W18" s="175" t="s">
        <v>1973</v>
      </c>
      <c r="X18" s="146" t="str">
        <f t="shared" si="0"/>
        <v>TR.EBITActValue(Period=#1)</v>
      </c>
      <c r="Y18" s="146" t="str">
        <f t="shared" si="1"/>
        <v>TR.EBITMean(Period=#1)</v>
      </c>
      <c r="AA18" s="146" t="s">
        <v>1972</v>
      </c>
      <c r="AB18" s="146" t="s">
        <v>1971</v>
      </c>
      <c r="AC18" s="146" t="s">
        <v>1970</v>
      </c>
      <c r="AD18" s="175" t="s">
        <v>1969</v>
      </c>
      <c r="AF18" s="150" t="s">
        <v>1968</v>
      </c>
      <c r="AG18" s="149" t="s">
        <v>1967</v>
      </c>
    </row>
    <row r="19" spans="4:33" ht="17.25" customHeight="1">
      <c r="D19" s="170" t="s">
        <v>1340</v>
      </c>
      <c r="E19" s="168" t="e">
        <f ca="1">_xll.TR($D$3,V15:V$24,"Curn=#1 Transpose=Y Null=BLANK OutputOptions=CSF",,$E$4)</f>
        <v>#NAME?</v>
      </c>
      <c r="F19" s="168" t="e">
        <f ca="1">_xll.TR($D$3,$W15:$W24,"Curn=#1 Transpose=Y Null=BLANK OutputOptions=CSF",,$E$4)</f>
        <v>#NAME?</v>
      </c>
      <c r="G19" s="168" t="e">
        <f ca="1">_xll.TR($D$3,$X$15:$X$24,"Curn=#2 Transpose=Y Null=BLANK OutputOptions=CSF",,G$33,$E$4,G$32)</f>
        <v>#NAME?</v>
      </c>
      <c r="H19" s="168" t="e">
        <f ca="1">_xll.TR($D$3,$X$15:$X$24,"Curn=#2 Transpose=Y Null=BLANK OutputOptions=CSF",,H$33,$E$4,H$32)</f>
        <v>#NAME?</v>
      </c>
      <c r="I19" s="169" t="e">
        <f ca="1">_xll.TR($D$3,$Y$15:$Y$24,"Curn=#2 Transpose=Y Null=BLANK OutputOptions=CSF",,I$33,$E$4)</f>
        <v>#NAME?</v>
      </c>
      <c r="J19" s="168" t="e">
        <f ca="1">_xll.TR($D$3,$Y$15:$Y$24,"Curn=#2 Transpose=Y Null=BLANK OutputOptions=CSF",,J$33,$E$4)</f>
        <v>#NAME?</v>
      </c>
      <c r="K19" s="168" t="e">
        <f ca="1">_xll.TR($D$3,$Y$15:$Y$24,"Curn=#2 Transpose=Y Null=BLANK OutputOptions=CSF",,K$33,$E$4)</f>
        <v>#NAME?</v>
      </c>
      <c r="U19" s="146" t="s">
        <v>1929</v>
      </c>
      <c r="V19" s="146" t="s">
        <v>1966</v>
      </c>
      <c r="W19" s="175" t="s">
        <v>1965</v>
      </c>
      <c r="X19" s="146" t="str">
        <f t="shared" si="0"/>
        <v>TR.PreTaxProfitActValue(Period=#1)</v>
      </c>
      <c r="Y19" s="146" t="str">
        <f t="shared" si="1"/>
        <v>TR.PreTaxProfitMean(Period=#1)</v>
      </c>
      <c r="AA19" s="146" t="s">
        <v>1964</v>
      </c>
      <c r="AB19" s="146" t="s">
        <v>1963</v>
      </c>
      <c r="AC19" s="146" t="s">
        <v>1962</v>
      </c>
      <c r="AD19" s="175" t="s">
        <v>1961</v>
      </c>
      <c r="AE19" s="146" t="s">
        <v>1788</v>
      </c>
      <c r="AF19" s="150" t="s">
        <v>1960</v>
      </c>
      <c r="AG19" s="149" t="s">
        <v>1959</v>
      </c>
    </row>
    <row r="20" spans="4:33">
      <c r="D20" s="170" t="s">
        <v>1958</v>
      </c>
      <c r="E20" s="168"/>
      <c r="F20" s="168">
        <v>3363.6666666666702</v>
      </c>
      <c r="G20" s="168">
        <v>9586</v>
      </c>
      <c r="H20" s="168"/>
      <c r="I20" s="169">
        <v>3325</v>
      </c>
      <c r="J20" s="168">
        <v>3441</v>
      </c>
      <c r="K20" s="168"/>
      <c r="U20" s="146" t="s">
        <v>1226</v>
      </c>
      <c r="V20" s="146" t="s">
        <v>1957</v>
      </c>
      <c r="W20" s="175" t="s">
        <v>1956</v>
      </c>
      <c r="X20" s="146" t="str">
        <f t="shared" si="0"/>
        <v>TR.NetProfitActValue(Period=#1)</v>
      </c>
      <c r="Y20" s="146" t="str">
        <f t="shared" si="1"/>
        <v>TR.NetIncomeMean(Period=#1)</v>
      </c>
      <c r="AA20" s="146" t="s">
        <v>1955</v>
      </c>
      <c r="AB20" s="146" t="s">
        <v>1954</v>
      </c>
      <c r="AC20" s="146" t="s">
        <v>1953</v>
      </c>
      <c r="AD20" s="175" t="s">
        <v>1952</v>
      </c>
      <c r="AE20" s="146" t="s">
        <v>1788</v>
      </c>
      <c r="AF20" s="150" t="s">
        <v>1951</v>
      </c>
      <c r="AG20" s="149" t="s">
        <v>1950</v>
      </c>
    </row>
    <row r="21" spans="4:33">
      <c r="D21" s="170" t="s">
        <v>1949</v>
      </c>
      <c r="E21" s="168">
        <v>3166</v>
      </c>
      <c r="F21" s="168">
        <v>3382.6454699999999</v>
      </c>
      <c r="G21" s="168">
        <v>3392</v>
      </c>
      <c r="H21" s="168">
        <v>3166</v>
      </c>
      <c r="I21" s="169">
        <v>3334.9315299999998</v>
      </c>
      <c r="J21" s="168">
        <v>3478.0733500000001</v>
      </c>
      <c r="K21" s="168">
        <v>3586.52783</v>
      </c>
      <c r="U21" s="146" t="s">
        <v>1948</v>
      </c>
      <c r="V21" s="146" t="s">
        <v>1947</v>
      </c>
      <c r="W21" s="175" t="s">
        <v>1946</v>
      </c>
      <c r="X21" s="146" t="str">
        <f t="shared" si="0"/>
        <v>TR.PreferredMeasureActValue(Period=#1)</v>
      </c>
      <c r="Y21" s="146" t="str">
        <f t="shared" si="1"/>
        <v>TR.PreferredMeasureMeanEst(Period=#1)</v>
      </c>
      <c r="AA21" s="146" t="s">
        <v>1945</v>
      </c>
      <c r="AB21" s="146" t="s">
        <v>1944</v>
      </c>
      <c r="AC21" s="146" t="s">
        <v>1943</v>
      </c>
      <c r="AD21" s="175" t="s">
        <v>1942</v>
      </c>
      <c r="AE21" s="146" t="s">
        <v>1788</v>
      </c>
      <c r="AF21" s="150" t="s">
        <v>1941</v>
      </c>
      <c r="AG21" s="149" t="s">
        <v>1940</v>
      </c>
    </row>
    <row r="22" spans="4:33">
      <c r="D22" s="170" t="s">
        <v>1939</v>
      </c>
      <c r="E22" s="168">
        <v>2142</v>
      </c>
      <c r="F22" s="168">
        <v>2378.1750000000002</v>
      </c>
      <c r="G22" s="168">
        <v>2293</v>
      </c>
      <c r="H22" s="168">
        <v>2142</v>
      </c>
      <c r="I22" s="169">
        <v>2330.7375000000002</v>
      </c>
      <c r="J22" s="168">
        <v>2473.0500000000002</v>
      </c>
      <c r="K22" s="168">
        <v>2609.5</v>
      </c>
      <c r="U22" s="146" t="s">
        <v>1938</v>
      </c>
      <c r="V22" s="146" t="s">
        <v>1937</v>
      </c>
      <c r="W22" s="175" t="s">
        <v>1936</v>
      </c>
      <c r="X22" s="146" t="str">
        <f t="shared" si="0"/>
        <v>TR.EPSFRActValue(Period=#1)</v>
      </c>
      <c r="Y22" s="146" t="str">
        <f t="shared" si="1"/>
        <v>TR.RepEPSMean(Period=#1)</v>
      </c>
      <c r="AA22" s="146" t="s">
        <v>1935</v>
      </c>
      <c r="AB22" s="146" t="s">
        <v>1934</v>
      </c>
      <c r="AC22" s="146" t="s">
        <v>1933</v>
      </c>
      <c r="AD22" s="175" t="s">
        <v>1932</v>
      </c>
      <c r="AE22" s="146" t="s">
        <v>1788</v>
      </c>
      <c r="AF22" s="150" t="s">
        <v>1931</v>
      </c>
      <c r="AG22" s="149" t="s">
        <v>1930</v>
      </c>
    </row>
    <row r="23" spans="4:33">
      <c r="D23" s="170" t="s">
        <v>1929</v>
      </c>
      <c r="E23" s="168">
        <v>1739</v>
      </c>
      <c r="F23" s="168">
        <v>1982.59361666667</v>
      </c>
      <c r="G23" s="168">
        <v>1877</v>
      </c>
      <c r="H23" s="168">
        <v>1739</v>
      </c>
      <c r="I23" s="169">
        <v>1928.5147099999999</v>
      </c>
      <c r="J23" s="168">
        <v>2090.7514299999998</v>
      </c>
      <c r="K23" s="168">
        <v>2218.2083299999999</v>
      </c>
      <c r="M23" s="176"/>
      <c r="N23" s="176"/>
      <c r="O23" s="176"/>
      <c r="P23" s="176"/>
      <c r="Q23" s="176"/>
      <c r="R23" s="176"/>
      <c r="U23" s="146" t="s">
        <v>1906</v>
      </c>
      <c r="V23" s="146" t="s">
        <v>1928</v>
      </c>
      <c r="W23" s="175" t="s">
        <v>1927</v>
      </c>
      <c r="X23" s="146" t="str">
        <f t="shared" si="0"/>
        <v>TR.DPSActValue(Period=#1)</v>
      </c>
      <c r="Y23" s="146" t="str">
        <f t="shared" si="1"/>
        <v>TR.DPSMean(Period=#1)</v>
      </c>
      <c r="AA23" s="146" t="s">
        <v>1926</v>
      </c>
      <c r="AB23" s="146" t="s">
        <v>1925</v>
      </c>
      <c r="AC23" s="146" t="s">
        <v>1924</v>
      </c>
      <c r="AD23" s="175" t="s">
        <v>1923</v>
      </c>
      <c r="AE23" s="146" t="s">
        <v>1788</v>
      </c>
      <c r="AF23" s="150" t="s">
        <v>1922</v>
      </c>
      <c r="AG23" s="149" t="s">
        <v>1921</v>
      </c>
    </row>
    <row r="24" spans="4:33">
      <c r="D24" s="170" t="s">
        <v>1226</v>
      </c>
      <c r="E24" s="168">
        <v>1584</v>
      </c>
      <c r="F24" s="168">
        <v>1716.6869666666701</v>
      </c>
      <c r="G24" s="168">
        <v>1672</v>
      </c>
      <c r="H24" s="168">
        <v>1551</v>
      </c>
      <c r="I24" s="169">
        <v>1672.2574</v>
      </c>
      <c r="J24" s="168">
        <v>1805.5461</v>
      </c>
      <c r="K24" s="168">
        <v>1887.49875</v>
      </c>
      <c r="U24" s="146" t="s">
        <v>1920</v>
      </c>
      <c r="V24" s="146" t="s">
        <v>1919</v>
      </c>
      <c r="W24" s="175" t="s">
        <v>1918</v>
      </c>
      <c r="X24" s="146" t="str">
        <f t="shared" si="0"/>
        <v>TR.FCFActValue(Period=#1)</v>
      </c>
      <c r="Y24" s="146" t="str">
        <f t="shared" si="1"/>
        <v>TR.FCFMean(Period=#1)</v>
      </c>
      <c r="AA24" s="146" t="s">
        <v>1917</v>
      </c>
      <c r="AB24" s="146" t="s">
        <v>1916</v>
      </c>
      <c r="AC24" s="146" t="s">
        <v>1915</v>
      </c>
      <c r="AD24" s="175" t="s">
        <v>1914</v>
      </c>
      <c r="AE24" s="146" t="s">
        <v>1788</v>
      </c>
      <c r="AF24" s="150" t="s">
        <v>1913</v>
      </c>
      <c r="AG24" s="149" t="s">
        <v>1912</v>
      </c>
    </row>
    <row r="25" spans="4:33">
      <c r="D25" s="170" t="e">
        <f ca="1">_xll.TR($D$3,"TR.PreferredMeasureMeanEst.esttype","Null=BLANK")</f>
        <v>#NAME?</v>
      </c>
      <c r="E25" s="173">
        <v>2.12</v>
      </c>
      <c r="F25" s="173">
        <v>2.4086866666666702</v>
      </c>
      <c r="G25" s="173">
        <v>2.13</v>
      </c>
      <c r="H25" s="173">
        <v>2.0699999999999998</v>
      </c>
      <c r="I25" s="174">
        <v>2.33806</v>
      </c>
      <c r="J25" s="173">
        <v>2.5499399999999999</v>
      </c>
      <c r="K25" s="173">
        <v>2.7189999999999999</v>
      </c>
      <c r="AE25" s="146" t="s">
        <v>1788</v>
      </c>
      <c r="AF25" s="150" t="s">
        <v>1911</v>
      </c>
      <c r="AG25" s="149" t="s">
        <v>1910</v>
      </c>
    </row>
    <row r="26" spans="4:33">
      <c r="D26" s="170" t="s">
        <v>1909</v>
      </c>
      <c r="E26" s="173">
        <v>4.18</v>
      </c>
      <c r="F26" s="173">
        <v>1.83666666666667</v>
      </c>
      <c r="G26" s="173">
        <v>1.6</v>
      </c>
      <c r="H26" s="173">
        <v>4.13</v>
      </c>
      <c r="I26" s="174">
        <v>1.76</v>
      </c>
      <c r="J26" s="173">
        <v>1.99</v>
      </c>
      <c r="K26" s="173"/>
      <c r="AE26" s="146" t="s">
        <v>1788</v>
      </c>
      <c r="AF26" s="150" t="s">
        <v>1908</v>
      </c>
      <c r="AG26" s="149" t="s">
        <v>1907</v>
      </c>
    </row>
    <row r="27" spans="4:33">
      <c r="D27" s="170" t="s">
        <v>1906</v>
      </c>
      <c r="E27" s="173">
        <v>1.36</v>
      </c>
      <c r="F27" s="173">
        <v>1.3998900000000001</v>
      </c>
      <c r="G27" s="173">
        <v>1.34</v>
      </c>
      <c r="H27" s="173">
        <v>1.36</v>
      </c>
      <c r="I27" s="174">
        <v>1.3867799999999999</v>
      </c>
      <c r="J27" s="173">
        <v>1.42611</v>
      </c>
      <c r="K27" s="173">
        <v>1.4641999999999999</v>
      </c>
      <c r="U27" s="171" t="s">
        <v>1905</v>
      </c>
      <c r="V27" s="171" t="s">
        <v>1388</v>
      </c>
      <c r="W27" s="171" t="s">
        <v>1846</v>
      </c>
      <c r="X27" s="171" t="str">
        <f>IF($D$5="Fiscal","Historical FY","Historical CY")</f>
        <v>Historical FY</v>
      </c>
      <c r="Y27" s="171" t="str">
        <f>IF($D$5="Fiscal","Forecast FY","Forecast CY")</f>
        <v>Forecast FY</v>
      </c>
      <c r="Z27" s="172"/>
      <c r="AA27" s="171" t="s">
        <v>1904</v>
      </c>
      <c r="AB27" s="171" t="s">
        <v>1903</v>
      </c>
      <c r="AC27" s="171" t="s">
        <v>1902</v>
      </c>
      <c r="AD27" s="171" t="s">
        <v>1901</v>
      </c>
      <c r="AF27" s="150" t="s">
        <v>1900</v>
      </c>
      <c r="AG27" s="149" t="s">
        <v>1899</v>
      </c>
    </row>
    <row r="28" spans="4:33">
      <c r="D28" s="170" t="s">
        <v>99</v>
      </c>
      <c r="E28" s="168">
        <v>2961</v>
      </c>
      <c r="F28" s="168">
        <v>1371.8333333333301</v>
      </c>
      <c r="G28" s="168">
        <v>1801</v>
      </c>
      <c r="H28" s="168">
        <v>1995</v>
      </c>
      <c r="I28" s="169">
        <v>1107.25</v>
      </c>
      <c r="J28" s="168">
        <v>1901</v>
      </c>
      <c r="K28" s="168">
        <v>2023.3333299999999</v>
      </c>
      <c r="U28" s="167" t="s">
        <v>83</v>
      </c>
      <c r="V28" s="167" t="s">
        <v>1898</v>
      </c>
      <c r="W28" s="167" t="s">
        <v>1897</v>
      </c>
      <c r="X28" s="167" t="str">
        <f t="shared" ref="X28:X40" si="2">IF($D$5="Fiscal",$AA28,$AB28)</f>
        <v>TR.EVtoRevenueActValue(Period=#1)</v>
      </c>
      <c r="Y28" s="167" t="str">
        <f t="shared" ref="Y28:Y40" si="3">IF($D$5="Fiscal",$AC28,$AD28)</f>
        <v>TR.EV/TR.RevenueMean(Period=#1)</v>
      </c>
      <c r="Z28" s="157" t="s">
        <v>1788</v>
      </c>
      <c r="AA28" s="167" t="s">
        <v>1896</v>
      </c>
      <c r="AB28" s="167" t="s">
        <v>1895</v>
      </c>
      <c r="AC28" s="166" t="s">
        <v>1894</v>
      </c>
      <c r="AD28" s="166" t="s">
        <v>1893</v>
      </c>
      <c r="AF28" s="150" t="s">
        <v>1892</v>
      </c>
      <c r="AG28" s="149" t="s">
        <v>1891</v>
      </c>
    </row>
    <row r="29" spans="4:33">
      <c r="U29" s="159" t="s">
        <v>73</v>
      </c>
      <c r="V29" s="159" t="s">
        <v>1890</v>
      </c>
      <c r="W29" s="159" t="s">
        <v>1889</v>
      </c>
      <c r="X29" s="159" t="str">
        <f t="shared" si="2"/>
        <v>TR.EVtoEBITDAActValue(Period=#1)</v>
      </c>
      <c r="Y29" s="159" t="str">
        <f t="shared" si="3"/>
        <v>TR.EV/TR.EBITDAMean(Period=#1)</v>
      </c>
      <c r="Z29" s="157" t="s">
        <v>1788</v>
      </c>
      <c r="AA29" s="159" t="s">
        <v>1888</v>
      </c>
      <c r="AB29" s="159" t="s">
        <v>1887</v>
      </c>
      <c r="AC29" s="158" t="s">
        <v>1886</v>
      </c>
      <c r="AD29" s="158" t="s">
        <v>1885</v>
      </c>
      <c r="AF29" s="150" t="s">
        <v>1884</v>
      </c>
      <c r="AG29" s="149" t="s">
        <v>1883</v>
      </c>
    </row>
    <row r="30" spans="4:33">
      <c r="U30" s="159" t="s">
        <v>1882</v>
      </c>
      <c r="V30" s="159" t="s">
        <v>1881</v>
      </c>
      <c r="W30" s="159" t="s">
        <v>1880</v>
      </c>
      <c r="X30" s="159" t="str">
        <f t="shared" si="2"/>
        <v>TR.EV(sdate=#3)/TR.EBITActValue(Period=#1)</v>
      </c>
      <c r="Y30" s="159" t="str">
        <f t="shared" si="3"/>
        <v>TR.EV/TR.EBITMean(Period=#1)</v>
      </c>
      <c r="Z30" s="157" t="s">
        <v>1788</v>
      </c>
      <c r="AA30" s="159" t="s">
        <v>1879</v>
      </c>
      <c r="AB30" s="159" t="s">
        <v>1878</v>
      </c>
      <c r="AC30" s="158" t="s">
        <v>1877</v>
      </c>
      <c r="AD30" s="158" t="s">
        <v>1876</v>
      </c>
      <c r="AF30" s="150" t="s">
        <v>1875</v>
      </c>
      <c r="AG30" s="149" t="s">
        <v>1874</v>
      </c>
    </row>
    <row r="31" spans="4:33" ht="19">
      <c r="D31" s="165" t="s">
        <v>1582</v>
      </c>
      <c r="U31" s="159" t="s">
        <v>1873</v>
      </c>
      <c r="V31" s="159" t="s">
        <v>1872</v>
      </c>
      <c r="W31" s="159" t="s">
        <v>1871</v>
      </c>
      <c r="X31" s="159" t="str">
        <f t="shared" si="2"/>
        <v>TR.PtoEPSActValue(Period=#1)</v>
      </c>
      <c r="Y31" s="159" t="str">
        <f t="shared" si="3"/>
        <v>TR.PtoEPSMeanEst(Period=#1)</v>
      </c>
      <c r="Z31" s="157" t="s">
        <v>1788</v>
      </c>
      <c r="AA31" s="159" t="s">
        <v>1870</v>
      </c>
      <c r="AB31" s="159" t="s">
        <v>1869</v>
      </c>
      <c r="AC31" s="158" t="s">
        <v>1868</v>
      </c>
      <c r="AD31" s="158" t="s">
        <v>1867</v>
      </c>
      <c r="AF31" s="150" t="s">
        <v>1866</v>
      </c>
      <c r="AG31" s="149" t="s">
        <v>1865</v>
      </c>
    </row>
    <row r="32" spans="4:33" ht="2.25" customHeight="1">
      <c r="G32" s="164" t="e">
        <f ca="1">IF(_xll.TR($D$3,"TR.NetIncome(Period=#1).Ped","Null=BLANK",,G$33)="",DATE(VALUE(RIGHT(G$33,4)),12,31),_xll.TR($D$3,"TR.NetIncome(Period=#1).Ped","Null=BLANK",,G$33))</f>
        <v>#NAME?</v>
      </c>
      <c r="H32" s="164" t="e">
        <f ca="1">IF(_xll.TR($D$3,"TR.NetIncome(Period=#1).Ped","Null=BLANK",,H$33)="",DATE(VALUE(RIGHT(H$33,4)),12,31),_xll.TR($D$3,"TR.NetIncome(Period=#1).Ped","Null=BLANK",,H$33))</f>
        <v>#NAME?</v>
      </c>
      <c r="I32" s="164" t="e">
        <f ca="1">_xll.TR($D$3,"TR.NetIncomeMean(Period=#1).Ped","Null=BLANK",,I$33)</f>
        <v>#NAME?</v>
      </c>
      <c r="J32" s="164" t="e">
        <f ca="1">_xll.TR($D$3,"TR.NetIncomeMean(Period=#1).Ped","Null=BLANK",,J$33)</f>
        <v>#NAME?</v>
      </c>
      <c r="K32" s="164" t="e">
        <f ca="1">_xll.TR($D$3,"TR.NetIncomeMean(Period=#1).Ped","Null=BLANK",,K$33)</f>
        <v>#NAME?</v>
      </c>
      <c r="U32" s="159" t="s">
        <v>1864</v>
      </c>
      <c r="V32" s="159" t="s">
        <v>1863</v>
      </c>
      <c r="W32" s="159" t="s">
        <v>1862</v>
      </c>
      <c r="X32" s="159" t="str">
        <f t="shared" si="2"/>
        <v>TR.PtoEPSActValue(Period=#1)//Percent_Chg(TR.EPSActValue(Period=#1), wsize=-1)</v>
      </c>
      <c r="Y32" s="159" t="str">
        <f t="shared" si="3"/>
        <v>TR.PEG(Period=#1)</v>
      </c>
      <c r="Z32" s="157" t="s">
        <v>1788</v>
      </c>
      <c r="AA32" s="159" t="s">
        <v>1861</v>
      </c>
      <c r="AB32" s="159" t="s">
        <v>1860</v>
      </c>
      <c r="AC32" s="158" t="s">
        <v>1859</v>
      </c>
      <c r="AD32" s="158" t="s">
        <v>1858</v>
      </c>
      <c r="AF32" s="150" t="s">
        <v>1857</v>
      </c>
      <c r="AG32" s="149" t="s">
        <v>1856</v>
      </c>
    </row>
    <row r="33" spans="4:33" ht="2.25" customHeight="1">
      <c r="F33" s="163"/>
      <c r="G33" s="162" t="str">
        <f>IF($D$5="Fiscal","FY-1","CY"&amp;YEAR(_xll.RtToday())-2)</f>
        <v>FY-1</v>
      </c>
      <c r="H33" s="162" t="str">
        <f>IF($D$5="Fiscal","FY0","CY"&amp;YEAR(_xll.RtToday())-1)</f>
        <v>FY0</v>
      </c>
      <c r="I33" s="162" t="str">
        <f>IF($D$5="Fiscal","FY1","CY"&amp;YEAR(_xll.RtToday()))</f>
        <v>FY1</v>
      </c>
      <c r="J33" s="162" t="str">
        <f>IF($D$5="Fiscal","FY2","CY"&amp;YEAR(_xll.RtToday())+1)</f>
        <v>FY2</v>
      </c>
      <c r="K33" s="162" t="str">
        <f>IF($D$5="Fiscal","FY3","CY"&amp;YEAR(_xll.RtToday())+2)</f>
        <v>FY3</v>
      </c>
      <c r="U33" s="159" t="s">
        <v>1855</v>
      </c>
      <c r="V33" s="159" t="s">
        <v>1854</v>
      </c>
      <c r="W33" s="159" t="s">
        <v>1853</v>
      </c>
      <c r="X33" s="159" t="str">
        <f t="shared" si="2"/>
        <v>TR.DPSActValueYield(Period=#1)</v>
      </c>
      <c r="Y33" s="159" t="str">
        <f t="shared" si="3"/>
        <v>TR.DPSMeanYield(Period=#1)</v>
      </c>
      <c r="Z33" s="157" t="s">
        <v>1788</v>
      </c>
      <c r="AA33" s="159" t="s">
        <v>1852</v>
      </c>
      <c r="AB33" s="159" t="s">
        <v>1851</v>
      </c>
      <c r="AC33" s="158" t="s">
        <v>1850</v>
      </c>
      <c r="AD33" s="158" t="s">
        <v>1849</v>
      </c>
      <c r="AF33" s="150" t="s">
        <v>1848</v>
      </c>
      <c r="AG33" s="149" t="s">
        <v>1847</v>
      </c>
    </row>
    <row r="34" spans="4:33">
      <c r="E34" s="160" t="s">
        <v>1388</v>
      </c>
      <c r="F34" s="160" t="s">
        <v>1846</v>
      </c>
      <c r="G34" s="160" t="e">
        <f ca="1">IF($D$5="Fiscal","FY "&amp;TEXT(G$32,"MMM-YYYY"),"CY "&amp;TEXT(G$32,"MMM-YYYY"))</f>
        <v>#NAME?</v>
      </c>
      <c r="H34" s="160" t="e">
        <f ca="1">IF($D$5="Fiscal","FY "&amp;TEXT(H$32,"MMM-YYYY"),"CY "&amp;TEXT(H$32,"MMM-YYYY"))</f>
        <v>#NAME?</v>
      </c>
      <c r="I34" s="161" t="e">
        <f ca="1">IF($D$5="Fiscal","FY "&amp;TEXT(I$32,"MMM-YYYY"),"CY "&amp;TEXT(I$32,"MMM-YYYY"))</f>
        <v>#NAME?</v>
      </c>
      <c r="J34" s="160" t="e">
        <f ca="1">IF($D$5="Fiscal","FY "&amp;TEXT(J$32,"MMM-YYYY"),"CY "&amp;TEXT(J$32,"MMM-YYYY"))</f>
        <v>#NAME?</v>
      </c>
      <c r="K34" s="160" t="e">
        <f ca="1">IF($D$5="Fiscal","FY "&amp;TEXT(K$32,"MMM-YYYY"),"CY "&amp;TEXT(K$32,"MMM-YYYY"))</f>
        <v>#NAME?</v>
      </c>
      <c r="U34" s="159" t="s">
        <v>1845</v>
      </c>
      <c r="V34" s="159" t="s">
        <v>1844</v>
      </c>
      <c r="W34" s="159" t="s">
        <v>1843</v>
      </c>
      <c r="X34" s="159" t="str">
        <f t="shared" si="2"/>
        <v>TR.FCFPSActValueYield(Period=#1)</v>
      </c>
      <c r="Y34" s="159" t="str">
        <f t="shared" si="3"/>
        <v>(TR.FCFPSMean(Period=#1)/TR.PriceClose)*100</v>
      </c>
      <c r="Z34" s="157" t="s">
        <v>1788</v>
      </c>
      <c r="AA34" s="159" t="s">
        <v>1842</v>
      </c>
      <c r="AB34" s="159" t="s">
        <v>1841</v>
      </c>
      <c r="AC34" s="158" t="s">
        <v>1840</v>
      </c>
      <c r="AD34" s="158" t="s">
        <v>1839</v>
      </c>
      <c r="AF34" s="150" t="s">
        <v>1838</v>
      </c>
      <c r="AG34" s="149" t="s">
        <v>1837</v>
      </c>
    </row>
    <row r="35" spans="4:33">
      <c r="D35" s="153" t="str">
        <f t="shared" ref="D35:D46" si="4">U28</f>
        <v>EV/Revenue</v>
      </c>
      <c r="E35" s="151" t="e">
        <f ca="1">_xll.TR($D$3,V$28:V$40,"Curn=#1 Transpose=Y Null=BLANK",,$E$4)</f>
        <v>#NAME?</v>
      </c>
      <c r="F35" s="151" t="e">
        <f ca="1">_xll.TR($D$3,$W28:$W40,"Curn=#1 Transpose=Y Null=BLANK",,$E$4)</f>
        <v>#NAME?</v>
      </c>
      <c r="G35" s="151" t="e">
        <f ca="1">_xll.TR($D$3,$X$28:$X$40,"Curn=#2 Transpose=Y Null=BLANK",,G$33,$E$4,G$32)</f>
        <v>#NAME?</v>
      </c>
      <c r="H35" s="151" t="e">
        <f ca="1">_xll.TR($D$3,$X$28:$X$40,"Curn=#2 Transpose=Y Null=BLANK",,H$33,$E$4,H$32)</f>
        <v>#NAME?</v>
      </c>
      <c r="I35" s="152" t="e">
        <f ca="1">_xll.TR($D$3,$Y$28:$Y$40,"Curn=#2 Transpose=Y Null=BLANK",,I$33,$E$4)</f>
        <v>#NAME?</v>
      </c>
      <c r="J35" s="151" t="e">
        <f ca="1">_xll.TR($D$3,$Y$28:$Y$40,"Curn=#2 Transpose=Y Null=BLANK",,J$33,$E$4)</f>
        <v>#NAME?</v>
      </c>
      <c r="K35" s="151" t="e">
        <f ca="1">_xll.TR($D$3,$Y$28:$Y$40,"Curn=#2 Transpose=Y Null=BLANK",,K$33,$E$4)</f>
        <v>#NAME?</v>
      </c>
      <c r="U35" s="159" t="s">
        <v>1836</v>
      </c>
      <c r="V35" s="159" t="s">
        <v>1835</v>
      </c>
      <c r="W35" s="159" t="s">
        <v>1834</v>
      </c>
      <c r="X35" s="159" t="str">
        <f t="shared" si="2"/>
        <v>TR.CompanyMarketCap(sdate=#3)/TR.RevenueActValue(Period=#1)</v>
      </c>
      <c r="Y35" s="159" t="str">
        <f t="shared" si="3"/>
        <v>TR.PtoREVMeanEst(Period=#1)</v>
      </c>
      <c r="Z35" s="157" t="s">
        <v>1788</v>
      </c>
      <c r="AA35" s="159" t="s">
        <v>1833</v>
      </c>
      <c r="AB35" s="159" t="s">
        <v>1832</v>
      </c>
      <c r="AC35" s="158" t="s">
        <v>1831</v>
      </c>
      <c r="AD35" s="158" t="s">
        <v>1830</v>
      </c>
      <c r="AF35" s="150" t="s">
        <v>1829</v>
      </c>
      <c r="AG35" s="149" t="s">
        <v>1828</v>
      </c>
    </row>
    <row r="36" spans="4:33">
      <c r="D36" s="153" t="str">
        <f t="shared" si="4"/>
        <v>EV/EBITDA</v>
      </c>
      <c r="E36" s="151">
        <v>11.6952259644102</v>
      </c>
      <c r="F36" s="151">
        <v>10.8666709331916</v>
      </c>
      <c r="G36" s="151">
        <v>10.836702596150101</v>
      </c>
      <c r="H36" s="151">
        <v>11.6102638048456</v>
      </c>
      <c r="I36" s="152">
        <v>11.022143895752199</v>
      </c>
      <c r="J36" s="151">
        <v>10.568522140610201</v>
      </c>
      <c r="K36" s="151">
        <v>10.2489362827951</v>
      </c>
      <c r="U36" s="159" t="s">
        <v>1827</v>
      </c>
      <c r="V36" s="159" t="s">
        <v>1826</v>
      </c>
      <c r="W36" s="159" t="s">
        <v>1825</v>
      </c>
      <c r="X36" s="159" t="str">
        <f t="shared" si="2"/>
        <v>TR.PriceClose(Sdate=#3)/TR.CFPSActValue(Period=#1)</v>
      </c>
      <c r="Y36" s="159" t="str">
        <f t="shared" si="3"/>
        <v>TR.PtoCPSMeanEst(Period=#1)</v>
      </c>
      <c r="Z36" s="157" t="s">
        <v>1788</v>
      </c>
      <c r="AA36" s="159" t="s">
        <v>1824</v>
      </c>
      <c r="AB36" s="159" t="s">
        <v>1823</v>
      </c>
      <c r="AC36" s="158" t="s">
        <v>1822</v>
      </c>
      <c r="AD36" s="158" t="s">
        <v>1821</v>
      </c>
      <c r="AF36" s="150" t="s">
        <v>1820</v>
      </c>
      <c r="AG36" s="149" t="s">
        <v>1819</v>
      </c>
    </row>
    <row r="37" spans="4:33">
      <c r="D37" s="153" t="str">
        <f t="shared" si="4"/>
        <v>EV/EBIT</v>
      </c>
      <c r="E37" s="151">
        <v>23.103768199963</v>
      </c>
      <c r="F37" s="151">
        <v>15.4564299120717</v>
      </c>
      <c r="G37" s="151">
        <v>16.307046093223899</v>
      </c>
      <c r="H37" s="151">
        <v>19.100970046893899</v>
      </c>
      <c r="I37" s="152">
        <v>15.771014627834001</v>
      </c>
      <c r="J37" s="151">
        <v>14.8634662486166</v>
      </c>
      <c r="K37" s="151">
        <v>14.086259898885301</v>
      </c>
      <c r="U37" s="159" t="s">
        <v>1818</v>
      </c>
      <c r="V37" s="159" t="s">
        <v>1817</v>
      </c>
      <c r="W37" s="159" t="s">
        <v>1816</v>
      </c>
      <c r="X37" s="159" t="str">
        <f t="shared" si="2"/>
        <v>TR.PtoBVPSActValue(Period=#1)</v>
      </c>
      <c r="Y37" s="159" t="str">
        <f t="shared" si="3"/>
        <v>TR.PtoBPSMeanEst(Period=#1)</v>
      </c>
      <c r="Z37" s="157" t="s">
        <v>1788</v>
      </c>
      <c r="AA37" s="159" t="s">
        <v>1815</v>
      </c>
      <c r="AB37" s="159" t="s">
        <v>1814</v>
      </c>
      <c r="AC37" s="158" t="s">
        <v>1813</v>
      </c>
      <c r="AD37" s="158" t="s">
        <v>1812</v>
      </c>
      <c r="AF37" s="150" t="s">
        <v>1811</v>
      </c>
      <c r="AG37" s="149" t="s">
        <v>1810</v>
      </c>
    </row>
    <row r="38" spans="4:33">
      <c r="D38" s="153" t="str">
        <f t="shared" si="4"/>
        <v>PE</v>
      </c>
      <c r="E38" s="151">
        <v>32.127666413993197</v>
      </c>
      <c r="F38" s="151">
        <v>17.862451841649101</v>
      </c>
      <c r="G38" s="151">
        <v>20.199553795753801</v>
      </c>
      <c r="H38" s="151">
        <v>20.7850481086742</v>
      </c>
      <c r="I38" s="152">
        <v>18.402029710510199</v>
      </c>
      <c r="J38" s="151">
        <v>16.8729654756408</v>
      </c>
      <c r="K38" s="151">
        <v>15.823850527751199</v>
      </c>
      <c r="U38" s="159" t="s">
        <v>1809</v>
      </c>
      <c r="V38" s="159" t="s">
        <v>1808</v>
      </c>
      <c r="W38" s="159" t="s">
        <v>1807</v>
      </c>
      <c r="X38" s="159" t="str">
        <f t="shared" si="2"/>
        <v>TR.ROAActValue(Period=#1)</v>
      </c>
      <c r="Y38" s="159" t="str">
        <f t="shared" si="3"/>
        <v>TR.ROAMean(Period=#1)</v>
      </c>
      <c r="Z38" s="157" t="s">
        <v>1788</v>
      </c>
      <c r="AA38" s="159" t="s">
        <v>1806</v>
      </c>
      <c r="AB38" s="159" t="s">
        <v>1805</v>
      </c>
      <c r="AC38" s="158" t="s">
        <v>1804</v>
      </c>
      <c r="AD38" s="158" t="s">
        <v>1803</v>
      </c>
      <c r="AF38" s="150" t="s">
        <v>1802</v>
      </c>
      <c r="AG38" s="149" t="s">
        <v>1801</v>
      </c>
    </row>
    <row r="39" spans="4:33">
      <c r="D39" s="153" t="str">
        <f t="shared" si="4"/>
        <v>PEG</v>
      </c>
      <c r="E39" s="151">
        <v>-17.852887874787601</v>
      </c>
      <c r="F39" s="151">
        <v>1.49218636305235</v>
      </c>
      <c r="G39" s="151">
        <v>1.33461337579088</v>
      </c>
      <c r="H39" s="151"/>
      <c r="I39" s="152">
        <v>1.53726140341395</v>
      </c>
      <c r="J39" s="151">
        <v>1.4095270464662</v>
      </c>
      <c r="K39" s="151">
        <v>1.3218865012379699</v>
      </c>
      <c r="U39" s="159" t="s">
        <v>1800</v>
      </c>
      <c r="V39" s="159" t="s">
        <v>1799</v>
      </c>
      <c r="W39" s="159" t="s">
        <v>1798</v>
      </c>
      <c r="X39" s="159" t="str">
        <f t="shared" si="2"/>
        <v>TR.ROEActValue(Period=#1)</v>
      </c>
      <c r="Y39" s="159" t="str">
        <f t="shared" si="3"/>
        <v>TR.ROEMean(Period=#1)</v>
      </c>
      <c r="Z39" s="157" t="s">
        <v>1788</v>
      </c>
      <c r="AA39" s="159" t="s">
        <v>1797</v>
      </c>
      <c r="AB39" s="159" t="s">
        <v>1796</v>
      </c>
      <c r="AC39" s="158" t="s">
        <v>1795</v>
      </c>
      <c r="AD39" s="158" t="s">
        <v>1794</v>
      </c>
      <c r="AF39" s="150" t="s">
        <v>1793</v>
      </c>
      <c r="AG39" s="149" t="s">
        <v>1792</v>
      </c>
    </row>
    <row r="40" spans="4:33">
      <c r="D40" s="153" t="str">
        <f t="shared" si="4"/>
        <v>Dividend Yield</v>
      </c>
      <c r="E40" s="151">
        <v>3.1609492914000001</v>
      </c>
      <c r="F40" s="151">
        <v>3.25366272323715</v>
      </c>
      <c r="G40" s="151">
        <v>3.1144647430425101</v>
      </c>
      <c r="H40" s="151">
        <v>3.1609492914461299</v>
      </c>
      <c r="I40" s="152">
        <v>3.2231921017585798</v>
      </c>
      <c r="J40" s="151">
        <v>3.3146039661943001</v>
      </c>
      <c r="K40" s="151">
        <v>3.4031337886289901</v>
      </c>
      <c r="U40" s="156" t="s">
        <v>1791</v>
      </c>
      <c r="V40" s="156" t="s">
        <v>1790</v>
      </c>
      <c r="W40" s="156" t="s">
        <v>1789</v>
      </c>
      <c r="X40" s="156" t="str">
        <f t="shared" si="2"/>
        <v>TR.ROICActValue(Period=#1)</v>
      </c>
      <c r="Y40" s="156" t="str">
        <f t="shared" si="3"/>
        <v>TR.ROICMean(Period=#1)</v>
      </c>
      <c r="Z40" s="157" t="s">
        <v>1788</v>
      </c>
      <c r="AA40" s="156" t="s">
        <v>1787</v>
      </c>
      <c r="AB40" s="156" t="s">
        <v>1786</v>
      </c>
      <c r="AC40" s="155" t="s">
        <v>1785</v>
      </c>
      <c r="AD40" s="155" t="s">
        <v>1784</v>
      </c>
      <c r="AF40" s="150" t="s">
        <v>1783</v>
      </c>
      <c r="AG40" s="149" t="s">
        <v>1782</v>
      </c>
    </row>
    <row r="41" spans="4:33">
      <c r="D41" s="153" t="str">
        <f t="shared" si="4"/>
        <v>FCF Yield</v>
      </c>
      <c r="E41" s="151">
        <v>2.2959277314745399</v>
      </c>
      <c r="F41" s="151">
        <v>4.2723948437766799</v>
      </c>
      <c r="G41" s="151">
        <v>5.3457230664162498</v>
      </c>
      <c r="H41" s="151"/>
      <c r="I41" s="152">
        <v>3.3199264469865102</v>
      </c>
      <c r="J41" s="151">
        <v>6.1773316373570104</v>
      </c>
      <c r="K41" s="151">
        <v>6.6798296056001396</v>
      </c>
      <c r="AF41" s="150" t="s">
        <v>1781</v>
      </c>
      <c r="AG41" s="149" t="s">
        <v>1780</v>
      </c>
    </row>
    <row r="42" spans="4:33">
      <c r="D42" s="153" t="str">
        <f t="shared" si="4"/>
        <v>Price/Sales</v>
      </c>
      <c r="E42" s="151">
        <v>2.7890108549293502</v>
      </c>
      <c r="F42" s="151">
        <v>2.7285933126920798</v>
      </c>
      <c r="G42" s="151">
        <v>2.38209981913035</v>
      </c>
      <c r="H42" s="151">
        <v>2.8572700913887399</v>
      </c>
      <c r="I42" s="152">
        <v>2.7544378301508701</v>
      </c>
      <c r="J42" s="151">
        <v>2.6783324507291799</v>
      </c>
      <c r="K42" s="151">
        <v>2.6180681226726001</v>
      </c>
      <c r="AF42" s="150" t="s">
        <v>1779</v>
      </c>
      <c r="AG42" s="149" t="s">
        <v>1778</v>
      </c>
    </row>
    <row r="43" spans="4:33">
      <c r="D43" s="153" t="str">
        <f t="shared" si="4"/>
        <v>Price/Cashflow</v>
      </c>
      <c r="E43" s="151">
        <v>10.436358983291299</v>
      </c>
      <c r="F43" s="151">
        <v>13.166902861865401</v>
      </c>
      <c r="G43" s="151">
        <v>10.461666704593</v>
      </c>
      <c r="H43" s="151">
        <v>11.3056310739387</v>
      </c>
      <c r="I43" s="152">
        <v>15.236578222592099</v>
      </c>
      <c r="J43" s="151">
        <v>10.3540091411069</v>
      </c>
      <c r="K43" s="151">
        <v>9.7761984969224205</v>
      </c>
      <c r="AF43" s="150" t="s">
        <v>1777</v>
      </c>
      <c r="AG43" s="149" t="s">
        <v>1776</v>
      </c>
    </row>
    <row r="44" spans="4:33">
      <c r="D44" s="153" t="str">
        <f t="shared" si="4"/>
        <v>Price/Book Value</v>
      </c>
      <c r="E44" s="151">
        <v>2.4503471426209402</v>
      </c>
      <c r="F44" s="151">
        <v>2.4755969380860101</v>
      </c>
      <c r="G44" s="151">
        <v>2.6081604615426701</v>
      </c>
      <c r="H44" s="151">
        <v>2.4503466978850201</v>
      </c>
      <c r="I44" s="152">
        <v>2.4771457777713799</v>
      </c>
      <c r="J44" s="151">
        <v>2.4725050619464799</v>
      </c>
      <c r="K44" s="151">
        <v>2.4613872760272102</v>
      </c>
      <c r="AF44" s="150" t="s">
        <v>1775</v>
      </c>
      <c r="AG44" s="149" t="s">
        <v>1774</v>
      </c>
    </row>
    <row r="45" spans="4:33">
      <c r="D45" s="154" t="str">
        <f t="shared" si="4"/>
        <v>Return on Assets</v>
      </c>
      <c r="E45" s="151">
        <v>3.6935608449999999</v>
      </c>
      <c r="F45" s="151">
        <v>6.5930033333333302</v>
      </c>
      <c r="G45" s="151">
        <v>5.61</v>
      </c>
      <c r="H45" s="151">
        <v>5.45</v>
      </c>
      <c r="I45" s="152">
        <v>6.2966699999999998</v>
      </c>
      <c r="J45" s="151">
        <v>7.18567</v>
      </c>
      <c r="K45" s="151">
        <v>7.4295</v>
      </c>
      <c r="AF45" s="150" t="s">
        <v>1773</v>
      </c>
      <c r="AG45" s="149" t="s">
        <v>1772</v>
      </c>
    </row>
    <row r="46" spans="4:33">
      <c r="D46" s="153" t="str">
        <f t="shared" si="4"/>
        <v>Return on Equity</v>
      </c>
      <c r="E46" s="151">
        <v>7.9177499410000003</v>
      </c>
      <c r="F46" s="151">
        <v>14.201000000000001</v>
      </c>
      <c r="G46" s="151">
        <v>12.4</v>
      </c>
      <c r="H46" s="151">
        <v>12.22</v>
      </c>
      <c r="I46" s="152">
        <v>13.634499999999999</v>
      </c>
      <c r="J46" s="151">
        <v>15.334</v>
      </c>
      <c r="K46" s="151">
        <v>15.43967</v>
      </c>
      <c r="AF46" s="150" t="s">
        <v>1771</v>
      </c>
      <c r="AG46" s="149" t="s">
        <v>1770</v>
      </c>
    </row>
    <row r="47" spans="4:33">
      <c r="D47" s="153" t="s">
        <v>1769</v>
      </c>
      <c r="E47" s="151">
        <v>7.4141045811800899</v>
      </c>
      <c r="F47" s="151"/>
      <c r="G47" s="151">
        <v>11.42</v>
      </c>
      <c r="H47" s="151">
        <v>9.1999999999999993</v>
      </c>
      <c r="I47" s="152">
        <v>58.3</v>
      </c>
      <c r="J47" s="151"/>
      <c r="K47" s="151"/>
      <c r="AF47" s="150" t="s">
        <v>1768</v>
      </c>
      <c r="AG47" s="149" t="s">
        <v>1767</v>
      </c>
    </row>
    <row r="48" spans="4:33">
      <c r="AF48" s="150" t="s">
        <v>1766</v>
      </c>
      <c r="AG48" s="149" t="s">
        <v>1765</v>
      </c>
    </row>
    <row r="49" spans="32:33">
      <c r="AF49" s="150" t="s">
        <v>1764</v>
      </c>
      <c r="AG49" s="149" t="s">
        <v>1763</v>
      </c>
    </row>
    <row r="50" spans="32:33">
      <c r="AF50" s="150" t="s">
        <v>1762</v>
      </c>
      <c r="AG50" s="149" t="s">
        <v>1761</v>
      </c>
    </row>
    <row r="51" spans="32:33">
      <c r="AF51" s="150" t="s">
        <v>1760</v>
      </c>
      <c r="AG51" s="149" t="s">
        <v>1759</v>
      </c>
    </row>
    <row r="52" spans="32:33">
      <c r="AF52" s="150" t="s">
        <v>1758</v>
      </c>
      <c r="AG52" s="149" t="s">
        <v>1757</v>
      </c>
    </row>
    <row r="53" spans="32:33">
      <c r="AF53" s="150" t="s">
        <v>1756</v>
      </c>
      <c r="AG53" s="149" t="s">
        <v>1755</v>
      </c>
    </row>
    <row r="54" spans="32:33">
      <c r="AF54" s="150" t="s">
        <v>1754</v>
      </c>
      <c r="AG54" s="149" t="s">
        <v>1753</v>
      </c>
    </row>
    <row r="55" spans="32:33">
      <c r="AF55" s="150" t="s">
        <v>1752</v>
      </c>
      <c r="AG55" s="149" t="s">
        <v>1751</v>
      </c>
    </row>
    <row r="56" spans="32:33">
      <c r="AF56" s="150" t="s">
        <v>1750</v>
      </c>
      <c r="AG56" s="149" t="s">
        <v>1749</v>
      </c>
    </row>
    <row r="57" spans="32:33">
      <c r="AF57" s="150" t="s">
        <v>1748</v>
      </c>
      <c r="AG57" s="149" t="s">
        <v>1747</v>
      </c>
    </row>
    <row r="58" spans="32:33">
      <c r="AF58" s="150" t="s">
        <v>1746</v>
      </c>
      <c r="AG58" s="149" t="s">
        <v>1745</v>
      </c>
    </row>
    <row r="59" spans="32:33">
      <c r="AF59" s="150" t="s">
        <v>1744</v>
      </c>
      <c r="AG59" s="149" t="s">
        <v>1743</v>
      </c>
    </row>
    <row r="60" spans="32:33">
      <c r="AF60" s="150" t="s">
        <v>1742</v>
      </c>
      <c r="AG60" s="149" t="s">
        <v>1741</v>
      </c>
    </row>
    <row r="61" spans="32:33">
      <c r="AF61" s="150" t="s">
        <v>1740</v>
      </c>
      <c r="AG61" s="149" t="s">
        <v>1739</v>
      </c>
    </row>
    <row r="62" spans="32:33">
      <c r="AF62" s="150" t="s">
        <v>1738</v>
      </c>
      <c r="AG62" s="149" t="s">
        <v>1737</v>
      </c>
    </row>
    <row r="63" spans="32:33">
      <c r="AF63" s="150" t="s">
        <v>1736</v>
      </c>
      <c r="AG63" s="149" t="s">
        <v>1735</v>
      </c>
    </row>
    <row r="64" spans="32:33">
      <c r="AF64" s="150" t="s">
        <v>1734</v>
      </c>
      <c r="AG64" s="149" t="s">
        <v>1733</v>
      </c>
    </row>
    <row r="65" spans="32:33">
      <c r="AF65" s="150" t="s">
        <v>1732</v>
      </c>
      <c r="AG65" s="149" t="s">
        <v>1731</v>
      </c>
    </row>
    <row r="66" spans="32:33">
      <c r="AF66" s="150" t="s">
        <v>1730</v>
      </c>
      <c r="AG66" s="149" t="s">
        <v>1729</v>
      </c>
    </row>
    <row r="67" spans="32:33">
      <c r="AF67" s="150" t="s">
        <v>1728</v>
      </c>
      <c r="AG67" s="149" t="s">
        <v>1727</v>
      </c>
    </row>
    <row r="68" spans="32:33">
      <c r="AF68" s="150" t="s">
        <v>1726</v>
      </c>
      <c r="AG68" s="149" t="s">
        <v>1725</v>
      </c>
    </row>
    <row r="69" spans="32:33">
      <c r="AF69" s="150" t="s">
        <v>1724</v>
      </c>
      <c r="AG69" s="149" t="s">
        <v>1723</v>
      </c>
    </row>
    <row r="70" spans="32:33">
      <c r="AF70" s="150" t="s">
        <v>1722</v>
      </c>
      <c r="AG70" s="149" t="s">
        <v>1721</v>
      </c>
    </row>
    <row r="71" spans="32:33">
      <c r="AF71" s="150" t="s">
        <v>1720</v>
      </c>
      <c r="AG71" s="149" t="s">
        <v>1719</v>
      </c>
    </row>
    <row r="72" spans="32:33">
      <c r="AF72" s="150" t="s">
        <v>1718</v>
      </c>
      <c r="AG72" s="149" t="s">
        <v>1717</v>
      </c>
    </row>
    <row r="73" spans="32:33">
      <c r="AF73" s="150" t="s">
        <v>1716</v>
      </c>
      <c r="AG73" s="149" t="s">
        <v>1715</v>
      </c>
    </row>
    <row r="74" spans="32:33">
      <c r="AF74" s="150" t="s">
        <v>1714</v>
      </c>
      <c r="AG74" s="149" t="s">
        <v>1713</v>
      </c>
    </row>
    <row r="75" spans="32:33">
      <c r="AF75" s="150" t="s">
        <v>1712</v>
      </c>
      <c r="AG75" s="149" t="s">
        <v>1711</v>
      </c>
    </row>
    <row r="76" spans="32:33">
      <c r="AF76" s="150" t="s">
        <v>1710</v>
      </c>
      <c r="AG76" s="149" t="s">
        <v>1709</v>
      </c>
    </row>
    <row r="77" spans="32:33">
      <c r="AF77" s="150" t="s">
        <v>1708</v>
      </c>
      <c r="AG77" s="149" t="s">
        <v>1707</v>
      </c>
    </row>
    <row r="78" spans="32:33">
      <c r="AF78" s="150" t="s">
        <v>1706</v>
      </c>
      <c r="AG78" s="149" t="s">
        <v>1705</v>
      </c>
    </row>
    <row r="79" spans="32:33">
      <c r="AF79" s="150" t="s">
        <v>1704</v>
      </c>
      <c r="AG79" s="149" t="s">
        <v>1703</v>
      </c>
    </row>
    <row r="80" spans="32:33">
      <c r="AF80" s="150" t="s">
        <v>1702</v>
      </c>
      <c r="AG80" s="149" t="s">
        <v>1701</v>
      </c>
    </row>
    <row r="81" spans="32:33">
      <c r="AF81" s="150" t="s">
        <v>1700</v>
      </c>
      <c r="AG81" s="149" t="s">
        <v>1699</v>
      </c>
    </row>
    <row r="82" spans="32:33">
      <c r="AF82" s="150" t="s">
        <v>1698</v>
      </c>
      <c r="AG82" s="149" t="s">
        <v>1697</v>
      </c>
    </row>
    <row r="83" spans="32:33">
      <c r="AF83" s="150" t="s">
        <v>1696</v>
      </c>
      <c r="AG83" s="149" t="s">
        <v>1695</v>
      </c>
    </row>
    <row r="84" spans="32:33">
      <c r="AF84" s="150" t="s">
        <v>1694</v>
      </c>
      <c r="AG84" s="149" t="s">
        <v>1693</v>
      </c>
    </row>
    <row r="85" spans="32:33">
      <c r="AF85" s="150" t="s">
        <v>1692</v>
      </c>
      <c r="AG85" s="149" t="s">
        <v>1691</v>
      </c>
    </row>
    <row r="86" spans="32:33">
      <c r="AF86" s="150" t="s">
        <v>1690</v>
      </c>
      <c r="AG86" s="149" t="s">
        <v>1689</v>
      </c>
    </row>
    <row r="87" spans="32:33">
      <c r="AF87" s="150" t="s">
        <v>1688</v>
      </c>
      <c r="AG87" s="149" t="s">
        <v>1687</v>
      </c>
    </row>
    <row r="88" spans="32:33">
      <c r="AF88" s="150" t="s">
        <v>1686</v>
      </c>
      <c r="AG88" s="149" t="s">
        <v>1685</v>
      </c>
    </row>
    <row r="89" spans="32:33">
      <c r="AF89" s="150" t="s">
        <v>1684</v>
      </c>
      <c r="AG89" s="149" t="s">
        <v>1683</v>
      </c>
    </row>
    <row r="90" spans="32:33">
      <c r="AF90" s="150" t="s">
        <v>1682</v>
      </c>
      <c r="AG90" s="149" t="s">
        <v>1681</v>
      </c>
    </row>
    <row r="91" spans="32:33">
      <c r="AF91" s="150" t="s">
        <v>1680</v>
      </c>
      <c r="AG91" s="149" t="s">
        <v>1679</v>
      </c>
    </row>
    <row r="92" spans="32:33">
      <c r="AF92" s="150" t="s">
        <v>1678</v>
      </c>
      <c r="AG92" s="149" t="s">
        <v>1677</v>
      </c>
    </row>
    <row r="93" spans="32:33">
      <c r="AF93" s="150" t="s">
        <v>1676</v>
      </c>
      <c r="AG93" s="149" t="s">
        <v>1675</v>
      </c>
    </row>
    <row r="94" spans="32:33">
      <c r="AF94" s="150" t="s">
        <v>1674</v>
      </c>
      <c r="AG94" s="149" t="s">
        <v>1673</v>
      </c>
    </row>
    <row r="95" spans="32:33">
      <c r="AF95" s="150" t="s">
        <v>1672</v>
      </c>
      <c r="AG95" s="149" t="s">
        <v>1671</v>
      </c>
    </row>
    <row r="96" spans="32:33">
      <c r="AF96" s="150" t="s">
        <v>1670</v>
      </c>
      <c r="AG96" s="149" t="s">
        <v>1669</v>
      </c>
    </row>
    <row r="97" spans="32:33">
      <c r="AF97" s="150" t="s">
        <v>1668</v>
      </c>
      <c r="AG97" s="149" t="s">
        <v>1667</v>
      </c>
    </row>
    <row r="98" spans="32:33">
      <c r="AF98" s="150" t="s">
        <v>1666</v>
      </c>
      <c r="AG98" s="149" t="s">
        <v>1665</v>
      </c>
    </row>
    <row r="99" spans="32:33">
      <c r="AF99" s="150" t="s">
        <v>1664</v>
      </c>
      <c r="AG99" s="149" t="s">
        <v>1663</v>
      </c>
    </row>
    <row r="100" spans="32:33">
      <c r="AF100" s="150" t="s">
        <v>1662</v>
      </c>
      <c r="AG100" s="149" t="s">
        <v>1661</v>
      </c>
    </row>
    <row r="101" spans="32:33">
      <c r="AF101" s="150" t="s">
        <v>1660</v>
      </c>
      <c r="AG101" s="149" t="s">
        <v>1659</v>
      </c>
    </row>
    <row r="102" spans="32:33">
      <c r="AF102" s="150" t="s">
        <v>1658</v>
      </c>
      <c r="AG102" s="149" t="s">
        <v>1657</v>
      </c>
    </row>
    <row r="103" spans="32:33">
      <c r="AF103" s="150" t="s">
        <v>1656</v>
      </c>
      <c r="AG103" s="149" t="s">
        <v>1655</v>
      </c>
    </row>
    <row r="104" spans="32:33">
      <c r="AF104" s="150" t="s">
        <v>1654</v>
      </c>
      <c r="AG104" s="149" t="s">
        <v>1653</v>
      </c>
    </row>
    <row r="105" spans="32:33">
      <c r="AF105" s="150" t="s">
        <v>1652</v>
      </c>
      <c r="AG105" s="149" t="s">
        <v>1651</v>
      </c>
    </row>
    <row r="106" spans="32:33">
      <c r="AF106" s="150" t="s">
        <v>1650</v>
      </c>
      <c r="AG106" s="149" t="s">
        <v>1649</v>
      </c>
    </row>
    <row r="107" spans="32:33">
      <c r="AF107" s="150" t="s">
        <v>1648</v>
      </c>
      <c r="AG107" s="149" t="s">
        <v>1647</v>
      </c>
    </row>
    <row r="108" spans="32:33">
      <c r="AF108" s="150" t="s">
        <v>1646</v>
      </c>
      <c r="AG108" s="149" t="s">
        <v>1645</v>
      </c>
    </row>
    <row r="109" spans="32:33">
      <c r="AF109" s="150" t="s">
        <v>1644</v>
      </c>
      <c r="AG109" s="149" t="s">
        <v>1643</v>
      </c>
    </row>
    <row r="110" spans="32:33">
      <c r="AF110" s="150" t="s">
        <v>1642</v>
      </c>
      <c r="AG110" s="149" t="s">
        <v>1641</v>
      </c>
    </row>
    <row r="111" spans="32:33">
      <c r="AF111" s="150" t="s">
        <v>1640</v>
      </c>
      <c r="AG111" s="149" t="s">
        <v>1639</v>
      </c>
    </row>
    <row r="112" spans="32:33">
      <c r="AF112" s="150" t="s">
        <v>1638</v>
      </c>
      <c r="AG112" s="149" t="s">
        <v>1637</v>
      </c>
    </row>
    <row r="113" spans="32:33">
      <c r="AF113" s="150" t="s">
        <v>1636</v>
      </c>
      <c r="AG113" s="149" t="s">
        <v>1635</v>
      </c>
    </row>
    <row r="114" spans="32:33">
      <c r="AF114" s="150" t="s">
        <v>1634</v>
      </c>
      <c r="AG114" s="149" t="s">
        <v>1633</v>
      </c>
    </row>
    <row r="115" spans="32:33">
      <c r="AF115" s="150" t="s">
        <v>1632</v>
      </c>
      <c r="AG115" s="149" t="s">
        <v>1631</v>
      </c>
    </row>
    <row r="116" spans="32:33">
      <c r="AF116" s="150" t="s">
        <v>1630</v>
      </c>
      <c r="AG116" s="149" t="s">
        <v>1629</v>
      </c>
    </row>
    <row r="117" spans="32:33">
      <c r="AF117" s="150" t="s">
        <v>1628</v>
      </c>
      <c r="AG117" s="149" t="s">
        <v>1627</v>
      </c>
    </row>
    <row r="118" spans="32:33">
      <c r="AF118" s="150" t="s">
        <v>1626</v>
      </c>
      <c r="AG118" s="149" t="s">
        <v>1625</v>
      </c>
    </row>
    <row r="119" spans="32:33">
      <c r="AF119" s="150" t="s">
        <v>1624</v>
      </c>
      <c r="AG119" s="149" t="s">
        <v>1623</v>
      </c>
    </row>
    <row r="120" spans="32:33">
      <c r="AF120" s="150" t="s">
        <v>1622</v>
      </c>
      <c r="AG120" s="149" t="s">
        <v>1621</v>
      </c>
    </row>
    <row r="121" spans="32:33">
      <c r="AF121" s="150" t="s">
        <v>1620</v>
      </c>
      <c r="AG121" s="149" t="s">
        <v>1619</v>
      </c>
    </row>
    <row r="122" spans="32:33">
      <c r="AF122" s="150" t="s">
        <v>1618</v>
      </c>
      <c r="AG122" s="149" t="s">
        <v>1617</v>
      </c>
    </row>
    <row r="123" spans="32:33">
      <c r="AF123" s="150" t="s">
        <v>1616</v>
      </c>
      <c r="AG123" s="149" t="s">
        <v>1615</v>
      </c>
    </row>
    <row r="124" spans="32:33">
      <c r="AF124" s="150" t="s">
        <v>1614</v>
      </c>
      <c r="AG124" s="149" t="s">
        <v>1613</v>
      </c>
    </row>
    <row r="125" spans="32:33">
      <c r="AF125" s="150" t="s">
        <v>1612</v>
      </c>
      <c r="AG125" s="149" t="s">
        <v>1611</v>
      </c>
    </row>
    <row r="126" spans="32:33">
      <c r="AF126" s="150" t="s">
        <v>1610</v>
      </c>
      <c r="AG126" s="149" t="s">
        <v>1609</v>
      </c>
    </row>
    <row r="127" spans="32:33">
      <c r="AF127" s="150" t="s">
        <v>1608</v>
      </c>
      <c r="AG127" s="149" t="s">
        <v>1607</v>
      </c>
    </row>
    <row r="128" spans="32:33">
      <c r="AF128" s="150" t="s">
        <v>1606</v>
      </c>
      <c r="AG128" s="149" t="s">
        <v>1605</v>
      </c>
    </row>
    <row r="129" spans="32:33">
      <c r="AF129" s="150" t="s">
        <v>1604</v>
      </c>
      <c r="AG129" s="149" t="s">
        <v>1603</v>
      </c>
    </row>
    <row r="130" spans="32:33">
      <c r="AF130" s="150" t="s">
        <v>1602</v>
      </c>
      <c r="AG130" s="149" t="s">
        <v>1601</v>
      </c>
    </row>
    <row r="131" spans="32:33">
      <c r="AF131" s="150" t="s">
        <v>1600</v>
      </c>
      <c r="AG131" s="149" t="s">
        <v>1599</v>
      </c>
    </row>
    <row r="132" spans="32:33">
      <c r="AF132" s="148" t="s">
        <v>1598</v>
      </c>
      <c r="AG132" s="147" t="s">
        <v>1597</v>
      </c>
    </row>
  </sheetData>
  <mergeCells count="3">
    <mergeCell ref="J7:L7"/>
    <mergeCell ref="F7:H7"/>
    <mergeCell ref="C7:D7"/>
  </mergeCells>
  <conditionalFormatting sqref="D3:D5">
    <cfRule type="expression" dxfId="0" priority="2">
      <formula>#REF!="Use index"</formula>
    </cfRule>
  </conditionalFormatting>
  <conditionalFormatting sqref="G10:G1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{302659F3-69A8-7044-9DA6-D40123F3525A}</x14:id>
        </ext>
      </extLst>
    </cfRule>
  </conditionalFormatting>
  <dataValidations count="2">
    <dataValidation type="list" allowBlank="1" showInputMessage="1" showErrorMessage="1" sqref="D4" xr:uid="{00000000-0002-0000-0100-000001000000}">
      <formula1>$AF$12:$AF$132</formula1>
    </dataValidation>
    <dataValidation type="list" allowBlank="1" showInputMessage="1" showErrorMessage="1" sqref="D5" xr:uid="{00000000-0002-0000-0100-000000000000}">
      <formula1>"Fiscal,Calendar"</formula1>
    </dataValidation>
  </dataValidations>
  <pageMargins left="0.25" right="0.25" top="0.75" bottom="0.75" header="0.3" footer="0.3"/>
  <pageSetup scale="65" fitToHeight="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659F3-69A8-7044-9DA6-D40123F3525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G10:G14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B0DC-CBFB-1E46-9BD8-DBE883072893}">
  <sheetPr>
    <pageSetUpPr fitToPage="1"/>
  </sheetPr>
  <dimension ref="A1:J92"/>
  <sheetViews>
    <sheetView showGridLines="0" workbookViewId="0">
      <selection activeCell="H32" sqref="H32"/>
    </sheetView>
  </sheetViews>
  <sheetFormatPr baseColWidth="10" defaultColWidth="10.83203125" defaultRowHeight="15"/>
  <cols>
    <col min="1" max="1" width="20.6640625" style="197" customWidth="1"/>
    <col min="2" max="2" width="30.6640625" style="197" customWidth="1"/>
    <col min="3" max="8" width="25.6640625" style="197" customWidth="1"/>
    <col min="9" max="9" width="5.5" style="197" customWidth="1"/>
    <col min="10" max="10" width="5" style="197" customWidth="1"/>
    <col min="11" max="16384" width="10.83203125" style="197"/>
  </cols>
  <sheetData>
    <row r="1" spans="1:8">
      <c r="A1" s="197" t="s">
        <v>2109</v>
      </c>
    </row>
    <row r="2" spans="1:8" ht="33">
      <c r="A2" s="210" t="s">
        <v>77</v>
      </c>
    </row>
    <row r="3" spans="1:8">
      <c r="A3" s="197" t="s">
        <v>2108</v>
      </c>
      <c r="B3" s="209">
        <v>45358.446911215302</v>
      </c>
    </row>
    <row r="6" spans="1:8">
      <c r="B6" s="429" t="s">
        <v>2107</v>
      </c>
      <c r="C6" s="430" t="s">
        <v>2107</v>
      </c>
      <c r="D6" s="430" t="s">
        <v>2107</v>
      </c>
      <c r="E6" s="430" t="s">
        <v>2107</v>
      </c>
      <c r="F6" s="430" t="s">
        <v>2107</v>
      </c>
      <c r="G6" s="431" t="s">
        <v>2107</v>
      </c>
    </row>
    <row r="7" spans="1:8">
      <c r="B7" s="207" t="s">
        <v>2106</v>
      </c>
      <c r="C7" s="207" t="s">
        <v>2105</v>
      </c>
      <c r="D7" s="207" t="s">
        <v>2104</v>
      </c>
      <c r="E7" s="207" t="s">
        <v>2103</v>
      </c>
      <c r="F7" s="207" t="s">
        <v>2102</v>
      </c>
      <c r="G7" s="207" t="s">
        <v>2101</v>
      </c>
    </row>
    <row r="8" spans="1:8">
      <c r="B8" s="203" t="s">
        <v>2100</v>
      </c>
      <c r="C8" s="201">
        <v>2657.6274560000002</v>
      </c>
      <c r="D8" s="201">
        <v>2099.7629590000001</v>
      </c>
      <c r="E8" s="208">
        <v>0.78962699999999997</v>
      </c>
      <c r="F8" s="208">
        <v>0.21049582917915199</v>
      </c>
      <c r="G8" s="201">
        <v>30405.4318546617</v>
      </c>
    </row>
    <row r="11" spans="1:8">
      <c r="A11" s="429" t="s">
        <v>2099</v>
      </c>
      <c r="B11" s="430" t="s">
        <v>2099</v>
      </c>
      <c r="C11" s="430" t="s">
        <v>2099</v>
      </c>
      <c r="D11" s="430" t="s">
        <v>2099</v>
      </c>
      <c r="E11" s="430" t="s">
        <v>2099</v>
      </c>
      <c r="F11" s="430" t="s">
        <v>2099</v>
      </c>
      <c r="G11" s="430" t="s">
        <v>2099</v>
      </c>
      <c r="H11" s="431" t="s">
        <v>2099</v>
      </c>
    </row>
    <row r="12" spans="1:8">
      <c r="A12" s="207" t="s">
        <v>2098</v>
      </c>
      <c r="B12" s="207" t="s">
        <v>2097</v>
      </c>
      <c r="C12" s="207" t="s">
        <v>2096</v>
      </c>
      <c r="D12" s="207" t="s">
        <v>2095</v>
      </c>
      <c r="E12" s="207" t="s">
        <v>2094</v>
      </c>
      <c r="F12" s="207" t="s">
        <v>2093</v>
      </c>
      <c r="G12" s="207" t="s">
        <v>2092</v>
      </c>
      <c r="H12" s="207" t="s">
        <v>2091</v>
      </c>
    </row>
    <row r="13" spans="1:8">
      <c r="A13" s="204">
        <v>1</v>
      </c>
      <c r="B13" s="203" t="s">
        <v>2090</v>
      </c>
      <c r="C13" s="202">
        <v>0.133905</v>
      </c>
      <c r="D13" s="201">
        <v>356.194433</v>
      </c>
      <c r="E13" s="206">
        <v>0</v>
      </c>
      <c r="F13" s="201">
        <v>3999.7635968</v>
      </c>
      <c r="G13" s="206">
        <v>0</v>
      </c>
      <c r="H13" s="199">
        <v>45140</v>
      </c>
    </row>
    <row r="14" spans="1:8">
      <c r="A14" s="204">
        <v>2</v>
      </c>
      <c r="B14" s="203" t="s">
        <v>2089</v>
      </c>
      <c r="C14" s="202">
        <v>9.5569000000000001E-2</v>
      </c>
      <c r="D14" s="201">
        <v>254.21960200000001</v>
      </c>
      <c r="E14" s="206">
        <v>0</v>
      </c>
      <c r="F14" s="201">
        <v>2854.6720989099999</v>
      </c>
      <c r="G14" s="206">
        <v>0</v>
      </c>
      <c r="H14" s="199">
        <v>45140</v>
      </c>
    </row>
    <row r="15" spans="1:8">
      <c r="A15" s="204">
        <v>3</v>
      </c>
      <c r="B15" s="203" t="s">
        <v>2088</v>
      </c>
      <c r="C15" s="202">
        <v>7.6398999999999995E-2</v>
      </c>
      <c r="D15" s="201">
        <v>203.22506200000001</v>
      </c>
      <c r="E15" s="206">
        <v>0</v>
      </c>
      <c r="F15" s="201">
        <v>2282.0463478299998</v>
      </c>
      <c r="G15" s="206">
        <v>0</v>
      </c>
      <c r="H15" s="199">
        <v>45140</v>
      </c>
    </row>
    <row r="16" spans="1:8">
      <c r="A16" s="204">
        <v>4</v>
      </c>
      <c r="B16" s="203" t="s">
        <v>2087</v>
      </c>
      <c r="C16" s="202">
        <v>4.6321000000000001E-2</v>
      </c>
      <c r="D16" s="201">
        <v>123.215592</v>
      </c>
      <c r="E16" s="200">
        <v>-4.8989640000000003</v>
      </c>
      <c r="F16" s="201">
        <v>1392.9767366999999</v>
      </c>
      <c r="G16" s="200">
        <v>-55.383760899999999</v>
      </c>
      <c r="H16" s="199">
        <v>45120</v>
      </c>
    </row>
    <row r="17" spans="1:8">
      <c r="A17" s="204">
        <v>5</v>
      </c>
      <c r="B17" s="203" t="s">
        <v>2086</v>
      </c>
      <c r="C17" s="202">
        <v>2.2218000000000002E-2</v>
      </c>
      <c r="D17" s="201">
        <v>59.100223</v>
      </c>
      <c r="E17" s="205">
        <v>0.21593200000000001</v>
      </c>
      <c r="F17" s="201">
        <v>703.02008795999996</v>
      </c>
      <c r="G17" s="205">
        <v>2.5685949400000001</v>
      </c>
      <c r="H17" s="199">
        <v>45322</v>
      </c>
    </row>
    <row r="18" spans="1:8">
      <c r="A18" s="204">
        <v>6</v>
      </c>
      <c r="B18" s="203" t="s">
        <v>2085</v>
      </c>
      <c r="C18" s="202">
        <v>2.1978999999999999E-2</v>
      </c>
      <c r="D18" s="201">
        <v>58.464511999999999</v>
      </c>
      <c r="E18" s="205">
        <v>1.993E-3</v>
      </c>
      <c r="F18" s="201">
        <v>664.82550149999997</v>
      </c>
      <c r="G18" s="205">
        <v>2.2663269999999999E-2</v>
      </c>
      <c r="H18" s="199">
        <v>45291</v>
      </c>
    </row>
    <row r="19" spans="1:8">
      <c r="A19" s="204">
        <v>7</v>
      </c>
      <c r="B19" s="203" t="s">
        <v>2084</v>
      </c>
      <c r="C19" s="202">
        <v>2.1388999999999998E-2</v>
      </c>
      <c r="D19" s="201">
        <v>56.895629999999997</v>
      </c>
      <c r="E19" s="200">
        <v>-0.191332</v>
      </c>
      <c r="F19" s="201">
        <v>651.89003835000005</v>
      </c>
      <c r="G19" s="200">
        <v>-2.1922145</v>
      </c>
      <c r="H19" s="199">
        <v>45351</v>
      </c>
    </row>
    <row r="20" spans="1:8">
      <c r="A20" s="204">
        <v>8</v>
      </c>
      <c r="B20" s="203" t="s">
        <v>2033</v>
      </c>
      <c r="C20" s="202">
        <v>1.7689E-2</v>
      </c>
      <c r="D20" s="201">
        <v>47.052605999999997</v>
      </c>
      <c r="E20" s="205">
        <v>24.149795999999998</v>
      </c>
      <c r="F20" s="201">
        <v>535.05573399000002</v>
      </c>
      <c r="G20" s="205">
        <v>274.61787822000002</v>
      </c>
      <c r="H20" s="199">
        <v>45271</v>
      </c>
    </row>
    <row r="21" spans="1:8">
      <c r="A21" s="204">
        <v>9</v>
      </c>
      <c r="B21" s="203" t="s">
        <v>2034</v>
      </c>
      <c r="C21" s="202">
        <v>1.5172E-2</v>
      </c>
      <c r="D21" s="201">
        <v>40.358933999999998</v>
      </c>
      <c r="E21" s="205">
        <v>5.4253669999999996</v>
      </c>
      <c r="F21" s="201">
        <v>458.93906608999998</v>
      </c>
      <c r="G21" s="205">
        <v>61.694217790000003</v>
      </c>
      <c r="H21" s="199">
        <v>45291</v>
      </c>
    </row>
    <row r="22" spans="1:8">
      <c r="A22" s="204">
        <v>10</v>
      </c>
      <c r="B22" s="203" t="s">
        <v>2083</v>
      </c>
      <c r="C22" s="202">
        <v>1.4475999999999999E-2</v>
      </c>
      <c r="D22" s="201">
        <v>38.506213000000002</v>
      </c>
      <c r="E22" s="200">
        <v>-6.4478999999999995E-2</v>
      </c>
      <c r="F22" s="201">
        <v>458.04634697</v>
      </c>
      <c r="G22" s="200">
        <v>-0.76700272999999997</v>
      </c>
      <c r="H22" s="199">
        <v>45322</v>
      </c>
    </row>
    <row r="23" spans="1:8">
      <c r="A23" s="204">
        <v>11</v>
      </c>
      <c r="B23" s="203" t="s">
        <v>2082</v>
      </c>
      <c r="C23" s="202">
        <v>1.2317E-2</v>
      </c>
      <c r="D23" s="201">
        <v>32.764502</v>
      </c>
      <c r="E23" s="200">
        <v>-8.9293440000000004</v>
      </c>
      <c r="F23" s="201">
        <v>325.43594078000001</v>
      </c>
      <c r="G23" s="200">
        <v>-88.691397330000001</v>
      </c>
      <c r="H23" s="199">
        <v>44926</v>
      </c>
    </row>
    <row r="24" spans="1:8">
      <c r="A24" s="204">
        <v>12</v>
      </c>
      <c r="B24" s="203" t="s">
        <v>2081</v>
      </c>
      <c r="C24" s="202">
        <v>1.1272000000000001E-2</v>
      </c>
      <c r="D24" s="201">
        <v>29.985405</v>
      </c>
      <c r="E24" s="205">
        <v>5.5452000000000001E-2</v>
      </c>
      <c r="F24" s="201">
        <v>343.56218245999997</v>
      </c>
      <c r="G24" s="205">
        <v>0.63534944000000004</v>
      </c>
      <c r="H24" s="199">
        <v>45351</v>
      </c>
    </row>
    <row r="25" spans="1:8">
      <c r="A25" s="204">
        <v>13</v>
      </c>
      <c r="B25" s="203" t="s">
        <v>2080</v>
      </c>
      <c r="C25" s="202">
        <v>9.3710000000000009E-3</v>
      </c>
      <c r="D25" s="201">
        <v>24.928367000000001</v>
      </c>
      <c r="E25" s="200">
        <v>-8.2092999999999999E-2</v>
      </c>
      <c r="F25" s="201">
        <v>296.53259957</v>
      </c>
      <c r="G25" s="200">
        <v>-0.97652808999999996</v>
      </c>
      <c r="H25" s="199">
        <v>45322</v>
      </c>
    </row>
    <row r="26" spans="1:8">
      <c r="A26" s="204">
        <v>14</v>
      </c>
      <c r="B26" s="203" t="s">
        <v>2079</v>
      </c>
      <c r="C26" s="202">
        <v>8.4960000000000001E-3</v>
      </c>
      <c r="D26" s="201">
        <v>22.598642999999999</v>
      </c>
      <c r="E26" s="205">
        <v>0.17774499999999999</v>
      </c>
      <c r="F26" s="201">
        <v>268.81962848000001</v>
      </c>
      <c r="G26" s="205">
        <v>2.11434575</v>
      </c>
      <c r="H26" s="199">
        <v>45322</v>
      </c>
    </row>
    <row r="27" spans="1:8">
      <c r="A27" s="204">
        <v>15</v>
      </c>
      <c r="B27" s="203" t="s">
        <v>2078</v>
      </c>
      <c r="C27" s="202">
        <v>6.999E-3</v>
      </c>
      <c r="D27" s="201">
        <v>18.618703</v>
      </c>
      <c r="E27" s="200">
        <v>-0.27463100000000001</v>
      </c>
      <c r="F27" s="201">
        <v>213.3265246</v>
      </c>
      <c r="G27" s="200">
        <v>-3.1466250200000001</v>
      </c>
      <c r="H27" s="199">
        <v>45351</v>
      </c>
    </row>
    <row r="28" spans="1:8">
      <c r="A28" s="204">
        <v>16</v>
      </c>
      <c r="B28" s="203" t="s">
        <v>2077</v>
      </c>
      <c r="C28" s="202">
        <v>6.999E-3</v>
      </c>
      <c r="D28" s="201">
        <v>18.618075000000001</v>
      </c>
      <c r="E28" s="200">
        <v>-0.88667799999999997</v>
      </c>
      <c r="F28" s="201">
        <v>221.46922735000001</v>
      </c>
      <c r="G28" s="200">
        <v>-10.547378910000001</v>
      </c>
      <c r="H28" s="199">
        <v>45322</v>
      </c>
    </row>
    <row r="29" spans="1:8" ht="26">
      <c r="A29" s="204">
        <v>17</v>
      </c>
      <c r="B29" s="203" t="s">
        <v>2076</v>
      </c>
      <c r="C29" s="202">
        <v>5.8700000000000002E-3</v>
      </c>
      <c r="D29" s="201">
        <v>15.614986</v>
      </c>
      <c r="E29" s="205">
        <v>0.72986499999999999</v>
      </c>
      <c r="F29" s="201">
        <v>183.64409857999999</v>
      </c>
      <c r="G29" s="205">
        <v>8.5837669000000005</v>
      </c>
      <c r="H29" s="199">
        <v>44742</v>
      </c>
    </row>
    <row r="30" spans="1:8">
      <c r="A30" s="204">
        <v>18</v>
      </c>
      <c r="B30" s="203" t="s">
        <v>2075</v>
      </c>
      <c r="C30" s="202">
        <v>5.5139999999999998E-3</v>
      </c>
      <c r="D30" s="201">
        <v>14.666415000000001</v>
      </c>
      <c r="E30" s="200">
        <v>-0.30258200000000002</v>
      </c>
      <c r="F30" s="201">
        <v>174.46269810999999</v>
      </c>
      <c r="G30" s="200">
        <v>-3.59933031</v>
      </c>
      <c r="H30" s="199">
        <v>45322</v>
      </c>
    </row>
    <row r="31" spans="1:8">
      <c r="A31" s="204">
        <v>19</v>
      </c>
      <c r="B31" s="203" t="s">
        <v>2074</v>
      </c>
      <c r="C31" s="202">
        <v>4.1000000000000003E-3</v>
      </c>
      <c r="D31" s="201">
        <v>10.904989</v>
      </c>
      <c r="E31" s="200">
        <v>-0.206343</v>
      </c>
      <c r="F31" s="201">
        <v>124.00539289</v>
      </c>
      <c r="G31" s="200">
        <v>-2.34641638</v>
      </c>
      <c r="H31" s="199">
        <v>45291</v>
      </c>
    </row>
    <row r="32" spans="1:8">
      <c r="A32" s="204">
        <v>20</v>
      </c>
      <c r="B32" s="203" t="s">
        <v>2073</v>
      </c>
      <c r="C32" s="202">
        <v>4.0689999999999997E-3</v>
      </c>
      <c r="D32" s="201">
        <v>10.823308000000001</v>
      </c>
      <c r="E32" s="200">
        <v>-3.4499999999999999E-3</v>
      </c>
      <c r="F32" s="201">
        <v>128.74744892999999</v>
      </c>
      <c r="G32" s="200">
        <v>-4.103909E-2</v>
      </c>
      <c r="H32" s="199">
        <v>45322</v>
      </c>
    </row>
    <row r="35" spans="1:8">
      <c r="A35" s="429" t="s">
        <v>2072</v>
      </c>
      <c r="B35" s="430" t="s">
        <v>2072</v>
      </c>
      <c r="C35" s="430" t="s">
        <v>2072</v>
      </c>
      <c r="D35" s="430" t="s">
        <v>2072</v>
      </c>
      <c r="E35" s="430" t="s">
        <v>2072</v>
      </c>
      <c r="F35" s="430" t="s">
        <v>2072</v>
      </c>
      <c r="G35" s="430" t="s">
        <v>2072</v>
      </c>
      <c r="H35" s="431" t="s">
        <v>2072</v>
      </c>
    </row>
    <row r="36" spans="1:8">
      <c r="A36" s="198" t="s">
        <v>2071</v>
      </c>
      <c r="B36" s="198" t="s">
        <v>2070</v>
      </c>
    </row>
    <row r="37" spans="1:8">
      <c r="A37" s="198">
        <v>526</v>
      </c>
      <c r="B37" s="198">
        <v>2</v>
      </c>
    </row>
    <row r="38" spans="1:8">
      <c r="A38" s="198" t="s">
        <v>2069</v>
      </c>
      <c r="B38" s="198" t="s">
        <v>2068</v>
      </c>
      <c r="C38" s="198" t="s">
        <v>2067</v>
      </c>
    </row>
    <row r="39" spans="1:8">
      <c r="A39" s="198">
        <v>526</v>
      </c>
      <c r="B39" s="198">
        <v>1</v>
      </c>
      <c r="C39" s="198">
        <v>1</v>
      </c>
    </row>
    <row r="48" spans="1:8">
      <c r="A48" s="429" t="s">
        <v>2066</v>
      </c>
      <c r="B48" s="430" t="s">
        <v>2066</v>
      </c>
      <c r="C48" s="430" t="s">
        <v>2066</v>
      </c>
      <c r="D48" s="430" t="s">
        <v>2066</v>
      </c>
      <c r="E48" s="430" t="s">
        <v>2066</v>
      </c>
      <c r="F48" s="430" t="s">
        <v>2066</v>
      </c>
      <c r="G48" s="430" t="s">
        <v>2066</v>
      </c>
      <c r="H48" s="431" t="s">
        <v>2066</v>
      </c>
    </row>
    <row r="49" spans="1:7">
      <c r="A49" s="198" t="s">
        <v>2065</v>
      </c>
      <c r="B49" s="198" t="s">
        <v>2064</v>
      </c>
      <c r="C49" s="198" t="s">
        <v>2063</v>
      </c>
      <c r="D49" s="198" t="s">
        <v>2062</v>
      </c>
      <c r="E49" s="198" t="s">
        <v>2061</v>
      </c>
      <c r="F49" s="198" t="s">
        <v>2060</v>
      </c>
      <c r="G49" s="198" t="s">
        <v>2059</v>
      </c>
    </row>
    <row r="50" spans="1:7">
      <c r="A50" s="198">
        <v>38</v>
      </c>
      <c r="B50" s="198">
        <v>99</v>
      </c>
      <c r="C50" s="198">
        <v>136</v>
      </c>
      <c r="D50" s="198">
        <v>74</v>
      </c>
      <c r="E50" s="198">
        <v>19</v>
      </c>
      <c r="F50" s="198">
        <v>17</v>
      </c>
      <c r="G50" s="198">
        <v>6</v>
      </c>
    </row>
    <row r="51" spans="1:7">
      <c r="A51" s="198" t="s">
        <v>2058</v>
      </c>
      <c r="B51" s="198" t="s">
        <v>2057</v>
      </c>
      <c r="C51" s="198" t="s">
        <v>2056</v>
      </c>
      <c r="D51" s="198" t="s">
        <v>2055</v>
      </c>
    </row>
    <row r="52" spans="1:7">
      <c r="A52" s="198">
        <v>360</v>
      </c>
      <c r="B52" s="198">
        <v>123</v>
      </c>
      <c r="C52" s="198">
        <v>41</v>
      </c>
      <c r="D52" s="198">
        <v>4</v>
      </c>
    </row>
    <row r="53" spans="1:7">
      <c r="A53" s="198" t="s">
        <v>2054</v>
      </c>
      <c r="B53" s="198" t="s">
        <v>2053</v>
      </c>
      <c r="C53" s="198" t="s">
        <v>2052</v>
      </c>
    </row>
    <row r="54" spans="1:7">
      <c r="A54" s="198">
        <v>11</v>
      </c>
      <c r="B54" s="198">
        <v>11</v>
      </c>
      <c r="C54" s="198">
        <v>642</v>
      </c>
    </row>
    <row r="55" spans="1:7">
      <c r="A55" s="198" t="s">
        <v>2051</v>
      </c>
      <c r="B55" s="198" t="s">
        <v>2050</v>
      </c>
      <c r="C55" s="198" t="s">
        <v>2049</v>
      </c>
    </row>
    <row r="56" spans="1:7">
      <c r="A56" s="198">
        <v>82</v>
      </c>
      <c r="B56" s="198">
        <v>191</v>
      </c>
      <c r="C56" s="198">
        <v>335</v>
      </c>
    </row>
    <row r="71" spans="1:8">
      <c r="A71" s="429" t="s">
        <v>2048</v>
      </c>
      <c r="B71" s="430" t="s">
        <v>2048</v>
      </c>
      <c r="C71" s="430" t="s">
        <v>2048</v>
      </c>
      <c r="D71" s="430" t="s">
        <v>2048</v>
      </c>
      <c r="E71" s="430" t="s">
        <v>2048</v>
      </c>
      <c r="F71" s="430" t="s">
        <v>2048</v>
      </c>
      <c r="G71" s="430" t="s">
        <v>2048</v>
      </c>
      <c r="H71" s="431" t="s">
        <v>2048</v>
      </c>
    </row>
    <row r="72" spans="1:8">
      <c r="A72" s="198" t="s">
        <v>2047</v>
      </c>
      <c r="B72" s="198" t="s">
        <v>2046</v>
      </c>
      <c r="C72" s="198" t="s">
        <v>2045</v>
      </c>
      <c r="D72" s="198" t="s">
        <v>2044</v>
      </c>
    </row>
    <row r="73" spans="1:8">
      <c r="A73" s="198">
        <v>0.63663999999999998</v>
      </c>
      <c r="B73" s="198">
        <v>0.60201700000000002</v>
      </c>
      <c r="C73" s="198">
        <v>0.54012400000000005</v>
      </c>
      <c r="D73" s="198">
        <v>0.465117</v>
      </c>
    </row>
    <row r="89" spans="1:10">
      <c r="A89" s="429" t="s">
        <v>2043</v>
      </c>
      <c r="B89" s="430" t="s">
        <v>2043</v>
      </c>
      <c r="C89" s="430" t="s">
        <v>2043</v>
      </c>
      <c r="D89" s="430" t="s">
        <v>2043</v>
      </c>
      <c r="E89" s="430" t="s">
        <v>2043</v>
      </c>
      <c r="F89" s="430" t="s">
        <v>2043</v>
      </c>
      <c r="G89" s="430" t="s">
        <v>2043</v>
      </c>
      <c r="H89" s="431" t="s">
        <v>2043</v>
      </c>
    </row>
    <row r="90" spans="1:10">
      <c r="A90" s="198" t="s">
        <v>2042</v>
      </c>
      <c r="B90" s="198" t="s">
        <v>2041</v>
      </c>
      <c r="C90" s="198" t="s">
        <v>2040</v>
      </c>
      <c r="D90" s="198" t="s">
        <v>2039</v>
      </c>
      <c r="E90" s="198" t="s">
        <v>2038</v>
      </c>
      <c r="F90" s="198" t="s">
        <v>2037</v>
      </c>
      <c r="G90" s="198" t="s">
        <v>2036</v>
      </c>
      <c r="H90" s="198" t="s">
        <v>2035</v>
      </c>
      <c r="I90" s="198" t="s">
        <v>2034</v>
      </c>
      <c r="J90" s="198" t="s">
        <v>2033</v>
      </c>
    </row>
    <row r="91" spans="1:10">
      <c r="A91" s="198"/>
      <c r="B91" s="198"/>
      <c r="C91" s="198"/>
      <c r="D91" s="198"/>
      <c r="E91" s="198"/>
      <c r="F91" s="198">
        <v>0.65</v>
      </c>
      <c r="G91" s="198">
        <v>0.69</v>
      </c>
      <c r="H91" s="198">
        <v>1.1200000000000001</v>
      </c>
      <c r="I91" s="198">
        <v>5.43</v>
      </c>
      <c r="J91" s="198">
        <v>24.15</v>
      </c>
    </row>
    <row r="92" spans="1:10">
      <c r="A92" s="198">
        <v>-1.1200000000000001</v>
      </c>
      <c r="B92" s="198">
        <v>-1.36</v>
      </c>
      <c r="C92" s="198">
        <v>-1.42</v>
      </c>
      <c r="D92" s="198">
        <v>-1.69</v>
      </c>
      <c r="E92" s="198">
        <v>-1.76</v>
      </c>
      <c r="F92" s="198"/>
      <c r="G92" s="198"/>
      <c r="H92" s="198"/>
      <c r="I92" s="198"/>
      <c r="J92" s="198"/>
    </row>
  </sheetData>
  <mergeCells count="6">
    <mergeCell ref="A89:H89"/>
    <mergeCell ref="B6:G6"/>
    <mergeCell ref="A11:H11"/>
    <mergeCell ref="A35:H35"/>
    <mergeCell ref="A48:H48"/>
    <mergeCell ref="A71:H71"/>
  </mergeCells>
  <pageMargins left="0.5" right="0.5" top="1" bottom="1" header="0.5" footer="0.75"/>
  <pageSetup fitToHeight="0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4291-B37C-B64B-81C9-3A8C57019C77}">
  <sheetPr>
    <pageSetUpPr fitToPage="1"/>
  </sheetPr>
  <dimension ref="A1:H170"/>
  <sheetViews>
    <sheetView showGridLines="0" workbookViewId="0">
      <selection activeCell="H32" sqref="H32"/>
    </sheetView>
  </sheetViews>
  <sheetFormatPr baseColWidth="10" defaultColWidth="10.83203125" defaultRowHeight="15"/>
  <cols>
    <col min="1" max="1" width="30.6640625" style="197" customWidth="1"/>
    <col min="2" max="7" width="25.6640625" style="197" customWidth="1"/>
    <col min="8" max="8" width="14.1640625" style="197" customWidth="1"/>
    <col min="9" max="16384" width="10.83203125" style="197"/>
  </cols>
  <sheetData>
    <row r="1" spans="1:8">
      <c r="A1" s="197" t="s">
        <v>2205</v>
      </c>
      <c r="B1" s="197" t="s">
        <v>34</v>
      </c>
    </row>
    <row r="2" spans="1:8">
      <c r="A2" s="197" t="s">
        <v>2204</v>
      </c>
      <c r="B2" s="197" t="s">
        <v>33</v>
      </c>
    </row>
    <row r="3" spans="1:8">
      <c r="A3" s="197" t="s">
        <v>2108</v>
      </c>
      <c r="B3" s="209">
        <v>45358.446910983803</v>
      </c>
    </row>
    <row r="5" spans="1:8">
      <c r="A5" s="214" t="s">
        <v>2109</v>
      </c>
    </row>
    <row r="6" spans="1:8">
      <c r="A6" s="429" t="s">
        <v>2107</v>
      </c>
      <c r="B6" s="430" t="s">
        <v>2107</v>
      </c>
      <c r="C6" s="430" t="s">
        <v>2107</v>
      </c>
      <c r="D6" s="430" t="s">
        <v>2107</v>
      </c>
      <c r="E6" s="430" t="s">
        <v>2107</v>
      </c>
      <c r="F6" s="431" t="s">
        <v>2107</v>
      </c>
    </row>
    <row r="7" spans="1:8">
      <c r="A7" s="211" t="s">
        <v>2106</v>
      </c>
      <c r="B7" s="211" t="s">
        <v>2105</v>
      </c>
      <c r="C7" s="211" t="s">
        <v>2104</v>
      </c>
      <c r="D7" s="211" t="s">
        <v>2103</v>
      </c>
      <c r="E7" s="211" t="s">
        <v>2102</v>
      </c>
      <c r="F7" s="211" t="s">
        <v>2101</v>
      </c>
    </row>
    <row r="8" spans="1:8">
      <c r="A8" s="203" t="s">
        <v>2100</v>
      </c>
      <c r="B8" s="201">
        <v>2657.6274560000002</v>
      </c>
      <c r="C8" s="201">
        <v>2099.7629590000001</v>
      </c>
      <c r="D8" s="208">
        <v>0.78962699999999997</v>
      </c>
      <c r="E8" s="208">
        <v>0.21049582917915199</v>
      </c>
      <c r="F8" s="201">
        <v>30405.4318546617</v>
      </c>
    </row>
    <row r="11" spans="1:8">
      <c r="A11" s="429" t="s">
        <v>2099</v>
      </c>
      <c r="B11" s="430" t="s">
        <v>2099</v>
      </c>
      <c r="C11" s="430" t="s">
        <v>2099</v>
      </c>
      <c r="D11" s="430" t="s">
        <v>2099</v>
      </c>
      <c r="E11" s="430" t="s">
        <v>2099</v>
      </c>
      <c r="F11" s="430" t="s">
        <v>2099</v>
      </c>
      <c r="G11" s="430" t="s">
        <v>2099</v>
      </c>
      <c r="H11" s="431" t="s">
        <v>2099</v>
      </c>
    </row>
    <row r="12" spans="1:8">
      <c r="A12" s="211" t="s">
        <v>2098</v>
      </c>
      <c r="B12" s="211" t="s">
        <v>2097</v>
      </c>
      <c r="C12" s="211" t="s">
        <v>2096</v>
      </c>
      <c r="D12" s="211" t="s">
        <v>2095</v>
      </c>
      <c r="E12" s="211" t="s">
        <v>2094</v>
      </c>
      <c r="F12" s="211" t="s">
        <v>2093</v>
      </c>
      <c r="G12" s="211" t="s">
        <v>2092</v>
      </c>
      <c r="H12" s="211" t="s">
        <v>2091</v>
      </c>
    </row>
    <row r="13" spans="1:8">
      <c r="A13" s="203">
        <v>1</v>
      </c>
      <c r="B13" s="203" t="s">
        <v>2090</v>
      </c>
      <c r="C13" s="208">
        <v>0.133905</v>
      </c>
      <c r="D13" s="201">
        <v>356.194433</v>
      </c>
      <c r="E13" s="206">
        <v>0</v>
      </c>
      <c r="F13" s="201">
        <v>3999.7635968</v>
      </c>
      <c r="G13" s="206">
        <v>0</v>
      </c>
      <c r="H13" s="213">
        <v>45140</v>
      </c>
    </row>
    <row r="14" spans="1:8">
      <c r="A14" s="203">
        <v>2</v>
      </c>
      <c r="B14" s="203" t="s">
        <v>2089</v>
      </c>
      <c r="C14" s="208">
        <v>9.5569000000000001E-2</v>
      </c>
      <c r="D14" s="201">
        <v>254.21960200000001</v>
      </c>
      <c r="E14" s="206">
        <v>0</v>
      </c>
      <c r="F14" s="201">
        <v>2854.6720989099999</v>
      </c>
      <c r="G14" s="206">
        <v>0</v>
      </c>
      <c r="H14" s="213">
        <v>45140</v>
      </c>
    </row>
    <row r="15" spans="1:8">
      <c r="A15" s="203">
        <v>3</v>
      </c>
      <c r="B15" s="203" t="s">
        <v>2088</v>
      </c>
      <c r="C15" s="208">
        <v>7.6398999999999995E-2</v>
      </c>
      <c r="D15" s="201">
        <v>203.22506200000001</v>
      </c>
      <c r="E15" s="206">
        <v>0</v>
      </c>
      <c r="F15" s="201">
        <v>2282.0463478299998</v>
      </c>
      <c r="G15" s="206">
        <v>0</v>
      </c>
      <c r="H15" s="213">
        <v>45140</v>
      </c>
    </row>
    <row r="16" spans="1:8" ht="26">
      <c r="A16" s="203">
        <v>4</v>
      </c>
      <c r="B16" s="203" t="s">
        <v>2087</v>
      </c>
      <c r="C16" s="208">
        <v>4.6321000000000001E-2</v>
      </c>
      <c r="D16" s="201">
        <v>123.215592</v>
      </c>
      <c r="E16" s="200">
        <v>-4.8989640000000003</v>
      </c>
      <c r="F16" s="201">
        <v>1392.9767366999999</v>
      </c>
      <c r="G16" s="200">
        <v>-55.383760899999999</v>
      </c>
      <c r="H16" s="213">
        <v>45120</v>
      </c>
    </row>
    <row r="17" spans="1:8">
      <c r="A17" s="203">
        <v>5</v>
      </c>
      <c r="B17" s="203" t="s">
        <v>2086</v>
      </c>
      <c r="C17" s="208">
        <v>2.2218000000000002E-2</v>
      </c>
      <c r="D17" s="201">
        <v>59.100223</v>
      </c>
      <c r="E17" s="205">
        <v>0.21593200000000001</v>
      </c>
      <c r="F17" s="201">
        <v>703.02008795999996</v>
      </c>
      <c r="G17" s="205">
        <v>2.5685949400000001</v>
      </c>
      <c r="H17" s="213">
        <v>45322</v>
      </c>
    </row>
    <row r="18" spans="1:8" ht="26">
      <c r="A18" s="203">
        <v>6</v>
      </c>
      <c r="B18" s="203" t="s">
        <v>2085</v>
      </c>
      <c r="C18" s="208">
        <v>2.1978999999999999E-2</v>
      </c>
      <c r="D18" s="201">
        <v>58.464511999999999</v>
      </c>
      <c r="E18" s="205">
        <v>1.993E-3</v>
      </c>
      <c r="F18" s="201">
        <v>664.82550149999997</v>
      </c>
      <c r="G18" s="205">
        <v>2.2663269999999999E-2</v>
      </c>
      <c r="H18" s="213">
        <v>45291</v>
      </c>
    </row>
    <row r="19" spans="1:8">
      <c r="A19" s="203">
        <v>7</v>
      </c>
      <c r="B19" s="203" t="s">
        <v>2084</v>
      </c>
      <c r="C19" s="208">
        <v>2.1388999999999998E-2</v>
      </c>
      <c r="D19" s="201">
        <v>56.895629999999997</v>
      </c>
      <c r="E19" s="200">
        <v>-0.191332</v>
      </c>
      <c r="F19" s="201">
        <v>651.89003835000005</v>
      </c>
      <c r="G19" s="200">
        <v>-2.1922145</v>
      </c>
      <c r="H19" s="213">
        <v>45351</v>
      </c>
    </row>
    <row r="20" spans="1:8" ht="26">
      <c r="A20" s="203">
        <v>8</v>
      </c>
      <c r="B20" s="203" t="s">
        <v>2033</v>
      </c>
      <c r="C20" s="208">
        <v>1.7689E-2</v>
      </c>
      <c r="D20" s="201">
        <v>47.052605999999997</v>
      </c>
      <c r="E20" s="205">
        <v>24.149795999999998</v>
      </c>
      <c r="F20" s="201">
        <v>535.05573399000002</v>
      </c>
      <c r="G20" s="205">
        <v>274.61787822000002</v>
      </c>
      <c r="H20" s="213">
        <v>45271</v>
      </c>
    </row>
    <row r="21" spans="1:8" ht="26">
      <c r="A21" s="203">
        <v>9</v>
      </c>
      <c r="B21" s="203" t="s">
        <v>2034</v>
      </c>
      <c r="C21" s="208">
        <v>1.5172E-2</v>
      </c>
      <c r="D21" s="201">
        <v>40.358933999999998</v>
      </c>
      <c r="E21" s="205">
        <v>5.4253669999999996</v>
      </c>
      <c r="F21" s="201">
        <v>458.93906608999998</v>
      </c>
      <c r="G21" s="205">
        <v>61.694217790000003</v>
      </c>
      <c r="H21" s="213">
        <v>45291</v>
      </c>
    </row>
    <row r="22" spans="1:8">
      <c r="A22" s="203">
        <v>10</v>
      </c>
      <c r="B22" s="203" t="s">
        <v>2083</v>
      </c>
      <c r="C22" s="208">
        <v>1.4475999999999999E-2</v>
      </c>
      <c r="D22" s="201">
        <v>38.506213000000002</v>
      </c>
      <c r="E22" s="200">
        <v>-6.4478999999999995E-2</v>
      </c>
      <c r="F22" s="201">
        <v>458.04634697</v>
      </c>
      <c r="G22" s="200">
        <v>-0.76700272999999997</v>
      </c>
      <c r="H22" s="213">
        <v>45322</v>
      </c>
    </row>
    <row r="23" spans="1:8" ht="26">
      <c r="A23" s="203">
        <v>11</v>
      </c>
      <c r="B23" s="203" t="s">
        <v>2082</v>
      </c>
      <c r="C23" s="208">
        <v>1.2317E-2</v>
      </c>
      <c r="D23" s="201">
        <v>32.764502</v>
      </c>
      <c r="E23" s="200">
        <v>-8.9293440000000004</v>
      </c>
      <c r="F23" s="201">
        <v>325.43594078000001</v>
      </c>
      <c r="G23" s="200">
        <v>-88.691397330000001</v>
      </c>
      <c r="H23" s="213">
        <v>44926</v>
      </c>
    </row>
    <row r="24" spans="1:8">
      <c r="A24" s="203">
        <v>12</v>
      </c>
      <c r="B24" s="203" t="s">
        <v>2081</v>
      </c>
      <c r="C24" s="208">
        <v>1.1272000000000001E-2</v>
      </c>
      <c r="D24" s="201">
        <v>29.985405</v>
      </c>
      <c r="E24" s="205">
        <v>5.5452000000000001E-2</v>
      </c>
      <c r="F24" s="201">
        <v>343.56218245999997</v>
      </c>
      <c r="G24" s="205">
        <v>0.63534944000000004</v>
      </c>
      <c r="H24" s="213">
        <v>45351</v>
      </c>
    </row>
    <row r="25" spans="1:8" ht="26">
      <c r="A25" s="203">
        <v>13</v>
      </c>
      <c r="B25" s="203" t="s">
        <v>2080</v>
      </c>
      <c r="C25" s="208">
        <v>9.3710000000000009E-3</v>
      </c>
      <c r="D25" s="201">
        <v>24.928367000000001</v>
      </c>
      <c r="E25" s="200">
        <v>-8.2092999999999999E-2</v>
      </c>
      <c r="F25" s="201">
        <v>296.53259957</v>
      </c>
      <c r="G25" s="200">
        <v>-0.97652808999999996</v>
      </c>
      <c r="H25" s="213">
        <v>45322</v>
      </c>
    </row>
    <row r="26" spans="1:8">
      <c r="A26" s="203">
        <v>14</v>
      </c>
      <c r="B26" s="203" t="s">
        <v>2079</v>
      </c>
      <c r="C26" s="208">
        <v>8.4960000000000001E-3</v>
      </c>
      <c r="D26" s="201">
        <v>22.598642999999999</v>
      </c>
      <c r="E26" s="205">
        <v>0.17774499999999999</v>
      </c>
      <c r="F26" s="201">
        <v>268.81962848000001</v>
      </c>
      <c r="G26" s="205">
        <v>2.11434575</v>
      </c>
      <c r="H26" s="213">
        <v>45322</v>
      </c>
    </row>
    <row r="27" spans="1:8">
      <c r="A27" s="203">
        <v>15</v>
      </c>
      <c r="B27" s="203" t="s">
        <v>2078</v>
      </c>
      <c r="C27" s="208">
        <v>6.999E-3</v>
      </c>
      <c r="D27" s="201">
        <v>18.618703</v>
      </c>
      <c r="E27" s="200">
        <v>-0.27463100000000001</v>
      </c>
      <c r="F27" s="201">
        <v>213.3265246</v>
      </c>
      <c r="G27" s="200">
        <v>-3.1466250200000001</v>
      </c>
      <c r="H27" s="213">
        <v>45351</v>
      </c>
    </row>
    <row r="28" spans="1:8">
      <c r="A28" s="203">
        <v>16</v>
      </c>
      <c r="B28" s="203" t="s">
        <v>2077</v>
      </c>
      <c r="C28" s="208">
        <v>6.999E-3</v>
      </c>
      <c r="D28" s="201">
        <v>18.618075000000001</v>
      </c>
      <c r="E28" s="200">
        <v>-0.88667799999999997</v>
      </c>
      <c r="F28" s="201">
        <v>221.46922735000001</v>
      </c>
      <c r="G28" s="200">
        <v>-10.547378910000001</v>
      </c>
      <c r="H28" s="213">
        <v>45322</v>
      </c>
    </row>
    <row r="29" spans="1:8" ht="26">
      <c r="A29" s="203">
        <v>17</v>
      </c>
      <c r="B29" s="203" t="s">
        <v>2076</v>
      </c>
      <c r="C29" s="208">
        <v>5.8700000000000002E-3</v>
      </c>
      <c r="D29" s="201">
        <v>15.614986</v>
      </c>
      <c r="E29" s="205">
        <v>0.72986499999999999</v>
      </c>
      <c r="F29" s="201">
        <v>183.64409857999999</v>
      </c>
      <c r="G29" s="205">
        <v>8.5837669000000005</v>
      </c>
      <c r="H29" s="213">
        <v>44742</v>
      </c>
    </row>
    <row r="30" spans="1:8" ht="26">
      <c r="A30" s="203">
        <v>18</v>
      </c>
      <c r="B30" s="203" t="s">
        <v>2075</v>
      </c>
      <c r="C30" s="208">
        <v>5.5139999999999998E-3</v>
      </c>
      <c r="D30" s="201">
        <v>14.666415000000001</v>
      </c>
      <c r="E30" s="200">
        <v>-0.30258200000000002</v>
      </c>
      <c r="F30" s="201">
        <v>174.46269810999999</v>
      </c>
      <c r="G30" s="200">
        <v>-3.59933031</v>
      </c>
      <c r="H30" s="213">
        <v>45322</v>
      </c>
    </row>
    <row r="31" spans="1:8">
      <c r="A31" s="203">
        <v>19</v>
      </c>
      <c r="B31" s="203" t="s">
        <v>2074</v>
      </c>
      <c r="C31" s="208">
        <v>4.1000000000000003E-3</v>
      </c>
      <c r="D31" s="201">
        <v>10.904989</v>
      </c>
      <c r="E31" s="200">
        <v>-0.206343</v>
      </c>
      <c r="F31" s="201">
        <v>124.00539289</v>
      </c>
      <c r="G31" s="200">
        <v>-2.34641638</v>
      </c>
      <c r="H31" s="213">
        <v>45291</v>
      </c>
    </row>
    <row r="32" spans="1:8">
      <c r="A32" s="203">
        <v>20</v>
      </c>
      <c r="B32" s="203" t="s">
        <v>2073</v>
      </c>
      <c r="C32" s="208">
        <v>4.0689999999999997E-3</v>
      </c>
      <c r="D32" s="201">
        <v>10.823308000000001</v>
      </c>
      <c r="E32" s="200">
        <v>-3.4499999999999999E-3</v>
      </c>
      <c r="F32" s="201">
        <v>128.74744892999999</v>
      </c>
      <c r="G32" s="200">
        <v>-4.103909E-2</v>
      </c>
      <c r="H32" s="213">
        <v>45322</v>
      </c>
    </row>
    <row r="35" spans="1:5">
      <c r="A35" s="429" t="s">
        <v>2203</v>
      </c>
      <c r="B35" s="430" t="s">
        <v>2203</v>
      </c>
      <c r="C35" s="430" t="s">
        <v>2203</v>
      </c>
      <c r="D35" s="430" t="s">
        <v>2203</v>
      </c>
      <c r="E35" s="431" t="s">
        <v>2203</v>
      </c>
    </row>
    <row r="36" spans="1:5">
      <c r="A36" s="211" t="s">
        <v>2202</v>
      </c>
      <c r="B36" s="211" t="s">
        <v>2111</v>
      </c>
      <c r="C36" s="211" t="s">
        <v>2096</v>
      </c>
      <c r="D36" s="211" t="s">
        <v>2095</v>
      </c>
      <c r="E36" s="211" t="s">
        <v>2093</v>
      </c>
    </row>
    <row r="37" spans="1:5">
      <c r="A37" s="203" t="s">
        <v>2201</v>
      </c>
      <c r="B37" s="212">
        <v>526</v>
      </c>
      <c r="C37" s="208">
        <v>0.45549899999999999</v>
      </c>
      <c r="D37" s="201">
        <v>1211.653368</v>
      </c>
      <c r="E37" s="201">
        <v>13888.876385220001</v>
      </c>
    </row>
    <row r="38" spans="1:5">
      <c r="A38" s="203" t="s">
        <v>2200</v>
      </c>
      <c r="B38" s="212">
        <v>526</v>
      </c>
      <c r="C38" s="208">
        <v>0.45549899999999999</v>
      </c>
      <c r="D38" s="201">
        <v>1211.653368</v>
      </c>
      <c r="E38" s="201">
        <v>13888.876385220001</v>
      </c>
    </row>
    <row r="39" spans="1:5">
      <c r="A39" s="203" t="s">
        <v>2199</v>
      </c>
      <c r="B39" s="212">
        <v>33</v>
      </c>
      <c r="C39" s="208">
        <v>3.1640000000000001E-3</v>
      </c>
      <c r="D39" s="201">
        <v>8.4211829999999992</v>
      </c>
      <c r="E39" s="201">
        <v>94.561251490000004</v>
      </c>
    </row>
    <row r="40" spans="1:5">
      <c r="A40" s="203" t="s">
        <v>2198</v>
      </c>
      <c r="B40" s="212">
        <v>1</v>
      </c>
      <c r="C40" s="208">
        <v>6.9999999999999999E-6</v>
      </c>
      <c r="D40" s="201">
        <v>1.7881000000000001E-2</v>
      </c>
      <c r="E40" s="201">
        <v>0.21270143</v>
      </c>
    </row>
    <row r="41" spans="1:5">
      <c r="A41" s="203" t="s">
        <v>2197</v>
      </c>
      <c r="B41" s="212">
        <v>3</v>
      </c>
      <c r="C41" s="208">
        <v>3.3000000000000003E-5</v>
      </c>
      <c r="D41" s="201">
        <v>8.7041999999999994E-2</v>
      </c>
      <c r="E41" s="201">
        <v>0.90703579999999995</v>
      </c>
    </row>
    <row r="42" spans="1:5">
      <c r="A42" s="203" t="s">
        <v>2196</v>
      </c>
      <c r="B42" s="212">
        <v>345</v>
      </c>
      <c r="C42" s="208">
        <v>0.18191499999999999</v>
      </c>
      <c r="D42" s="201">
        <v>483.89096999999998</v>
      </c>
      <c r="E42" s="201">
        <v>5572.8515610300001</v>
      </c>
    </row>
    <row r="43" spans="1:5">
      <c r="A43" s="203" t="s">
        <v>2195</v>
      </c>
      <c r="B43" s="212">
        <v>4</v>
      </c>
      <c r="C43" s="208">
        <v>3.1700000000000001E-4</v>
      </c>
      <c r="D43" s="201">
        <v>0.84379499999999996</v>
      </c>
      <c r="E43" s="201">
        <v>9.7658443899999998</v>
      </c>
    </row>
    <row r="44" spans="1:5">
      <c r="A44" s="203" t="s">
        <v>2194</v>
      </c>
      <c r="B44" s="212">
        <v>16</v>
      </c>
      <c r="C44" s="208">
        <v>2.8554E-2</v>
      </c>
      <c r="D44" s="201">
        <v>75.960566999999998</v>
      </c>
      <c r="E44" s="201">
        <v>819.26685887999997</v>
      </c>
    </row>
    <row r="45" spans="1:5">
      <c r="A45" s="203" t="s">
        <v>2193</v>
      </c>
      <c r="B45" s="212">
        <v>122</v>
      </c>
      <c r="C45" s="208">
        <v>0.130768</v>
      </c>
      <c r="D45" s="201">
        <v>347.85339399999998</v>
      </c>
      <c r="E45" s="201">
        <v>4077.6999672000002</v>
      </c>
    </row>
    <row r="46" spans="1:5">
      <c r="A46" s="203" t="s">
        <v>2192</v>
      </c>
      <c r="B46" s="212">
        <v>2</v>
      </c>
      <c r="C46" s="208">
        <v>0.11074100000000001</v>
      </c>
      <c r="D46" s="201">
        <v>294.57853599999999</v>
      </c>
      <c r="E46" s="201">
        <v>3313.6111649999998</v>
      </c>
    </row>
    <row r="47" spans="1:5">
      <c r="A47" s="203" t="s">
        <v>2191</v>
      </c>
      <c r="B47" s="212">
        <v>2</v>
      </c>
      <c r="C47" s="208">
        <v>0.21030399999999999</v>
      </c>
      <c r="D47" s="201">
        <v>559.41949499999998</v>
      </c>
      <c r="E47" s="201">
        <v>6281.8099446300002</v>
      </c>
    </row>
    <row r="48" spans="1:5">
      <c r="A48" s="203" t="s">
        <v>2190</v>
      </c>
      <c r="B48" s="212">
        <v>1</v>
      </c>
      <c r="C48" s="208">
        <v>7.6398999999999995E-2</v>
      </c>
      <c r="D48" s="201">
        <v>203.22506200000001</v>
      </c>
      <c r="E48" s="201">
        <v>2282.0463478299998</v>
      </c>
    </row>
    <row r="49" spans="1:5">
      <c r="A49" s="203" t="s">
        <v>2189</v>
      </c>
      <c r="B49" s="212">
        <v>1</v>
      </c>
      <c r="C49" s="208">
        <v>0.133905</v>
      </c>
      <c r="D49" s="201">
        <v>356.194433</v>
      </c>
      <c r="E49" s="201">
        <v>3999.7635968</v>
      </c>
    </row>
    <row r="50" spans="1:5">
      <c r="A50" s="203" t="s">
        <v>2116</v>
      </c>
      <c r="B50" s="212">
        <v>528</v>
      </c>
      <c r="C50" s="208">
        <v>0.66580300000000003</v>
      </c>
      <c r="D50" s="201">
        <v>1771.0728630000001</v>
      </c>
      <c r="E50" s="201">
        <v>20170.686329849999</v>
      </c>
    </row>
    <row r="51" spans="1:5">
      <c r="A51" s="211" t="s">
        <v>2188</v>
      </c>
      <c r="B51" s="211" t="s">
        <v>2111</v>
      </c>
      <c r="C51" s="211" t="s">
        <v>2096</v>
      </c>
      <c r="D51" s="211" t="s">
        <v>2095</v>
      </c>
      <c r="E51" s="211" t="s">
        <v>2093</v>
      </c>
    </row>
    <row r="52" spans="1:5">
      <c r="A52" s="203" t="s">
        <v>2187</v>
      </c>
      <c r="B52" s="212">
        <v>38</v>
      </c>
      <c r="C52" s="208">
        <v>0.10535899999999999</v>
      </c>
      <c r="D52" s="201">
        <v>280.25518699999998</v>
      </c>
      <c r="E52" s="201">
        <v>3237.8601889199999</v>
      </c>
    </row>
    <row r="53" spans="1:5">
      <c r="A53" s="203" t="s">
        <v>1528</v>
      </c>
      <c r="B53" s="212">
        <v>99</v>
      </c>
      <c r="C53" s="208">
        <v>8.4408999999999998E-2</v>
      </c>
      <c r="D53" s="201">
        <v>224.5301</v>
      </c>
      <c r="E53" s="201">
        <v>2596.3777252599998</v>
      </c>
    </row>
    <row r="54" spans="1:5">
      <c r="A54" s="203" t="s">
        <v>2186</v>
      </c>
      <c r="B54" s="212">
        <v>87</v>
      </c>
      <c r="C54" s="208">
        <v>7.0462999999999998E-2</v>
      </c>
      <c r="D54" s="201">
        <v>187.43660700000001</v>
      </c>
      <c r="E54" s="201">
        <v>2166.7650781000002</v>
      </c>
    </row>
    <row r="55" spans="1:5">
      <c r="A55" s="203" t="s">
        <v>2185</v>
      </c>
      <c r="B55" s="212">
        <v>12</v>
      </c>
      <c r="C55" s="208">
        <v>1.3946E-2</v>
      </c>
      <c r="D55" s="201">
        <v>37.093493000000002</v>
      </c>
      <c r="E55" s="201">
        <v>429.61264715999999</v>
      </c>
    </row>
    <row r="56" spans="1:5">
      <c r="A56" s="203" t="s">
        <v>2184</v>
      </c>
      <c r="B56" s="212">
        <v>136</v>
      </c>
      <c r="C56" s="208">
        <v>7.6272999999999994E-2</v>
      </c>
      <c r="D56" s="201">
        <v>202.905215</v>
      </c>
      <c r="E56" s="201">
        <v>2361.78744861</v>
      </c>
    </row>
    <row r="57" spans="1:5">
      <c r="A57" s="203" t="s">
        <v>2183</v>
      </c>
      <c r="B57" s="212">
        <v>101</v>
      </c>
      <c r="C57" s="208">
        <v>6.8087999999999996E-2</v>
      </c>
      <c r="D57" s="201">
        <v>181.12482199999999</v>
      </c>
      <c r="E57" s="201">
        <v>2106.72634909</v>
      </c>
    </row>
    <row r="58" spans="1:5">
      <c r="A58" s="203" t="s">
        <v>2182</v>
      </c>
      <c r="B58" s="212">
        <v>33</v>
      </c>
      <c r="C58" s="208">
        <v>8.1060000000000004E-3</v>
      </c>
      <c r="D58" s="201">
        <v>21.569054999999999</v>
      </c>
      <c r="E58" s="201">
        <v>252.62653585000001</v>
      </c>
    </row>
    <row r="59" spans="1:5">
      <c r="A59" s="203" t="s">
        <v>2181</v>
      </c>
      <c r="B59" s="212">
        <v>2</v>
      </c>
      <c r="C59" s="208">
        <v>7.8999999999999996E-5</v>
      </c>
      <c r="D59" s="201">
        <v>0.211338</v>
      </c>
      <c r="E59" s="201">
        <v>2.4345636700000002</v>
      </c>
    </row>
    <row r="60" spans="1:5">
      <c r="A60" s="203" t="s">
        <v>2180</v>
      </c>
      <c r="B60" s="212">
        <v>74</v>
      </c>
      <c r="C60" s="208">
        <v>6.5768999999999994E-2</v>
      </c>
      <c r="D60" s="201">
        <v>174.949039</v>
      </c>
      <c r="E60" s="201">
        <v>1975.0243954699999</v>
      </c>
    </row>
    <row r="61" spans="1:5">
      <c r="A61" s="203" t="s">
        <v>1460</v>
      </c>
      <c r="B61" s="212">
        <v>19</v>
      </c>
      <c r="C61" s="208">
        <v>3.277E-3</v>
      </c>
      <c r="D61" s="201">
        <v>8.7204680000000003</v>
      </c>
      <c r="E61" s="201">
        <v>102.0704221</v>
      </c>
    </row>
    <row r="62" spans="1:5">
      <c r="A62" s="203" t="s">
        <v>2179</v>
      </c>
      <c r="B62" s="212">
        <v>14</v>
      </c>
      <c r="C62" s="208">
        <v>2.3310000000000002E-3</v>
      </c>
      <c r="D62" s="201">
        <v>6.2038140000000004</v>
      </c>
      <c r="E62" s="201">
        <v>72.818829489999999</v>
      </c>
    </row>
    <row r="63" spans="1:5">
      <c r="A63" s="203" t="s">
        <v>2178</v>
      </c>
      <c r="B63" s="212">
        <v>5</v>
      </c>
      <c r="C63" s="208">
        <v>9.4600000000000001E-4</v>
      </c>
      <c r="D63" s="201">
        <v>2.5166539999999999</v>
      </c>
      <c r="E63" s="201">
        <v>29.251592609999999</v>
      </c>
    </row>
    <row r="64" spans="1:5">
      <c r="A64" s="203" t="s">
        <v>2177</v>
      </c>
      <c r="B64" s="212">
        <v>17</v>
      </c>
      <c r="C64" s="208">
        <v>3.2239999999999999E-3</v>
      </c>
      <c r="D64" s="201">
        <v>8.5736190000000008</v>
      </c>
      <c r="E64" s="201">
        <v>97.813265549999997</v>
      </c>
    </row>
    <row r="65" spans="1:5">
      <c r="A65" s="203" t="s">
        <v>2176</v>
      </c>
      <c r="B65" s="212">
        <v>17</v>
      </c>
      <c r="C65" s="208">
        <v>3.2239999999999999E-3</v>
      </c>
      <c r="D65" s="201">
        <v>8.5736190000000008</v>
      </c>
      <c r="E65" s="201">
        <v>97.813265549999997</v>
      </c>
    </row>
    <row r="66" spans="1:5">
      <c r="A66" s="203" t="s">
        <v>2175</v>
      </c>
      <c r="B66" s="212">
        <v>6</v>
      </c>
      <c r="C66" s="208">
        <v>1.3240000000000001E-3</v>
      </c>
      <c r="D66" s="201">
        <v>3.52067</v>
      </c>
      <c r="E66" s="201">
        <v>40.817490329999998</v>
      </c>
    </row>
    <row r="67" spans="1:5">
      <c r="A67" s="203" t="s">
        <v>2174</v>
      </c>
      <c r="B67" s="212">
        <v>5</v>
      </c>
      <c r="C67" s="208">
        <v>1.32E-3</v>
      </c>
      <c r="D67" s="201">
        <v>3.5089130000000002</v>
      </c>
      <c r="E67" s="201">
        <v>40.683796350000001</v>
      </c>
    </row>
    <row r="68" spans="1:5">
      <c r="A68" s="203" t="s">
        <v>2173</v>
      </c>
      <c r="B68" s="212">
        <v>1</v>
      </c>
      <c r="C68" s="208">
        <v>3.9999999999999998E-6</v>
      </c>
      <c r="D68" s="201">
        <v>1.1757E-2</v>
      </c>
      <c r="E68" s="201">
        <v>0.13369397999999999</v>
      </c>
    </row>
    <row r="69" spans="1:5">
      <c r="A69" s="203" t="s">
        <v>2116</v>
      </c>
      <c r="B69" s="212">
        <v>389</v>
      </c>
      <c r="C69" s="208">
        <v>0.33963500000000002</v>
      </c>
      <c r="D69" s="201">
        <v>903.45429799999999</v>
      </c>
      <c r="E69" s="201">
        <v>10411.75093624</v>
      </c>
    </row>
    <row r="70" spans="1:5">
      <c r="A70" s="211" t="s">
        <v>2172</v>
      </c>
      <c r="B70" s="211" t="s">
        <v>2111</v>
      </c>
      <c r="C70" s="211" t="s">
        <v>2096</v>
      </c>
      <c r="D70" s="211" t="s">
        <v>2095</v>
      </c>
      <c r="E70" s="211" t="s">
        <v>2093</v>
      </c>
    </row>
    <row r="71" spans="1:5">
      <c r="A71" s="203" t="s">
        <v>2171</v>
      </c>
      <c r="B71" s="212">
        <v>360</v>
      </c>
      <c r="C71" s="208">
        <v>0.48620200000000002</v>
      </c>
      <c r="D71" s="201">
        <v>1293.3222820000001</v>
      </c>
      <c r="E71" s="201">
        <v>14719.30823454</v>
      </c>
    </row>
    <row r="72" spans="1:5">
      <c r="A72" s="203" t="s">
        <v>2170</v>
      </c>
      <c r="B72" s="212">
        <v>123</v>
      </c>
      <c r="C72" s="208">
        <v>0.177452</v>
      </c>
      <c r="D72" s="201">
        <v>472.03299399999997</v>
      </c>
      <c r="E72" s="201">
        <v>5386.3431798399997</v>
      </c>
    </row>
    <row r="73" spans="1:5">
      <c r="A73" s="203" t="s">
        <v>2169</v>
      </c>
      <c r="B73" s="212">
        <v>41</v>
      </c>
      <c r="C73" s="208">
        <v>2.1159999999999998E-3</v>
      </c>
      <c r="D73" s="201">
        <v>5.6300480000000004</v>
      </c>
      <c r="E73" s="201">
        <v>64.030694490000002</v>
      </c>
    </row>
    <row r="74" spans="1:5">
      <c r="A74" s="203" t="s">
        <v>2168</v>
      </c>
      <c r="B74" s="212">
        <v>4</v>
      </c>
      <c r="C74" s="208">
        <v>3.3000000000000003E-5</v>
      </c>
      <c r="D74" s="201">
        <v>8.7539000000000006E-2</v>
      </c>
      <c r="E74" s="201">
        <v>1.0042209799999999</v>
      </c>
    </row>
    <row r="75" spans="1:5">
      <c r="A75" s="203" t="s">
        <v>2167</v>
      </c>
      <c r="B75" s="212">
        <v>0</v>
      </c>
      <c r="C75" s="208">
        <v>0</v>
      </c>
      <c r="D75" s="201">
        <v>0</v>
      </c>
      <c r="E75" s="201">
        <v>0</v>
      </c>
    </row>
    <row r="76" spans="1:5">
      <c r="A76" s="203" t="s">
        <v>2116</v>
      </c>
      <c r="B76" s="212">
        <v>528</v>
      </c>
      <c r="C76" s="208">
        <v>0.66580300000000003</v>
      </c>
      <c r="D76" s="201">
        <v>1771.0728630000001</v>
      </c>
      <c r="E76" s="201">
        <v>20170.686329849999</v>
      </c>
    </row>
    <row r="77" spans="1:5">
      <c r="A77" s="211" t="s">
        <v>2166</v>
      </c>
      <c r="B77" s="211" t="s">
        <v>2111</v>
      </c>
      <c r="C77" s="211" t="s">
        <v>2096</v>
      </c>
      <c r="D77" s="211" t="s">
        <v>2095</v>
      </c>
      <c r="E77" s="211" t="s">
        <v>2093</v>
      </c>
    </row>
    <row r="78" spans="1:5">
      <c r="A78" s="203" t="s">
        <v>13</v>
      </c>
      <c r="B78" s="212">
        <v>65</v>
      </c>
      <c r="C78" s="208">
        <v>0.36754599999999998</v>
      </c>
      <c r="D78" s="201">
        <v>977.68830100000002</v>
      </c>
      <c r="E78" s="201">
        <v>11036.308214000001</v>
      </c>
    </row>
    <row r="79" spans="1:5">
      <c r="A79" s="203" t="s">
        <v>2165</v>
      </c>
      <c r="B79" s="212">
        <v>95</v>
      </c>
      <c r="C79" s="208">
        <v>0.160861</v>
      </c>
      <c r="D79" s="201">
        <v>427.89459399999998</v>
      </c>
      <c r="E79" s="201">
        <v>4930.9446430899998</v>
      </c>
    </row>
    <row r="80" spans="1:5">
      <c r="A80" s="203" t="s">
        <v>16</v>
      </c>
      <c r="B80" s="212">
        <v>61</v>
      </c>
      <c r="C80" s="208">
        <v>5.2909999999999999E-2</v>
      </c>
      <c r="D80" s="201">
        <v>140.741716</v>
      </c>
      <c r="E80" s="201">
        <v>1662.06537239</v>
      </c>
    </row>
    <row r="81" spans="1:5">
      <c r="A81" s="203" t="s">
        <v>19</v>
      </c>
      <c r="B81" s="212">
        <v>49</v>
      </c>
      <c r="C81" s="208">
        <v>1.9803999999999999E-2</v>
      </c>
      <c r="D81" s="201">
        <v>52.680180999999997</v>
      </c>
      <c r="E81" s="201">
        <v>616.96345082000005</v>
      </c>
    </row>
    <row r="82" spans="1:5">
      <c r="A82" s="203" t="s">
        <v>46</v>
      </c>
      <c r="B82" s="212">
        <v>6</v>
      </c>
      <c r="C82" s="208">
        <v>1.6986000000000001E-2</v>
      </c>
      <c r="D82" s="201">
        <v>45.182613000000003</v>
      </c>
      <c r="E82" s="201">
        <v>515.75923594000005</v>
      </c>
    </row>
    <row r="83" spans="1:5">
      <c r="A83" s="203" t="s">
        <v>2164</v>
      </c>
      <c r="B83" s="212">
        <v>27</v>
      </c>
      <c r="C83" s="208">
        <v>1.6499E-2</v>
      </c>
      <c r="D83" s="201">
        <v>43.8934</v>
      </c>
      <c r="E83" s="201">
        <v>452.53794477000002</v>
      </c>
    </row>
    <row r="84" spans="1:5">
      <c r="A84" s="203" t="s">
        <v>28</v>
      </c>
      <c r="B84" s="212">
        <v>11</v>
      </c>
      <c r="C84" s="208">
        <v>6.332E-3</v>
      </c>
      <c r="D84" s="201">
        <v>16.845641000000001</v>
      </c>
      <c r="E84" s="201">
        <v>193.93254945999999</v>
      </c>
    </row>
    <row r="85" spans="1:5">
      <c r="A85" s="203" t="s">
        <v>2163</v>
      </c>
      <c r="B85" s="212">
        <v>13</v>
      </c>
      <c r="C85" s="208">
        <v>4.731E-3</v>
      </c>
      <c r="D85" s="201">
        <v>12.583262</v>
      </c>
      <c r="E85" s="201">
        <v>149.01136117999999</v>
      </c>
    </row>
    <row r="86" spans="1:5">
      <c r="A86" s="203" t="s">
        <v>43</v>
      </c>
      <c r="B86" s="212">
        <v>33</v>
      </c>
      <c r="C86" s="208">
        <v>4.4200000000000003E-3</v>
      </c>
      <c r="D86" s="201">
        <v>11.754925999999999</v>
      </c>
      <c r="E86" s="201">
        <v>138.93289963000001</v>
      </c>
    </row>
    <row r="87" spans="1:5">
      <c r="A87" s="203" t="s">
        <v>2162</v>
      </c>
      <c r="B87" s="212">
        <v>30</v>
      </c>
      <c r="C87" s="208">
        <v>3.9880000000000002E-3</v>
      </c>
      <c r="D87" s="201">
        <v>10.608544999999999</v>
      </c>
      <c r="E87" s="201">
        <v>118.64602017</v>
      </c>
    </row>
    <row r="88" spans="1:5">
      <c r="A88" s="203" t="s">
        <v>2161</v>
      </c>
      <c r="B88" s="212">
        <v>27</v>
      </c>
      <c r="C88" s="208">
        <v>2.9169999999999999E-3</v>
      </c>
      <c r="D88" s="201">
        <v>7.7644529999999996</v>
      </c>
      <c r="E88" s="201">
        <v>84.199686310000004</v>
      </c>
    </row>
    <row r="89" spans="1:5">
      <c r="A89" s="203" t="s">
        <v>25</v>
      </c>
      <c r="B89" s="212">
        <v>18</v>
      </c>
      <c r="C89" s="208">
        <v>2.6259999999999999E-3</v>
      </c>
      <c r="D89" s="201">
        <v>6.9798749999999998</v>
      </c>
      <c r="E89" s="201">
        <v>81.038543720000007</v>
      </c>
    </row>
    <row r="90" spans="1:5">
      <c r="A90" s="203" t="s">
        <v>49</v>
      </c>
      <c r="B90" s="212">
        <v>9</v>
      </c>
      <c r="C90" s="208">
        <v>1.1410000000000001E-3</v>
      </c>
      <c r="D90" s="201">
        <v>3.0368059999999999</v>
      </c>
      <c r="E90" s="201">
        <v>36.012719339999997</v>
      </c>
    </row>
    <row r="91" spans="1:5">
      <c r="A91" s="203" t="s">
        <v>40</v>
      </c>
      <c r="B91" s="212">
        <v>4</v>
      </c>
      <c r="C91" s="208">
        <v>8.7100000000000003E-4</v>
      </c>
      <c r="D91" s="201">
        <v>2.314492</v>
      </c>
      <c r="E91" s="201">
        <v>28.19017449</v>
      </c>
    </row>
    <row r="92" spans="1:5">
      <c r="A92" s="203" t="s">
        <v>2160</v>
      </c>
      <c r="B92" s="212">
        <v>9</v>
      </c>
      <c r="C92" s="208">
        <v>7.94E-4</v>
      </c>
      <c r="D92" s="201">
        <v>2.111281</v>
      </c>
      <c r="E92" s="201">
        <v>24.080936489999999</v>
      </c>
    </row>
    <row r="93" spans="1:5">
      <c r="A93" s="203" t="s">
        <v>2159</v>
      </c>
      <c r="B93" s="212">
        <v>8</v>
      </c>
      <c r="C93" s="208">
        <v>7.5799999999999999E-4</v>
      </c>
      <c r="D93" s="201">
        <v>2.015155</v>
      </c>
      <c r="E93" s="201">
        <v>22.631237720000001</v>
      </c>
    </row>
    <row r="94" spans="1:5">
      <c r="A94" s="203" t="s">
        <v>2158</v>
      </c>
      <c r="B94" s="212">
        <v>13</v>
      </c>
      <c r="C94" s="208">
        <v>7.3099999999999999E-4</v>
      </c>
      <c r="D94" s="201">
        <v>1.9481869999999999</v>
      </c>
      <c r="E94" s="201">
        <v>22.474758739999999</v>
      </c>
    </row>
    <row r="95" spans="1:5">
      <c r="A95" s="203" t="s">
        <v>2157</v>
      </c>
      <c r="B95" s="212">
        <v>9</v>
      </c>
      <c r="C95" s="208">
        <v>6.2699999999999995E-4</v>
      </c>
      <c r="D95" s="201">
        <v>1.6668229999999999</v>
      </c>
      <c r="E95" s="201">
        <v>19.416324370000002</v>
      </c>
    </row>
    <row r="96" spans="1:5">
      <c r="A96" s="203" t="s">
        <v>22</v>
      </c>
      <c r="B96" s="212">
        <v>6</v>
      </c>
      <c r="C96" s="208">
        <v>5.4000000000000001E-4</v>
      </c>
      <c r="D96" s="201">
        <v>1.439443</v>
      </c>
      <c r="E96" s="201">
        <v>15.35601977</v>
      </c>
    </row>
    <row r="97" spans="1:5">
      <c r="A97" s="203" t="s">
        <v>2156</v>
      </c>
      <c r="B97" s="212">
        <v>11</v>
      </c>
      <c r="C97" s="208">
        <v>2.8499999999999999E-4</v>
      </c>
      <c r="D97" s="201">
        <v>0.75917199999999996</v>
      </c>
      <c r="E97" s="201">
        <v>8.6059543000000005</v>
      </c>
    </row>
    <row r="98" spans="1:5">
      <c r="A98" s="203" t="s">
        <v>2155</v>
      </c>
      <c r="B98" s="212">
        <v>5</v>
      </c>
      <c r="C98" s="208">
        <v>2.41E-4</v>
      </c>
      <c r="D98" s="201">
        <v>0.64164699999999997</v>
      </c>
      <c r="E98" s="201">
        <v>7.5101797399999999</v>
      </c>
    </row>
    <row r="99" spans="1:5">
      <c r="A99" s="203" t="s">
        <v>2154</v>
      </c>
      <c r="B99" s="212">
        <v>1</v>
      </c>
      <c r="C99" s="208">
        <v>9.2E-5</v>
      </c>
      <c r="D99" s="201">
        <v>0.245</v>
      </c>
      <c r="E99" s="201">
        <v>2.8605919800000001</v>
      </c>
    </row>
    <row r="100" spans="1:5">
      <c r="A100" s="203" t="s">
        <v>2153</v>
      </c>
      <c r="B100" s="212">
        <v>4</v>
      </c>
      <c r="C100" s="208">
        <v>3.3000000000000003E-5</v>
      </c>
      <c r="D100" s="201">
        <v>8.7539000000000006E-2</v>
      </c>
      <c r="E100" s="201">
        <v>1.0042209799999999</v>
      </c>
    </row>
    <row r="101" spans="1:5">
      <c r="A101" s="203" t="s">
        <v>2152</v>
      </c>
      <c r="B101" s="212">
        <v>4</v>
      </c>
      <c r="C101" s="208">
        <v>2.5000000000000001E-5</v>
      </c>
      <c r="D101" s="201">
        <v>6.9261000000000003E-2</v>
      </c>
      <c r="E101" s="201">
        <v>0.81135665000000001</v>
      </c>
    </row>
    <row r="102" spans="1:5">
      <c r="A102" s="203" t="s">
        <v>2151</v>
      </c>
      <c r="B102" s="212">
        <v>1</v>
      </c>
      <c r="C102" s="208">
        <v>1.0000000000000001E-5</v>
      </c>
      <c r="D102" s="201">
        <v>2.6689999999999998E-2</v>
      </c>
      <c r="E102" s="201">
        <v>0.30350365000000001</v>
      </c>
    </row>
    <row r="103" spans="1:5">
      <c r="A103" s="203" t="s">
        <v>2150</v>
      </c>
      <c r="B103" s="212">
        <v>1</v>
      </c>
      <c r="C103" s="208">
        <v>1.0000000000000001E-5</v>
      </c>
      <c r="D103" s="201">
        <v>2.5628000000000001E-2</v>
      </c>
      <c r="E103" s="201">
        <v>0.29142718000000001</v>
      </c>
    </row>
    <row r="104" spans="1:5">
      <c r="A104" s="203" t="s">
        <v>37</v>
      </c>
      <c r="B104" s="212">
        <v>2</v>
      </c>
      <c r="C104" s="208">
        <v>7.9999999999999996E-6</v>
      </c>
      <c r="D104" s="201">
        <v>2.2800000000000001E-2</v>
      </c>
      <c r="E104" s="201">
        <v>0.26635134999999999</v>
      </c>
    </row>
    <row r="105" spans="1:5">
      <c r="A105" s="203" t="s">
        <v>2149</v>
      </c>
      <c r="B105" s="212">
        <v>2</v>
      </c>
      <c r="C105" s="208">
        <v>7.9999999999999996E-6</v>
      </c>
      <c r="D105" s="201">
        <v>2.0389000000000001E-2</v>
      </c>
      <c r="E105" s="201">
        <v>0.23757342000000001</v>
      </c>
    </row>
    <row r="106" spans="1:5">
      <c r="A106" s="203" t="s">
        <v>2148</v>
      </c>
      <c r="B106" s="212">
        <v>2</v>
      </c>
      <c r="C106" s="208">
        <v>5.0000000000000004E-6</v>
      </c>
      <c r="D106" s="201">
        <v>1.3143E-2</v>
      </c>
      <c r="E106" s="201">
        <v>0.15345617</v>
      </c>
    </row>
    <row r="107" spans="1:5">
      <c r="A107" s="203" t="s">
        <v>2147</v>
      </c>
      <c r="B107" s="212">
        <v>1</v>
      </c>
      <c r="C107" s="208">
        <v>3.0000000000000001E-6</v>
      </c>
      <c r="D107" s="201">
        <v>8.0000000000000002E-3</v>
      </c>
      <c r="E107" s="201">
        <v>9.4086080000000002E-2</v>
      </c>
    </row>
    <row r="108" spans="1:5">
      <c r="A108" s="203" t="s">
        <v>2146</v>
      </c>
      <c r="B108" s="212">
        <v>1</v>
      </c>
      <c r="C108" s="208">
        <v>9.9999999999999995E-7</v>
      </c>
      <c r="D108" s="201">
        <v>3.8999999999999998E-3</v>
      </c>
      <c r="E108" s="201">
        <v>4.5535949999999999E-2</v>
      </c>
    </row>
    <row r="109" spans="1:5">
      <c r="A109" s="203" t="s">
        <v>2145</v>
      </c>
      <c r="B109" s="212">
        <v>0</v>
      </c>
      <c r="C109" s="208">
        <v>0</v>
      </c>
      <c r="D109" s="201">
        <v>0</v>
      </c>
      <c r="E109" s="201">
        <v>0</v>
      </c>
    </row>
    <row r="110" spans="1:5">
      <c r="A110" s="203" t="s">
        <v>2116</v>
      </c>
      <c r="B110" s="212">
        <v>528</v>
      </c>
      <c r="C110" s="208">
        <v>0.66580300000000003</v>
      </c>
      <c r="D110" s="201">
        <v>1771.0728630000001</v>
      </c>
      <c r="E110" s="201">
        <v>20170.686329849999</v>
      </c>
    </row>
    <row r="111" spans="1:5">
      <c r="A111" s="211" t="s">
        <v>2144</v>
      </c>
      <c r="B111" s="211" t="s">
        <v>2111</v>
      </c>
      <c r="C111" s="211" t="s">
        <v>2096</v>
      </c>
      <c r="D111" s="211" t="s">
        <v>2095</v>
      </c>
      <c r="E111" s="211" t="s">
        <v>2093</v>
      </c>
    </row>
    <row r="112" spans="1:5">
      <c r="A112" s="203" t="s">
        <v>2143</v>
      </c>
      <c r="B112" s="212">
        <v>5</v>
      </c>
      <c r="C112" s="208">
        <v>5.0555999999999997E-2</v>
      </c>
      <c r="D112" s="201">
        <v>134.48238499999999</v>
      </c>
      <c r="E112" s="201">
        <v>1526.2766301500001</v>
      </c>
    </row>
    <row r="113" spans="1:5" ht="26">
      <c r="A113" s="203" t="s">
        <v>2142</v>
      </c>
      <c r="B113" s="212">
        <v>28</v>
      </c>
      <c r="C113" s="208">
        <v>2.5836000000000001E-2</v>
      </c>
      <c r="D113" s="201">
        <v>68.724771000000004</v>
      </c>
      <c r="E113" s="201">
        <v>789.40417449999995</v>
      </c>
    </row>
    <row r="114" spans="1:5" ht="26">
      <c r="A114" s="203" t="s">
        <v>2141</v>
      </c>
      <c r="B114" s="212">
        <v>5</v>
      </c>
      <c r="C114" s="208">
        <v>2.3573E-2</v>
      </c>
      <c r="D114" s="201">
        <v>62.703499999999998</v>
      </c>
      <c r="E114" s="201">
        <v>745.85890856000003</v>
      </c>
    </row>
    <row r="115" spans="1:5">
      <c r="A115" s="203" t="s">
        <v>2140</v>
      </c>
      <c r="B115" s="212">
        <v>1</v>
      </c>
      <c r="C115" s="208">
        <v>2.1978999999999999E-2</v>
      </c>
      <c r="D115" s="201">
        <v>58.464511999999999</v>
      </c>
      <c r="E115" s="201">
        <v>664.82550149999997</v>
      </c>
    </row>
    <row r="116" spans="1:5">
      <c r="A116" s="203" t="s">
        <v>2139</v>
      </c>
      <c r="B116" s="212">
        <v>16</v>
      </c>
      <c r="C116" s="208">
        <v>1.5254999999999999E-2</v>
      </c>
      <c r="D116" s="201">
        <v>40.577531</v>
      </c>
      <c r="E116" s="201">
        <v>479.59012768999997</v>
      </c>
    </row>
    <row r="117" spans="1:5">
      <c r="A117" s="203" t="s">
        <v>2138</v>
      </c>
      <c r="B117" s="212">
        <v>2</v>
      </c>
      <c r="C117" s="208">
        <v>1.1346999999999999E-2</v>
      </c>
      <c r="D117" s="201">
        <v>30.183603000000002</v>
      </c>
      <c r="E117" s="201">
        <v>345.83306515999999</v>
      </c>
    </row>
    <row r="118" spans="1:5">
      <c r="A118" s="203" t="s">
        <v>2137</v>
      </c>
      <c r="B118" s="212">
        <v>2</v>
      </c>
      <c r="C118" s="208">
        <v>7.2189999999999997E-3</v>
      </c>
      <c r="D118" s="201">
        <v>19.204523999999999</v>
      </c>
      <c r="E118" s="201">
        <v>225.85979255000001</v>
      </c>
    </row>
    <row r="119" spans="1:5">
      <c r="A119" s="203" t="s">
        <v>2136</v>
      </c>
      <c r="B119" s="212">
        <v>10</v>
      </c>
      <c r="C119" s="208">
        <v>1.145E-3</v>
      </c>
      <c r="D119" s="201">
        <v>3.048937</v>
      </c>
      <c r="E119" s="201">
        <v>35.689163460000003</v>
      </c>
    </row>
    <row r="120" spans="1:5">
      <c r="A120" s="203" t="s">
        <v>2135</v>
      </c>
      <c r="B120" s="212">
        <v>1</v>
      </c>
      <c r="C120" s="208">
        <v>8.2899999999999998E-4</v>
      </c>
      <c r="D120" s="201">
        <v>2.2039960000000001</v>
      </c>
      <c r="E120" s="201">
        <v>25.252607919999999</v>
      </c>
    </row>
    <row r="121" spans="1:5">
      <c r="A121" s="203" t="s">
        <v>2134</v>
      </c>
      <c r="B121" s="212">
        <v>1</v>
      </c>
      <c r="C121" s="208">
        <v>6.4700000000000001E-4</v>
      </c>
      <c r="D121" s="201">
        <v>1.721398</v>
      </c>
      <c r="E121" s="201">
        <v>15.599542100000001</v>
      </c>
    </row>
    <row r="122" spans="1:5">
      <c r="A122" s="203" t="s">
        <v>2133</v>
      </c>
      <c r="B122" s="212">
        <v>6</v>
      </c>
      <c r="C122" s="208">
        <v>4.7800000000000002E-4</v>
      </c>
      <c r="D122" s="201">
        <v>1.270716</v>
      </c>
      <c r="E122" s="201">
        <v>14.96928074</v>
      </c>
    </row>
    <row r="123" spans="1:5">
      <c r="A123" s="203" t="s">
        <v>2132</v>
      </c>
      <c r="B123" s="212">
        <v>1</v>
      </c>
      <c r="C123" s="208">
        <v>3.4099999999999999E-4</v>
      </c>
      <c r="D123" s="201">
        <v>0.90703699999999998</v>
      </c>
      <c r="E123" s="201">
        <v>10.392509670000001</v>
      </c>
    </row>
    <row r="124" spans="1:5">
      <c r="A124" s="203" t="s">
        <v>2131</v>
      </c>
      <c r="B124" s="212">
        <v>1</v>
      </c>
      <c r="C124" s="208">
        <v>1.5799999999999999E-4</v>
      </c>
      <c r="D124" s="201">
        <v>0.41929899999999998</v>
      </c>
      <c r="E124" s="201">
        <v>4.9877243199999999</v>
      </c>
    </row>
    <row r="125" spans="1:5">
      <c r="A125" s="203" t="s">
        <v>2130</v>
      </c>
      <c r="B125" s="212">
        <v>1</v>
      </c>
      <c r="C125" s="208">
        <v>1.5100000000000001E-4</v>
      </c>
      <c r="D125" s="201">
        <v>0.40290300000000001</v>
      </c>
      <c r="E125" s="201">
        <v>4.5815859899999998</v>
      </c>
    </row>
    <row r="126" spans="1:5" ht="26">
      <c r="A126" s="203" t="s">
        <v>2129</v>
      </c>
      <c r="B126" s="212">
        <v>3</v>
      </c>
      <c r="C126" s="208">
        <v>1.17E-4</v>
      </c>
      <c r="D126" s="201">
        <v>0.31066300000000002</v>
      </c>
      <c r="E126" s="201">
        <v>3.6817061099999999</v>
      </c>
    </row>
    <row r="127" spans="1:5">
      <c r="A127" s="203" t="s">
        <v>2128</v>
      </c>
      <c r="B127" s="212">
        <v>1</v>
      </c>
      <c r="C127" s="208">
        <v>7.2000000000000002E-5</v>
      </c>
      <c r="D127" s="201">
        <v>0.19273699999999999</v>
      </c>
      <c r="E127" s="201">
        <v>2.2926814100000001</v>
      </c>
    </row>
    <row r="128" spans="1:5">
      <c r="A128" s="203" t="s">
        <v>2127</v>
      </c>
      <c r="B128" s="212">
        <v>2</v>
      </c>
      <c r="C128" s="208">
        <v>5.8E-5</v>
      </c>
      <c r="D128" s="201">
        <v>0.152007</v>
      </c>
      <c r="E128" s="201">
        <v>1.80818225</v>
      </c>
    </row>
    <row r="129" spans="1:5">
      <c r="A129" s="203" t="s">
        <v>2126</v>
      </c>
      <c r="B129" s="212">
        <v>1</v>
      </c>
      <c r="C129" s="208">
        <v>5.7000000000000003E-5</v>
      </c>
      <c r="D129" s="201">
        <v>0.15151000000000001</v>
      </c>
      <c r="E129" s="201">
        <v>1.72288639</v>
      </c>
    </row>
    <row r="130" spans="1:5">
      <c r="A130" s="203" t="s">
        <v>2125</v>
      </c>
      <c r="B130" s="212">
        <v>2</v>
      </c>
      <c r="C130" s="208">
        <v>2.4000000000000001E-5</v>
      </c>
      <c r="D130" s="201">
        <v>6.3198000000000004E-2</v>
      </c>
      <c r="E130" s="201">
        <v>0.75158526999999997</v>
      </c>
    </row>
    <row r="131" spans="1:5">
      <c r="A131" s="203" t="s">
        <v>2124</v>
      </c>
      <c r="B131" s="212">
        <v>1</v>
      </c>
      <c r="C131" s="208">
        <v>5.0000000000000004E-6</v>
      </c>
      <c r="D131" s="201">
        <v>1.4565E-2</v>
      </c>
      <c r="E131" s="201">
        <v>0.16562498</v>
      </c>
    </row>
    <row r="132" spans="1:5">
      <c r="A132" s="203" t="s">
        <v>2123</v>
      </c>
      <c r="B132" s="212">
        <v>1</v>
      </c>
      <c r="C132" s="208">
        <v>3.0000000000000001E-6</v>
      </c>
      <c r="D132" s="201">
        <v>7.502E-3</v>
      </c>
      <c r="E132" s="201">
        <v>8.9239200000000005E-2</v>
      </c>
    </row>
    <row r="133" spans="1:5">
      <c r="A133" s="203" t="s">
        <v>2122</v>
      </c>
      <c r="B133" s="212">
        <v>1</v>
      </c>
      <c r="C133" s="208">
        <v>1.9999999999999999E-6</v>
      </c>
      <c r="D133" s="201">
        <v>4.646E-3</v>
      </c>
      <c r="E133" s="201">
        <v>4.614675E-2</v>
      </c>
    </row>
    <row r="134" spans="1:5">
      <c r="A134" s="203" t="s">
        <v>2121</v>
      </c>
      <c r="B134" s="212">
        <v>0</v>
      </c>
      <c r="C134" s="208">
        <v>0</v>
      </c>
      <c r="D134" s="201">
        <v>0</v>
      </c>
      <c r="E134" s="201">
        <v>0</v>
      </c>
    </row>
    <row r="135" spans="1:5">
      <c r="A135" s="203" t="s">
        <v>2116</v>
      </c>
      <c r="B135" s="212">
        <v>92</v>
      </c>
      <c r="C135" s="208">
        <v>0.15985199999999999</v>
      </c>
      <c r="D135" s="201">
        <v>425.21194000000003</v>
      </c>
      <c r="E135" s="201">
        <v>4899.67866667</v>
      </c>
    </row>
    <row r="136" spans="1:5">
      <c r="A136" s="211" t="s">
        <v>2120</v>
      </c>
      <c r="B136" s="211" t="s">
        <v>2111</v>
      </c>
      <c r="C136" s="211" t="s">
        <v>2096</v>
      </c>
      <c r="D136" s="211" t="s">
        <v>2095</v>
      </c>
      <c r="E136" s="211" t="s">
        <v>2093</v>
      </c>
    </row>
    <row r="137" spans="1:5">
      <c r="A137" s="203" t="s">
        <v>2114</v>
      </c>
      <c r="B137" s="212">
        <v>11</v>
      </c>
      <c r="C137" s="208">
        <v>1.5408E-2</v>
      </c>
      <c r="D137" s="201">
        <v>40.988515</v>
      </c>
      <c r="E137" s="201">
        <v>469.63193156</v>
      </c>
    </row>
    <row r="138" spans="1:5">
      <c r="A138" s="203" t="s">
        <v>2113</v>
      </c>
      <c r="B138" s="212">
        <v>11</v>
      </c>
      <c r="C138" s="208">
        <v>3.4951000000000003E-2</v>
      </c>
      <c r="D138" s="201">
        <v>92.973573999999999</v>
      </c>
      <c r="E138" s="201">
        <v>1065.2583813700001</v>
      </c>
    </row>
    <row r="139" spans="1:5">
      <c r="A139" s="203" t="s">
        <v>2119</v>
      </c>
      <c r="B139" s="212">
        <v>642</v>
      </c>
      <c r="C139" s="208">
        <v>0.66580300000000003</v>
      </c>
      <c r="D139" s="201">
        <v>1771.0728630000001</v>
      </c>
      <c r="E139" s="201">
        <v>20170.686329849999</v>
      </c>
    </row>
    <row r="140" spans="1:5">
      <c r="A140" s="203" t="s">
        <v>2116</v>
      </c>
      <c r="B140" s="212">
        <v>664</v>
      </c>
      <c r="C140" s="208">
        <v>0.71616199999999997</v>
      </c>
      <c r="D140" s="201">
        <v>1905.034952</v>
      </c>
      <c r="E140" s="201">
        <v>21705.576642780001</v>
      </c>
    </row>
    <row r="141" spans="1:5">
      <c r="A141" s="211" t="s">
        <v>2118</v>
      </c>
      <c r="B141" s="211" t="s">
        <v>2111</v>
      </c>
      <c r="C141" s="211" t="s">
        <v>2096</v>
      </c>
      <c r="D141" s="211" t="s">
        <v>2095</v>
      </c>
      <c r="E141" s="211" t="s">
        <v>2093</v>
      </c>
    </row>
    <row r="142" spans="1:5">
      <c r="A142" s="203" t="s">
        <v>63</v>
      </c>
      <c r="B142" s="212">
        <v>82</v>
      </c>
      <c r="C142" s="208">
        <v>2.7039000000000001E-2</v>
      </c>
      <c r="D142" s="201">
        <v>71.925709999999995</v>
      </c>
      <c r="E142" s="201">
        <v>822.91121104000001</v>
      </c>
    </row>
    <row r="143" spans="1:5">
      <c r="A143" s="203" t="s">
        <v>2117</v>
      </c>
      <c r="B143" s="212">
        <v>191</v>
      </c>
      <c r="C143" s="208">
        <v>4.3772999999999999E-2</v>
      </c>
      <c r="D143" s="201">
        <v>116.444287</v>
      </c>
      <c r="E143" s="201">
        <v>1365.47390625</v>
      </c>
    </row>
    <row r="144" spans="1:5">
      <c r="A144" s="203" t="s">
        <v>2007</v>
      </c>
      <c r="B144" s="212">
        <v>335</v>
      </c>
      <c r="C144" s="208">
        <v>0.516652</v>
      </c>
      <c r="D144" s="201">
        <v>1374.3133969999999</v>
      </c>
      <c r="E144" s="201">
        <v>15643.78856592</v>
      </c>
    </row>
    <row r="145" spans="1:5">
      <c r="A145" s="203" t="s">
        <v>2116</v>
      </c>
      <c r="B145" s="212">
        <v>608</v>
      </c>
      <c r="C145" s="208">
        <v>0.58746399999999999</v>
      </c>
      <c r="D145" s="201">
        <v>1562.6833939999999</v>
      </c>
      <c r="E145" s="201">
        <v>17832.17368321</v>
      </c>
    </row>
    <row r="148" spans="1:5">
      <c r="A148" s="429" t="s">
        <v>2043</v>
      </c>
      <c r="B148" s="430" t="s">
        <v>2043</v>
      </c>
      <c r="C148" s="431" t="s">
        <v>2043</v>
      </c>
    </row>
    <row r="149" spans="1:5">
      <c r="A149" s="211" t="s">
        <v>2097</v>
      </c>
      <c r="B149" s="211" t="s">
        <v>2093</v>
      </c>
      <c r="C149" s="211" t="s">
        <v>2115</v>
      </c>
    </row>
    <row r="150" spans="1:5">
      <c r="A150" s="429" t="s">
        <v>2114</v>
      </c>
      <c r="B150" s="430" t="s">
        <v>2114</v>
      </c>
      <c r="C150" s="431" t="s">
        <v>2114</v>
      </c>
    </row>
    <row r="151" spans="1:5">
      <c r="A151" s="203" t="s">
        <v>2033</v>
      </c>
      <c r="B151" s="205">
        <v>274.61787822000002</v>
      </c>
      <c r="C151" s="205">
        <v>24.149795999999998</v>
      </c>
    </row>
    <row r="152" spans="1:5">
      <c r="A152" s="203" t="s">
        <v>2034</v>
      </c>
      <c r="B152" s="205">
        <v>61.694217790000003</v>
      </c>
      <c r="C152" s="205">
        <v>5.4253669999999996</v>
      </c>
    </row>
    <row r="153" spans="1:5">
      <c r="A153" s="203" t="s">
        <v>2035</v>
      </c>
      <c r="B153" s="205">
        <v>12.7638692</v>
      </c>
      <c r="C153" s="205">
        <v>1.1224499999999999</v>
      </c>
    </row>
    <row r="154" spans="1:5" ht="26">
      <c r="A154" s="203" t="s">
        <v>2036</v>
      </c>
      <c r="B154" s="205">
        <v>8.1548885200000001</v>
      </c>
      <c r="C154" s="205">
        <v>0.69403899999999996</v>
      </c>
    </row>
    <row r="155" spans="1:5">
      <c r="A155" s="203" t="s">
        <v>2037</v>
      </c>
      <c r="B155" s="205">
        <v>7.36269828</v>
      </c>
      <c r="C155" s="205">
        <v>0.64747299999999997</v>
      </c>
    </row>
    <row r="156" spans="1:5">
      <c r="A156" s="429" t="s">
        <v>2113</v>
      </c>
      <c r="B156" s="430" t="s">
        <v>2113</v>
      </c>
      <c r="C156" s="431" t="s">
        <v>2113</v>
      </c>
    </row>
    <row r="157" spans="1:5">
      <c r="A157" s="203" t="s">
        <v>2038</v>
      </c>
      <c r="B157" s="200">
        <v>-20.15050261</v>
      </c>
      <c r="C157" s="200">
        <v>-1.75725</v>
      </c>
    </row>
    <row r="158" spans="1:5">
      <c r="A158" s="203" t="s">
        <v>2039</v>
      </c>
      <c r="B158" s="200">
        <v>-20.067293670000002</v>
      </c>
      <c r="C158" s="200">
        <v>-1.6869810000000001</v>
      </c>
    </row>
    <row r="159" spans="1:5">
      <c r="A159" s="203" t="s">
        <v>2040</v>
      </c>
      <c r="B159" s="200">
        <v>-16.13038306</v>
      </c>
      <c r="C159" s="200">
        <v>-1.4185000000000001</v>
      </c>
    </row>
    <row r="160" spans="1:5">
      <c r="A160" s="203" t="s">
        <v>2041</v>
      </c>
      <c r="B160" s="200">
        <v>-15.47454681</v>
      </c>
      <c r="C160" s="200">
        <v>-1.3608260000000001</v>
      </c>
    </row>
    <row r="161" spans="1:5">
      <c r="A161" s="203" t="s">
        <v>2042</v>
      </c>
      <c r="B161" s="200">
        <v>-12.753316509999999</v>
      </c>
      <c r="C161" s="200">
        <v>-1.1215219999999999</v>
      </c>
    </row>
    <row r="164" spans="1:5">
      <c r="A164" s="429" t="s">
        <v>2048</v>
      </c>
      <c r="B164" s="430" t="s">
        <v>2048</v>
      </c>
      <c r="C164" s="430" t="s">
        <v>2048</v>
      </c>
      <c r="D164" s="430" t="s">
        <v>2048</v>
      </c>
      <c r="E164" s="431" t="s">
        <v>2048</v>
      </c>
    </row>
    <row r="165" spans="1:5">
      <c r="A165" s="211" t="s">
        <v>2112</v>
      </c>
      <c r="B165" s="211" t="s">
        <v>2111</v>
      </c>
      <c r="C165" s="211" t="s">
        <v>2096</v>
      </c>
      <c r="D165" s="211" t="s">
        <v>2095</v>
      </c>
      <c r="E165" s="211" t="s">
        <v>2093</v>
      </c>
    </row>
    <row r="166" spans="1:5">
      <c r="A166" s="203" t="s">
        <v>2110</v>
      </c>
      <c r="B166" s="203">
        <v>641</v>
      </c>
      <c r="C166" s="208">
        <v>0.66574600000000195</v>
      </c>
      <c r="D166" s="201">
        <v>1770.921867</v>
      </c>
      <c r="E166" s="201">
        <v>20168.781681349999</v>
      </c>
    </row>
    <row r="167" spans="1:5">
      <c r="A167" s="203" t="s">
        <v>2044</v>
      </c>
      <c r="B167" s="203">
        <v>10</v>
      </c>
      <c r="C167" s="208">
        <v>0.465117</v>
      </c>
      <c r="D167" s="201">
        <v>1237.2328070000001</v>
      </c>
      <c r="E167" s="201">
        <v>14001.2355551</v>
      </c>
    </row>
    <row r="168" spans="1:5">
      <c r="A168" s="203" t="s">
        <v>2045</v>
      </c>
      <c r="B168" s="203">
        <v>20</v>
      </c>
      <c r="C168" s="208">
        <v>0.54012400000000005</v>
      </c>
      <c r="D168" s="201">
        <v>1436.7562</v>
      </c>
      <c r="E168" s="201">
        <v>16281.241296849999</v>
      </c>
    </row>
    <row r="169" spans="1:5">
      <c r="A169" s="203" t="s">
        <v>2046</v>
      </c>
      <c r="B169" s="203">
        <v>50</v>
      </c>
      <c r="C169" s="208">
        <v>0.60201700000000002</v>
      </c>
      <c r="D169" s="201">
        <v>1601.3970039999999</v>
      </c>
      <c r="E169" s="201">
        <v>18208.938727559998</v>
      </c>
    </row>
    <row r="170" spans="1:5">
      <c r="A170" s="203" t="s">
        <v>2047</v>
      </c>
      <c r="B170" s="203">
        <v>100</v>
      </c>
      <c r="C170" s="208">
        <v>0.63663999999999998</v>
      </c>
      <c r="D170" s="201">
        <v>1693.496987</v>
      </c>
      <c r="E170" s="201">
        <v>19275.895847780001</v>
      </c>
    </row>
  </sheetData>
  <mergeCells count="7">
    <mergeCell ref="A156:C156"/>
    <mergeCell ref="A164:E164"/>
    <mergeCell ref="A6:F6"/>
    <mergeCell ref="A11:H11"/>
    <mergeCell ref="A35:E35"/>
    <mergeCell ref="A148:C148"/>
    <mergeCell ref="A150:C150"/>
  </mergeCells>
  <pageMargins left="0.5" right="0.5" top="1" bottom="1" header="0.5" footer="0.75"/>
  <pageSetup fitToHeight="0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1795-AEC4-3B41-8A0E-D589BC4B3A64}">
  <dimension ref="B2:C8"/>
  <sheetViews>
    <sheetView showGridLines="0" workbookViewId="0">
      <selection activeCell="B21" sqref="B21"/>
    </sheetView>
  </sheetViews>
  <sheetFormatPr baseColWidth="10" defaultRowHeight="15" customHeight="1"/>
  <cols>
    <col min="1" max="1" width="10.83203125" style="328"/>
    <col min="2" max="2" width="43.5" style="328" customWidth="1"/>
    <col min="3" max="3" width="118.33203125" style="328" bestFit="1" customWidth="1"/>
    <col min="4" max="16384" width="10.83203125" style="328"/>
  </cols>
  <sheetData>
    <row r="2" spans="2:3" ht="34" customHeight="1">
      <c r="B2" s="333" t="s">
        <v>2325</v>
      </c>
      <c r="C2" s="334" t="s">
        <v>2317</v>
      </c>
    </row>
    <row r="3" spans="2:3" ht="15" customHeight="1">
      <c r="B3" s="330" t="s">
        <v>2289</v>
      </c>
      <c r="C3" s="328" t="s">
        <v>2309</v>
      </c>
    </row>
    <row r="4" spans="2:3" ht="15" customHeight="1">
      <c r="B4" s="330" t="s">
        <v>2290</v>
      </c>
      <c r="C4" s="328" t="s">
        <v>2310</v>
      </c>
    </row>
    <row r="5" spans="2:3" ht="15" customHeight="1">
      <c r="B5" s="330" t="s">
        <v>2293</v>
      </c>
      <c r="C5" s="328" t="s">
        <v>2311</v>
      </c>
    </row>
    <row r="8" spans="2:3" ht="15" customHeight="1">
      <c r="B8" s="330" t="s">
        <v>2327</v>
      </c>
    </row>
  </sheetData>
  <hyperlinks>
    <hyperlink ref="B3" location="sample_DDM!A1" display="sample_DDM" xr:uid="{0FFA9203-E7A2-D546-89DF-1539FD119B97}"/>
    <hyperlink ref="B4" location="orange_timeseries!A1" display="orange_timeseries" xr:uid="{0DBCC64B-38A4-9841-8CF4-4FEEDB3EE318}"/>
    <hyperlink ref="B5" location="index_orange_performance!A1" display="index_orange_performance" xr:uid="{F465A2F2-820A-C04C-808E-4B47296C336B}"/>
    <hyperlink ref="B8" location="Presentation!A1" display="Back to presentation" xr:uid="{7D526292-8581-1947-B664-E09B3A2AB58B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9B83-8C04-BA43-A808-26CC7A2FA922}">
  <dimension ref="A2:C1287"/>
  <sheetViews>
    <sheetView workbookViewId="0">
      <selection activeCell="A1286" sqref="A1286"/>
    </sheetView>
  </sheetViews>
  <sheetFormatPr baseColWidth="10" defaultRowHeight="16"/>
  <cols>
    <col min="1" max="1" width="11.83203125" style="61" customWidth="1"/>
    <col min="2" max="2" width="20.83203125" style="61" customWidth="1"/>
    <col min="3" max="3" width="29.1640625" style="61" bestFit="1" customWidth="1"/>
    <col min="4" max="16384" width="10.83203125" style="61"/>
  </cols>
  <sheetData>
    <row r="2" spans="1:3">
      <c r="A2" s="61" t="s">
        <v>88</v>
      </c>
      <c r="B2" s="61" t="s">
        <v>87</v>
      </c>
      <c r="C2" s="61" t="s">
        <v>2206</v>
      </c>
    </row>
    <row r="3" spans="1:3">
      <c r="A3" s="62">
        <v>43531</v>
      </c>
      <c r="B3" s="61">
        <v>13.425000000000001</v>
      </c>
      <c r="C3" s="88">
        <v>1.24E-2</v>
      </c>
    </row>
    <row r="4" spans="1:3">
      <c r="A4" s="62">
        <v>43532</v>
      </c>
      <c r="B4" s="61">
        <v>13.565</v>
      </c>
      <c r="C4" s="88">
        <v>2.3E-2</v>
      </c>
    </row>
    <row r="5" spans="1:3">
      <c r="A5" s="62">
        <v>43535</v>
      </c>
      <c r="B5" s="61">
        <v>13.595000000000001</v>
      </c>
      <c r="C5" s="88">
        <v>2.53E-2</v>
      </c>
    </row>
    <row r="6" spans="1:3">
      <c r="A6" s="62">
        <v>43536</v>
      </c>
      <c r="B6" s="61">
        <v>13.525</v>
      </c>
      <c r="C6" s="88">
        <v>0.02</v>
      </c>
    </row>
    <row r="7" spans="1:3">
      <c r="A7" s="62">
        <v>43537</v>
      </c>
      <c r="B7" s="61">
        <v>13.59</v>
      </c>
      <c r="C7" s="88">
        <v>2.4900000000000002E-2</v>
      </c>
    </row>
    <row r="8" spans="1:3">
      <c r="A8" s="62">
        <v>43538</v>
      </c>
      <c r="B8" s="61">
        <v>13.785</v>
      </c>
      <c r="C8" s="88">
        <v>3.9599999999999996E-2</v>
      </c>
    </row>
    <row r="9" spans="1:3">
      <c r="A9" s="62">
        <v>43539</v>
      </c>
      <c r="B9" s="61">
        <v>14.154999999999999</v>
      </c>
      <c r="C9" s="88">
        <v>6.7500000000000004E-2</v>
      </c>
    </row>
    <row r="10" spans="1:3">
      <c r="A10" s="62">
        <v>43542</v>
      </c>
      <c r="B10" s="61">
        <v>14.27</v>
      </c>
      <c r="C10" s="88">
        <v>7.6200000000000004E-2</v>
      </c>
    </row>
    <row r="11" spans="1:3">
      <c r="A11" s="62">
        <v>43543</v>
      </c>
      <c r="B11" s="61">
        <v>14.36</v>
      </c>
      <c r="C11" s="88">
        <v>8.3000000000000004E-2</v>
      </c>
    </row>
    <row r="12" spans="1:3">
      <c r="A12" s="62">
        <v>43544</v>
      </c>
      <c r="B12" s="61">
        <v>14.355</v>
      </c>
      <c r="C12" s="88">
        <v>8.2599999999999993E-2</v>
      </c>
    </row>
    <row r="13" spans="1:3">
      <c r="A13" s="62">
        <v>43545</v>
      </c>
      <c r="B13" s="61">
        <v>14.545</v>
      </c>
      <c r="C13" s="88">
        <v>9.69E-2</v>
      </c>
    </row>
    <row r="14" spans="1:3">
      <c r="A14" s="62">
        <v>43546</v>
      </c>
      <c r="B14" s="61">
        <v>14.41</v>
      </c>
      <c r="C14" s="88">
        <v>8.6699999999999999E-2</v>
      </c>
    </row>
    <row r="15" spans="1:3">
      <c r="A15" s="62">
        <v>43549</v>
      </c>
      <c r="B15" s="61">
        <v>14.324999999999999</v>
      </c>
      <c r="C15" s="88">
        <v>8.0299999999999996E-2</v>
      </c>
    </row>
    <row r="16" spans="1:3">
      <c r="A16" s="62">
        <v>43550</v>
      </c>
      <c r="B16" s="61">
        <v>14.4</v>
      </c>
      <c r="C16" s="88">
        <v>8.5999999999999993E-2</v>
      </c>
    </row>
    <row r="17" spans="1:3">
      <c r="A17" s="62">
        <v>43551</v>
      </c>
      <c r="B17" s="61">
        <v>14.4</v>
      </c>
      <c r="C17" s="88">
        <v>8.5999999999999993E-2</v>
      </c>
    </row>
    <row r="18" spans="1:3">
      <c r="A18" s="62">
        <v>43552</v>
      </c>
      <c r="B18" s="61">
        <v>14.36</v>
      </c>
      <c r="C18" s="88">
        <v>8.3000000000000004E-2</v>
      </c>
    </row>
    <row r="19" spans="1:3">
      <c r="A19" s="62">
        <v>43553</v>
      </c>
      <c r="B19" s="61">
        <v>14.5</v>
      </c>
      <c r="C19" s="88">
        <v>9.35E-2</v>
      </c>
    </row>
    <row r="20" spans="1:3">
      <c r="A20" s="62">
        <v>43556</v>
      </c>
      <c r="B20" s="61">
        <v>14.585000000000001</v>
      </c>
      <c r="C20" s="88">
        <v>9.9900000000000003E-2</v>
      </c>
    </row>
    <row r="21" spans="1:3">
      <c r="A21" s="62">
        <v>43557</v>
      </c>
      <c r="B21" s="61">
        <v>14.605</v>
      </c>
      <c r="C21" s="88">
        <v>0.1014</v>
      </c>
    </row>
    <row r="22" spans="1:3">
      <c r="A22" s="62">
        <v>43558</v>
      </c>
      <c r="B22" s="61">
        <v>14.83</v>
      </c>
      <c r="C22" s="88">
        <v>0.11840000000000001</v>
      </c>
    </row>
    <row r="23" spans="1:3">
      <c r="A23" s="62">
        <v>43559</v>
      </c>
      <c r="B23" s="61">
        <v>14.85</v>
      </c>
      <c r="C23" s="88">
        <v>0.11990000000000001</v>
      </c>
    </row>
    <row r="24" spans="1:3">
      <c r="A24" s="62">
        <v>43560</v>
      </c>
      <c r="B24" s="61">
        <v>14.86</v>
      </c>
      <c r="C24" s="88">
        <v>0.1207</v>
      </c>
    </row>
    <row r="25" spans="1:3">
      <c r="A25" s="62">
        <v>43563</v>
      </c>
      <c r="B25" s="61">
        <v>14.815</v>
      </c>
      <c r="C25" s="88">
        <v>0.1173</v>
      </c>
    </row>
    <row r="26" spans="1:3">
      <c r="A26" s="62">
        <v>43564</v>
      </c>
      <c r="B26" s="61">
        <v>14.86</v>
      </c>
      <c r="C26" s="88">
        <v>0.1207</v>
      </c>
    </row>
    <row r="27" spans="1:3">
      <c r="A27" s="62">
        <v>43565</v>
      </c>
      <c r="B27" s="61">
        <v>14.68</v>
      </c>
      <c r="C27" s="88">
        <v>0.10710000000000001</v>
      </c>
    </row>
    <row r="28" spans="1:3">
      <c r="A28" s="62">
        <v>43566</v>
      </c>
      <c r="B28" s="61">
        <v>14.61</v>
      </c>
      <c r="C28" s="88">
        <v>0.1018</v>
      </c>
    </row>
    <row r="29" spans="1:3">
      <c r="A29" s="62">
        <v>43567</v>
      </c>
      <c r="B29" s="61">
        <v>14.56</v>
      </c>
      <c r="C29" s="88">
        <v>9.8000000000000004E-2</v>
      </c>
    </row>
    <row r="30" spans="1:3">
      <c r="A30" s="62">
        <v>43570</v>
      </c>
      <c r="B30" s="61">
        <v>14.64</v>
      </c>
      <c r="C30" s="88">
        <v>0.1041</v>
      </c>
    </row>
    <row r="31" spans="1:3">
      <c r="A31" s="62">
        <v>43571</v>
      </c>
      <c r="B31" s="61">
        <v>14.58</v>
      </c>
      <c r="C31" s="88">
        <v>9.9499999999999991E-2</v>
      </c>
    </row>
    <row r="32" spans="1:3">
      <c r="A32" s="62">
        <v>43572</v>
      </c>
      <c r="B32" s="61">
        <v>14.57</v>
      </c>
      <c r="C32" s="88">
        <v>9.8800000000000013E-2</v>
      </c>
    </row>
    <row r="33" spans="1:3">
      <c r="A33" s="62">
        <v>43573</v>
      </c>
      <c r="B33" s="61">
        <v>14.625</v>
      </c>
      <c r="C33" s="88">
        <v>0.10289999999999999</v>
      </c>
    </row>
    <row r="34" spans="1:3">
      <c r="A34" s="62">
        <v>43578</v>
      </c>
      <c r="B34" s="61">
        <v>14.484999999999999</v>
      </c>
      <c r="C34" s="88">
        <v>9.2399999999999996E-2</v>
      </c>
    </row>
    <row r="35" spans="1:3">
      <c r="A35" s="62">
        <v>43579</v>
      </c>
      <c r="B35" s="61">
        <v>14.244999999999999</v>
      </c>
      <c r="C35" s="88">
        <v>7.4299999999999991E-2</v>
      </c>
    </row>
    <row r="36" spans="1:3">
      <c r="A36" s="62">
        <v>43580</v>
      </c>
      <c r="B36" s="61">
        <v>14.315</v>
      </c>
      <c r="C36" s="88">
        <v>7.9600000000000004E-2</v>
      </c>
    </row>
    <row r="37" spans="1:3">
      <c r="A37" s="62">
        <v>43581</v>
      </c>
      <c r="B37" s="61">
        <v>14.365</v>
      </c>
      <c r="C37" s="88">
        <v>8.3299999999999999E-2</v>
      </c>
    </row>
    <row r="38" spans="1:3">
      <c r="A38" s="62">
        <v>43584</v>
      </c>
      <c r="B38" s="61">
        <v>14.385</v>
      </c>
      <c r="C38" s="88">
        <v>8.48E-2</v>
      </c>
    </row>
    <row r="39" spans="1:3">
      <c r="A39" s="62">
        <v>43585</v>
      </c>
      <c r="B39" s="61">
        <v>13.965</v>
      </c>
      <c r="C39" s="88">
        <v>5.3200000000000004E-2</v>
      </c>
    </row>
    <row r="40" spans="1:3">
      <c r="A40" s="62">
        <v>43587</v>
      </c>
      <c r="B40" s="61">
        <v>14.105</v>
      </c>
      <c r="C40" s="88">
        <v>6.3700000000000007E-2</v>
      </c>
    </row>
    <row r="41" spans="1:3">
      <c r="A41" s="62">
        <v>43588</v>
      </c>
      <c r="B41" s="61">
        <v>13.93</v>
      </c>
      <c r="C41" s="88">
        <v>5.0499999999999996E-2</v>
      </c>
    </row>
    <row r="42" spans="1:3">
      <c r="A42" s="62">
        <v>43591</v>
      </c>
      <c r="B42" s="61">
        <v>13.88</v>
      </c>
      <c r="C42" s="88">
        <v>4.6799999999999994E-2</v>
      </c>
    </row>
    <row r="43" spans="1:3">
      <c r="A43" s="62">
        <v>43592</v>
      </c>
      <c r="B43" s="61">
        <v>13.91</v>
      </c>
      <c r="C43" s="88">
        <v>4.9000000000000002E-2</v>
      </c>
    </row>
    <row r="44" spans="1:3">
      <c r="A44" s="62">
        <v>43593</v>
      </c>
      <c r="B44" s="61">
        <v>13.95</v>
      </c>
      <c r="C44" s="88">
        <v>5.2000000000000005E-2</v>
      </c>
    </row>
    <row r="45" spans="1:3">
      <c r="A45" s="62">
        <v>43594</v>
      </c>
      <c r="B45" s="61">
        <v>13.885</v>
      </c>
      <c r="C45" s="88">
        <v>4.7100000000000003E-2</v>
      </c>
    </row>
    <row r="46" spans="1:3">
      <c r="A46" s="62">
        <v>43595</v>
      </c>
      <c r="B46" s="61">
        <v>13.73</v>
      </c>
      <c r="C46" s="88">
        <v>3.5400000000000001E-2</v>
      </c>
    </row>
    <row r="47" spans="1:3">
      <c r="A47" s="62">
        <v>43598</v>
      </c>
      <c r="B47" s="61">
        <v>13.52</v>
      </c>
      <c r="C47" s="88">
        <v>1.9599999999999999E-2</v>
      </c>
    </row>
    <row r="48" spans="1:3">
      <c r="A48" s="62">
        <v>43599</v>
      </c>
      <c r="B48" s="61">
        <v>13.66</v>
      </c>
      <c r="C48" s="88">
        <v>3.0200000000000001E-2</v>
      </c>
    </row>
    <row r="49" spans="1:3">
      <c r="A49" s="62">
        <v>43600</v>
      </c>
      <c r="B49" s="61">
        <v>13.65</v>
      </c>
      <c r="C49" s="88">
        <v>2.9399999999999999E-2</v>
      </c>
    </row>
    <row r="50" spans="1:3">
      <c r="A50" s="62">
        <v>43601</v>
      </c>
      <c r="B50" s="61">
        <v>13.78</v>
      </c>
      <c r="C50" s="88">
        <v>3.9199999999999999E-2</v>
      </c>
    </row>
    <row r="51" spans="1:3">
      <c r="A51" s="62">
        <v>43602</v>
      </c>
      <c r="B51" s="61">
        <v>13.824999999999999</v>
      </c>
      <c r="C51" s="88">
        <v>4.2599999999999999E-2</v>
      </c>
    </row>
    <row r="52" spans="1:3">
      <c r="A52" s="62">
        <v>43605</v>
      </c>
      <c r="B52" s="61">
        <v>13.96</v>
      </c>
      <c r="C52" s="88">
        <v>5.28E-2</v>
      </c>
    </row>
    <row r="53" spans="1:3">
      <c r="A53" s="62">
        <v>43606</v>
      </c>
      <c r="B53" s="61">
        <v>13.885</v>
      </c>
      <c r="C53" s="88">
        <v>4.7100000000000003E-2</v>
      </c>
    </row>
    <row r="54" spans="1:3">
      <c r="A54" s="62">
        <v>43607</v>
      </c>
      <c r="B54" s="61">
        <v>13.87</v>
      </c>
      <c r="C54" s="88">
        <v>4.5999999999999999E-2</v>
      </c>
    </row>
    <row r="55" spans="1:3">
      <c r="A55" s="62">
        <v>43608</v>
      </c>
      <c r="B55" s="61">
        <v>13.78</v>
      </c>
      <c r="C55" s="88">
        <v>3.9199999999999999E-2</v>
      </c>
    </row>
    <row r="56" spans="1:3">
      <c r="A56" s="62">
        <v>43609</v>
      </c>
      <c r="B56" s="61">
        <v>13.95</v>
      </c>
      <c r="C56" s="88">
        <v>5.2000000000000005E-2</v>
      </c>
    </row>
    <row r="57" spans="1:3">
      <c r="A57" s="62">
        <v>43612</v>
      </c>
      <c r="B57" s="61">
        <v>14.02</v>
      </c>
      <c r="C57" s="88">
        <v>5.7300000000000004E-2</v>
      </c>
    </row>
    <row r="58" spans="1:3">
      <c r="A58" s="62">
        <v>43613</v>
      </c>
      <c r="B58" s="61">
        <v>14.03</v>
      </c>
      <c r="C58" s="88">
        <v>5.8099999999999999E-2</v>
      </c>
    </row>
    <row r="59" spans="1:3">
      <c r="A59" s="62">
        <v>43614</v>
      </c>
      <c r="B59" s="61">
        <v>13.935</v>
      </c>
      <c r="C59" s="88">
        <v>5.0900000000000001E-2</v>
      </c>
    </row>
    <row r="60" spans="1:3">
      <c r="A60" s="62">
        <v>43615</v>
      </c>
      <c r="B60" s="61">
        <v>14.045</v>
      </c>
      <c r="C60" s="88">
        <v>5.9200000000000003E-2</v>
      </c>
    </row>
    <row r="61" spans="1:3">
      <c r="A61" s="62">
        <v>43616</v>
      </c>
      <c r="B61" s="61">
        <v>14.04</v>
      </c>
      <c r="C61" s="88">
        <v>5.8799999999999998E-2</v>
      </c>
    </row>
    <row r="62" spans="1:3">
      <c r="A62" s="62">
        <v>43619</v>
      </c>
      <c r="B62" s="61">
        <v>14.15</v>
      </c>
      <c r="C62" s="88">
        <v>6.7099999999999993E-2</v>
      </c>
    </row>
    <row r="63" spans="1:3">
      <c r="A63" s="62">
        <v>43620</v>
      </c>
      <c r="B63" s="61">
        <v>13.81</v>
      </c>
      <c r="C63" s="88">
        <v>4.1500000000000002E-2</v>
      </c>
    </row>
    <row r="64" spans="1:3">
      <c r="A64" s="62">
        <v>43621</v>
      </c>
      <c r="B64" s="61">
        <v>13.9</v>
      </c>
      <c r="C64" s="88">
        <v>4.8300000000000003E-2</v>
      </c>
    </row>
    <row r="65" spans="1:3">
      <c r="A65" s="62">
        <v>43622</v>
      </c>
      <c r="B65" s="61">
        <v>13.625</v>
      </c>
      <c r="C65" s="88">
        <v>2.75E-2</v>
      </c>
    </row>
    <row r="66" spans="1:3">
      <c r="A66" s="62">
        <v>43623</v>
      </c>
      <c r="B66" s="61">
        <v>13.725</v>
      </c>
      <c r="C66" s="88">
        <v>3.5099999999999999E-2</v>
      </c>
    </row>
    <row r="67" spans="1:3">
      <c r="A67" s="62">
        <v>43626</v>
      </c>
      <c r="B67" s="61">
        <v>13.765000000000001</v>
      </c>
      <c r="C67" s="88">
        <v>3.8100000000000002E-2</v>
      </c>
    </row>
    <row r="68" spans="1:3">
      <c r="A68" s="62">
        <v>43627</v>
      </c>
      <c r="B68" s="61">
        <v>13.85</v>
      </c>
      <c r="C68" s="88">
        <v>4.4500000000000005E-2</v>
      </c>
    </row>
    <row r="69" spans="1:3">
      <c r="A69" s="62">
        <v>43628</v>
      </c>
      <c r="B69" s="61">
        <v>13.86</v>
      </c>
      <c r="C69" s="88">
        <v>4.5199999999999997E-2</v>
      </c>
    </row>
    <row r="70" spans="1:3">
      <c r="A70" s="62">
        <v>43629</v>
      </c>
      <c r="B70" s="61">
        <v>13.89</v>
      </c>
      <c r="C70" s="88">
        <v>4.7500000000000001E-2</v>
      </c>
    </row>
    <row r="71" spans="1:3">
      <c r="A71" s="62">
        <v>43630</v>
      </c>
      <c r="B71" s="61">
        <v>13.82</v>
      </c>
      <c r="C71" s="88">
        <v>4.2199999999999994E-2</v>
      </c>
    </row>
    <row r="72" spans="1:3">
      <c r="A72" s="62">
        <v>43633</v>
      </c>
      <c r="B72" s="61">
        <v>13.785</v>
      </c>
      <c r="C72" s="88">
        <v>3.9599999999999996E-2</v>
      </c>
    </row>
    <row r="73" spans="1:3">
      <c r="A73" s="62">
        <v>43634</v>
      </c>
      <c r="B73" s="61">
        <v>14.11</v>
      </c>
      <c r="C73" s="88">
        <v>6.4100000000000004E-2</v>
      </c>
    </row>
    <row r="74" spans="1:3">
      <c r="A74" s="62">
        <v>43635</v>
      </c>
      <c r="B74" s="61">
        <v>14</v>
      </c>
      <c r="C74" s="88">
        <v>5.5800000000000002E-2</v>
      </c>
    </row>
    <row r="75" spans="1:3">
      <c r="A75" s="62">
        <v>43636</v>
      </c>
      <c r="B75" s="61">
        <v>13.975</v>
      </c>
      <c r="C75" s="88">
        <v>5.3899999999999997E-2</v>
      </c>
    </row>
    <row r="76" spans="1:3">
      <c r="A76" s="62">
        <v>43637</v>
      </c>
      <c r="B76" s="61">
        <v>13.925000000000001</v>
      </c>
      <c r="C76" s="88">
        <v>5.0199999999999995E-2</v>
      </c>
    </row>
    <row r="77" spans="1:3">
      <c r="A77" s="62">
        <v>43640</v>
      </c>
      <c r="B77" s="61">
        <v>13.914999999999999</v>
      </c>
      <c r="C77" s="88">
        <v>4.9400000000000006E-2</v>
      </c>
    </row>
    <row r="78" spans="1:3">
      <c r="A78" s="62">
        <v>43641</v>
      </c>
      <c r="B78" s="61">
        <v>13.88</v>
      </c>
      <c r="C78" s="88">
        <v>4.6799999999999994E-2</v>
      </c>
    </row>
    <row r="79" spans="1:3">
      <c r="A79" s="62">
        <v>43642</v>
      </c>
      <c r="B79" s="61">
        <v>13.875</v>
      </c>
      <c r="C79" s="88">
        <v>4.6399999999999997E-2</v>
      </c>
    </row>
    <row r="80" spans="1:3">
      <c r="A80" s="62">
        <v>43643</v>
      </c>
      <c r="B80" s="61">
        <v>13.83</v>
      </c>
      <c r="C80" s="88">
        <v>4.2999999999999997E-2</v>
      </c>
    </row>
    <row r="81" spans="1:3">
      <c r="A81" s="62">
        <v>43644</v>
      </c>
      <c r="B81" s="61">
        <v>13.865</v>
      </c>
      <c r="C81" s="88">
        <v>4.5599999999999995E-2</v>
      </c>
    </row>
    <row r="82" spans="1:3">
      <c r="A82" s="62">
        <v>43647</v>
      </c>
      <c r="B82" s="61">
        <v>13.855</v>
      </c>
      <c r="C82" s="88">
        <v>4.4900000000000002E-2</v>
      </c>
    </row>
    <row r="83" spans="1:3">
      <c r="A83" s="62">
        <v>43648</v>
      </c>
      <c r="B83" s="61">
        <v>13.845000000000001</v>
      </c>
      <c r="C83" s="88">
        <v>4.41E-2</v>
      </c>
    </row>
    <row r="84" spans="1:3">
      <c r="A84" s="62">
        <v>43649</v>
      </c>
      <c r="B84" s="61">
        <v>13.84</v>
      </c>
      <c r="C84" s="88">
        <v>4.3700000000000003E-2</v>
      </c>
    </row>
    <row r="85" spans="1:3">
      <c r="A85" s="62">
        <v>43650</v>
      </c>
      <c r="B85" s="61">
        <v>13.984999999999999</v>
      </c>
      <c r="C85" s="88">
        <v>5.4699999999999999E-2</v>
      </c>
    </row>
    <row r="86" spans="1:3">
      <c r="A86" s="62">
        <v>43651</v>
      </c>
      <c r="B86" s="61">
        <v>13.96</v>
      </c>
      <c r="C86" s="88">
        <v>5.28E-2</v>
      </c>
    </row>
    <row r="87" spans="1:3">
      <c r="A87" s="62">
        <v>43654</v>
      </c>
      <c r="B87" s="61">
        <v>13.914999999999999</v>
      </c>
      <c r="C87" s="88">
        <v>4.9400000000000006E-2</v>
      </c>
    </row>
    <row r="88" spans="1:3">
      <c r="A88" s="62">
        <v>43655</v>
      </c>
      <c r="B88" s="61">
        <v>13.855</v>
      </c>
      <c r="C88" s="88">
        <v>4.4900000000000002E-2</v>
      </c>
    </row>
    <row r="89" spans="1:3">
      <c r="A89" s="62">
        <v>43656</v>
      </c>
      <c r="B89" s="61">
        <v>13.73</v>
      </c>
      <c r="C89" s="88">
        <v>3.5400000000000001E-2</v>
      </c>
    </row>
    <row r="90" spans="1:3">
      <c r="A90" s="62">
        <v>43657</v>
      </c>
      <c r="B90" s="61">
        <v>13.51</v>
      </c>
      <c r="C90" s="88">
        <v>1.89E-2</v>
      </c>
    </row>
    <row r="91" spans="1:3">
      <c r="A91" s="62">
        <v>43658</v>
      </c>
      <c r="B91" s="61">
        <v>13.404999999999999</v>
      </c>
      <c r="C91" s="88">
        <v>1.09E-2</v>
      </c>
    </row>
    <row r="92" spans="1:3">
      <c r="A92" s="62">
        <v>43661</v>
      </c>
      <c r="B92" s="61">
        <v>13.305</v>
      </c>
      <c r="C92" s="88">
        <v>3.4000000000000002E-3</v>
      </c>
    </row>
    <row r="93" spans="1:3">
      <c r="A93" s="62">
        <v>43662</v>
      </c>
      <c r="B93" s="61">
        <v>13.33</v>
      </c>
      <c r="C93" s="88">
        <v>5.3E-3</v>
      </c>
    </row>
    <row r="94" spans="1:3">
      <c r="A94" s="62">
        <v>43663</v>
      </c>
      <c r="B94" s="61">
        <v>13.305</v>
      </c>
      <c r="C94" s="88">
        <v>3.4000000000000002E-3</v>
      </c>
    </row>
    <row r="95" spans="1:3">
      <c r="A95" s="62">
        <v>43664</v>
      </c>
      <c r="B95" s="61">
        <v>13.26</v>
      </c>
      <c r="C95" s="88">
        <v>0</v>
      </c>
    </row>
    <row r="96" spans="1:3">
      <c r="A96" s="62">
        <v>43665</v>
      </c>
      <c r="B96" s="61">
        <v>13.225</v>
      </c>
      <c r="C96" s="88">
        <v>-2.5999999999999999E-3</v>
      </c>
    </row>
    <row r="97" spans="1:3">
      <c r="A97" s="62">
        <v>43668</v>
      </c>
      <c r="B97" s="61">
        <v>13.154999999999999</v>
      </c>
      <c r="C97" s="88">
        <v>-7.9000000000000008E-3</v>
      </c>
    </row>
    <row r="98" spans="1:3">
      <c r="A98" s="62">
        <v>43669</v>
      </c>
      <c r="B98" s="61">
        <v>13.22</v>
      </c>
      <c r="C98" s="88">
        <v>-3.0000000000000001E-3</v>
      </c>
    </row>
    <row r="99" spans="1:3">
      <c r="A99" s="62">
        <v>43670</v>
      </c>
      <c r="B99" s="61">
        <v>13.154999999999999</v>
      </c>
      <c r="C99" s="88">
        <v>-7.9000000000000008E-3</v>
      </c>
    </row>
    <row r="100" spans="1:3">
      <c r="A100" s="62">
        <v>43671</v>
      </c>
      <c r="B100" s="61">
        <v>13.39</v>
      </c>
      <c r="C100" s="88">
        <v>9.7999999999999997E-3</v>
      </c>
    </row>
    <row r="101" spans="1:3">
      <c r="A101" s="62">
        <v>43672</v>
      </c>
      <c r="B101" s="61">
        <v>13.52</v>
      </c>
      <c r="C101" s="88">
        <v>1.9599999999999999E-2</v>
      </c>
    </row>
    <row r="102" spans="1:3">
      <c r="A102" s="62">
        <v>43675</v>
      </c>
      <c r="B102" s="61">
        <v>13.615</v>
      </c>
      <c r="C102" s="88">
        <v>2.6800000000000001E-2</v>
      </c>
    </row>
    <row r="103" spans="1:3">
      <c r="A103" s="62">
        <v>43676</v>
      </c>
      <c r="B103" s="61">
        <v>13.46</v>
      </c>
      <c r="C103" s="88">
        <v>1.5100000000000001E-2</v>
      </c>
    </row>
    <row r="104" spans="1:3">
      <c r="A104" s="62">
        <v>43677</v>
      </c>
      <c r="B104" s="61">
        <v>13.425000000000001</v>
      </c>
      <c r="C104" s="88">
        <v>1.24E-2</v>
      </c>
    </row>
    <row r="105" spans="1:3">
      <c r="A105" s="62">
        <v>43678</v>
      </c>
      <c r="B105" s="61">
        <v>13.52</v>
      </c>
      <c r="C105" s="88">
        <v>1.9599999999999999E-2</v>
      </c>
    </row>
    <row r="106" spans="1:3">
      <c r="A106" s="62">
        <v>43679</v>
      </c>
      <c r="B106" s="61">
        <v>13.4</v>
      </c>
      <c r="C106" s="88">
        <v>1.06E-2</v>
      </c>
    </row>
    <row r="107" spans="1:3">
      <c r="A107" s="62">
        <v>43682</v>
      </c>
      <c r="B107" s="61">
        <v>13.28</v>
      </c>
      <c r="C107" s="88">
        <v>1.5E-3</v>
      </c>
    </row>
    <row r="108" spans="1:3">
      <c r="A108" s="62">
        <v>43683</v>
      </c>
      <c r="B108" s="61">
        <v>13.27</v>
      </c>
      <c r="C108" s="88">
        <v>8.0000000000000004E-4</v>
      </c>
    </row>
    <row r="109" spans="1:3">
      <c r="A109" s="62">
        <v>43684</v>
      </c>
      <c r="B109" s="61">
        <v>13.285</v>
      </c>
      <c r="C109" s="88">
        <v>1.9E-3</v>
      </c>
    </row>
    <row r="110" spans="1:3">
      <c r="A110" s="62">
        <v>43685</v>
      </c>
      <c r="B110" s="61">
        <v>13.335000000000001</v>
      </c>
      <c r="C110" s="88">
        <v>5.6999999999999993E-3</v>
      </c>
    </row>
    <row r="111" spans="1:3">
      <c r="A111" s="62">
        <v>43686</v>
      </c>
      <c r="B111" s="61">
        <v>13.21</v>
      </c>
      <c r="C111" s="88">
        <v>-3.8E-3</v>
      </c>
    </row>
    <row r="112" spans="1:3">
      <c r="A112" s="62">
        <v>43689</v>
      </c>
      <c r="B112" s="61">
        <v>13.255000000000001</v>
      </c>
      <c r="C112" s="88">
        <v>-4.0000000000000002E-4</v>
      </c>
    </row>
    <row r="113" spans="1:3">
      <c r="A113" s="62">
        <v>43690</v>
      </c>
      <c r="B113" s="61">
        <v>13.46</v>
      </c>
      <c r="C113" s="88">
        <v>1.5100000000000001E-2</v>
      </c>
    </row>
    <row r="114" spans="1:3">
      <c r="A114" s="62">
        <v>43691</v>
      </c>
      <c r="B114" s="61">
        <v>13.265000000000001</v>
      </c>
      <c r="C114" s="88">
        <v>4.0000000000000002E-4</v>
      </c>
    </row>
    <row r="115" spans="1:3">
      <c r="A115" s="62">
        <v>43692</v>
      </c>
      <c r="B115" s="61">
        <v>13.27</v>
      </c>
      <c r="C115" s="88">
        <v>8.0000000000000004E-4</v>
      </c>
    </row>
    <row r="116" spans="1:3">
      <c r="A116" s="62">
        <v>43693</v>
      </c>
      <c r="B116" s="61">
        <v>13.46</v>
      </c>
      <c r="C116" s="88">
        <v>1.5100000000000001E-2</v>
      </c>
    </row>
    <row r="117" spans="1:3">
      <c r="A117" s="62">
        <v>43696</v>
      </c>
      <c r="B117" s="61">
        <v>13.595000000000001</v>
      </c>
      <c r="C117" s="88">
        <v>2.53E-2</v>
      </c>
    </row>
    <row r="118" spans="1:3">
      <c r="A118" s="62">
        <v>43697</v>
      </c>
      <c r="B118" s="61">
        <v>13.5</v>
      </c>
      <c r="C118" s="88">
        <v>1.8100000000000002E-2</v>
      </c>
    </row>
    <row r="119" spans="1:3">
      <c r="A119" s="62">
        <v>43698</v>
      </c>
      <c r="B119" s="61">
        <v>13.525</v>
      </c>
      <c r="C119" s="88">
        <v>0.02</v>
      </c>
    </row>
    <row r="120" spans="1:3">
      <c r="A120" s="62">
        <v>43699</v>
      </c>
      <c r="B120" s="61">
        <v>13.47</v>
      </c>
      <c r="C120" s="88">
        <v>1.5800000000000002E-2</v>
      </c>
    </row>
    <row r="121" spans="1:3">
      <c r="A121" s="62">
        <v>43700</v>
      </c>
      <c r="B121" s="61">
        <v>13.4</v>
      </c>
      <c r="C121" s="88">
        <v>1.06E-2</v>
      </c>
    </row>
    <row r="122" spans="1:3">
      <c r="A122" s="62">
        <v>43703</v>
      </c>
      <c r="B122" s="61">
        <v>13.435</v>
      </c>
      <c r="C122" s="88">
        <v>1.32E-2</v>
      </c>
    </row>
    <row r="123" spans="1:3">
      <c r="A123" s="62">
        <v>43704</v>
      </c>
      <c r="B123" s="61">
        <v>13.52</v>
      </c>
      <c r="C123" s="88">
        <v>1.9599999999999999E-2</v>
      </c>
    </row>
    <row r="124" spans="1:3">
      <c r="A124" s="62">
        <v>43705</v>
      </c>
      <c r="B124" s="61">
        <v>13.58</v>
      </c>
      <c r="C124" s="88">
        <v>2.41E-2</v>
      </c>
    </row>
    <row r="125" spans="1:3">
      <c r="A125" s="62">
        <v>43706</v>
      </c>
      <c r="B125" s="61">
        <v>13.715</v>
      </c>
      <c r="C125" s="88">
        <v>3.4300000000000004E-2</v>
      </c>
    </row>
    <row r="126" spans="1:3">
      <c r="A126" s="62">
        <v>43707</v>
      </c>
      <c r="B126" s="61">
        <v>13.8</v>
      </c>
      <c r="C126" s="88">
        <v>4.07E-2</v>
      </c>
    </row>
    <row r="127" spans="1:3">
      <c r="A127" s="62">
        <v>43710</v>
      </c>
      <c r="B127" s="61">
        <v>13.83</v>
      </c>
      <c r="C127" s="88">
        <v>4.2999999999999997E-2</v>
      </c>
    </row>
    <row r="128" spans="1:3">
      <c r="A128" s="62">
        <v>43711</v>
      </c>
      <c r="B128" s="61">
        <v>13.82</v>
      </c>
      <c r="C128" s="88">
        <v>4.2199999999999994E-2</v>
      </c>
    </row>
    <row r="129" spans="1:3">
      <c r="A129" s="62">
        <v>43712</v>
      </c>
      <c r="B129" s="61">
        <v>13.785</v>
      </c>
      <c r="C129" s="88">
        <v>3.9599999999999996E-2</v>
      </c>
    </row>
    <row r="130" spans="1:3">
      <c r="A130" s="62">
        <v>43713</v>
      </c>
      <c r="B130" s="61">
        <v>13.71</v>
      </c>
      <c r="C130" s="88">
        <v>3.39E-2</v>
      </c>
    </row>
    <row r="131" spans="1:3">
      <c r="A131" s="62">
        <v>43714</v>
      </c>
      <c r="B131" s="61">
        <v>13.69</v>
      </c>
      <c r="C131" s="88">
        <v>3.2400000000000005E-2</v>
      </c>
    </row>
    <row r="132" spans="1:3">
      <c r="A132" s="62">
        <v>43717</v>
      </c>
      <c r="B132" s="61">
        <v>13.455</v>
      </c>
      <c r="C132" s="88">
        <v>1.47E-2</v>
      </c>
    </row>
    <row r="133" spans="1:3">
      <c r="A133" s="62">
        <v>43718</v>
      </c>
      <c r="B133" s="61">
        <v>13.515000000000001</v>
      </c>
      <c r="C133" s="88">
        <v>1.9199999999999998E-2</v>
      </c>
    </row>
    <row r="134" spans="1:3">
      <c r="A134" s="62">
        <v>43719</v>
      </c>
      <c r="B134" s="61">
        <v>13.625</v>
      </c>
      <c r="C134" s="88">
        <v>2.75E-2</v>
      </c>
    </row>
    <row r="135" spans="1:3">
      <c r="A135" s="62">
        <v>43720</v>
      </c>
      <c r="B135" s="61">
        <v>13.865</v>
      </c>
      <c r="C135" s="88">
        <v>4.5599999999999995E-2</v>
      </c>
    </row>
    <row r="136" spans="1:3">
      <c r="A136" s="62">
        <v>43721</v>
      </c>
      <c r="B136" s="61">
        <v>13.87</v>
      </c>
      <c r="C136" s="88">
        <v>4.5999999999999999E-2</v>
      </c>
    </row>
    <row r="137" spans="1:3">
      <c r="A137" s="62">
        <v>43724</v>
      </c>
      <c r="B137" s="61">
        <v>13.91</v>
      </c>
      <c r="C137" s="88">
        <v>4.9000000000000002E-2</v>
      </c>
    </row>
    <row r="138" spans="1:3">
      <c r="A138" s="62">
        <v>43725</v>
      </c>
      <c r="B138" s="61">
        <v>13.79</v>
      </c>
      <c r="C138" s="88">
        <v>0.04</v>
      </c>
    </row>
    <row r="139" spans="1:3">
      <c r="A139" s="62">
        <v>43726</v>
      </c>
      <c r="B139" s="61">
        <v>13.96</v>
      </c>
      <c r="C139" s="88">
        <v>5.28E-2</v>
      </c>
    </row>
    <row r="140" spans="1:3">
      <c r="A140" s="62">
        <v>43727</v>
      </c>
      <c r="B140" s="61">
        <v>14.035</v>
      </c>
      <c r="C140" s="88">
        <v>5.8400000000000001E-2</v>
      </c>
    </row>
    <row r="141" spans="1:3">
      <c r="A141" s="62">
        <v>43728</v>
      </c>
      <c r="B141" s="61">
        <v>14.25</v>
      </c>
      <c r="C141" s="88">
        <v>7.4700000000000003E-2</v>
      </c>
    </row>
    <row r="142" spans="1:3">
      <c r="A142" s="62">
        <v>43731</v>
      </c>
      <c r="B142" s="61">
        <v>14.3</v>
      </c>
      <c r="C142" s="88">
        <v>7.8399999999999997E-2</v>
      </c>
    </row>
    <row r="143" spans="1:3">
      <c r="A143" s="62">
        <v>43732</v>
      </c>
      <c r="B143" s="61">
        <v>14.25</v>
      </c>
      <c r="C143" s="88">
        <v>7.4700000000000003E-2</v>
      </c>
    </row>
    <row r="144" spans="1:3">
      <c r="A144" s="62">
        <v>43733</v>
      </c>
      <c r="B144" s="61">
        <v>14.175000000000001</v>
      </c>
      <c r="C144" s="88">
        <v>6.9000000000000006E-2</v>
      </c>
    </row>
    <row r="145" spans="1:3">
      <c r="A145" s="62">
        <v>43734</v>
      </c>
      <c r="B145" s="61">
        <v>14.295</v>
      </c>
      <c r="C145" s="88">
        <v>7.8100000000000003E-2</v>
      </c>
    </row>
    <row r="146" spans="1:3">
      <c r="A146" s="62">
        <v>43735</v>
      </c>
      <c r="B146" s="61">
        <v>14.395</v>
      </c>
      <c r="C146" s="88">
        <v>8.5600000000000009E-2</v>
      </c>
    </row>
    <row r="147" spans="1:3">
      <c r="A147" s="62">
        <v>43738</v>
      </c>
      <c r="B147" s="61">
        <v>14.395</v>
      </c>
      <c r="C147" s="88">
        <v>8.5600000000000009E-2</v>
      </c>
    </row>
    <row r="148" spans="1:3">
      <c r="A148" s="62">
        <v>43739</v>
      </c>
      <c r="B148" s="61">
        <v>14.36</v>
      </c>
      <c r="C148" s="88">
        <v>8.3000000000000004E-2</v>
      </c>
    </row>
    <row r="149" spans="1:3">
      <c r="A149" s="62">
        <v>43740</v>
      </c>
      <c r="B149" s="61">
        <v>14.025</v>
      </c>
      <c r="C149" s="88">
        <v>5.7699999999999994E-2</v>
      </c>
    </row>
    <row r="150" spans="1:3">
      <c r="A150" s="62">
        <v>43741</v>
      </c>
      <c r="B150" s="61">
        <v>14.02</v>
      </c>
      <c r="C150" s="88">
        <v>5.7300000000000004E-2</v>
      </c>
    </row>
    <row r="151" spans="1:3">
      <c r="A151" s="62">
        <v>43742</v>
      </c>
      <c r="B151" s="61">
        <v>14.285</v>
      </c>
      <c r="C151" s="88">
        <v>7.7300000000000008E-2</v>
      </c>
    </row>
    <row r="152" spans="1:3">
      <c r="A152" s="62">
        <v>43745</v>
      </c>
      <c r="B152" s="61">
        <v>14.45</v>
      </c>
      <c r="C152" s="88">
        <v>8.9700000000000002E-2</v>
      </c>
    </row>
    <row r="153" spans="1:3">
      <c r="A153" s="62">
        <v>43746</v>
      </c>
      <c r="B153" s="61">
        <v>14.324999999999999</v>
      </c>
      <c r="C153" s="88">
        <v>8.0299999999999996E-2</v>
      </c>
    </row>
    <row r="154" spans="1:3">
      <c r="A154" s="62">
        <v>43747</v>
      </c>
      <c r="B154" s="61">
        <v>14.37</v>
      </c>
      <c r="C154" s="88">
        <v>8.3699999999999997E-2</v>
      </c>
    </row>
    <row r="155" spans="1:3">
      <c r="A155" s="62">
        <v>43748</v>
      </c>
      <c r="B155" s="61">
        <v>14.49</v>
      </c>
      <c r="C155" s="88">
        <v>9.2799999999999994E-2</v>
      </c>
    </row>
    <row r="156" spans="1:3">
      <c r="A156" s="62">
        <v>43749</v>
      </c>
      <c r="B156" s="61">
        <v>14.805</v>
      </c>
      <c r="C156" s="88">
        <v>0.11650000000000001</v>
      </c>
    </row>
    <row r="157" spans="1:3">
      <c r="A157" s="62">
        <v>43752</v>
      </c>
      <c r="B157" s="61">
        <v>14.7</v>
      </c>
      <c r="C157" s="88">
        <v>0.10859999999999999</v>
      </c>
    </row>
    <row r="158" spans="1:3">
      <c r="A158" s="62">
        <v>43753</v>
      </c>
      <c r="B158" s="61">
        <v>14.84</v>
      </c>
      <c r="C158" s="88">
        <v>0.1192</v>
      </c>
    </row>
    <row r="159" spans="1:3">
      <c r="A159" s="62">
        <v>43754</v>
      </c>
      <c r="B159" s="61">
        <v>14.88</v>
      </c>
      <c r="C159" s="88">
        <v>0.1222</v>
      </c>
    </row>
    <row r="160" spans="1:3">
      <c r="A160" s="62">
        <v>43755</v>
      </c>
      <c r="B160" s="61">
        <v>14.87</v>
      </c>
      <c r="C160" s="88">
        <v>0.12140000000000001</v>
      </c>
    </row>
    <row r="161" spans="1:3">
      <c r="A161" s="62">
        <v>43756</v>
      </c>
      <c r="B161" s="61">
        <v>14.925000000000001</v>
      </c>
      <c r="C161" s="88">
        <v>0.12560000000000002</v>
      </c>
    </row>
    <row r="162" spans="1:3">
      <c r="A162" s="62">
        <v>43759</v>
      </c>
      <c r="B162" s="61">
        <v>14.875</v>
      </c>
      <c r="C162" s="88">
        <v>0.12179999999999999</v>
      </c>
    </row>
    <row r="163" spans="1:3">
      <c r="A163" s="62">
        <v>43760</v>
      </c>
      <c r="B163" s="61">
        <v>14.935</v>
      </c>
      <c r="C163" s="88">
        <v>0.1263</v>
      </c>
    </row>
    <row r="164" spans="1:3">
      <c r="A164" s="62">
        <v>43761</v>
      </c>
      <c r="B164" s="61">
        <v>14.914999999999999</v>
      </c>
      <c r="C164" s="88">
        <v>0.12480000000000001</v>
      </c>
    </row>
    <row r="165" spans="1:3">
      <c r="A165" s="62">
        <v>43762</v>
      </c>
      <c r="B165" s="61">
        <v>14.73</v>
      </c>
      <c r="C165" s="88">
        <v>0.1109</v>
      </c>
    </row>
    <row r="166" spans="1:3">
      <c r="A166" s="62">
        <v>43763</v>
      </c>
      <c r="B166" s="61">
        <v>14.68</v>
      </c>
      <c r="C166" s="88">
        <v>0.10710000000000001</v>
      </c>
    </row>
    <row r="167" spans="1:3">
      <c r="A167" s="62">
        <v>43766</v>
      </c>
      <c r="B167" s="61">
        <v>14.545</v>
      </c>
      <c r="C167" s="88">
        <v>9.69E-2</v>
      </c>
    </row>
    <row r="168" spans="1:3">
      <c r="A168" s="62">
        <v>43767</v>
      </c>
      <c r="B168" s="61">
        <v>14.17</v>
      </c>
      <c r="C168" s="88">
        <v>6.8600000000000008E-2</v>
      </c>
    </row>
    <row r="169" spans="1:3">
      <c r="A169" s="62">
        <v>43768</v>
      </c>
      <c r="B169" s="61">
        <v>14.324999999999999</v>
      </c>
      <c r="C169" s="88">
        <v>8.0299999999999996E-2</v>
      </c>
    </row>
    <row r="170" spans="1:3">
      <c r="A170" s="62">
        <v>43769</v>
      </c>
      <c r="B170" s="61">
        <v>14.44</v>
      </c>
      <c r="C170" s="88">
        <v>8.900000000000001E-2</v>
      </c>
    </row>
    <row r="171" spans="1:3">
      <c r="A171" s="62">
        <v>43770</v>
      </c>
      <c r="B171" s="61">
        <v>14.395</v>
      </c>
      <c r="C171" s="88">
        <v>8.5600000000000009E-2</v>
      </c>
    </row>
    <row r="172" spans="1:3">
      <c r="A172" s="62">
        <v>43773</v>
      </c>
      <c r="B172" s="61">
        <v>14.39</v>
      </c>
      <c r="C172" s="88">
        <v>8.5199999999999998E-2</v>
      </c>
    </row>
    <row r="173" spans="1:3">
      <c r="A173" s="62">
        <v>43774</v>
      </c>
      <c r="B173" s="61">
        <v>14.324999999999999</v>
      </c>
      <c r="C173" s="88">
        <v>8.0299999999999996E-2</v>
      </c>
    </row>
    <row r="174" spans="1:3">
      <c r="A174" s="62">
        <v>43775</v>
      </c>
      <c r="B174" s="61">
        <v>14.4</v>
      </c>
      <c r="C174" s="88">
        <v>8.5999999999999993E-2</v>
      </c>
    </row>
    <row r="175" spans="1:3">
      <c r="A175" s="62">
        <v>43776</v>
      </c>
      <c r="B175" s="61">
        <v>14.395</v>
      </c>
      <c r="C175" s="88">
        <v>8.5600000000000009E-2</v>
      </c>
    </row>
    <row r="176" spans="1:3">
      <c r="A176" s="62">
        <v>43777</v>
      </c>
      <c r="B176" s="61">
        <v>14.285</v>
      </c>
      <c r="C176" s="88">
        <v>7.7300000000000008E-2</v>
      </c>
    </row>
    <row r="177" spans="1:3">
      <c r="A177" s="62">
        <v>43780</v>
      </c>
      <c r="B177" s="61">
        <v>14.31</v>
      </c>
      <c r="C177" s="88">
        <v>7.9199999999999993E-2</v>
      </c>
    </row>
    <row r="178" spans="1:3">
      <c r="A178" s="62">
        <v>43781</v>
      </c>
      <c r="B178" s="61">
        <v>14.52</v>
      </c>
      <c r="C178" s="88">
        <v>9.5000000000000001E-2</v>
      </c>
    </row>
    <row r="179" spans="1:3">
      <c r="A179" s="62">
        <v>43782</v>
      </c>
      <c r="B179" s="61">
        <v>14.465</v>
      </c>
      <c r="C179" s="88">
        <v>9.0899999999999995E-2</v>
      </c>
    </row>
    <row r="180" spans="1:3">
      <c r="A180" s="62">
        <v>43783</v>
      </c>
      <c r="B180" s="61">
        <v>14.3</v>
      </c>
      <c r="C180" s="88">
        <v>7.8399999999999997E-2</v>
      </c>
    </row>
    <row r="181" spans="1:3">
      <c r="A181" s="62">
        <v>43784</v>
      </c>
      <c r="B181" s="61">
        <v>14.5</v>
      </c>
      <c r="C181" s="88">
        <v>9.35E-2</v>
      </c>
    </row>
    <row r="182" spans="1:3">
      <c r="A182" s="62">
        <v>43787</v>
      </c>
      <c r="B182" s="61">
        <v>14.77</v>
      </c>
      <c r="C182" s="88">
        <v>0.1139</v>
      </c>
    </row>
    <row r="183" spans="1:3">
      <c r="A183" s="62">
        <v>43788</v>
      </c>
      <c r="B183" s="61">
        <v>14.635</v>
      </c>
      <c r="C183" s="88">
        <v>0.10369999999999999</v>
      </c>
    </row>
    <row r="184" spans="1:3">
      <c r="A184" s="62">
        <v>43789</v>
      </c>
      <c r="B184" s="61">
        <v>14.685</v>
      </c>
      <c r="C184" s="88">
        <v>0.1075</v>
      </c>
    </row>
    <row r="185" spans="1:3">
      <c r="A185" s="62">
        <v>43790</v>
      </c>
      <c r="B185" s="61">
        <v>14.725</v>
      </c>
      <c r="C185" s="88">
        <v>0.1105</v>
      </c>
    </row>
    <row r="186" spans="1:3">
      <c r="A186" s="62">
        <v>43791</v>
      </c>
      <c r="B186" s="61">
        <v>14.824999999999999</v>
      </c>
      <c r="C186" s="88">
        <v>0.11800000000000001</v>
      </c>
    </row>
    <row r="187" spans="1:3">
      <c r="A187" s="62">
        <v>43794</v>
      </c>
      <c r="B187" s="61">
        <v>14.86</v>
      </c>
      <c r="C187" s="88">
        <v>0.1207</v>
      </c>
    </row>
    <row r="188" spans="1:3">
      <c r="A188" s="62">
        <v>43795</v>
      </c>
      <c r="B188" s="61">
        <v>15.01</v>
      </c>
      <c r="C188" s="88">
        <v>0.13200000000000001</v>
      </c>
    </row>
    <row r="189" spans="1:3">
      <c r="A189" s="62">
        <v>43796</v>
      </c>
      <c r="B189" s="61">
        <v>15.01</v>
      </c>
      <c r="C189" s="88">
        <v>0.13200000000000001</v>
      </c>
    </row>
    <row r="190" spans="1:3">
      <c r="A190" s="62">
        <v>43797</v>
      </c>
      <c r="B190" s="61">
        <v>14.9</v>
      </c>
      <c r="C190" s="88">
        <v>0.12369999999999999</v>
      </c>
    </row>
    <row r="191" spans="1:3">
      <c r="A191" s="62">
        <v>43798</v>
      </c>
      <c r="B191" s="61">
        <v>15</v>
      </c>
      <c r="C191" s="88">
        <v>0.13119999999999998</v>
      </c>
    </row>
    <row r="192" spans="1:3">
      <c r="A192" s="62">
        <v>43801</v>
      </c>
      <c r="B192" s="61">
        <v>14.38</v>
      </c>
      <c r="C192" s="88">
        <v>8.4499999999999992E-2</v>
      </c>
    </row>
    <row r="193" spans="1:3">
      <c r="A193" s="62">
        <v>43802</v>
      </c>
      <c r="B193" s="61">
        <v>14.37</v>
      </c>
      <c r="C193" s="88">
        <v>8.3699999999999997E-2</v>
      </c>
    </row>
    <row r="194" spans="1:3">
      <c r="A194" s="62">
        <v>43803</v>
      </c>
      <c r="B194" s="61">
        <v>13.7</v>
      </c>
      <c r="C194" s="88">
        <v>3.32E-2</v>
      </c>
    </row>
    <row r="195" spans="1:3">
      <c r="A195" s="62">
        <v>43804</v>
      </c>
      <c r="B195" s="61">
        <v>13.56</v>
      </c>
      <c r="C195" s="88">
        <v>2.2599999999999999E-2</v>
      </c>
    </row>
    <row r="196" spans="1:3">
      <c r="A196" s="62">
        <v>43805</v>
      </c>
      <c r="B196" s="61">
        <v>13.59</v>
      </c>
      <c r="C196" s="88">
        <v>2.4900000000000002E-2</v>
      </c>
    </row>
    <row r="197" spans="1:3">
      <c r="A197" s="62">
        <v>43808</v>
      </c>
      <c r="B197" s="61">
        <v>13.46</v>
      </c>
      <c r="C197" s="88">
        <v>1.5100000000000001E-2</v>
      </c>
    </row>
    <row r="198" spans="1:3">
      <c r="A198" s="62">
        <v>43809</v>
      </c>
      <c r="B198" s="61">
        <v>13.335000000000001</v>
      </c>
      <c r="C198" s="88">
        <v>5.6999999999999993E-3</v>
      </c>
    </row>
    <row r="199" spans="1:3">
      <c r="A199" s="62">
        <v>43810</v>
      </c>
      <c r="B199" s="61">
        <v>13.335000000000001</v>
      </c>
      <c r="C199" s="88">
        <v>5.6999999999999993E-3</v>
      </c>
    </row>
    <row r="200" spans="1:3">
      <c r="A200" s="62">
        <v>43811</v>
      </c>
      <c r="B200" s="61">
        <v>13.38</v>
      </c>
      <c r="C200" s="88">
        <v>9.0000000000000011E-3</v>
      </c>
    </row>
    <row r="201" spans="1:3">
      <c r="A201" s="62">
        <v>43812</v>
      </c>
      <c r="B201" s="61">
        <v>13.275</v>
      </c>
      <c r="C201" s="88">
        <v>1.1000000000000001E-3</v>
      </c>
    </row>
    <row r="202" spans="1:3">
      <c r="A202" s="62">
        <v>43815</v>
      </c>
      <c r="B202" s="61">
        <v>13.345000000000001</v>
      </c>
      <c r="C202" s="88">
        <v>6.4000000000000003E-3</v>
      </c>
    </row>
    <row r="203" spans="1:3">
      <c r="A203" s="62">
        <v>43816</v>
      </c>
      <c r="B203" s="61">
        <v>13.445</v>
      </c>
      <c r="C203" s="88">
        <v>1.3999999999999999E-2</v>
      </c>
    </row>
    <row r="204" spans="1:3">
      <c r="A204" s="62">
        <v>43817</v>
      </c>
      <c r="B204" s="61">
        <v>13.275</v>
      </c>
      <c r="C204" s="88">
        <v>1.1000000000000001E-3</v>
      </c>
    </row>
    <row r="205" spans="1:3">
      <c r="A205" s="62">
        <v>43818</v>
      </c>
      <c r="B205" s="61">
        <v>13.255000000000001</v>
      </c>
      <c r="C205" s="88">
        <v>-4.0000000000000002E-4</v>
      </c>
    </row>
    <row r="206" spans="1:3">
      <c r="A206" s="62">
        <v>43819</v>
      </c>
      <c r="B206" s="61">
        <v>13.305</v>
      </c>
      <c r="C206" s="88">
        <v>3.4000000000000002E-3</v>
      </c>
    </row>
    <row r="207" spans="1:3">
      <c r="A207" s="62">
        <v>43822</v>
      </c>
      <c r="B207" s="61">
        <v>13.25</v>
      </c>
      <c r="C207" s="88">
        <v>-8.0000000000000004E-4</v>
      </c>
    </row>
    <row r="208" spans="1:3">
      <c r="A208" s="62">
        <v>43823</v>
      </c>
      <c r="B208" s="61">
        <v>13.28</v>
      </c>
      <c r="C208" s="88">
        <v>1.5E-3</v>
      </c>
    </row>
    <row r="209" spans="1:3">
      <c r="A209" s="62">
        <v>43826</v>
      </c>
      <c r="B209" s="61">
        <v>13.195</v>
      </c>
      <c r="C209" s="88">
        <v>-4.8999999999999998E-3</v>
      </c>
    </row>
    <row r="210" spans="1:3">
      <c r="A210" s="62">
        <v>43829</v>
      </c>
      <c r="B210" s="61">
        <v>13.13</v>
      </c>
      <c r="C210" s="88">
        <v>-9.7999999999999997E-3</v>
      </c>
    </row>
    <row r="211" spans="1:3">
      <c r="A211" s="62">
        <v>43830</v>
      </c>
      <c r="B211" s="61">
        <v>13.12</v>
      </c>
      <c r="C211" s="88">
        <v>-1.06E-2</v>
      </c>
    </row>
    <row r="212" spans="1:3">
      <c r="A212" s="62">
        <v>43832</v>
      </c>
      <c r="B212" s="61">
        <v>13.175000000000001</v>
      </c>
      <c r="C212" s="88">
        <v>-6.4000000000000003E-3</v>
      </c>
    </row>
    <row r="213" spans="1:3">
      <c r="A213" s="62">
        <v>43833</v>
      </c>
      <c r="B213" s="61">
        <v>13.26</v>
      </c>
      <c r="C213" s="88">
        <v>0</v>
      </c>
    </row>
    <row r="214" spans="1:3">
      <c r="A214" s="62">
        <v>43836</v>
      </c>
      <c r="B214" s="61">
        <v>13.19</v>
      </c>
      <c r="C214" s="88">
        <v>-5.3E-3</v>
      </c>
    </row>
    <row r="215" spans="1:3">
      <c r="A215" s="62">
        <v>43837</v>
      </c>
      <c r="B215" s="61">
        <v>13.2</v>
      </c>
      <c r="C215" s="88">
        <v>-4.5000000000000005E-3</v>
      </c>
    </row>
    <row r="216" spans="1:3">
      <c r="A216" s="62">
        <v>43838</v>
      </c>
      <c r="B216" s="61">
        <v>13.11</v>
      </c>
      <c r="C216" s="88">
        <v>-1.1299999999999999E-2</v>
      </c>
    </row>
    <row r="217" spans="1:3">
      <c r="A217" s="62">
        <v>43839</v>
      </c>
      <c r="B217" s="61">
        <v>13.15</v>
      </c>
      <c r="C217" s="88">
        <v>-8.3000000000000001E-3</v>
      </c>
    </row>
    <row r="218" spans="1:3">
      <c r="A218" s="62">
        <v>43840</v>
      </c>
      <c r="B218" s="61">
        <v>13.12</v>
      </c>
      <c r="C218" s="88">
        <v>-1.06E-2</v>
      </c>
    </row>
    <row r="219" spans="1:3">
      <c r="A219" s="62">
        <v>43843</v>
      </c>
      <c r="B219" s="61">
        <v>13.055</v>
      </c>
      <c r="C219" s="88">
        <v>-1.55E-2</v>
      </c>
    </row>
    <row r="220" spans="1:3">
      <c r="A220" s="62">
        <v>43844</v>
      </c>
      <c r="B220" s="61">
        <v>13.04</v>
      </c>
      <c r="C220" s="88">
        <v>-1.66E-2</v>
      </c>
    </row>
    <row r="221" spans="1:3">
      <c r="A221" s="62">
        <v>43845</v>
      </c>
      <c r="B221" s="61">
        <v>13.03</v>
      </c>
      <c r="C221" s="88">
        <v>-1.7299999999999999E-2</v>
      </c>
    </row>
    <row r="222" spans="1:3">
      <c r="A222" s="62">
        <v>43846</v>
      </c>
      <c r="B222" s="61">
        <v>12.855</v>
      </c>
      <c r="C222" s="88">
        <v>-3.0499999999999999E-2</v>
      </c>
    </row>
    <row r="223" spans="1:3">
      <c r="A223" s="62">
        <v>43847</v>
      </c>
      <c r="B223" s="61">
        <v>13.03</v>
      </c>
      <c r="C223" s="88">
        <v>-1.7299999999999999E-2</v>
      </c>
    </row>
    <row r="224" spans="1:3">
      <c r="A224" s="62">
        <v>43850</v>
      </c>
      <c r="B224" s="61">
        <v>13.06</v>
      </c>
      <c r="C224" s="88">
        <v>-1.5100000000000001E-2</v>
      </c>
    </row>
    <row r="225" spans="1:3">
      <c r="A225" s="62">
        <v>43851</v>
      </c>
      <c r="B225" s="61">
        <v>13.1</v>
      </c>
      <c r="C225" s="88">
        <v>-1.21E-2</v>
      </c>
    </row>
    <row r="226" spans="1:3">
      <c r="A226" s="62">
        <v>43852</v>
      </c>
      <c r="B226" s="61">
        <v>13.13</v>
      </c>
      <c r="C226" s="88">
        <v>-9.7999999999999997E-3</v>
      </c>
    </row>
    <row r="227" spans="1:3">
      <c r="A227" s="62">
        <v>43853</v>
      </c>
      <c r="B227" s="61">
        <v>13.06</v>
      </c>
      <c r="C227" s="88">
        <v>-1.5100000000000001E-2</v>
      </c>
    </row>
    <row r="228" spans="1:3">
      <c r="A228" s="62">
        <v>43854</v>
      </c>
      <c r="B228" s="61">
        <v>13.09</v>
      </c>
      <c r="C228" s="88">
        <v>-1.2800000000000001E-2</v>
      </c>
    </row>
    <row r="229" spans="1:3">
      <c r="A229" s="62">
        <v>43857</v>
      </c>
      <c r="B229" s="61">
        <v>12.945</v>
      </c>
      <c r="C229" s="88">
        <v>-2.3799999999999998E-2</v>
      </c>
    </row>
    <row r="230" spans="1:3">
      <c r="A230" s="62">
        <v>43858</v>
      </c>
      <c r="B230" s="61">
        <v>13.1</v>
      </c>
      <c r="C230" s="88">
        <v>-1.21E-2</v>
      </c>
    </row>
    <row r="231" spans="1:3">
      <c r="A231" s="62">
        <v>43859</v>
      </c>
      <c r="B231" s="61">
        <v>12.955</v>
      </c>
      <c r="C231" s="88">
        <v>-2.3E-2</v>
      </c>
    </row>
    <row r="232" spans="1:3">
      <c r="A232" s="62">
        <v>43860</v>
      </c>
      <c r="B232" s="61">
        <v>12.875</v>
      </c>
      <c r="C232" s="88">
        <v>-2.8999999999999998E-2</v>
      </c>
    </row>
    <row r="233" spans="1:3">
      <c r="A233" s="62">
        <v>43861</v>
      </c>
      <c r="B233" s="61">
        <v>12.805</v>
      </c>
      <c r="C233" s="88">
        <v>-3.4300000000000004E-2</v>
      </c>
    </row>
    <row r="234" spans="1:3">
      <c r="A234" s="62">
        <v>43864</v>
      </c>
      <c r="B234" s="61">
        <v>12.8</v>
      </c>
      <c r="C234" s="88">
        <v>-3.4700000000000002E-2</v>
      </c>
    </row>
    <row r="235" spans="1:3">
      <c r="A235" s="62">
        <v>43865</v>
      </c>
      <c r="B235" s="61">
        <v>12.63</v>
      </c>
      <c r="C235" s="88">
        <v>-4.7500000000000001E-2</v>
      </c>
    </row>
    <row r="236" spans="1:3">
      <c r="A236" s="62">
        <v>43866</v>
      </c>
      <c r="B236" s="61">
        <v>12.605</v>
      </c>
      <c r="C236" s="88">
        <v>-4.9400000000000006E-2</v>
      </c>
    </row>
    <row r="237" spans="1:3">
      <c r="A237" s="62">
        <v>43867</v>
      </c>
      <c r="B237" s="61">
        <v>12.76</v>
      </c>
      <c r="C237" s="88">
        <v>-3.7699999999999997E-2</v>
      </c>
    </row>
    <row r="238" spans="1:3">
      <c r="A238" s="62">
        <v>43868</v>
      </c>
      <c r="B238" s="61">
        <v>12.79</v>
      </c>
      <c r="C238" s="88">
        <v>-3.5400000000000001E-2</v>
      </c>
    </row>
    <row r="239" spans="1:3">
      <c r="A239" s="62">
        <v>43871</v>
      </c>
      <c r="B239" s="61">
        <v>12.775</v>
      </c>
      <c r="C239" s="88">
        <v>-3.6600000000000001E-2</v>
      </c>
    </row>
    <row r="240" spans="1:3">
      <c r="A240" s="62">
        <v>43872</v>
      </c>
      <c r="B240" s="61">
        <v>12.695</v>
      </c>
      <c r="C240" s="88">
        <v>-4.2599999999999999E-2</v>
      </c>
    </row>
    <row r="241" spans="1:3">
      <c r="A241" s="62">
        <v>43873</v>
      </c>
      <c r="B241" s="61">
        <v>12.845000000000001</v>
      </c>
      <c r="C241" s="88">
        <v>-3.1300000000000001E-2</v>
      </c>
    </row>
    <row r="242" spans="1:3">
      <c r="A242" s="62">
        <v>43874</v>
      </c>
      <c r="B242" s="61">
        <v>13.27</v>
      </c>
      <c r="C242" s="88">
        <v>8.0000000000000004E-4</v>
      </c>
    </row>
    <row r="243" spans="1:3">
      <c r="A243" s="62">
        <v>43875</v>
      </c>
      <c r="B243" s="61">
        <v>13.36</v>
      </c>
      <c r="C243" s="88">
        <v>7.4999999999999997E-3</v>
      </c>
    </row>
    <row r="244" spans="1:3">
      <c r="A244" s="62">
        <v>43878</v>
      </c>
      <c r="B244" s="61">
        <v>13.385</v>
      </c>
      <c r="C244" s="88">
        <v>9.3999999999999986E-3</v>
      </c>
    </row>
    <row r="245" spans="1:3">
      <c r="A245" s="62">
        <v>43879</v>
      </c>
      <c r="B245" s="61">
        <v>13.43</v>
      </c>
      <c r="C245" s="88">
        <v>1.2800000000000001E-2</v>
      </c>
    </row>
    <row r="246" spans="1:3">
      <c r="A246" s="62">
        <v>43880</v>
      </c>
      <c r="B246" s="61">
        <v>13.455</v>
      </c>
      <c r="C246" s="88">
        <v>1.47E-2</v>
      </c>
    </row>
    <row r="247" spans="1:3">
      <c r="A247" s="62">
        <v>43881</v>
      </c>
      <c r="B247" s="61">
        <v>13.44</v>
      </c>
      <c r="C247" s="88">
        <v>1.3600000000000001E-2</v>
      </c>
    </row>
    <row r="248" spans="1:3">
      <c r="A248" s="62">
        <v>43882</v>
      </c>
      <c r="B248" s="61">
        <v>13.435</v>
      </c>
      <c r="C248" s="88">
        <v>1.32E-2</v>
      </c>
    </row>
    <row r="249" spans="1:3">
      <c r="A249" s="62">
        <v>43885</v>
      </c>
      <c r="B249" s="61">
        <v>13.23</v>
      </c>
      <c r="C249" s="88">
        <v>-2.3E-3</v>
      </c>
    </row>
    <row r="250" spans="1:3">
      <c r="A250" s="62">
        <v>43886</v>
      </c>
      <c r="B250" s="61">
        <v>12.955</v>
      </c>
      <c r="C250" s="88">
        <v>-2.3E-2</v>
      </c>
    </row>
    <row r="251" spans="1:3">
      <c r="A251" s="62">
        <v>43887</v>
      </c>
      <c r="B251" s="61">
        <v>12.91</v>
      </c>
      <c r="C251" s="88">
        <v>-2.64E-2</v>
      </c>
    </row>
    <row r="252" spans="1:3">
      <c r="A252" s="62">
        <v>43888</v>
      </c>
      <c r="B252" s="61">
        <v>12.73</v>
      </c>
      <c r="C252" s="88">
        <v>-0.04</v>
      </c>
    </row>
    <row r="253" spans="1:3">
      <c r="A253" s="62">
        <v>43889</v>
      </c>
      <c r="B253" s="61">
        <v>12.19</v>
      </c>
      <c r="C253" s="88">
        <v>-8.0700000000000008E-2</v>
      </c>
    </row>
    <row r="254" spans="1:3">
      <c r="A254" s="62">
        <v>43892</v>
      </c>
      <c r="B254" s="61">
        <v>12.18</v>
      </c>
      <c r="C254" s="88">
        <v>-8.14E-2</v>
      </c>
    </row>
    <row r="255" spans="1:3">
      <c r="A255" s="62">
        <v>43893</v>
      </c>
      <c r="B255" s="61">
        <v>12.115</v>
      </c>
      <c r="C255" s="88">
        <v>-8.6300000000000002E-2</v>
      </c>
    </row>
    <row r="256" spans="1:3">
      <c r="A256" s="62">
        <v>43894</v>
      </c>
      <c r="B256" s="61">
        <v>12.54</v>
      </c>
      <c r="C256" s="88">
        <v>-5.4299999999999994E-2</v>
      </c>
    </row>
    <row r="257" spans="1:3">
      <c r="A257" s="62">
        <v>43895</v>
      </c>
      <c r="B257" s="61">
        <v>12.34</v>
      </c>
      <c r="C257" s="88">
        <v>-6.9400000000000003E-2</v>
      </c>
    </row>
    <row r="258" spans="1:3">
      <c r="A258" s="62">
        <v>43896</v>
      </c>
      <c r="B258" s="61">
        <v>12.1</v>
      </c>
      <c r="C258" s="88">
        <v>-8.7499999999999994E-2</v>
      </c>
    </row>
    <row r="259" spans="1:3">
      <c r="A259" s="62">
        <v>43899</v>
      </c>
      <c r="B259" s="61">
        <v>11.3</v>
      </c>
      <c r="C259" s="88">
        <v>-0.14779999999999999</v>
      </c>
    </row>
    <row r="260" spans="1:3">
      <c r="A260" s="62">
        <v>43900</v>
      </c>
      <c r="B260" s="61">
        <v>10.845000000000001</v>
      </c>
      <c r="C260" s="88">
        <v>-0.18210000000000001</v>
      </c>
    </row>
    <row r="261" spans="1:3">
      <c r="A261" s="62">
        <v>43901</v>
      </c>
      <c r="B261" s="61">
        <v>10.72</v>
      </c>
      <c r="C261" s="88">
        <v>-0.19159999999999999</v>
      </c>
    </row>
    <row r="262" spans="1:3">
      <c r="A262" s="62">
        <v>43902</v>
      </c>
      <c r="B262" s="61">
        <v>9.61</v>
      </c>
      <c r="C262" s="88">
        <v>-0.27529999999999999</v>
      </c>
    </row>
    <row r="263" spans="1:3">
      <c r="A263" s="62">
        <v>43903</v>
      </c>
      <c r="B263" s="61">
        <v>9.6080000000000005</v>
      </c>
      <c r="C263" s="88">
        <v>-0.27539999999999998</v>
      </c>
    </row>
    <row r="264" spans="1:3">
      <c r="A264" s="62">
        <v>43906</v>
      </c>
      <c r="B264" s="61">
        <v>9.4019999999999992</v>
      </c>
      <c r="C264" s="88">
        <v>-0.29100000000000004</v>
      </c>
    </row>
    <row r="265" spans="1:3">
      <c r="A265" s="62">
        <v>43907</v>
      </c>
      <c r="B265" s="61">
        <v>10.46</v>
      </c>
      <c r="C265" s="88">
        <v>-0.2112</v>
      </c>
    </row>
    <row r="266" spans="1:3">
      <c r="A266" s="62">
        <v>43908</v>
      </c>
      <c r="B266" s="61">
        <v>10.484999999999999</v>
      </c>
      <c r="C266" s="88">
        <v>-0.20929999999999999</v>
      </c>
    </row>
    <row r="267" spans="1:3">
      <c r="A267" s="62">
        <v>43909</v>
      </c>
      <c r="B267" s="61">
        <v>10.935</v>
      </c>
      <c r="C267" s="88">
        <v>-0.17530000000000001</v>
      </c>
    </row>
    <row r="268" spans="1:3">
      <c r="A268" s="62">
        <v>43910</v>
      </c>
      <c r="B268" s="61">
        <v>11.135</v>
      </c>
      <c r="C268" s="88">
        <v>-0.1603</v>
      </c>
    </row>
    <row r="269" spans="1:3">
      <c r="A269" s="62">
        <v>43913</v>
      </c>
      <c r="B269" s="61">
        <v>11.19</v>
      </c>
      <c r="C269" s="88">
        <v>-0.15609999999999999</v>
      </c>
    </row>
    <row r="270" spans="1:3">
      <c r="A270" s="62">
        <v>43914</v>
      </c>
      <c r="B270" s="61">
        <v>11.65</v>
      </c>
      <c r="C270" s="88">
        <v>-0.12140000000000001</v>
      </c>
    </row>
    <row r="271" spans="1:3">
      <c r="A271" s="62">
        <v>43915</v>
      </c>
      <c r="B271" s="61">
        <v>11.43</v>
      </c>
      <c r="C271" s="88">
        <v>-0.13800000000000001</v>
      </c>
    </row>
    <row r="272" spans="1:3">
      <c r="A272" s="62">
        <v>43916</v>
      </c>
      <c r="B272" s="61">
        <v>11.465</v>
      </c>
      <c r="C272" s="88">
        <v>-0.13539999999999999</v>
      </c>
    </row>
    <row r="273" spans="1:3">
      <c r="A273" s="62">
        <v>43917</v>
      </c>
      <c r="B273" s="61">
        <v>10.935</v>
      </c>
      <c r="C273" s="88">
        <v>-0.17530000000000001</v>
      </c>
    </row>
    <row r="274" spans="1:3">
      <c r="A274" s="62">
        <v>43920</v>
      </c>
      <c r="B274" s="61">
        <v>11.21</v>
      </c>
      <c r="C274" s="88">
        <v>-0.15460000000000002</v>
      </c>
    </row>
    <row r="275" spans="1:3">
      <c r="A275" s="62">
        <v>43921</v>
      </c>
      <c r="B275" s="61">
        <v>11.135</v>
      </c>
      <c r="C275" s="88">
        <v>-0.1603</v>
      </c>
    </row>
    <row r="276" spans="1:3">
      <c r="A276" s="62">
        <v>43922</v>
      </c>
      <c r="B276" s="61">
        <v>10.875</v>
      </c>
      <c r="C276" s="88">
        <v>-0.17989999999999998</v>
      </c>
    </row>
    <row r="277" spans="1:3">
      <c r="A277" s="62">
        <v>43923</v>
      </c>
      <c r="B277" s="61">
        <v>11.05</v>
      </c>
      <c r="C277" s="88">
        <v>-0.16670000000000001</v>
      </c>
    </row>
    <row r="278" spans="1:3">
      <c r="A278" s="62">
        <v>43924</v>
      </c>
      <c r="B278" s="61">
        <v>10.984999999999999</v>
      </c>
      <c r="C278" s="88">
        <v>-0.1716</v>
      </c>
    </row>
    <row r="279" spans="1:3">
      <c r="A279" s="62">
        <v>43927</v>
      </c>
      <c r="B279" s="61">
        <v>11.38</v>
      </c>
      <c r="C279" s="88">
        <v>-0.14180000000000001</v>
      </c>
    </row>
    <row r="280" spans="1:3">
      <c r="A280" s="62">
        <v>43928</v>
      </c>
      <c r="B280" s="61">
        <v>11.33</v>
      </c>
      <c r="C280" s="88">
        <v>-0.14560000000000001</v>
      </c>
    </row>
    <row r="281" spans="1:3">
      <c r="A281" s="62">
        <v>43929</v>
      </c>
      <c r="B281" s="61">
        <v>11.465</v>
      </c>
      <c r="C281" s="88">
        <v>-0.13539999999999999</v>
      </c>
    </row>
    <row r="282" spans="1:3">
      <c r="A282" s="62">
        <v>43930</v>
      </c>
      <c r="B282" s="61">
        <v>11.365</v>
      </c>
      <c r="C282" s="88">
        <v>-0.1429</v>
      </c>
    </row>
    <row r="283" spans="1:3">
      <c r="A283" s="62">
        <v>43935</v>
      </c>
      <c r="B283" s="61">
        <v>11.65</v>
      </c>
      <c r="C283" s="88">
        <v>-0.12140000000000001</v>
      </c>
    </row>
    <row r="284" spans="1:3">
      <c r="A284" s="62">
        <v>43936</v>
      </c>
      <c r="B284" s="61">
        <v>11.315</v>
      </c>
      <c r="C284" s="88">
        <v>-0.1467</v>
      </c>
    </row>
    <row r="285" spans="1:3">
      <c r="A285" s="62">
        <v>43937</v>
      </c>
      <c r="B285" s="61">
        <v>11.16</v>
      </c>
      <c r="C285" s="88">
        <v>-0.15839999999999999</v>
      </c>
    </row>
    <row r="286" spans="1:3">
      <c r="A286" s="62">
        <v>43938</v>
      </c>
      <c r="B286" s="61">
        <v>11.365</v>
      </c>
      <c r="C286" s="88">
        <v>-0.1429</v>
      </c>
    </row>
    <row r="287" spans="1:3">
      <c r="A287" s="62">
        <v>43941</v>
      </c>
      <c r="B287" s="61">
        <v>11.51</v>
      </c>
      <c r="C287" s="88">
        <v>-0.13200000000000001</v>
      </c>
    </row>
    <row r="288" spans="1:3">
      <c r="A288" s="62">
        <v>43942</v>
      </c>
      <c r="B288" s="61">
        <v>11.01</v>
      </c>
      <c r="C288" s="88">
        <v>-0.16969999999999999</v>
      </c>
    </row>
    <row r="289" spans="1:3">
      <c r="A289" s="62">
        <v>43943</v>
      </c>
      <c r="B289" s="61">
        <v>11.305</v>
      </c>
      <c r="C289" s="88">
        <v>-0.1474</v>
      </c>
    </row>
    <row r="290" spans="1:3">
      <c r="A290" s="62">
        <v>43944</v>
      </c>
      <c r="B290" s="61">
        <v>11.31</v>
      </c>
      <c r="C290" s="88">
        <v>-0.14710000000000001</v>
      </c>
    </row>
    <row r="291" spans="1:3">
      <c r="A291" s="62">
        <v>43945</v>
      </c>
      <c r="B291" s="61">
        <v>11.185</v>
      </c>
      <c r="C291" s="88">
        <v>-0.1565</v>
      </c>
    </row>
    <row r="292" spans="1:3">
      <c r="A292" s="62">
        <v>43948</v>
      </c>
      <c r="B292" s="61">
        <v>11.32</v>
      </c>
      <c r="C292" s="88">
        <v>-0.14630000000000001</v>
      </c>
    </row>
    <row r="293" spans="1:3">
      <c r="A293" s="62">
        <v>43949</v>
      </c>
      <c r="B293" s="61">
        <v>11.25</v>
      </c>
      <c r="C293" s="88">
        <v>-0.15160000000000001</v>
      </c>
    </row>
    <row r="294" spans="1:3">
      <c r="A294" s="62">
        <v>43950</v>
      </c>
      <c r="B294" s="61">
        <v>11.2</v>
      </c>
      <c r="C294" s="88">
        <v>-0.15539999999999998</v>
      </c>
    </row>
    <row r="295" spans="1:3">
      <c r="A295" s="62">
        <v>43951</v>
      </c>
      <c r="B295" s="61">
        <v>11.135</v>
      </c>
      <c r="C295" s="88">
        <v>-0.1603</v>
      </c>
    </row>
    <row r="296" spans="1:3">
      <c r="A296" s="62">
        <v>43955</v>
      </c>
      <c r="B296" s="61">
        <v>10.775</v>
      </c>
      <c r="C296" s="88">
        <v>-0.18739999999999998</v>
      </c>
    </row>
    <row r="297" spans="1:3">
      <c r="A297" s="62">
        <v>43956</v>
      </c>
      <c r="B297" s="61">
        <v>10.89</v>
      </c>
      <c r="C297" s="88">
        <v>-0.1787</v>
      </c>
    </row>
    <row r="298" spans="1:3">
      <c r="A298" s="62">
        <v>43957</v>
      </c>
      <c r="B298" s="61">
        <v>10.725</v>
      </c>
      <c r="C298" s="88">
        <v>-0.19120000000000001</v>
      </c>
    </row>
    <row r="299" spans="1:3">
      <c r="A299" s="62">
        <v>43958</v>
      </c>
      <c r="B299" s="61">
        <v>10.69</v>
      </c>
      <c r="C299" s="88">
        <v>-0.1938</v>
      </c>
    </row>
    <row r="300" spans="1:3">
      <c r="A300" s="62">
        <v>43959</v>
      </c>
      <c r="B300" s="61">
        <v>10.725</v>
      </c>
      <c r="C300" s="88">
        <v>-0.19120000000000001</v>
      </c>
    </row>
    <row r="301" spans="1:3">
      <c r="A301" s="62">
        <v>43962</v>
      </c>
      <c r="B301" s="61">
        <v>10.635</v>
      </c>
      <c r="C301" s="88">
        <v>-0.19800000000000001</v>
      </c>
    </row>
    <row r="302" spans="1:3">
      <c r="A302" s="62">
        <v>43963</v>
      </c>
      <c r="B302" s="61">
        <v>10.67</v>
      </c>
      <c r="C302" s="88">
        <v>-0.1953</v>
      </c>
    </row>
    <row r="303" spans="1:3">
      <c r="A303" s="62">
        <v>43964</v>
      </c>
      <c r="B303" s="61">
        <v>10.4</v>
      </c>
      <c r="C303" s="88">
        <v>-0.2157</v>
      </c>
    </row>
    <row r="304" spans="1:3">
      <c r="A304" s="62">
        <v>43965</v>
      </c>
      <c r="B304" s="61">
        <v>10.23</v>
      </c>
      <c r="C304" s="88">
        <v>-0.22850000000000001</v>
      </c>
    </row>
    <row r="305" spans="1:3">
      <c r="A305" s="62">
        <v>43966</v>
      </c>
      <c r="B305" s="61">
        <v>10.115</v>
      </c>
      <c r="C305" s="88">
        <v>-0.23719999999999999</v>
      </c>
    </row>
    <row r="306" spans="1:3">
      <c r="A306" s="62">
        <v>43969</v>
      </c>
      <c r="B306" s="61">
        <v>10.535</v>
      </c>
      <c r="C306" s="88">
        <v>-0.20550000000000002</v>
      </c>
    </row>
    <row r="307" spans="1:3">
      <c r="A307" s="62">
        <v>43970</v>
      </c>
      <c r="B307" s="61">
        <v>10.16</v>
      </c>
      <c r="C307" s="88">
        <v>-0.23379999999999998</v>
      </c>
    </row>
    <row r="308" spans="1:3">
      <c r="A308" s="62">
        <v>43971</v>
      </c>
      <c r="B308" s="61">
        <v>10.34</v>
      </c>
      <c r="C308" s="88">
        <v>-0.22020000000000001</v>
      </c>
    </row>
    <row r="309" spans="1:3">
      <c r="A309" s="62">
        <v>43972</v>
      </c>
      <c r="B309" s="61">
        <v>10.3</v>
      </c>
      <c r="C309" s="88">
        <v>-0.22320000000000001</v>
      </c>
    </row>
    <row r="310" spans="1:3">
      <c r="A310" s="62">
        <v>43973</v>
      </c>
      <c r="B310" s="61">
        <v>10.28</v>
      </c>
      <c r="C310" s="88">
        <v>-0.22469999999999998</v>
      </c>
    </row>
    <row r="311" spans="1:3">
      <c r="A311" s="62">
        <v>43976</v>
      </c>
      <c r="B311" s="61">
        <v>10.395</v>
      </c>
      <c r="C311" s="88">
        <v>-0.21609999999999999</v>
      </c>
    </row>
    <row r="312" spans="1:3">
      <c r="A312" s="62">
        <v>43977</v>
      </c>
      <c r="B312" s="61">
        <v>10.199999999999999</v>
      </c>
      <c r="C312" s="88">
        <v>-0.23079999999999998</v>
      </c>
    </row>
    <row r="313" spans="1:3">
      <c r="A313" s="62">
        <v>43978</v>
      </c>
      <c r="B313" s="61">
        <v>10.45</v>
      </c>
      <c r="C313" s="88">
        <v>-0.21190000000000001</v>
      </c>
    </row>
    <row r="314" spans="1:3">
      <c r="A314" s="62">
        <v>43979</v>
      </c>
      <c r="B314" s="61">
        <v>10.78</v>
      </c>
      <c r="C314" s="88">
        <v>-0.187</v>
      </c>
    </row>
    <row r="315" spans="1:3">
      <c r="A315" s="62">
        <v>43980</v>
      </c>
      <c r="B315" s="61">
        <v>10.845000000000001</v>
      </c>
      <c r="C315" s="88">
        <v>-0.18210000000000001</v>
      </c>
    </row>
    <row r="316" spans="1:3">
      <c r="A316" s="62">
        <v>43983</v>
      </c>
      <c r="B316" s="61">
        <v>11.04</v>
      </c>
      <c r="C316" s="88">
        <v>-0.16739999999999999</v>
      </c>
    </row>
    <row r="317" spans="1:3">
      <c r="A317" s="62">
        <v>43984</v>
      </c>
      <c r="B317" s="61">
        <v>10.98</v>
      </c>
      <c r="C317" s="88">
        <v>-0.17190000000000003</v>
      </c>
    </row>
    <row r="318" spans="1:3">
      <c r="A318" s="62">
        <v>43985</v>
      </c>
      <c r="B318" s="61">
        <v>11.265000000000001</v>
      </c>
      <c r="C318" s="88">
        <v>-0.15049999999999999</v>
      </c>
    </row>
    <row r="319" spans="1:3">
      <c r="A319" s="62">
        <v>43986</v>
      </c>
      <c r="B319" s="61">
        <v>11.315</v>
      </c>
      <c r="C319" s="88">
        <v>-0.1467</v>
      </c>
    </row>
    <row r="320" spans="1:3">
      <c r="A320" s="62">
        <v>43987</v>
      </c>
      <c r="B320" s="61">
        <v>11.535</v>
      </c>
      <c r="C320" s="88">
        <v>-0.13009999999999999</v>
      </c>
    </row>
    <row r="321" spans="1:3">
      <c r="A321" s="62">
        <v>43990</v>
      </c>
      <c r="B321" s="61">
        <v>11.484999999999999</v>
      </c>
      <c r="C321" s="88">
        <v>-0.13390000000000002</v>
      </c>
    </row>
    <row r="322" spans="1:3">
      <c r="A322" s="62">
        <v>43991</v>
      </c>
      <c r="B322" s="61">
        <v>11.035</v>
      </c>
      <c r="C322" s="88">
        <v>-0.1678</v>
      </c>
    </row>
    <row r="323" spans="1:3">
      <c r="A323" s="62">
        <v>43992</v>
      </c>
      <c r="B323" s="61">
        <v>10.865</v>
      </c>
      <c r="C323" s="88">
        <v>-0.18059999999999998</v>
      </c>
    </row>
    <row r="324" spans="1:3">
      <c r="A324" s="62">
        <v>43993</v>
      </c>
      <c r="B324" s="61">
        <v>10.38</v>
      </c>
      <c r="C324" s="88">
        <v>-0.21719999999999998</v>
      </c>
    </row>
    <row r="325" spans="1:3">
      <c r="A325" s="62">
        <v>43994</v>
      </c>
      <c r="B325" s="61">
        <v>10.41</v>
      </c>
      <c r="C325" s="88">
        <v>-0.21489999999999998</v>
      </c>
    </row>
    <row r="326" spans="1:3">
      <c r="A326" s="62">
        <v>43997</v>
      </c>
      <c r="B326" s="61">
        <v>10.285</v>
      </c>
      <c r="C326" s="88">
        <v>-0.22440000000000002</v>
      </c>
    </row>
    <row r="327" spans="1:3">
      <c r="A327" s="62">
        <v>43998</v>
      </c>
      <c r="B327" s="61">
        <v>10.685</v>
      </c>
      <c r="C327" s="88">
        <v>-0.19420000000000001</v>
      </c>
    </row>
    <row r="328" spans="1:3">
      <c r="A328" s="62">
        <v>43999</v>
      </c>
      <c r="B328" s="61">
        <v>10.615</v>
      </c>
      <c r="C328" s="88">
        <v>-0.19949999999999998</v>
      </c>
    </row>
    <row r="329" spans="1:3">
      <c r="A329" s="62">
        <v>44000</v>
      </c>
      <c r="B329" s="61">
        <v>10.385</v>
      </c>
      <c r="C329" s="88">
        <v>-0.21679999999999999</v>
      </c>
    </row>
    <row r="330" spans="1:3">
      <c r="A330" s="62">
        <v>44001</v>
      </c>
      <c r="B330" s="61">
        <v>10.565</v>
      </c>
      <c r="C330" s="88">
        <v>-0.20319999999999999</v>
      </c>
    </row>
    <row r="331" spans="1:3">
      <c r="A331" s="62">
        <v>44004</v>
      </c>
      <c r="B331" s="61">
        <v>10.484999999999999</v>
      </c>
      <c r="C331" s="88">
        <v>-0.20929999999999999</v>
      </c>
    </row>
    <row r="332" spans="1:3">
      <c r="A332" s="62">
        <v>44005</v>
      </c>
      <c r="B332" s="61">
        <v>10.515000000000001</v>
      </c>
      <c r="C332" s="88">
        <v>-0.20699999999999999</v>
      </c>
    </row>
    <row r="333" spans="1:3">
      <c r="A333" s="62">
        <v>44006</v>
      </c>
      <c r="B333" s="61">
        <v>10.345000000000001</v>
      </c>
      <c r="C333" s="88">
        <v>-0.2198</v>
      </c>
    </row>
    <row r="334" spans="1:3">
      <c r="A334" s="62">
        <v>44007</v>
      </c>
      <c r="B334" s="61">
        <v>10.39</v>
      </c>
      <c r="C334" s="88">
        <v>-0.21640000000000001</v>
      </c>
    </row>
    <row r="335" spans="1:3">
      <c r="A335" s="62">
        <v>44008</v>
      </c>
      <c r="B335" s="61">
        <v>10.39</v>
      </c>
      <c r="C335" s="88">
        <v>-0.21640000000000001</v>
      </c>
    </row>
    <row r="336" spans="1:3">
      <c r="A336" s="62">
        <v>44011</v>
      </c>
      <c r="B336" s="61">
        <v>10.685</v>
      </c>
      <c r="C336" s="88">
        <v>-0.19420000000000001</v>
      </c>
    </row>
    <row r="337" spans="1:3">
      <c r="A337" s="62">
        <v>44012</v>
      </c>
      <c r="B337" s="61">
        <v>10.645</v>
      </c>
      <c r="C337" s="88">
        <v>-0.19719999999999999</v>
      </c>
    </row>
    <row r="338" spans="1:3">
      <c r="A338" s="62">
        <v>44013</v>
      </c>
      <c r="B338" s="61">
        <v>10.6</v>
      </c>
      <c r="C338" s="88">
        <v>-0.2006</v>
      </c>
    </row>
    <row r="339" spans="1:3">
      <c r="A339" s="62">
        <v>44014</v>
      </c>
      <c r="B339" s="61">
        <v>10.824999999999999</v>
      </c>
      <c r="C339" s="88">
        <v>-0.18359999999999999</v>
      </c>
    </row>
    <row r="340" spans="1:3">
      <c r="A340" s="62">
        <v>44015</v>
      </c>
      <c r="B340" s="61">
        <v>10.74</v>
      </c>
      <c r="C340" s="88">
        <v>-0.19</v>
      </c>
    </row>
    <row r="341" spans="1:3">
      <c r="A341" s="62">
        <v>44018</v>
      </c>
      <c r="B341" s="61">
        <v>10.95</v>
      </c>
      <c r="C341" s="88">
        <v>-0.17420000000000002</v>
      </c>
    </row>
    <row r="342" spans="1:3">
      <c r="A342" s="62">
        <v>44019</v>
      </c>
      <c r="B342" s="61">
        <v>10.725</v>
      </c>
      <c r="C342" s="88">
        <v>-0.19120000000000001</v>
      </c>
    </row>
    <row r="343" spans="1:3">
      <c r="A343" s="62">
        <v>44020</v>
      </c>
      <c r="B343" s="61">
        <v>10.565</v>
      </c>
      <c r="C343" s="88">
        <v>-0.20319999999999999</v>
      </c>
    </row>
    <row r="344" spans="1:3">
      <c r="A344" s="62">
        <v>44021</v>
      </c>
      <c r="B344" s="61">
        <v>10.404999999999999</v>
      </c>
      <c r="C344" s="88">
        <v>-0.21530000000000002</v>
      </c>
    </row>
    <row r="345" spans="1:3">
      <c r="A345" s="62">
        <v>44022</v>
      </c>
      <c r="B345" s="61">
        <v>10.494999999999999</v>
      </c>
      <c r="C345" s="88">
        <v>-0.20850000000000002</v>
      </c>
    </row>
    <row r="346" spans="1:3">
      <c r="A346" s="62">
        <v>44025</v>
      </c>
      <c r="B346" s="61">
        <v>10.664999999999999</v>
      </c>
      <c r="C346" s="88">
        <v>-0.19570000000000001</v>
      </c>
    </row>
    <row r="347" spans="1:3">
      <c r="A347" s="62">
        <v>44026</v>
      </c>
      <c r="B347" s="61">
        <v>10.875</v>
      </c>
      <c r="C347" s="88">
        <v>-0.17989999999999998</v>
      </c>
    </row>
    <row r="348" spans="1:3">
      <c r="A348" s="62">
        <v>44027</v>
      </c>
      <c r="B348" s="61">
        <v>10.925000000000001</v>
      </c>
      <c r="C348" s="88">
        <v>-0.17610000000000001</v>
      </c>
    </row>
    <row r="349" spans="1:3">
      <c r="A349" s="62">
        <v>44028</v>
      </c>
      <c r="B349" s="61">
        <v>10.984999999999999</v>
      </c>
      <c r="C349" s="88">
        <v>-0.1716</v>
      </c>
    </row>
    <row r="350" spans="1:3">
      <c r="A350" s="62">
        <v>44029</v>
      </c>
      <c r="B350" s="61">
        <v>11.005000000000001</v>
      </c>
      <c r="C350" s="88">
        <v>-0.17010000000000003</v>
      </c>
    </row>
    <row r="351" spans="1:3">
      <c r="A351" s="62">
        <v>44032</v>
      </c>
      <c r="B351" s="61">
        <v>11.11</v>
      </c>
      <c r="C351" s="88">
        <v>-0.16210000000000002</v>
      </c>
    </row>
    <row r="352" spans="1:3">
      <c r="A352" s="62">
        <v>44033</v>
      </c>
      <c r="B352" s="61">
        <v>10.935</v>
      </c>
      <c r="C352" s="88">
        <v>-0.17530000000000001</v>
      </c>
    </row>
    <row r="353" spans="1:3">
      <c r="A353" s="62">
        <v>44034</v>
      </c>
      <c r="B353" s="61">
        <v>10.87</v>
      </c>
      <c r="C353" s="88">
        <v>-0.1802</v>
      </c>
    </row>
    <row r="354" spans="1:3">
      <c r="A354" s="62">
        <v>44035</v>
      </c>
      <c r="B354" s="61">
        <v>10.824999999999999</v>
      </c>
      <c r="C354" s="88">
        <v>-0.18359999999999999</v>
      </c>
    </row>
    <row r="355" spans="1:3">
      <c r="A355" s="62">
        <v>44036</v>
      </c>
      <c r="B355" s="61">
        <v>10.64</v>
      </c>
      <c r="C355" s="88">
        <v>-0.19760000000000003</v>
      </c>
    </row>
    <row r="356" spans="1:3">
      <c r="A356" s="62">
        <v>44039</v>
      </c>
      <c r="B356" s="61">
        <v>10.385</v>
      </c>
      <c r="C356" s="88">
        <v>-0.21679999999999999</v>
      </c>
    </row>
    <row r="357" spans="1:3">
      <c r="A357" s="62">
        <v>44040</v>
      </c>
      <c r="B357" s="61">
        <v>10.43</v>
      </c>
      <c r="C357" s="88">
        <v>-0.21340000000000001</v>
      </c>
    </row>
    <row r="358" spans="1:3">
      <c r="A358" s="62">
        <v>44041</v>
      </c>
      <c r="B358" s="61">
        <v>10.47</v>
      </c>
      <c r="C358" s="88">
        <v>-0.2104</v>
      </c>
    </row>
    <row r="359" spans="1:3">
      <c r="A359" s="62">
        <v>44042</v>
      </c>
      <c r="B359" s="61">
        <v>9.9559999999999995</v>
      </c>
      <c r="C359" s="88">
        <v>-0.2492</v>
      </c>
    </row>
    <row r="360" spans="1:3">
      <c r="A360" s="62">
        <v>44043</v>
      </c>
      <c r="B360" s="61">
        <v>9.9120000000000008</v>
      </c>
      <c r="C360" s="88">
        <v>-0.2525</v>
      </c>
    </row>
    <row r="361" spans="1:3">
      <c r="A361" s="62">
        <v>44046</v>
      </c>
      <c r="B361" s="61">
        <v>10</v>
      </c>
      <c r="C361" s="88">
        <v>-0.24590000000000001</v>
      </c>
    </row>
    <row r="362" spans="1:3">
      <c r="A362" s="62">
        <v>44047</v>
      </c>
      <c r="B362" s="61">
        <v>10.11</v>
      </c>
      <c r="C362" s="88">
        <v>-0.23760000000000001</v>
      </c>
    </row>
    <row r="363" spans="1:3">
      <c r="A363" s="62">
        <v>44048</v>
      </c>
      <c r="B363" s="61">
        <v>9.98</v>
      </c>
      <c r="C363" s="88">
        <v>-0.24739999999999998</v>
      </c>
    </row>
    <row r="364" spans="1:3">
      <c r="A364" s="62">
        <v>44049</v>
      </c>
      <c r="B364" s="61">
        <v>9.7379999999999995</v>
      </c>
      <c r="C364" s="88">
        <v>-0.2656</v>
      </c>
    </row>
    <row r="365" spans="1:3">
      <c r="A365" s="62">
        <v>44050</v>
      </c>
      <c r="B365" s="61">
        <v>9.7040000000000006</v>
      </c>
      <c r="C365" s="88">
        <v>-0.26819999999999999</v>
      </c>
    </row>
    <row r="366" spans="1:3">
      <c r="A366" s="62">
        <v>44053</v>
      </c>
      <c r="B366" s="61">
        <v>9.8040000000000003</v>
      </c>
      <c r="C366" s="88">
        <v>-0.2606</v>
      </c>
    </row>
    <row r="367" spans="1:3">
      <c r="A367" s="62">
        <v>44054</v>
      </c>
      <c r="B367" s="61">
        <v>9.9160000000000004</v>
      </c>
      <c r="C367" s="88">
        <v>-0.25219999999999998</v>
      </c>
    </row>
    <row r="368" spans="1:3">
      <c r="A368" s="62">
        <v>44055</v>
      </c>
      <c r="B368" s="61">
        <v>10.029999999999999</v>
      </c>
      <c r="C368" s="88">
        <v>-0.24359999999999998</v>
      </c>
    </row>
    <row r="369" spans="1:3">
      <c r="A369" s="62">
        <v>44056</v>
      </c>
      <c r="B369" s="61">
        <v>10.015000000000001</v>
      </c>
      <c r="C369" s="88">
        <v>-0.2447</v>
      </c>
    </row>
    <row r="370" spans="1:3">
      <c r="A370" s="62">
        <v>44057</v>
      </c>
      <c r="B370" s="61">
        <v>9.9060000000000006</v>
      </c>
      <c r="C370" s="88">
        <v>-0.25290000000000001</v>
      </c>
    </row>
    <row r="371" spans="1:3">
      <c r="A371" s="62">
        <v>44060</v>
      </c>
      <c r="B371" s="61">
        <v>9.8439999999999994</v>
      </c>
      <c r="C371" s="88">
        <v>-0.2576</v>
      </c>
    </row>
    <row r="372" spans="1:3">
      <c r="A372" s="62">
        <v>44061</v>
      </c>
      <c r="B372" s="61">
        <v>9.8059999999999992</v>
      </c>
      <c r="C372" s="88">
        <v>-0.26050000000000001</v>
      </c>
    </row>
    <row r="373" spans="1:3">
      <c r="A373" s="62">
        <v>44062</v>
      </c>
      <c r="B373" s="61">
        <v>10.005000000000001</v>
      </c>
      <c r="C373" s="88">
        <v>-0.2455</v>
      </c>
    </row>
    <row r="374" spans="1:3">
      <c r="A374" s="62">
        <v>44063</v>
      </c>
      <c r="B374" s="61">
        <v>9.8659999999999997</v>
      </c>
      <c r="C374" s="88">
        <v>-0.25600000000000001</v>
      </c>
    </row>
    <row r="375" spans="1:3">
      <c r="A375" s="62">
        <v>44064</v>
      </c>
      <c r="B375" s="61">
        <v>9.83</v>
      </c>
      <c r="C375" s="88">
        <v>-0.25869999999999999</v>
      </c>
    </row>
    <row r="376" spans="1:3">
      <c r="A376" s="62">
        <v>44067</v>
      </c>
      <c r="B376" s="61">
        <v>10.050000000000001</v>
      </c>
      <c r="C376" s="88">
        <v>-0.24210000000000001</v>
      </c>
    </row>
    <row r="377" spans="1:3">
      <c r="A377" s="62">
        <v>44068</v>
      </c>
      <c r="B377" s="61">
        <v>9.9700000000000006</v>
      </c>
      <c r="C377" s="88">
        <v>-0.24809999999999999</v>
      </c>
    </row>
    <row r="378" spans="1:3">
      <c r="A378" s="62">
        <v>44069</v>
      </c>
      <c r="B378" s="61">
        <v>9.8339999999999996</v>
      </c>
      <c r="C378" s="88">
        <v>-0.25840000000000002</v>
      </c>
    </row>
    <row r="379" spans="1:3">
      <c r="A379" s="62">
        <v>44070</v>
      </c>
      <c r="B379" s="61">
        <v>9.6579999999999995</v>
      </c>
      <c r="C379" s="88">
        <v>-0.27160000000000001</v>
      </c>
    </row>
    <row r="380" spans="1:3">
      <c r="A380" s="62">
        <v>44071</v>
      </c>
      <c r="B380" s="61">
        <v>9.5719999999999992</v>
      </c>
      <c r="C380" s="88">
        <v>-0.27810000000000001</v>
      </c>
    </row>
    <row r="381" spans="1:3">
      <c r="A381" s="62">
        <v>44074</v>
      </c>
      <c r="B381" s="61">
        <v>9.33</v>
      </c>
      <c r="C381" s="88">
        <v>-0.2964</v>
      </c>
    </row>
    <row r="382" spans="1:3">
      <c r="A382" s="62">
        <v>44075</v>
      </c>
      <c r="B382" s="61">
        <v>9.1720000000000006</v>
      </c>
      <c r="C382" s="88">
        <v>-0.30829999999999996</v>
      </c>
    </row>
    <row r="383" spans="1:3">
      <c r="A383" s="62">
        <v>44076</v>
      </c>
      <c r="B383" s="61">
        <v>9.2140000000000004</v>
      </c>
      <c r="C383" s="88">
        <v>-0.30510000000000004</v>
      </c>
    </row>
    <row r="384" spans="1:3">
      <c r="A384" s="62">
        <v>44077</v>
      </c>
      <c r="B384" s="61">
        <v>9.3219999999999992</v>
      </c>
      <c r="C384" s="88">
        <v>-0.29699999999999999</v>
      </c>
    </row>
    <row r="385" spans="1:3">
      <c r="A385" s="62">
        <v>44078</v>
      </c>
      <c r="B385" s="61">
        <v>9.218</v>
      </c>
      <c r="C385" s="88">
        <v>-0.30480000000000002</v>
      </c>
    </row>
    <row r="386" spans="1:3">
      <c r="A386" s="62">
        <v>44081</v>
      </c>
      <c r="B386" s="61">
        <v>9.26</v>
      </c>
      <c r="C386" s="88">
        <v>-0.30170000000000002</v>
      </c>
    </row>
    <row r="387" spans="1:3">
      <c r="A387" s="62">
        <v>44082</v>
      </c>
      <c r="B387" s="61">
        <v>9.1660000000000004</v>
      </c>
      <c r="C387" s="88">
        <v>-0.30870000000000003</v>
      </c>
    </row>
    <row r="388" spans="1:3">
      <c r="A388" s="62">
        <v>44083</v>
      </c>
      <c r="B388" s="61">
        <v>9.6039999999999992</v>
      </c>
      <c r="C388" s="88">
        <v>-0.2757</v>
      </c>
    </row>
    <row r="389" spans="1:3">
      <c r="A389" s="62">
        <v>44084</v>
      </c>
      <c r="B389" s="61">
        <v>9.5079999999999991</v>
      </c>
      <c r="C389" s="88">
        <v>-0.28300000000000003</v>
      </c>
    </row>
    <row r="390" spans="1:3">
      <c r="A390" s="62">
        <v>44085</v>
      </c>
      <c r="B390" s="61">
        <v>9.4960000000000004</v>
      </c>
      <c r="C390" s="88">
        <v>-0.28389999999999999</v>
      </c>
    </row>
    <row r="391" spans="1:3">
      <c r="A391" s="62">
        <v>44088</v>
      </c>
      <c r="B391" s="61">
        <v>9.5120000000000005</v>
      </c>
      <c r="C391" s="88">
        <v>-0.28270000000000001</v>
      </c>
    </row>
    <row r="392" spans="1:3">
      <c r="A392" s="62">
        <v>44089</v>
      </c>
      <c r="B392" s="61">
        <v>9.5079999999999991</v>
      </c>
      <c r="C392" s="88">
        <v>-0.28300000000000003</v>
      </c>
    </row>
    <row r="393" spans="1:3">
      <c r="A393" s="62">
        <v>44090</v>
      </c>
      <c r="B393" s="61">
        <v>9.6359999999999992</v>
      </c>
      <c r="C393" s="88">
        <v>-0.27329999999999999</v>
      </c>
    </row>
    <row r="394" spans="1:3">
      <c r="A394" s="62">
        <v>44091</v>
      </c>
      <c r="B394" s="61">
        <v>9.66</v>
      </c>
      <c r="C394" s="88">
        <v>-0.27149999999999996</v>
      </c>
    </row>
    <row r="395" spans="1:3">
      <c r="A395" s="62">
        <v>44092</v>
      </c>
      <c r="B395" s="61">
        <v>9.516</v>
      </c>
      <c r="C395" s="88">
        <v>-0.28239999999999998</v>
      </c>
    </row>
    <row r="396" spans="1:3">
      <c r="A396" s="62">
        <v>44095</v>
      </c>
      <c r="B396" s="61">
        <v>9.1440000000000001</v>
      </c>
      <c r="C396" s="88">
        <v>-0.31040000000000001</v>
      </c>
    </row>
    <row r="397" spans="1:3">
      <c r="A397" s="62">
        <v>44096</v>
      </c>
      <c r="B397" s="61">
        <v>9.25</v>
      </c>
      <c r="C397" s="88">
        <v>-0.3024</v>
      </c>
    </row>
    <row r="398" spans="1:3">
      <c r="A398" s="62">
        <v>44097</v>
      </c>
      <c r="B398" s="61">
        <v>9.2200000000000006</v>
      </c>
      <c r="C398" s="88">
        <v>-0.30469999999999997</v>
      </c>
    </row>
    <row r="399" spans="1:3">
      <c r="A399" s="62">
        <v>44098</v>
      </c>
      <c r="B399" s="61">
        <v>9.02</v>
      </c>
      <c r="C399" s="88">
        <v>-0.31980000000000003</v>
      </c>
    </row>
    <row r="400" spans="1:3">
      <c r="A400" s="62">
        <v>44099</v>
      </c>
      <c r="B400" s="61">
        <v>8.89</v>
      </c>
      <c r="C400" s="88">
        <v>-0.3296</v>
      </c>
    </row>
    <row r="401" spans="1:3">
      <c r="A401" s="62">
        <v>44102</v>
      </c>
      <c r="B401" s="61">
        <v>8.9960000000000004</v>
      </c>
      <c r="C401" s="88">
        <v>-0.32159999999999994</v>
      </c>
    </row>
    <row r="402" spans="1:3">
      <c r="A402" s="62">
        <v>44103</v>
      </c>
      <c r="B402" s="61">
        <v>8.8040000000000003</v>
      </c>
      <c r="C402" s="88">
        <v>-0.33600000000000002</v>
      </c>
    </row>
    <row r="403" spans="1:3">
      <c r="A403" s="62">
        <v>44104</v>
      </c>
      <c r="B403" s="61">
        <v>8.8840000000000003</v>
      </c>
      <c r="C403" s="88">
        <v>-0.33</v>
      </c>
    </row>
    <row r="404" spans="1:3">
      <c r="A404" s="62">
        <v>44105</v>
      </c>
      <c r="B404" s="61">
        <v>8.6839999999999993</v>
      </c>
      <c r="C404" s="88">
        <v>-0.34509999999999996</v>
      </c>
    </row>
    <row r="405" spans="1:3">
      <c r="A405" s="62">
        <v>44106</v>
      </c>
      <c r="B405" s="61">
        <v>8.84</v>
      </c>
      <c r="C405" s="88">
        <v>-0.33329999999999999</v>
      </c>
    </row>
    <row r="406" spans="1:3">
      <c r="A406" s="62">
        <v>44109</v>
      </c>
      <c r="B406" s="61">
        <v>9.1639999999999997</v>
      </c>
      <c r="C406" s="88">
        <v>-0.30890000000000001</v>
      </c>
    </row>
    <row r="407" spans="1:3">
      <c r="A407" s="62">
        <v>44110</v>
      </c>
      <c r="B407" s="61">
        <v>9.2200000000000006</v>
      </c>
      <c r="C407" s="88">
        <v>-0.30469999999999997</v>
      </c>
    </row>
    <row r="408" spans="1:3">
      <c r="A408" s="62">
        <v>44111</v>
      </c>
      <c r="B408" s="61">
        <v>9.0820000000000007</v>
      </c>
      <c r="C408" s="88">
        <v>-0.31509999999999999</v>
      </c>
    </row>
    <row r="409" spans="1:3">
      <c r="A409" s="62">
        <v>44112</v>
      </c>
      <c r="B409" s="61">
        <v>9.1720000000000006</v>
      </c>
      <c r="C409" s="88">
        <v>-0.30829999999999996</v>
      </c>
    </row>
    <row r="410" spans="1:3">
      <c r="A410" s="62">
        <v>44113</v>
      </c>
      <c r="B410" s="61">
        <v>9.4359999999999999</v>
      </c>
      <c r="C410" s="88">
        <v>-0.28839999999999999</v>
      </c>
    </row>
    <row r="411" spans="1:3">
      <c r="A411" s="62">
        <v>44116</v>
      </c>
      <c r="B411" s="61">
        <v>9.57</v>
      </c>
      <c r="C411" s="88">
        <v>-0.27829999999999999</v>
      </c>
    </row>
    <row r="412" spans="1:3">
      <c r="A412" s="62">
        <v>44117</v>
      </c>
      <c r="B412" s="61">
        <v>9.7240000000000002</v>
      </c>
      <c r="C412" s="88">
        <v>-0.26669999999999999</v>
      </c>
    </row>
    <row r="413" spans="1:3">
      <c r="A413" s="62">
        <v>44118</v>
      </c>
      <c r="B413" s="61">
        <v>9.6180000000000003</v>
      </c>
      <c r="C413" s="88">
        <v>-0.2747</v>
      </c>
    </row>
    <row r="414" spans="1:3">
      <c r="A414" s="62">
        <v>44119</v>
      </c>
      <c r="B414" s="61">
        <v>9.6059999999999999</v>
      </c>
      <c r="C414" s="88">
        <v>-0.27560000000000001</v>
      </c>
    </row>
    <row r="415" spans="1:3">
      <c r="A415" s="62">
        <v>44120</v>
      </c>
      <c r="B415" s="61">
        <v>9.5039999999999996</v>
      </c>
      <c r="C415" s="88">
        <v>-0.2833</v>
      </c>
    </row>
    <row r="416" spans="1:3">
      <c r="A416" s="62">
        <v>44123</v>
      </c>
      <c r="B416" s="61">
        <v>9.3840000000000003</v>
      </c>
      <c r="C416" s="88">
        <v>-0.2923</v>
      </c>
    </row>
    <row r="417" spans="1:3">
      <c r="A417" s="62">
        <v>44124</v>
      </c>
      <c r="B417" s="61">
        <v>9.4740000000000002</v>
      </c>
      <c r="C417" s="88">
        <v>-0.28550000000000003</v>
      </c>
    </row>
    <row r="418" spans="1:3">
      <c r="A418" s="62">
        <v>44125</v>
      </c>
      <c r="B418" s="61">
        <v>9.3840000000000003</v>
      </c>
      <c r="C418" s="88">
        <v>-0.2923</v>
      </c>
    </row>
    <row r="419" spans="1:3">
      <c r="A419" s="62">
        <v>44126</v>
      </c>
      <c r="B419" s="61">
        <v>9.3439999999999994</v>
      </c>
      <c r="C419" s="88">
        <v>-0.29530000000000001</v>
      </c>
    </row>
    <row r="420" spans="1:3">
      <c r="A420" s="62">
        <v>44127</v>
      </c>
      <c r="B420" s="61">
        <v>9.5180000000000007</v>
      </c>
      <c r="C420" s="88">
        <v>-0.28220000000000001</v>
      </c>
    </row>
    <row r="421" spans="1:3">
      <c r="A421" s="62">
        <v>44130</v>
      </c>
      <c r="B421" s="61">
        <v>9.3580000000000005</v>
      </c>
      <c r="C421" s="88">
        <v>-0.29430000000000001</v>
      </c>
    </row>
    <row r="422" spans="1:3">
      <c r="A422" s="62">
        <v>44131</v>
      </c>
      <c r="B422" s="61">
        <v>9.1679999999999993</v>
      </c>
      <c r="C422" s="88">
        <v>-0.30859999999999999</v>
      </c>
    </row>
    <row r="423" spans="1:3">
      <c r="A423" s="62">
        <v>44132</v>
      </c>
      <c r="B423" s="61">
        <v>9.048</v>
      </c>
      <c r="C423" s="88">
        <v>-0.31759999999999999</v>
      </c>
    </row>
    <row r="424" spans="1:3">
      <c r="A424" s="62">
        <v>44133</v>
      </c>
      <c r="B424" s="61">
        <v>9.6</v>
      </c>
      <c r="C424" s="88">
        <v>-0.27600000000000002</v>
      </c>
    </row>
    <row r="425" spans="1:3">
      <c r="A425" s="62">
        <v>44134</v>
      </c>
      <c r="B425" s="61">
        <v>9.6300000000000008</v>
      </c>
      <c r="C425" s="88">
        <v>-0.27379999999999999</v>
      </c>
    </row>
    <row r="426" spans="1:3">
      <c r="A426" s="62">
        <v>44137</v>
      </c>
      <c r="B426" s="61">
        <v>9.6859999999999999</v>
      </c>
      <c r="C426" s="88">
        <v>-0.26950000000000002</v>
      </c>
    </row>
    <row r="427" spans="1:3">
      <c r="A427" s="62">
        <v>44138</v>
      </c>
      <c r="B427" s="61">
        <v>9.5440000000000005</v>
      </c>
      <c r="C427" s="88">
        <v>-0.2802</v>
      </c>
    </row>
    <row r="428" spans="1:3">
      <c r="A428" s="62">
        <v>44139</v>
      </c>
      <c r="B428" s="61">
        <v>9.5719999999999992</v>
      </c>
      <c r="C428" s="88">
        <v>-0.27810000000000001</v>
      </c>
    </row>
    <row r="429" spans="1:3">
      <c r="A429" s="62">
        <v>44140</v>
      </c>
      <c r="B429" s="61">
        <v>9.5660000000000007</v>
      </c>
      <c r="C429" s="88">
        <v>-0.27860000000000001</v>
      </c>
    </row>
    <row r="430" spans="1:3">
      <c r="A430" s="62">
        <v>44141</v>
      </c>
      <c r="B430" s="61">
        <v>9.4260000000000002</v>
      </c>
      <c r="C430" s="88">
        <v>-0.28910000000000002</v>
      </c>
    </row>
    <row r="431" spans="1:3">
      <c r="A431" s="62">
        <v>44144</v>
      </c>
      <c r="B431" s="61">
        <v>9.7420000000000009</v>
      </c>
      <c r="C431" s="88">
        <v>-0.26530000000000004</v>
      </c>
    </row>
    <row r="432" spans="1:3">
      <c r="A432" s="62">
        <v>44145</v>
      </c>
      <c r="B432" s="61">
        <v>10.035</v>
      </c>
      <c r="C432" s="88">
        <v>-0.2432</v>
      </c>
    </row>
    <row r="433" spans="1:3">
      <c r="A433" s="62">
        <v>44146</v>
      </c>
      <c r="B433" s="61">
        <v>10.025</v>
      </c>
      <c r="C433" s="88">
        <v>-0.24399999999999999</v>
      </c>
    </row>
    <row r="434" spans="1:3">
      <c r="A434" s="62">
        <v>44147</v>
      </c>
      <c r="B434" s="61">
        <v>10.265000000000001</v>
      </c>
      <c r="C434" s="88">
        <v>-0.22589999999999999</v>
      </c>
    </row>
    <row r="435" spans="1:3">
      <c r="A435" s="62">
        <v>44148</v>
      </c>
      <c r="B435" s="61">
        <v>10.335000000000001</v>
      </c>
      <c r="C435" s="88">
        <v>-0.22059999999999999</v>
      </c>
    </row>
    <row r="436" spans="1:3">
      <c r="A436" s="62">
        <v>44151</v>
      </c>
      <c r="B436" s="61">
        <v>10.46</v>
      </c>
      <c r="C436" s="88">
        <v>-0.2112</v>
      </c>
    </row>
    <row r="437" spans="1:3">
      <c r="A437" s="62">
        <v>44152</v>
      </c>
      <c r="B437" s="61">
        <v>10.455</v>
      </c>
      <c r="C437" s="88">
        <v>-0.21149999999999999</v>
      </c>
    </row>
    <row r="438" spans="1:3">
      <c r="A438" s="62">
        <v>44153</v>
      </c>
      <c r="B438" s="61">
        <v>10.494999999999999</v>
      </c>
      <c r="C438" s="88">
        <v>-0.20850000000000002</v>
      </c>
    </row>
    <row r="439" spans="1:3">
      <c r="A439" s="62">
        <v>44154</v>
      </c>
      <c r="B439" s="61">
        <v>10.385</v>
      </c>
      <c r="C439" s="88">
        <v>-0.21679999999999999</v>
      </c>
    </row>
    <row r="440" spans="1:3">
      <c r="A440" s="62">
        <v>44155</v>
      </c>
      <c r="B440" s="61">
        <v>10.41</v>
      </c>
      <c r="C440" s="88">
        <v>-0.21489999999999998</v>
      </c>
    </row>
    <row r="441" spans="1:3">
      <c r="A441" s="62">
        <v>44158</v>
      </c>
      <c r="B441" s="61">
        <v>10.28</v>
      </c>
      <c r="C441" s="88">
        <v>-0.22469999999999998</v>
      </c>
    </row>
    <row r="442" spans="1:3">
      <c r="A442" s="62">
        <v>44159</v>
      </c>
      <c r="B442" s="61">
        <v>10.32</v>
      </c>
      <c r="C442" s="88">
        <v>-0.22170000000000001</v>
      </c>
    </row>
    <row r="443" spans="1:3">
      <c r="A443" s="62">
        <v>44160</v>
      </c>
      <c r="B443" s="61">
        <v>10.41</v>
      </c>
      <c r="C443" s="88">
        <v>-0.21489999999999998</v>
      </c>
    </row>
    <row r="444" spans="1:3">
      <c r="A444" s="62">
        <v>44161</v>
      </c>
      <c r="B444" s="61">
        <v>10.535</v>
      </c>
      <c r="C444" s="88">
        <v>-0.20550000000000002</v>
      </c>
    </row>
    <row r="445" spans="1:3">
      <c r="A445" s="62">
        <v>44162</v>
      </c>
      <c r="B445" s="61">
        <v>10.69</v>
      </c>
      <c r="C445" s="88">
        <v>-0.1938</v>
      </c>
    </row>
    <row r="446" spans="1:3">
      <c r="A446" s="62">
        <v>44165</v>
      </c>
      <c r="B446" s="61">
        <v>10.59</v>
      </c>
      <c r="C446" s="88">
        <v>-0.2014</v>
      </c>
    </row>
    <row r="447" spans="1:3">
      <c r="A447" s="62">
        <v>44166</v>
      </c>
      <c r="B447" s="61">
        <v>10.625</v>
      </c>
      <c r="C447" s="88">
        <v>-0.19870000000000002</v>
      </c>
    </row>
    <row r="448" spans="1:3">
      <c r="A448" s="62">
        <v>44167</v>
      </c>
      <c r="B448" s="61">
        <v>10.734999999999999</v>
      </c>
      <c r="C448" s="88">
        <v>-0.19039999999999999</v>
      </c>
    </row>
    <row r="449" spans="1:3">
      <c r="A449" s="62">
        <v>44168</v>
      </c>
      <c r="B449" s="61">
        <v>10.47</v>
      </c>
      <c r="C449" s="88">
        <v>-0.2104</v>
      </c>
    </row>
    <row r="450" spans="1:3">
      <c r="A450" s="62">
        <v>44169</v>
      </c>
      <c r="B450" s="61">
        <v>10.545</v>
      </c>
      <c r="C450" s="88">
        <v>-0.20480000000000001</v>
      </c>
    </row>
    <row r="451" spans="1:3">
      <c r="A451" s="62">
        <v>44172</v>
      </c>
      <c r="B451" s="61">
        <v>10.199999999999999</v>
      </c>
      <c r="C451" s="88">
        <v>-0.23079999999999998</v>
      </c>
    </row>
    <row r="452" spans="1:3">
      <c r="A452" s="62">
        <v>44173</v>
      </c>
      <c r="B452" s="61">
        <v>10.244999999999999</v>
      </c>
      <c r="C452" s="88">
        <v>-0.22739999999999999</v>
      </c>
    </row>
    <row r="453" spans="1:3">
      <c r="A453" s="62">
        <v>44174</v>
      </c>
      <c r="B453" s="61">
        <v>10.225</v>
      </c>
      <c r="C453" s="88">
        <v>-0.22889999999999999</v>
      </c>
    </row>
    <row r="454" spans="1:3">
      <c r="A454" s="62">
        <v>44175</v>
      </c>
      <c r="B454" s="61">
        <v>10.324999999999999</v>
      </c>
      <c r="C454" s="88">
        <v>-0.2213</v>
      </c>
    </row>
    <row r="455" spans="1:3">
      <c r="A455" s="62">
        <v>44176</v>
      </c>
      <c r="B455" s="61">
        <v>9.9079999999999995</v>
      </c>
      <c r="C455" s="88">
        <v>-0.25280000000000002</v>
      </c>
    </row>
    <row r="456" spans="1:3">
      <c r="A456" s="62">
        <v>44179</v>
      </c>
      <c r="B456" s="61">
        <v>10</v>
      </c>
      <c r="C456" s="88">
        <v>-0.24590000000000001</v>
      </c>
    </row>
    <row r="457" spans="1:3">
      <c r="A457" s="62">
        <v>44180</v>
      </c>
      <c r="B457" s="61">
        <v>9.7840000000000007</v>
      </c>
      <c r="C457" s="88">
        <v>-0.2621</v>
      </c>
    </row>
    <row r="458" spans="1:3">
      <c r="A458" s="62">
        <v>44181</v>
      </c>
      <c r="B458" s="61">
        <v>9.86</v>
      </c>
      <c r="C458" s="88">
        <v>-0.25640000000000002</v>
      </c>
    </row>
    <row r="459" spans="1:3">
      <c r="A459" s="62">
        <v>44182</v>
      </c>
      <c r="B459" s="61">
        <v>9.6259999999999994</v>
      </c>
      <c r="C459" s="88">
        <v>-0.27410000000000001</v>
      </c>
    </row>
    <row r="460" spans="1:3">
      <c r="A460" s="62">
        <v>44183</v>
      </c>
      <c r="B460" s="61">
        <v>9.9499999999999993</v>
      </c>
      <c r="C460" s="88">
        <v>-0.24960000000000002</v>
      </c>
    </row>
    <row r="461" spans="1:3">
      <c r="A461" s="62">
        <v>44186</v>
      </c>
      <c r="B461" s="61">
        <v>9.6059999999999999</v>
      </c>
      <c r="C461" s="88">
        <v>-0.27560000000000001</v>
      </c>
    </row>
    <row r="462" spans="1:3">
      <c r="A462" s="62">
        <v>44187</v>
      </c>
      <c r="B462" s="61">
        <v>9.6340000000000003</v>
      </c>
      <c r="C462" s="88">
        <v>-0.27350000000000002</v>
      </c>
    </row>
    <row r="463" spans="1:3">
      <c r="A463" s="62">
        <v>44188</v>
      </c>
      <c r="B463" s="61">
        <v>9.75</v>
      </c>
      <c r="C463" s="88">
        <v>-0.26469999999999999</v>
      </c>
    </row>
    <row r="464" spans="1:3">
      <c r="A464" s="62">
        <v>44189</v>
      </c>
      <c r="B464" s="61">
        <v>9.75</v>
      </c>
      <c r="C464" s="88">
        <v>-0.26469999999999999</v>
      </c>
    </row>
    <row r="465" spans="1:3">
      <c r="A465" s="62">
        <v>44193</v>
      </c>
      <c r="B465" s="61">
        <v>9.8140000000000001</v>
      </c>
      <c r="C465" s="88">
        <v>-0.25989999999999996</v>
      </c>
    </row>
    <row r="466" spans="1:3">
      <c r="A466" s="62">
        <v>44194</v>
      </c>
      <c r="B466" s="61">
        <v>9.8260000000000005</v>
      </c>
      <c r="C466" s="88">
        <v>-0.25900000000000001</v>
      </c>
    </row>
    <row r="467" spans="1:3">
      <c r="A467" s="62">
        <v>44195</v>
      </c>
      <c r="B467" s="61">
        <v>9.8040000000000003</v>
      </c>
      <c r="C467" s="88">
        <v>-0.2606</v>
      </c>
    </row>
    <row r="468" spans="1:3">
      <c r="A468" s="62">
        <v>44196</v>
      </c>
      <c r="B468" s="61">
        <v>9.734</v>
      </c>
      <c r="C468" s="88">
        <v>-0.26590000000000003</v>
      </c>
    </row>
    <row r="469" spans="1:3">
      <c r="A469" s="62">
        <v>44200</v>
      </c>
      <c r="B469" s="61">
        <v>9.9499999999999993</v>
      </c>
      <c r="C469" s="88">
        <v>-0.24960000000000002</v>
      </c>
    </row>
    <row r="470" spans="1:3">
      <c r="A470" s="62">
        <v>44201</v>
      </c>
      <c r="B470" s="61">
        <v>9.92</v>
      </c>
      <c r="C470" s="88">
        <v>-0.25190000000000001</v>
      </c>
    </row>
    <row r="471" spans="1:3">
      <c r="A471" s="62">
        <v>44202</v>
      </c>
      <c r="B471" s="61">
        <v>10.09</v>
      </c>
      <c r="C471" s="88">
        <v>-0.23910000000000001</v>
      </c>
    </row>
    <row r="472" spans="1:3">
      <c r="A472" s="62">
        <v>44203</v>
      </c>
      <c r="B472" s="61">
        <v>10.31</v>
      </c>
      <c r="C472" s="88">
        <v>-0.2225</v>
      </c>
    </row>
    <row r="473" spans="1:3">
      <c r="A473" s="62">
        <v>44204</v>
      </c>
      <c r="B473" s="61">
        <v>10.164999999999999</v>
      </c>
      <c r="C473" s="88">
        <v>-0.2334</v>
      </c>
    </row>
    <row r="474" spans="1:3">
      <c r="A474" s="62">
        <v>44207</v>
      </c>
      <c r="B474" s="61">
        <v>10.065</v>
      </c>
      <c r="C474" s="88">
        <v>-0.24100000000000002</v>
      </c>
    </row>
    <row r="475" spans="1:3">
      <c r="A475" s="62">
        <v>44208</v>
      </c>
      <c r="B475" s="61">
        <v>10.005000000000001</v>
      </c>
      <c r="C475" s="88">
        <v>-0.2455</v>
      </c>
    </row>
    <row r="476" spans="1:3">
      <c r="A476" s="62">
        <v>44209</v>
      </c>
      <c r="B476" s="61">
        <v>10.175000000000001</v>
      </c>
      <c r="C476" s="88">
        <v>-0.23269999999999999</v>
      </c>
    </row>
    <row r="477" spans="1:3">
      <c r="A477" s="62">
        <v>44210</v>
      </c>
      <c r="B477" s="61">
        <v>9.9559999999999995</v>
      </c>
      <c r="C477" s="88">
        <v>-0.2492</v>
      </c>
    </row>
    <row r="478" spans="1:3">
      <c r="A478" s="62">
        <v>44211</v>
      </c>
      <c r="B478" s="61">
        <v>9.75</v>
      </c>
      <c r="C478" s="88">
        <v>-0.26469999999999999</v>
      </c>
    </row>
    <row r="479" spans="1:3">
      <c r="A479" s="62">
        <v>44214</v>
      </c>
      <c r="B479" s="61">
        <v>9.67</v>
      </c>
      <c r="C479" s="88">
        <v>-0.2707</v>
      </c>
    </row>
    <row r="480" spans="1:3">
      <c r="A480" s="62">
        <v>44215</v>
      </c>
      <c r="B480" s="61">
        <v>9.6620000000000008</v>
      </c>
      <c r="C480" s="88">
        <v>-0.27129999999999999</v>
      </c>
    </row>
    <row r="481" spans="1:3">
      <c r="A481" s="62">
        <v>44216</v>
      </c>
      <c r="B481" s="61">
        <v>9.6620000000000008</v>
      </c>
      <c r="C481" s="88">
        <v>-0.27129999999999999</v>
      </c>
    </row>
    <row r="482" spans="1:3">
      <c r="A482" s="62">
        <v>44217</v>
      </c>
      <c r="B482" s="61">
        <v>9.5619999999999994</v>
      </c>
      <c r="C482" s="88">
        <v>-0.27889999999999998</v>
      </c>
    </row>
    <row r="483" spans="1:3">
      <c r="A483" s="62">
        <v>44218</v>
      </c>
      <c r="B483" s="61">
        <v>9.5879999999999992</v>
      </c>
      <c r="C483" s="88">
        <v>-0.27690000000000003</v>
      </c>
    </row>
    <row r="484" spans="1:3">
      <c r="A484" s="62">
        <v>44221</v>
      </c>
      <c r="B484" s="61">
        <v>9.5540000000000003</v>
      </c>
      <c r="C484" s="88">
        <v>-0.27949999999999997</v>
      </c>
    </row>
    <row r="485" spans="1:3">
      <c r="A485" s="62">
        <v>44222</v>
      </c>
      <c r="B485" s="61">
        <v>9.702</v>
      </c>
      <c r="C485" s="88">
        <v>-0.26829999999999998</v>
      </c>
    </row>
    <row r="486" spans="1:3">
      <c r="A486" s="62">
        <v>44223</v>
      </c>
      <c r="B486" s="61">
        <v>9.8539999999999992</v>
      </c>
      <c r="C486" s="88">
        <v>-0.25690000000000002</v>
      </c>
    </row>
    <row r="487" spans="1:3">
      <c r="A487" s="62">
        <v>44224</v>
      </c>
      <c r="B487" s="61">
        <v>9.8019999999999996</v>
      </c>
      <c r="C487" s="88">
        <v>-0.26079999999999998</v>
      </c>
    </row>
    <row r="488" spans="1:3">
      <c r="A488" s="62">
        <v>44225</v>
      </c>
      <c r="B488" s="61">
        <v>9.7040000000000006</v>
      </c>
      <c r="C488" s="88">
        <v>-0.26819999999999999</v>
      </c>
    </row>
    <row r="489" spans="1:3">
      <c r="A489" s="62">
        <v>44228</v>
      </c>
      <c r="B489" s="61">
        <v>9.7260000000000009</v>
      </c>
      <c r="C489" s="88">
        <v>-0.26649999999999996</v>
      </c>
    </row>
    <row r="490" spans="1:3">
      <c r="A490" s="62">
        <v>44229</v>
      </c>
      <c r="B490" s="61">
        <v>9.7159999999999993</v>
      </c>
      <c r="C490" s="88">
        <v>-0.26729999999999998</v>
      </c>
    </row>
    <row r="491" spans="1:3">
      <c r="A491" s="62">
        <v>44230</v>
      </c>
      <c r="B491" s="61">
        <v>9.7880000000000003</v>
      </c>
      <c r="C491" s="88">
        <v>-0.26179999999999998</v>
      </c>
    </row>
    <row r="492" spans="1:3">
      <c r="A492" s="62">
        <v>44231</v>
      </c>
      <c r="B492" s="61">
        <v>9.8320000000000007</v>
      </c>
      <c r="C492" s="88">
        <v>-0.25850000000000001</v>
      </c>
    </row>
    <row r="493" spans="1:3">
      <c r="A493" s="62">
        <v>44232</v>
      </c>
      <c r="B493" s="61">
        <v>9.8439999999999994</v>
      </c>
      <c r="C493" s="88">
        <v>-0.2576</v>
      </c>
    </row>
    <row r="494" spans="1:3">
      <c r="A494" s="62">
        <v>44235</v>
      </c>
      <c r="B494" s="61">
        <v>9.8260000000000005</v>
      </c>
      <c r="C494" s="88">
        <v>-0.25900000000000001</v>
      </c>
    </row>
    <row r="495" spans="1:3">
      <c r="A495" s="62">
        <v>44236</v>
      </c>
      <c r="B495" s="61">
        <v>9.7319999999999993</v>
      </c>
      <c r="C495" s="88">
        <v>-0.2661</v>
      </c>
    </row>
    <row r="496" spans="1:3">
      <c r="A496" s="62">
        <v>44237</v>
      </c>
      <c r="B496" s="61">
        <v>9.8719999999999999</v>
      </c>
      <c r="C496" s="88">
        <v>-0.2555</v>
      </c>
    </row>
    <row r="497" spans="1:3">
      <c r="A497" s="62">
        <v>44238</v>
      </c>
      <c r="B497" s="61">
        <v>9.7200000000000006</v>
      </c>
      <c r="C497" s="88">
        <v>-0.26700000000000002</v>
      </c>
    </row>
    <row r="498" spans="1:3">
      <c r="A498" s="62">
        <v>44239</v>
      </c>
      <c r="B498" s="61">
        <v>9.7460000000000004</v>
      </c>
      <c r="C498" s="88">
        <v>-0.26500000000000001</v>
      </c>
    </row>
    <row r="499" spans="1:3">
      <c r="A499" s="62">
        <v>44242</v>
      </c>
      <c r="B499" s="61">
        <v>9.89</v>
      </c>
      <c r="C499" s="88">
        <v>-0.25409999999999999</v>
      </c>
    </row>
    <row r="500" spans="1:3">
      <c r="A500" s="62">
        <v>44243</v>
      </c>
      <c r="B500" s="61">
        <v>9.89</v>
      </c>
      <c r="C500" s="88">
        <v>-0.25409999999999999</v>
      </c>
    </row>
    <row r="501" spans="1:3">
      <c r="A501" s="62">
        <v>44244</v>
      </c>
      <c r="B501" s="61">
        <v>10.050000000000001</v>
      </c>
      <c r="C501" s="88">
        <v>-0.24210000000000001</v>
      </c>
    </row>
    <row r="502" spans="1:3">
      <c r="A502" s="62">
        <v>44245</v>
      </c>
      <c r="B502" s="61">
        <v>9.7880000000000003</v>
      </c>
      <c r="C502" s="88">
        <v>-0.26179999999999998</v>
      </c>
    </row>
    <row r="503" spans="1:3">
      <c r="A503" s="62">
        <v>44246</v>
      </c>
      <c r="B503" s="61">
        <v>9.7639999999999993</v>
      </c>
      <c r="C503" s="88">
        <v>-0.26369999999999999</v>
      </c>
    </row>
    <row r="504" spans="1:3">
      <c r="A504" s="62">
        <v>44249</v>
      </c>
      <c r="B504" s="61">
        <v>9.7439999999999998</v>
      </c>
      <c r="C504" s="88">
        <v>-0.26519999999999999</v>
      </c>
    </row>
    <row r="505" spans="1:3">
      <c r="A505" s="62">
        <v>44250</v>
      </c>
      <c r="B505" s="61">
        <v>9.7899999999999991</v>
      </c>
      <c r="C505" s="88">
        <v>-0.26170000000000004</v>
      </c>
    </row>
    <row r="506" spans="1:3">
      <c r="A506" s="62">
        <v>44251</v>
      </c>
      <c r="B506" s="61">
        <v>9.7680000000000007</v>
      </c>
      <c r="C506" s="88">
        <v>-0.26329999999999998</v>
      </c>
    </row>
    <row r="507" spans="1:3">
      <c r="A507" s="62">
        <v>44252</v>
      </c>
      <c r="B507" s="61">
        <v>9.7940000000000005</v>
      </c>
      <c r="C507" s="88">
        <v>-0.26140000000000002</v>
      </c>
    </row>
    <row r="508" spans="1:3">
      <c r="A508" s="62">
        <v>44253</v>
      </c>
      <c r="B508" s="61">
        <v>9.548</v>
      </c>
      <c r="C508" s="88">
        <v>-0.27989999999999998</v>
      </c>
    </row>
    <row r="509" spans="1:3">
      <c r="A509" s="62">
        <v>44256</v>
      </c>
      <c r="B509" s="61">
        <v>9.6059999999999999</v>
      </c>
      <c r="C509" s="88">
        <v>-0.27560000000000001</v>
      </c>
    </row>
    <row r="510" spans="1:3">
      <c r="A510" s="62">
        <v>44257</v>
      </c>
      <c r="B510" s="61">
        <v>9.6479999999999997</v>
      </c>
      <c r="C510" s="88">
        <v>-0.27239999999999998</v>
      </c>
    </row>
    <row r="511" spans="1:3">
      <c r="A511" s="62">
        <v>44258</v>
      </c>
      <c r="B511" s="61">
        <v>9.6219999999999999</v>
      </c>
      <c r="C511" s="88">
        <v>-0.27440000000000003</v>
      </c>
    </row>
    <row r="512" spans="1:3">
      <c r="A512" s="62">
        <v>44259</v>
      </c>
      <c r="B512" s="61">
        <v>9.7919999999999998</v>
      </c>
      <c r="C512" s="88">
        <v>-0.26150000000000001</v>
      </c>
    </row>
    <row r="513" spans="1:3">
      <c r="A513" s="62">
        <v>44260</v>
      </c>
      <c r="B513" s="61">
        <v>9.8719999999999999</v>
      </c>
      <c r="C513" s="88">
        <v>-0.2555</v>
      </c>
    </row>
    <row r="514" spans="1:3">
      <c r="A514" s="62">
        <v>44263</v>
      </c>
      <c r="B514" s="61">
        <v>9.9440000000000008</v>
      </c>
      <c r="C514" s="88">
        <v>-0.25009999999999999</v>
      </c>
    </row>
    <row r="515" spans="1:3">
      <c r="A515" s="62">
        <v>44264</v>
      </c>
      <c r="B515" s="61">
        <v>9.9179999999999993</v>
      </c>
      <c r="C515" s="88">
        <v>-0.252</v>
      </c>
    </row>
    <row r="516" spans="1:3">
      <c r="A516" s="62">
        <v>44265</v>
      </c>
      <c r="B516" s="61">
        <v>10.199999999999999</v>
      </c>
      <c r="C516" s="88">
        <v>-0.23079999999999998</v>
      </c>
    </row>
    <row r="517" spans="1:3">
      <c r="A517" s="62">
        <v>44266</v>
      </c>
      <c r="B517" s="61">
        <v>10.185</v>
      </c>
      <c r="C517" s="88">
        <v>-0.23190000000000002</v>
      </c>
    </row>
    <row r="518" spans="1:3">
      <c r="A518" s="62">
        <v>44267</v>
      </c>
      <c r="B518" s="61">
        <v>10.24</v>
      </c>
      <c r="C518" s="88">
        <v>-0.2278</v>
      </c>
    </row>
    <row r="519" spans="1:3">
      <c r="A519" s="62">
        <v>44270</v>
      </c>
      <c r="B519" s="61">
        <v>10.335000000000001</v>
      </c>
      <c r="C519" s="88">
        <v>-0.22059999999999999</v>
      </c>
    </row>
    <row r="520" spans="1:3">
      <c r="A520" s="62">
        <v>44271</v>
      </c>
      <c r="B520" s="61">
        <v>10.395</v>
      </c>
      <c r="C520" s="88">
        <v>-0.21609999999999999</v>
      </c>
    </row>
    <row r="521" spans="1:3">
      <c r="A521" s="62">
        <v>44272</v>
      </c>
      <c r="B521" s="61">
        <v>10.445</v>
      </c>
      <c r="C521" s="88">
        <v>-0.21230000000000002</v>
      </c>
    </row>
    <row r="522" spans="1:3">
      <c r="A522" s="62">
        <v>44273</v>
      </c>
      <c r="B522" s="61">
        <v>10.48</v>
      </c>
      <c r="C522" s="88">
        <v>-0.2097</v>
      </c>
    </row>
    <row r="523" spans="1:3">
      <c r="A523" s="62">
        <v>44274</v>
      </c>
      <c r="B523" s="61">
        <v>10.46</v>
      </c>
      <c r="C523" s="88">
        <v>-0.2112</v>
      </c>
    </row>
    <row r="524" spans="1:3">
      <c r="A524" s="62">
        <v>44277</v>
      </c>
      <c r="B524" s="61">
        <v>10.484999999999999</v>
      </c>
      <c r="C524" s="88">
        <v>-0.20929999999999999</v>
      </c>
    </row>
    <row r="525" spans="1:3">
      <c r="A525" s="62">
        <v>44278</v>
      </c>
      <c r="B525" s="61">
        <v>10.555</v>
      </c>
      <c r="C525" s="88">
        <v>-0.20399999999999999</v>
      </c>
    </row>
    <row r="526" spans="1:3">
      <c r="A526" s="62">
        <v>44279</v>
      </c>
      <c r="B526" s="61">
        <v>10.425000000000001</v>
      </c>
      <c r="C526" s="88">
        <v>-0.21379999999999999</v>
      </c>
    </row>
    <row r="527" spans="1:3">
      <c r="A527" s="62">
        <v>44280</v>
      </c>
      <c r="B527" s="61">
        <v>10.4</v>
      </c>
      <c r="C527" s="88">
        <v>-0.2157</v>
      </c>
    </row>
    <row r="528" spans="1:3">
      <c r="A528" s="62">
        <v>44281</v>
      </c>
      <c r="B528" s="61">
        <v>10.455</v>
      </c>
      <c r="C528" s="88">
        <v>-0.21149999999999999</v>
      </c>
    </row>
    <row r="529" spans="1:3">
      <c r="A529" s="62">
        <v>44284</v>
      </c>
      <c r="B529" s="61">
        <v>10.59</v>
      </c>
      <c r="C529" s="88">
        <v>-0.2014</v>
      </c>
    </row>
    <row r="530" spans="1:3">
      <c r="A530" s="62">
        <v>44285</v>
      </c>
      <c r="B530" s="61">
        <v>10.56</v>
      </c>
      <c r="C530" s="88">
        <v>-0.2036</v>
      </c>
    </row>
    <row r="531" spans="1:3">
      <c r="A531" s="62">
        <v>44286</v>
      </c>
      <c r="B531" s="61">
        <v>10.505000000000001</v>
      </c>
      <c r="C531" s="88">
        <v>-0.20780000000000001</v>
      </c>
    </row>
    <row r="532" spans="1:3">
      <c r="A532" s="62">
        <v>44287</v>
      </c>
      <c r="B532" s="61">
        <v>10.468</v>
      </c>
      <c r="C532" s="88">
        <v>-0.21059999999999998</v>
      </c>
    </row>
    <row r="533" spans="1:3">
      <c r="A533" s="62">
        <v>44292</v>
      </c>
      <c r="B533" s="61">
        <v>10.454000000000001</v>
      </c>
      <c r="C533" s="88">
        <v>-0.21160000000000001</v>
      </c>
    </row>
    <row r="534" spans="1:3">
      <c r="A534" s="62">
        <v>44293</v>
      </c>
      <c r="B534" s="61">
        <v>10.504</v>
      </c>
      <c r="C534" s="88">
        <v>-0.20780000000000001</v>
      </c>
    </row>
    <row r="535" spans="1:3">
      <c r="A535" s="62">
        <v>44294</v>
      </c>
      <c r="B535" s="61">
        <v>10.56</v>
      </c>
      <c r="C535" s="88">
        <v>-0.2036</v>
      </c>
    </row>
    <row r="536" spans="1:3">
      <c r="A536" s="62">
        <v>44295</v>
      </c>
      <c r="B536" s="61">
        <v>10.474</v>
      </c>
      <c r="C536" s="88">
        <v>-0.21010000000000001</v>
      </c>
    </row>
    <row r="537" spans="1:3">
      <c r="A537" s="62">
        <v>44298</v>
      </c>
      <c r="B537" s="61">
        <v>10.343999999999999</v>
      </c>
      <c r="C537" s="88">
        <v>-0.21989999999999998</v>
      </c>
    </row>
    <row r="538" spans="1:3">
      <c r="A538" s="62">
        <v>44299</v>
      </c>
      <c r="B538" s="61">
        <v>10.234</v>
      </c>
      <c r="C538" s="88">
        <v>-0.22820000000000001</v>
      </c>
    </row>
    <row r="539" spans="1:3">
      <c r="A539" s="62">
        <v>44300</v>
      </c>
      <c r="B539" s="61">
        <v>10.228</v>
      </c>
      <c r="C539" s="88">
        <v>-0.22870000000000001</v>
      </c>
    </row>
    <row r="540" spans="1:3">
      <c r="A540" s="62">
        <v>44301</v>
      </c>
      <c r="B540" s="61">
        <v>10.228</v>
      </c>
      <c r="C540" s="88">
        <v>-0.22870000000000001</v>
      </c>
    </row>
    <row r="541" spans="1:3">
      <c r="A541" s="62">
        <v>44302</v>
      </c>
      <c r="B541" s="61">
        <v>10.35</v>
      </c>
      <c r="C541" s="88">
        <v>-0.2195</v>
      </c>
    </row>
    <row r="542" spans="1:3">
      <c r="A542" s="62">
        <v>44305</v>
      </c>
      <c r="B542" s="61">
        <v>10.45</v>
      </c>
      <c r="C542" s="88">
        <v>-0.21190000000000001</v>
      </c>
    </row>
    <row r="543" spans="1:3">
      <c r="A543" s="62">
        <v>44306</v>
      </c>
      <c r="B543" s="61">
        <v>10.486000000000001</v>
      </c>
      <c r="C543" s="88">
        <v>-0.20920000000000002</v>
      </c>
    </row>
    <row r="544" spans="1:3">
      <c r="A544" s="62">
        <v>44307</v>
      </c>
      <c r="B544" s="61">
        <v>10.481999999999999</v>
      </c>
      <c r="C544" s="88">
        <v>-0.20949999999999999</v>
      </c>
    </row>
    <row r="545" spans="1:3">
      <c r="A545" s="62">
        <v>44308</v>
      </c>
      <c r="B545" s="61">
        <v>10.311999999999999</v>
      </c>
      <c r="C545" s="88">
        <v>-0.2223</v>
      </c>
    </row>
    <row r="546" spans="1:3">
      <c r="A546" s="62">
        <v>44309</v>
      </c>
      <c r="B546" s="61">
        <v>10.305999999999999</v>
      </c>
      <c r="C546" s="88">
        <v>-0.2228</v>
      </c>
    </row>
    <row r="547" spans="1:3">
      <c r="A547" s="62">
        <v>44312</v>
      </c>
      <c r="B547" s="61">
        <v>10.31</v>
      </c>
      <c r="C547" s="88">
        <v>-0.2225</v>
      </c>
    </row>
    <row r="548" spans="1:3">
      <c r="A548" s="62">
        <v>44313</v>
      </c>
      <c r="B548" s="61">
        <v>10.334</v>
      </c>
      <c r="C548" s="88">
        <v>-0.22070000000000001</v>
      </c>
    </row>
    <row r="549" spans="1:3">
      <c r="A549" s="62">
        <v>44314</v>
      </c>
      <c r="B549" s="61">
        <v>10.422000000000001</v>
      </c>
      <c r="C549" s="88">
        <v>-0.214</v>
      </c>
    </row>
    <row r="550" spans="1:3">
      <c r="A550" s="62">
        <v>44315</v>
      </c>
      <c r="B550" s="61">
        <v>10.384</v>
      </c>
      <c r="C550" s="88">
        <v>-0.21690000000000001</v>
      </c>
    </row>
    <row r="551" spans="1:3">
      <c r="A551" s="62">
        <v>44316</v>
      </c>
      <c r="B551" s="61">
        <v>10.35</v>
      </c>
      <c r="C551" s="88">
        <v>-0.2195</v>
      </c>
    </row>
    <row r="552" spans="1:3">
      <c r="A552" s="62">
        <v>44319</v>
      </c>
      <c r="B552" s="61">
        <v>10.38</v>
      </c>
      <c r="C552" s="88">
        <v>-0.21719999999999998</v>
      </c>
    </row>
    <row r="553" spans="1:3">
      <c r="A553" s="62">
        <v>44320</v>
      </c>
      <c r="B553" s="61">
        <v>10.442</v>
      </c>
      <c r="C553" s="88">
        <v>-0.21249999999999999</v>
      </c>
    </row>
    <row r="554" spans="1:3">
      <c r="A554" s="62">
        <v>44321</v>
      </c>
      <c r="B554" s="61">
        <v>10.446</v>
      </c>
      <c r="C554" s="88">
        <v>-0.2122</v>
      </c>
    </row>
    <row r="555" spans="1:3">
      <c r="A555" s="62">
        <v>44322</v>
      </c>
      <c r="B555" s="61">
        <v>10.494</v>
      </c>
      <c r="C555" s="88">
        <v>-0.20860000000000001</v>
      </c>
    </row>
    <row r="556" spans="1:3">
      <c r="A556" s="62">
        <v>44323</v>
      </c>
      <c r="B556" s="61">
        <v>10.481999999999999</v>
      </c>
      <c r="C556" s="88">
        <v>-0.20949999999999999</v>
      </c>
    </row>
    <row r="557" spans="1:3">
      <c r="A557" s="62">
        <v>44326</v>
      </c>
      <c r="B557" s="61">
        <v>10.6</v>
      </c>
      <c r="C557" s="88">
        <v>-0.2006</v>
      </c>
    </row>
    <row r="558" spans="1:3">
      <c r="A558" s="62">
        <v>44327</v>
      </c>
      <c r="B558" s="61">
        <v>10.353999999999999</v>
      </c>
      <c r="C558" s="88">
        <v>-0.21920000000000001</v>
      </c>
    </row>
    <row r="559" spans="1:3">
      <c r="A559" s="62">
        <v>44328</v>
      </c>
      <c r="B559" s="61">
        <v>10.484</v>
      </c>
      <c r="C559" s="88">
        <v>-0.2094</v>
      </c>
    </row>
    <row r="560" spans="1:3">
      <c r="A560" s="62">
        <v>44329</v>
      </c>
      <c r="B560" s="61">
        <v>10.478</v>
      </c>
      <c r="C560" s="88">
        <v>-0.20980000000000001</v>
      </c>
    </row>
    <row r="561" spans="1:3">
      <c r="A561" s="62">
        <v>44330</v>
      </c>
      <c r="B561" s="61">
        <v>10.558</v>
      </c>
      <c r="C561" s="88">
        <v>-0.20379999999999998</v>
      </c>
    </row>
    <row r="562" spans="1:3">
      <c r="A562" s="62">
        <v>44333</v>
      </c>
      <c r="B562" s="61">
        <v>10.683999999999999</v>
      </c>
      <c r="C562" s="88">
        <v>-0.1943</v>
      </c>
    </row>
    <row r="563" spans="1:3">
      <c r="A563" s="62">
        <v>44334</v>
      </c>
      <c r="B563" s="61">
        <v>10.528</v>
      </c>
      <c r="C563" s="88">
        <v>-0.20600000000000002</v>
      </c>
    </row>
    <row r="564" spans="1:3">
      <c r="A564" s="62">
        <v>44335</v>
      </c>
      <c r="B564" s="61">
        <v>10.378</v>
      </c>
      <c r="C564" s="88">
        <v>-0.21729999999999999</v>
      </c>
    </row>
    <row r="565" spans="1:3">
      <c r="A565" s="62">
        <v>44336</v>
      </c>
      <c r="B565" s="61">
        <v>10.417999999999999</v>
      </c>
      <c r="C565" s="88">
        <v>-0.21429999999999999</v>
      </c>
    </row>
    <row r="566" spans="1:3">
      <c r="A566" s="62">
        <v>44337</v>
      </c>
      <c r="B566" s="61">
        <v>10.532</v>
      </c>
      <c r="C566" s="88">
        <v>-0.20569999999999999</v>
      </c>
    </row>
    <row r="567" spans="1:3">
      <c r="A567" s="62">
        <v>44340</v>
      </c>
      <c r="B567" s="61">
        <v>10.536</v>
      </c>
      <c r="C567" s="88">
        <v>-0.2054</v>
      </c>
    </row>
    <row r="568" spans="1:3">
      <c r="A568" s="62">
        <v>44341</v>
      </c>
      <c r="B568" s="61">
        <v>10.44</v>
      </c>
      <c r="C568" s="88">
        <v>-0.2127</v>
      </c>
    </row>
    <row r="569" spans="1:3">
      <c r="A569" s="62">
        <v>44342</v>
      </c>
      <c r="B569" s="61">
        <v>10.426</v>
      </c>
      <c r="C569" s="88">
        <v>-0.2137</v>
      </c>
    </row>
    <row r="570" spans="1:3">
      <c r="A570" s="62">
        <v>44343</v>
      </c>
      <c r="B570" s="61">
        <v>10.401999999999999</v>
      </c>
      <c r="C570" s="88">
        <v>-0.2155</v>
      </c>
    </row>
    <row r="571" spans="1:3">
      <c r="A571" s="62">
        <v>44344</v>
      </c>
      <c r="B571" s="61">
        <v>10.476000000000001</v>
      </c>
      <c r="C571" s="88">
        <v>-0.21</v>
      </c>
    </row>
    <row r="572" spans="1:3">
      <c r="A572" s="62">
        <v>44347</v>
      </c>
      <c r="B572" s="61">
        <v>10.41</v>
      </c>
      <c r="C572" s="88">
        <v>-0.21489999999999998</v>
      </c>
    </row>
    <row r="573" spans="1:3">
      <c r="A573" s="62">
        <v>44348</v>
      </c>
      <c r="B573" s="61">
        <v>10.448</v>
      </c>
      <c r="C573" s="88">
        <v>-0.21210000000000001</v>
      </c>
    </row>
    <row r="574" spans="1:3">
      <c r="A574" s="62">
        <v>44349</v>
      </c>
      <c r="B574" s="61">
        <v>10.56</v>
      </c>
      <c r="C574" s="88">
        <v>-0.2036</v>
      </c>
    </row>
    <row r="575" spans="1:3">
      <c r="A575" s="62">
        <v>44350</v>
      </c>
      <c r="B575" s="61">
        <v>10.55</v>
      </c>
      <c r="C575" s="88">
        <v>-0.20440000000000003</v>
      </c>
    </row>
    <row r="576" spans="1:3">
      <c r="A576" s="62">
        <v>44351</v>
      </c>
      <c r="B576" s="61">
        <v>10.513999999999999</v>
      </c>
      <c r="C576" s="88">
        <v>-0.20710000000000001</v>
      </c>
    </row>
    <row r="577" spans="1:3">
      <c r="A577" s="62">
        <v>44354</v>
      </c>
      <c r="B577" s="61">
        <v>10.52</v>
      </c>
      <c r="C577" s="88">
        <v>-0.20660000000000001</v>
      </c>
    </row>
    <row r="578" spans="1:3">
      <c r="A578" s="62">
        <v>44355</v>
      </c>
      <c r="B578" s="61">
        <v>10.502000000000001</v>
      </c>
      <c r="C578" s="88">
        <v>-0.20800000000000002</v>
      </c>
    </row>
    <row r="579" spans="1:3">
      <c r="A579" s="62">
        <v>44356</v>
      </c>
      <c r="B579" s="61">
        <v>10.587999999999999</v>
      </c>
      <c r="C579" s="88">
        <v>-0.20149999999999998</v>
      </c>
    </row>
    <row r="580" spans="1:3">
      <c r="A580" s="62">
        <v>44357</v>
      </c>
      <c r="B580" s="61">
        <v>10.45</v>
      </c>
      <c r="C580" s="88">
        <v>-0.21190000000000001</v>
      </c>
    </row>
    <row r="581" spans="1:3">
      <c r="A581" s="62">
        <v>44358</v>
      </c>
      <c r="B581" s="61">
        <v>10.412000000000001</v>
      </c>
      <c r="C581" s="88">
        <v>-0.21479999999999999</v>
      </c>
    </row>
    <row r="582" spans="1:3">
      <c r="A582" s="62">
        <v>44361</v>
      </c>
      <c r="B582" s="61">
        <v>10.45</v>
      </c>
      <c r="C582" s="88">
        <v>-0.21190000000000001</v>
      </c>
    </row>
    <row r="583" spans="1:3">
      <c r="A583" s="62">
        <v>44362</v>
      </c>
      <c r="B583" s="61">
        <v>10.112</v>
      </c>
      <c r="C583" s="88">
        <v>-0.23739999999999997</v>
      </c>
    </row>
    <row r="584" spans="1:3">
      <c r="A584" s="62">
        <v>44363</v>
      </c>
      <c r="B584" s="61">
        <v>10.045999999999999</v>
      </c>
      <c r="C584" s="88">
        <v>-0.24239999999999998</v>
      </c>
    </row>
    <row r="585" spans="1:3">
      <c r="A585" s="62">
        <v>44364</v>
      </c>
      <c r="B585" s="61">
        <v>10.018000000000001</v>
      </c>
      <c r="C585" s="88">
        <v>-0.2445</v>
      </c>
    </row>
    <row r="586" spans="1:3">
      <c r="A586" s="62">
        <v>44365</v>
      </c>
      <c r="B586" s="61">
        <v>9.89</v>
      </c>
      <c r="C586" s="88">
        <v>-0.25409999999999999</v>
      </c>
    </row>
    <row r="587" spans="1:3">
      <c r="A587" s="62">
        <v>44368</v>
      </c>
      <c r="B587" s="61">
        <v>9.9039999999999999</v>
      </c>
      <c r="C587" s="88">
        <v>-0.25309999999999999</v>
      </c>
    </row>
    <row r="588" spans="1:3">
      <c r="A588" s="62">
        <v>44369</v>
      </c>
      <c r="B588" s="61">
        <v>9.9160000000000004</v>
      </c>
      <c r="C588" s="88">
        <v>-0.25219999999999998</v>
      </c>
    </row>
    <row r="589" spans="1:3">
      <c r="A589" s="62">
        <v>44370</v>
      </c>
      <c r="B589" s="61">
        <v>9.657</v>
      </c>
      <c r="C589" s="88">
        <v>-0.2717</v>
      </c>
    </row>
    <row r="590" spans="1:3">
      <c r="A590" s="62">
        <v>44371</v>
      </c>
      <c r="B590" s="61">
        <v>9.6199999999999992</v>
      </c>
      <c r="C590" s="88">
        <v>-0.27449999999999997</v>
      </c>
    </row>
    <row r="591" spans="1:3">
      <c r="A591" s="62">
        <v>44372</v>
      </c>
      <c r="B591" s="61">
        <v>9.6080000000000005</v>
      </c>
      <c r="C591" s="88">
        <v>-0.27539999999999998</v>
      </c>
    </row>
    <row r="592" spans="1:3">
      <c r="A592" s="62">
        <v>44375</v>
      </c>
      <c r="B592" s="61">
        <v>9.5690000000000008</v>
      </c>
      <c r="C592" s="88">
        <v>-0.27839999999999998</v>
      </c>
    </row>
    <row r="593" spans="1:3">
      <c r="A593" s="62">
        <v>44376</v>
      </c>
      <c r="B593" s="61">
        <v>9.5630000000000006</v>
      </c>
      <c r="C593" s="88">
        <v>-0.27879999999999999</v>
      </c>
    </row>
    <row r="594" spans="1:3">
      <c r="A594" s="62">
        <v>44377</v>
      </c>
      <c r="B594" s="61">
        <v>9.6150000000000002</v>
      </c>
      <c r="C594" s="88">
        <v>-0.27489999999999998</v>
      </c>
    </row>
    <row r="595" spans="1:3">
      <c r="A595" s="62">
        <v>44378</v>
      </c>
      <c r="B595" s="61">
        <v>9.6639999999999997</v>
      </c>
      <c r="C595" s="88">
        <v>-0.2712</v>
      </c>
    </row>
    <row r="596" spans="1:3">
      <c r="A596" s="62">
        <v>44379</v>
      </c>
      <c r="B596" s="61">
        <v>9.6050000000000004</v>
      </c>
      <c r="C596" s="88">
        <v>-0.27560000000000001</v>
      </c>
    </row>
    <row r="597" spans="1:3">
      <c r="A597" s="62">
        <v>44382</v>
      </c>
      <c r="B597" s="61">
        <v>9.5969999999999995</v>
      </c>
      <c r="C597" s="88">
        <v>-0.2762</v>
      </c>
    </row>
    <row r="598" spans="1:3">
      <c r="A598" s="62">
        <v>44383</v>
      </c>
      <c r="B598" s="61">
        <v>9.5340000000000007</v>
      </c>
      <c r="C598" s="88">
        <v>-0.28100000000000003</v>
      </c>
    </row>
    <row r="599" spans="1:3">
      <c r="A599" s="62">
        <v>44384</v>
      </c>
      <c r="B599" s="61">
        <v>9.4329999999999998</v>
      </c>
      <c r="C599" s="88">
        <v>-0.28859999999999997</v>
      </c>
    </row>
    <row r="600" spans="1:3">
      <c r="A600" s="62">
        <v>44385</v>
      </c>
      <c r="B600" s="61">
        <v>9.3680000000000003</v>
      </c>
      <c r="C600" s="88">
        <v>-0.29350000000000004</v>
      </c>
    </row>
    <row r="601" spans="1:3">
      <c r="A601" s="62">
        <v>44386</v>
      </c>
      <c r="B601" s="61">
        <v>9.4849999999999994</v>
      </c>
      <c r="C601" s="88">
        <v>-0.28470000000000001</v>
      </c>
    </row>
    <row r="602" spans="1:3">
      <c r="A602" s="62">
        <v>44389</v>
      </c>
      <c r="B602" s="61">
        <v>9.5920000000000005</v>
      </c>
      <c r="C602" s="88">
        <v>-0.27660000000000001</v>
      </c>
    </row>
    <row r="603" spans="1:3">
      <c r="A603" s="62">
        <v>44390</v>
      </c>
      <c r="B603" s="61">
        <v>9.6199999999999992</v>
      </c>
      <c r="C603" s="88">
        <v>-0.27449999999999997</v>
      </c>
    </row>
    <row r="604" spans="1:3">
      <c r="A604" s="62">
        <v>44391</v>
      </c>
      <c r="B604" s="61">
        <v>9.5939999999999994</v>
      </c>
      <c r="C604" s="88">
        <v>-0.27649999999999997</v>
      </c>
    </row>
    <row r="605" spans="1:3">
      <c r="A605" s="62">
        <v>44392</v>
      </c>
      <c r="B605" s="61">
        <v>9.5310000000000006</v>
      </c>
      <c r="C605" s="88">
        <v>-0.28120000000000001</v>
      </c>
    </row>
    <row r="606" spans="1:3">
      <c r="A606" s="62">
        <v>44393</v>
      </c>
      <c r="B606" s="61">
        <v>9.593</v>
      </c>
      <c r="C606" s="88">
        <v>-0.27649999999999997</v>
      </c>
    </row>
    <row r="607" spans="1:3">
      <c r="A607" s="62">
        <v>44396</v>
      </c>
      <c r="B607" s="61">
        <v>9.3640000000000008</v>
      </c>
      <c r="C607" s="88">
        <v>-0.29380000000000001</v>
      </c>
    </row>
    <row r="608" spans="1:3">
      <c r="A608" s="62">
        <v>44397</v>
      </c>
      <c r="B608" s="61">
        <v>9.3680000000000003</v>
      </c>
      <c r="C608" s="88">
        <v>-0.29350000000000004</v>
      </c>
    </row>
    <row r="609" spans="1:3">
      <c r="A609" s="62">
        <v>44398</v>
      </c>
      <c r="B609" s="61">
        <v>9.4849999999999994</v>
      </c>
      <c r="C609" s="88">
        <v>-0.28470000000000001</v>
      </c>
    </row>
    <row r="610" spans="1:3">
      <c r="A610" s="62">
        <v>44399</v>
      </c>
      <c r="B610" s="61">
        <v>9.4619999999999997</v>
      </c>
      <c r="C610" s="88">
        <v>-0.28639999999999999</v>
      </c>
    </row>
    <row r="611" spans="1:3">
      <c r="A611" s="62">
        <v>44400</v>
      </c>
      <c r="B611" s="61">
        <v>9.5239999999999991</v>
      </c>
      <c r="C611" s="88">
        <v>-0.28170000000000001</v>
      </c>
    </row>
    <row r="612" spans="1:3">
      <c r="A612" s="62">
        <v>44403</v>
      </c>
      <c r="B612" s="61">
        <v>9.6229999999999993</v>
      </c>
      <c r="C612" s="88">
        <v>-0.27429999999999999</v>
      </c>
    </row>
    <row r="613" spans="1:3">
      <c r="A613" s="62">
        <v>44404</v>
      </c>
      <c r="B613" s="61">
        <v>9.66</v>
      </c>
      <c r="C613" s="88">
        <v>-0.27149999999999996</v>
      </c>
    </row>
    <row r="614" spans="1:3">
      <c r="A614" s="62">
        <v>44405</v>
      </c>
      <c r="B614" s="61">
        <v>9.6270000000000007</v>
      </c>
      <c r="C614" s="88">
        <v>-0.27399999999999997</v>
      </c>
    </row>
    <row r="615" spans="1:3">
      <c r="A615" s="62">
        <v>44406</v>
      </c>
      <c r="B615" s="61">
        <v>9.3130000000000006</v>
      </c>
      <c r="C615" s="88">
        <v>-0.29770000000000002</v>
      </c>
    </row>
    <row r="616" spans="1:3">
      <c r="A616" s="62">
        <v>44407</v>
      </c>
      <c r="B616" s="61">
        <v>9.3949999999999996</v>
      </c>
      <c r="C616" s="88">
        <v>-0.29149999999999998</v>
      </c>
    </row>
    <row r="617" spans="1:3">
      <c r="A617" s="62">
        <v>44410</v>
      </c>
      <c r="B617" s="61">
        <v>9.4450000000000003</v>
      </c>
      <c r="C617" s="88">
        <v>-0.28770000000000001</v>
      </c>
    </row>
    <row r="618" spans="1:3">
      <c r="A618" s="62">
        <v>44411</v>
      </c>
      <c r="B618" s="61">
        <v>9.5079999999999991</v>
      </c>
      <c r="C618" s="88">
        <v>-0.28300000000000003</v>
      </c>
    </row>
    <row r="619" spans="1:3">
      <c r="A619" s="62">
        <v>44412</v>
      </c>
      <c r="B619" s="61">
        <v>9.4770000000000003</v>
      </c>
      <c r="C619" s="88">
        <v>-0.2853</v>
      </c>
    </row>
    <row r="620" spans="1:3">
      <c r="A620" s="62">
        <v>44413</v>
      </c>
      <c r="B620" s="61">
        <v>9.4700000000000006</v>
      </c>
      <c r="C620" s="88">
        <v>-0.2858</v>
      </c>
    </row>
    <row r="621" spans="1:3">
      <c r="A621" s="62">
        <v>44414</v>
      </c>
      <c r="B621" s="61">
        <v>9.5239999999999991</v>
      </c>
      <c r="C621" s="88">
        <v>-0.28170000000000001</v>
      </c>
    </row>
    <row r="622" spans="1:3">
      <c r="A622" s="62">
        <v>44417</v>
      </c>
      <c r="B622" s="61">
        <v>9.5359999999999996</v>
      </c>
      <c r="C622" s="88">
        <v>-0.28079999999999999</v>
      </c>
    </row>
    <row r="623" spans="1:3">
      <c r="A623" s="62">
        <v>44418</v>
      </c>
      <c r="B623" s="61">
        <v>9.5250000000000004</v>
      </c>
      <c r="C623" s="88">
        <v>-0.28170000000000001</v>
      </c>
    </row>
    <row r="624" spans="1:3">
      <c r="A624" s="62">
        <v>44419</v>
      </c>
      <c r="B624" s="61">
        <v>9.5489999999999995</v>
      </c>
      <c r="C624" s="88">
        <v>-0.27989999999999998</v>
      </c>
    </row>
    <row r="625" spans="1:3">
      <c r="A625" s="62">
        <v>44420</v>
      </c>
      <c r="B625" s="61">
        <v>9.5719999999999992</v>
      </c>
      <c r="C625" s="88">
        <v>-0.27810000000000001</v>
      </c>
    </row>
    <row r="626" spans="1:3">
      <c r="A626" s="62">
        <v>44421</v>
      </c>
      <c r="B626" s="61">
        <v>9.6259999999999994</v>
      </c>
      <c r="C626" s="88">
        <v>-0.27410000000000001</v>
      </c>
    </row>
    <row r="627" spans="1:3">
      <c r="A627" s="62">
        <v>44424</v>
      </c>
      <c r="B627" s="61">
        <v>9.6039999999999992</v>
      </c>
      <c r="C627" s="88">
        <v>-0.2757</v>
      </c>
    </row>
    <row r="628" spans="1:3">
      <c r="A628" s="62">
        <v>44425</v>
      </c>
      <c r="B628" s="61">
        <v>9.6170000000000009</v>
      </c>
      <c r="C628" s="88">
        <v>-0.2747</v>
      </c>
    </row>
    <row r="629" spans="1:3">
      <c r="A629" s="62">
        <v>44426</v>
      </c>
      <c r="B629" s="61">
        <v>9.6959999999999997</v>
      </c>
      <c r="C629" s="88">
        <v>-0.26879999999999998</v>
      </c>
    </row>
    <row r="630" spans="1:3">
      <c r="A630" s="62">
        <v>44427</v>
      </c>
      <c r="B630" s="61">
        <v>9.6890000000000001</v>
      </c>
      <c r="C630" s="88">
        <v>-0.26929999999999998</v>
      </c>
    </row>
    <row r="631" spans="1:3">
      <c r="A631" s="62">
        <v>44428</v>
      </c>
      <c r="B631" s="61">
        <v>9.82</v>
      </c>
      <c r="C631" s="88">
        <v>-0.25940000000000002</v>
      </c>
    </row>
    <row r="632" spans="1:3">
      <c r="A632" s="62">
        <v>44431</v>
      </c>
      <c r="B632" s="61">
        <v>9.7940000000000005</v>
      </c>
      <c r="C632" s="88">
        <v>-0.26140000000000002</v>
      </c>
    </row>
    <row r="633" spans="1:3">
      <c r="A633" s="62">
        <v>44432</v>
      </c>
      <c r="B633" s="61">
        <v>9.7629999999999999</v>
      </c>
      <c r="C633" s="88">
        <v>-0.26369999999999999</v>
      </c>
    </row>
    <row r="634" spans="1:3">
      <c r="A634" s="62">
        <v>44433</v>
      </c>
      <c r="B634" s="61">
        <v>9.7609999999999992</v>
      </c>
      <c r="C634" s="88">
        <v>-0.26390000000000002</v>
      </c>
    </row>
    <row r="635" spans="1:3">
      <c r="A635" s="62">
        <v>44434</v>
      </c>
      <c r="B635" s="61">
        <v>9.6940000000000008</v>
      </c>
      <c r="C635" s="88">
        <v>-0.26890000000000003</v>
      </c>
    </row>
    <row r="636" spans="1:3">
      <c r="A636" s="62">
        <v>44435</v>
      </c>
      <c r="B636" s="61">
        <v>9.6790000000000003</v>
      </c>
      <c r="C636" s="88">
        <v>-0.27010000000000001</v>
      </c>
    </row>
    <row r="637" spans="1:3">
      <c r="A637" s="62">
        <v>44438</v>
      </c>
      <c r="B637" s="61">
        <v>9.6780000000000008</v>
      </c>
      <c r="C637" s="88">
        <v>-0.27010000000000001</v>
      </c>
    </row>
    <row r="638" spans="1:3">
      <c r="A638" s="62">
        <v>44439</v>
      </c>
      <c r="B638" s="61">
        <v>9.6199999999999992</v>
      </c>
      <c r="C638" s="88">
        <v>-0.27449999999999997</v>
      </c>
    </row>
    <row r="639" spans="1:3">
      <c r="A639" s="62">
        <v>44440</v>
      </c>
      <c r="B639" s="61">
        <v>9.6460000000000008</v>
      </c>
      <c r="C639" s="88">
        <v>-0.27250000000000002</v>
      </c>
    </row>
    <row r="640" spans="1:3">
      <c r="A640" s="62">
        <v>44441</v>
      </c>
      <c r="B640" s="61">
        <v>9.5890000000000004</v>
      </c>
      <c r="C640" s="88">
        <v>-0.27679999999999999</v>
      </c>
    </row>
    <row r="641" spans="1:3">
      <c r="A641" s="62">
        <v>44442</v>
      </c>
      <c r="B641" s="61">
        <v>9.5489999999999995</v>
      </c>
      <c r="C641" s="88">
        <v>-0.27989999999999998</v>
      </c>
    </row>
    <row r="642" spans="1:3">
      <c r="A642" s="62">
        <v>44445</v>
      </c>
      <c r="B642" s="61">
        <v>9.5350000000000001</v>
      </c>
      <c r="C642" s="88">
        <v>-0.28089999999999998</v>
      </c>
    </row>
    <row r="643" spans="1:3">
      <c r="A643" s="62">
        <v>44446</v>
      </c>
      <c r="B643" s="61">
        <v>9.5139999999999993</v>
      </c>
      <c r="C643" s="88">
        <v>-0.28249999999999997</v>
      </c>
    </row>
    <row r="644" spans="1:3">
      <c r="A644" s="62">
        <v>44447</v>
      </c>
      <c r="B644" s="61">
        <v>9.5459999999999994</v>
      </c>
      <c r="C644" s="88">
        <v>-0.28010000000000002</v>
      </c>
    </row>
    <row r="645" spans="1:3">
      <c r="A645" s="62">
        <v>44448</v>
      </c>
      <c r="B645" s="61">
        <v>9.4649999999999999</v>
      </c>
      <c r="C645" s="88">
        <v>-0.28620000000000001</v>
      </c>
    </row>
    <row r="646" spans="1:3">
      <c r="A646" s="62">
        <v>44449</v>
      </c>
      <c r="B646" s="61">
        <v>9.3550000000000004</v>
      </c>
      <c r="C646" s="88">
        <v>-0.29449999999999998</v>
      </c>
    </row>
    <row r="647" spans="1:3">
      <c r="A647" s="62">
        <v>44452</v>
      </c>
      <c r="B647" s="61">
        <v>9.4169999999999998</v>
      </c>
      <c r="C647" s="88">
        <v>-0.2898</v>
      </c>
    </row>
    <row r="648" spans="1:3">
      <c r="A648" s="62">
        <v>44453</v>
      </c>
      <c r="B648" s="61">
        <v>9.3949999999999996</v>
      </c>
      <c r="C648" s="88">
        <v>-0.29149999999999998</v>
      </c>
    </row>
    <row r="649" spans="1:3">
      <c r="A649" s="62">
        <v>44454</v>
      </c>
      <c r="B649" s="61">
        <v>9.3689999999999998</v>
      </c>
      <c r="C649" s="88">
        <v>-0.29339999999999999</v>
      </c>
    </row>
    <row r="650" spans="1:3">
      <c r="A650" s="62">
        <v>44455</v>
      </c>
      <c r="B650" s="61">
        <v>9.3070000000000004</v>
      </c>
      <c r="C650" s="88">
        <v>-0.29809999999999998</v>
      </c>
    </row>
    <row r="651" spans="1:3">
      <c r="A651" s="62">
        <v>44456</v>
      </c>
      <c r="B651" s="61">
        <v>9.3529999999999998</v>
      </c>
      <c r="C651" s="88">
        <v>-0.29460000000000003</v>
      </c>
    </row>
    <row r="652" spans="1:3">
      <c r="A652" s="62">
        <v>44459</v>
      </c>
      <c r="B652" s="61">
        <v>9.2750000000000004</v>
      </c>
      <c r="C652" s="88">
        <v>-0.30049999999999999</v>
      </c>
    </row>
    <row r="653" spans="1:3">
      <c r="A653" s="62">
        <v>44460</v>
      </c>
      <c r="B653" s="61">
        <v>9.2859999999999996</v>
      </c>
      <c r="C653" s="88">
        <v>-0.29969999999999997</v>
      </c>
    </row>
    <row r="654" spans="1:3">
      <c r="A654" s="62">
        <v>44461</v>
      </c>
      <c r="B654" s="61">
        <v>9.3529999999999998</v>
      </c>
      <c r="C654" s="88">
        <v>-0.29460000000000003</v>
      </c>
    </row>
    <row r="655" spans="1:3">
      <c r="A655" s="62">
        <v>44462</v>
      </c>
      <c r="B655" s="61">
        <v>9.3279999999999994</v>
      </c>
      <c r="C655" s="88">
        <v>-0.29649999999999999</v>
      </c>
    </row>
    <row r="656" spans="1:3">
      <c r="A656" s="62">
        <v>44463</v>
      </c>
      <c r="B656" s="61">
        <v>9.33</v>
      </c>
      <c r="C656" s="88">
        <v>-0.2964</v>
      </c>
    </row>
    <row r="657" spans="1:3">
      <c r="A657" s="62">
        <v>44466</v>
      </c>
      <c r="B657" s="61">
        <v>9.4320000000000004</v>
      </c>
      <c r="C657" s="88">
        <v>-0.28870000000000001</v>
      </c>
    </row>
    <row r="658" spans="1:3">
      <c r="A658" s="62">
        <v>44467</v>
      </c>
      <c r="B658" s="61">
        <v>9.4030000000000005</v>
      </c>
      <c r="C658" s="88">
        <v>-0.29089999999999999</v>
      </c>
    </row>
    <row r="659" spans="1:3">
      <c r="A659" s="62">
        <v>44468</v>
      </c>
      <c r="B659" s="61">
        <v>9.4019999999999992</v>
      </c>
      <c r="C659" s="88">
        <v>-0.29100000000000004</v>
      </c>
    </row>
    <row r="660" spans="1:3">
      <c r="A660" s="62">
        <v>44469</v>
      </c>
      <c r="B660" s="61">
        <v>9.3520000000000003</v>
      </c>
      <c r="C660" s="88">
        <v>-0.29469999999999996</v>
      </c>
    </row>
    <row r="661" spans="1:3">
      <c r="A661" s="62">
        <v>44470</v>
      </c>
      <c r="B661" s="61">
        <v>9.2799999999999994</v>
      </c>
      <c r="C661" s="88">
        <v>-0.30020000000000002</v>
      </c>
    </row>
    <row r="662" spans="1:3">
      <c r="A662" s="62">
        <v>44473</v>
      </c>
      <c r="B662" s="61">
        <v>9.3610000000000007</v>
      </c>
      <c r="C662" s="88">
        <v>-0.29399999999999998</v>
      </c>
    </row>
    <row r="663" spans="1:3">
      <c r="A663" s="62">
        <v>44474</v>
      </c>
      <c r="B663" s="61">
        <v>9.4049999999999994</v>
      </c>
      <c r="C663" s="88">
        <v>-0.29070000000000001</v>
      </c>
    </row>
    <row r="664" spans="1:3">
      <c r="A664" s="62">
        <v>44475</v>
      </c>
      <c r="B664" s="61">
        <v>9.3260000000000005</v>
      </c>
      <c r="C664" s="88">
        <v>-0.29670000000000002</v>
      </c>
    </row>
    <row r="665" spans="1:3">
      <c r="A665" s="62">
        <v>44476</v>
      </c>
      <c r="B665" s="61">
        <v>9.41</v>
      </c>
      <c r="C665" s="88">
        <v>-0.2903</v>
      </c>
    </row>
    <row r="666" spans="1:3">
      <c r="A666" s="62">
        <v>44477</v>
      </c>
      <c r="B666" s="61">
        <v>9.4480000000000004</v>
      </c>
      <c r="C666" s="88">
        <v>-0.28749999999999998</v>
      </c>
    </row>
    <row r="667" spans="1:3">
      <c r="A667" s="62">
        <v>44480</v>
      </c>
      <c r="B667" s="61">
        <v>9.4480000000000004</v>
      </c>
      <c r="C667" s="88">
        <v>-0.28749999999999998</v>
      </c>
    </row>
    <row r="668" spans="1:3">
      <c r="A668" s="62">
        <v>44481</v>
      </c>
      <c r="B668" s="61">
        <v>9.4369999999999994</v>
      </c>
      <c r="C668" s="88">
        <v>-0.2883</v>
      </c>
    </row>
    <row r="669" spans="1:3">
      <c r="A669" s="62">
        <v>44482</v>
      </c>
      <c r="B669" s="61">
        <v>9.4030000000000005</v>
      </c>
      <c r="C669" s="88">
        <v>-0.29089999999999999</v>
      </c>
    </row>
    <row r="670" spans="1:3">
      <c r="A670" s="62">
        <v>44483</v>
      </c>
      <c r="B670" s="61">
        <v>9.4749999999999996</v>
      </c>
      <c r="C670" s="88">
        <v>-0.28539999999999999</v>
      </c>
    </row>
    <row r="671" spans="1:3">
      <c r="A671" s="62">
        <v>44484</v>
      </c>
      <c r="B671" s="61">
        <v>9.5120000000000005</v>
      </c>
      <c r="C671" s="88">
        <v>-0.28270000000000001</v>
      </c>
    </row>
    <row r="672" spans="1:3">
      <c r="A672" s="62">
        <v>44487</v>
      </c>
      <c r="B672" s="61">
        <v>9.4860000000000007</v>
      </c>
      <c r="C672" s="88">
        <v>-0.28460000000000002</v>
      </c>
    </row>
    <row r="673" spans="1:3">
      <c r="A673" s="62">
        <v>44488</v>
      </c>
      <c r="B673" s="61">
        <v>9.4350000000000005</v>
      </c>
      <c r="C673" s="88">
        <v>-0.28850000000000003</v>
      </c>
    </row>
    <row r="674" spans="1:3">
      <c r="A674" s="62">
        <v>44489</v>
      </c>
      <c r="B674" s="61">
        <v>9.5839999999999996</v>
      </c>
      <c r="C674" s="88">
        <v>-0.2772</v>
      </c>
    </row>
    <row r="675" spans="1:3">
      <c r="A675" s="62">
        <v>44490</v>
      </c>
      <c r="B675" s="61">
        <v>9.6129999999999995</v>
      </c>
      <c r="C675" s="88">
        <v>-0.27500000000000002</v>
      </c>
    </row>
    <row r="676" spans="1:3">
      <c r="A676" s="62">
        <v>44491</v>
      </c>
      <c r="B676" s="61">
        <v>9.6660000000000004</v>
      </c>
      <c r="C676" s="88">
        <v>-0.27100000000000002</v>
      </c>
    </row>
    <row r="677" spans="1:3">
      <c r="A677" s="62">
        <v>44494</v>
      </c>
      <c r="B677" s="61">
        <v>9.6050000000000004</v>
      </c>
      <c r="C677" s="88">
        <v>-0.27560000000000001</v>
      </c>
    </row>
    <row r="678" spans="1:3">
      <c r="A678" s="62">
        <v>44495</v>
      </c>
      <c r="B678" s="61">
        <v>9.4440000000000008</v>
      </c>
      <c r="C678" s="88">
        <v>-0.2878</v>
      </c>
    </row>
    <row r="679" spans="1:3">
      <c r="A679" s="62">
        <v>44496</v>
      </c>
      <c r="B679" s="61">
        <v>9.5150000000000006</v>
      </c>
      <c r="C679" s="88">
        <v>-0.28239999999999998</v>
      </c>
    </row>
    <row r="680" spans="1:3">
      <c r="A680" s="62">
        <v>44497</v>
      </c>
      <c r="B680" s="61">
        <v>9.4339999999999993</v>
      </c>
      <c r="C680" s="88">
        <v>-0.28850000000000003</v>
      </c>
    </row>
    <row r="681" spans="1:3">
      <c r="A681" s="62">
        <v>44498</v>
      </c>
      <c r="B681" s="61">
        <v>9.4350000000000005</v>
      </c>
      <c r="C681" s="88">
        <v>-0.28850000000000003</v>
      </c>
    </row>
    <row r="682" spans="1:3">
      <c r="A682" s="62">
        <v>44501</v>
      </c>
      <c r="B682" s="61">
        <v>9.56</v>
      </c>
      <c r="C682" s="88">
        <v>-0.27899999999999997</v>
      </c>
    </row>
    <row r="683" spans="1:3">
      <c r="A683" s="62">
        <v>44502</v>
      </c>
      <c r="B683" s="61">
        <v>9.5429999999999993</v>
      </c>
      <c r="C683" s="88">
        <v>-0.28029999999999999</v>
      </c>
    </row>
    <row r="684" spans="1:3">
      <c r="A684" s="62">
        <v>44503</v>
      </c>
      <c r="B684" s="61">
        <v>9.5180000000000007</v>
      </c>
      <c r="C684" s="88">
        <v>-0.28220000000000001</v>
      </c>
    </row>
    <row r="685" spans="1:3">
      <c r="A685" s="62">
        <v>44504</v>
      </c>
      <c r="B685" s="61">
        <v>9.4979999999999993</v>
      </c>
      <c r="C685" s="88">
        <v>-0.28370000000000001</v>
      </c>
    </row>
    <row r="686" spans="1:3">
      <c r="A686" s="62">
        <v>44505</v>
      </c>
      <c r="B686" s="61">
        <v>9.6229999999999993</v>
      </c>
      <c r="C686" s="88">
        <v>-0.27429999999999999</v>
      </c>
    </row>
    <row r="687" spans="1:3">
      <c r="A687" s="62">
        <v>44508</v>
      </c>
      <c r="B687" s="61">
        <v>9.5980000000000008</v>
      </c>
      <c r="C687" s="88">
        <v>-0.2762</v>
      </c>
    </row>
    <row r="688" spans="1:3">
      <c r="A688" s="62">
        <v>44509</v>
      </c>
      <c r="B688" s="61">
        <v>9.6530000000000005</v>
      </c>
      <c r="C688" s="88">
        <v>-0.27200000000000002</v>
      </c>
    </row>
    <row r="689" spans="1:3">
      <c r="A689" s="62">
        <v>44510</v>
      </c>
      <c r="B689" s="61">
        <v>9.8279999999999994</v>
      </c>
      <c r="C689" s="88">
        <v>-0.25879999999999997</v>
      </c>
    </row>
    <row r="690" spans="1:3">
      <c r="A690" s="62">
        <v>44511</v>
      </c>
      <c r="B690" s="61">
        <v>9.8469999999999995</v>
      </c>
      <c r="C690" s="88">
        <v>-0.25739999999999996</v>
      </c>
    </row>
    <row r="691" spans="1:3">
      <c r="A691" s="62">
        <v>44512</v>
      </c>
      <c r="B691" s="61">
        <v>9.8620000000000001</v>
      </c>
      <c r="C691" s="88">
        <v>-0.25629999999999997</v>
      </c>
    </row>
    <row r="692" spans="1:3">
      <c r="A692" s="62">
        <v>44515</v>
      </c>
      <c r="B692" s="61">
        <v>9.8469999999999995</v>
      </c>
      <c r="C692" s="88">
        <v>-0.25739999999999996</v>
      </c>
    </row>
    <row r="693" spans="1:3">
      <c r="A693" s="62">
        <v>44516</v>
      </c>
      <c r="B693" s="61">
        <v>9.81</v>
      </c>
      <c r="C693" s="88">
        <v>-0.26019999999999999</v>
      </c>
    </row>
    <row r="694" spans="1:3">
      <c r="A694" s="62">
        <v>44517</v>
      </c>
      <c r="B694" s="61">
        <v>9.7840000000000007</v>
      </c>
      <c r="C694" s="88">
        <v>-0.2621</v>
      </c>
    </row>
    <row r="695" spans="1:3">
      <c r="A695" s="62">
        <v>44518</v>
      </c>
      <c r="B695" s="61">
        <v>9.7799999999999994</v>
      </c>
      <c r="C695" s="88">
        <v>-0.26239999999999997</v>
      </c>
    </row>
    <row r="696" spans="1:3">
      <c r="A696" s="62">
        <v>44519</v>
      </c>
      <c r="B696" s="61">
        <v>9.66</v>
      </c>
      <c r="C696" s="88">
        <v>-0.27149999999999996</v>
      </c>
    </row>
    <row r="697" spans="1:3">
      <c r="A697" s="62">
        <v>44522</v>
      </c>
      <c r="B697" s="61">
        <v>9.8559999999999999</v>
      </c>
      <c r="C697" s="88">
        <v>-0.25670000000000004</v>
      </c>
    </row>
    <row r="698" spans="1:3">
      <c r="A698" s="62">
        <v>44523</v>
      </c>
      <c r="B698" s="61">
        <v>9.9390000000000001</v>
      </c>
      <c r="C698" s="88">
        <v>-0.2505</v>
      </c>
    </row>
    <row r="699" spans="1:3">
      <c r="A699" s="62">
        <v>44524</v>
      </c>
      <c r="B699" s="61">
        <v>9.9269999999999996</v>
      </c>
      <c r="C699" s="88">
        <v>-0.25140000000000001</v>
      </c>
    </row>
    <row r="700" spans="1:3">
      <c r="A700" s="62">
        <v>44525</v>
      </c>
      <c r="B700" s="61">
        <v>9.9039999999999999</v>
      </c>
      <c r="C700" s="88">
        <v>-0.25309999999999999</v>
      </c>
    </row>
    <row r="701" spans="1:3">
      <c r="A701" s="62">
        <v>44526</v>
      </c>
      <c r="B701" s="61">
        <v>9.6660000000000004</v>
      </c>
      <c r="C701" s="88">
        <v>-0.27100000000000002</v>
      </c>
    </row>
    <row r="702" spans="1:3">
      <c r="A702" s="62">
        <v>44529</v>
      </c>
      <c r="B702" s="61">
        <v>9.6039999999999992</v>
      </c>
      <c r="C702" s="88">
        <v>-0.2757</v>
      </c>
    </row>
    <row r="703" spans="1:3">
      <c r="A703" s="62">
        <v>44530</v>
      </c>
      <c r="B703" s="61">
        <v>9.51</v>
      </c>
      <c r="C703" s="88">
        <v>-0.2828</v>
      </c>
    </row>
    <row r="704" spans="1:3">
      <c r="A704" s="62">
        <v>44531</v>
      </c>
      <c r="B704" s="61">
        <v>9.6140000000000008</v>
      </c>
      <c r="C704" s="88">
        <v>-0.27500000000000002</v>
      </c>
    </row>
    <row r="705" spans="1:3">
      <c r="A705" s="62">
        <v>44532</v>
      </c>
      <c r="B705" s="61">
        <v>9.3019999999999996</v>
      </c>
      <c r="C705" s="88">
        <v>-0.29849999999999999</v>
      </c>
    </row>
    <row r="706" spans="1:3">
      <c r="A706" s="62">
        <v>44533</v>
      </c>
      <c r="B706" s="61">
        <v>9.2189999999999994</v>
      </c>
      <c r="C706" s="88">
        <v>-0.30480000000000002</v>
      </c>
    </row>
    <row r="707" spans="1:3">
      <c r="A707" s="62">
        <v>44536</v>
      </c>
      <c r="B707" s="61">
        <v>9.2690000000000001</v>
      </c>
      <c r="C707" s="88">
        <v>-0.30099999999999999</v>
      </c>
    </row>
    <row r="708" spans="1:3">
      <c r="A708" s="62">
        <v>44537</v>
      </c>
      <c r="B708" s="61">
        <v>9.2769999999999992</v>
      </c>
      <c r="C708" s="88">
        <v>-0.3004</v>
      </c>
    </row>
    <row r="709" spans="1:3">
      <c r="A709" s="62">
        <v>44538</v>
      </c>
      <c r="B709" s="61">
        <v>9.2210000000000001</v>
      </c>
      <c r="C709" s="88">
        <v>-0.30459999999999998</v>
      </c>
    </row>
    <row r="710" spans="1:3">
      <c r="A710" s="62">
        <v>44539</v>
      </c>
      <c r="B710" s="61">
        <v>9.17</v>
      </c>
      <c r="C710" s="88">
        <v>-0.30840000000000001</v>
      </c>
    </row>
    <row r="711" spans="1:3">
      <c r="A711" s="62">
        <v>44540</v>
      </c>
      <c r="B711" s="61">
        <v>9.2249999999999996</v>
      </c>
      <c r="C711" s="88">
        <v>-0.30430000000000001</v>
      </c>
    </row>
    <row r="712" spans="1:3">
      <c r="A712" s="62">
        <v>44543</v>
      </c>
      <c r="B712" s="61">
        <v>8.9960000000000004</v>
      </c>
      <c r="C712" s="88">
        <v>-0.32159999999999994</v>
      </c>
    </row>
    <row r="713" spans="1:3">
      <c r="A713" s="62">
        <v>44544</v>
      </c>
      <c r="B713" s="61">
        <v>9.19</v>
      </c>
      <c r="C713" s="88">
        <v>-0.30690000000000001</v>
      </c>
    </row>
    <row r="714" spans="1:3">
      <c r="A714" s="62">
        <v>44545</v>
      </c>
      <c r="B714" s="61">
        <v>9.1739999999999995</v>
      </c>
      <c r="C714" s="88">
        <v>-0.30809999999999998</v>
      </c>
    </row>
    <row r="715" spans="1:3">
      <c r="A715" s="62">
        <v>44546</v>
      </c>
      <c r="B715" s="61">
        <v>9.2210000000000001</v>
      </c>
      <c r="C715" s="88">
        <v>-0.30459999999999998</v>
      </c>
    </row>
    <row r="716" spans="1:3">
      <c r="A716" s="62">
        <v>44547</v>
      </c>
      <c r="B716" s="61">
        <v>9.3049999999999997</v>
      </c>
      <c r="C716" s="88">
        <v>-0.29830000000000001</v>
      </c>
    </row>
    <row r="717" spans="1:3">
      <c r="A717" s="62">
        <v>44550</v>
      </c>
      <c r="B717" s="61">
        <v>9.26</v>
      </c>
      <c r="C717" s="88">
        <v>-0.30170000000000002</v>
      </c>
    </row>
    <row r="718" spans="1:3">
      <c r="A718" s="62">
        <v>44551</v>
      </c>
      <c r="B718" s="61">
        <v>9.3439999999999994</v>
      </c>
      <c r="C718" s="88">
        <v>-0.29530000000000001</v>
      </c>
    </row>
    <row r="719" spans="1:3">
      <c r="A719" s="62">
        <v>44552</v>
      </c>
      <c r="B719" s="61">
        <v>9.3729999999999993</v>
      </c>
      <c r="C719" s="88">
        <v>-0.29309999999999997</v>
      </c>
    </row>
    <row r="720" spans="1:3">
      <c r="A720" s="62">
        <v>44553</v>
      </c>
      <c r="B720" s="61">
        <v>9.3490000000000002</v>
      </c>
      <c r="C720" s="88">
        <v>-0.2949</v>
      </c>
    </row>
    <row r="721" spans="1:3">
      <c r="A721" s="62">
        <v>44554</v>
      </c>
      <c r="B721" s="61">
        <v>9.3840000000000003</v>
      </c>
      <c r="C721" s="88">
        <v>-0.2923</v>
      </c>
    </row>
    <row r="722" spans="1:3">
      <c r="A722" s="62">
        <v>44557</v>
      </c>
      <c r="B722" s="61">
        <v>9.3719999999999999</v>
      </c>
      <c r="C722" s="88">
        <v>-0.29320000000000002</v>
      </c>
    </row>
    <row r="723" spans="1:3">
      <c r="A723" s="62">
        <v>44558</v>
      </c>
      <c r="B723" s="61">
        <v>9.42</v>
      </c>
      <c r="C723" s="88">
        <v>-0.28960000000000002</v>
      </c>
    </row>
    <row r="724" spans="1:3">
      <c r="A724" s="62">
        <v>44559</v>
      </c>
      <c r="B724" s="61">
        <v>9.4269999999999996</v>
      </c>
      <c r="C724" s="88">
        <v>-0.28910000000000002</v>
      </c>
    </row>
    <row r="725" spans="1:3">
      <c r="A725" s="62">
        <v>44560</v>
      </c>
      <c r="B725" s="61">
        <v>9.4260000000000002</v>
      </c>
      <c r="C725" s="88">
        <v>-0.28910000000000002</v>
      </c>
    </row>
    <row r="726" spans="1:3">
      <c r="A726" s="62">
        <v>44561</v>
      </c>
      <c r="B726" s="61">
        <v>9.4130000000000003</v>
      </c>
      <c r="C726" s="88">
        <v>-0.29010000000000002</v>
      </c>
    </row>
    <row r="727" spans="1:3">
      <c r="A727" s="62">
        <v>44564</v>
      </c>
      <c r="B727" s="61">
        <v>9.4239999999999995</v>
      </c>
      <c r="C727" s="88">
        <v>-0.2893</v>
      </c>
    </row>
    <row r="728" spans="1:3">
      <c r="A728" s="62">
        <v>44565</v>
      </c>
      <c r="B728" s="61">
        <v>9.49</v>
      </c>
      <c r="C728" s="88">
        <v>-0.2843</v>
      </c>
    </row>
    <row r="729" spans="1:3">
      <c r="A729" s="62">
        <v>44566</v>
      </c>
      <c r="B729" s="61">
        <v>9.4499999999999993</v>
      </c>
      <c r="C729" s="88">
        <v>-0.2873</v>
      </c>
    </row>
    <row r="730" spans="1:3">
      <c r="A730" s="62">
        <v>44567</v>
      </c>
      <c r="B730" s="61">
        <v>9.4320000000000004</v>
      </c>
      <c r="C730" s="88">
        <v>-0.28870000000000001</v>
      </c>
    </row>
    <row r="731" spans="1:3">
      <c r="A731" s="62">
        <v>44568</v>
      </c>
      <c r="B731" s="61">
        <v>9.4290000000000003</v>
      </c>
      <c r="C731" s="88">
        <v>-0.28889999999999999</v>
      </c>
    </row>
    <row r="732" spans="1:3">
      <c r="A732" s="62">
        <v>44571</v>
      </c>
      <c r="B732" s="61">
        <v>9.6289999999999996</v>
      </c>
      <c r="C732" s="88">
        <v>-0.27379999999999999</v>
      </c>
    </row>
    <row r="733" spans="1:3">
      <c r="A733" s="62">
        <v>44572</v>
      </c>
      <c r="B733" s="61">
        <v>9.69</v>
      </c>
      <c r="C733" s="88">
        <v>-0.26919999999999999</v>
      </c>
    </row>
    <row r="734" spans="1:3">
      <c r="A734" s="62">
        <v>44573</v>
      </c>
      <c r="B734" s="61">
        <v>9.7479999999999993</v>
      </c>
      <c r="C734" s="88">
        <v>-0.26489999999999997</v>
      </c>
    </row>
    <row r="735" spans="1:3">
      <c r="A735" s="62">
        <v>44574</v>
      </c>
      <c r="B735" s="61">
        <v>9.8819999999999997</v>
      </c>
      <c r="C735" s="88">
        <v>-0.25480000000000003</v>
      </c>
    </row>
    <row r="736" spans="1:3">
      <c r="A736" s="62">
        <v>44575</v>
      </c>
      <c r="B736" s="61">
        <v>9.9670000000000005</v>
      </c>
      <c r="C736" s="88">
        <v>-0.24829999999999999</v>
      </c>
    </row>
    <row r="737" spans="1:3">
      <c r="A737" s="62">
        <v>44578</v>
      </c>
      <c r="B737" s="61">
        <v>9.9410000000000007</v>
      </c>
      <c r="C737" s="88">
        <v>-0.25030000000000002</v>
      </c>
    </row>
    <row r="738" spans="1:3">
      <c r="A738" s="62">
        <v>44579</v>
      </c>
      <c r="B738" s="61">
        <v>9.9749999999999996</v>
      </c>
      <c r="C738" s="88">
        <v>-0.2477</v>
      </c>
    </row>
    <row r="739" spans="1:3">
      <c r="A739" s="62">
        <v>44580</v>
      </c>
      <c r="B739" s="61">
        <v>9.9540000000000006</v>
      </c>
      <c r="C739" s="88">
        <v>-0.24929999999999999</v>
      </c>
    </row>
    <row r="740" spans="1:3">
      <c r="A740" s="62">
        <v>44581</v>
      </c>
      <c r="B740" s="61">
        <v>9.9160000000000004</v>
      </c>
      <c r="C740" s="88">
        <v>-0.25219999999999998</v>
      </c>
    </row>
    <row r="741" spans="1:3">
      <c r="A741" s="62">
        <v>44582</v>
      </c>
      <c r="B741" s="61">
        <v>9.8970000000000002</v>
      </c>
      <c r="C741" s="88">
        <v>-0.25359999999999999</v>
      </c>
    </row>
    <row r="742" spans="1:3">
      <c r="A742" s="62">
        <v>44585</v>
      </c>
      <c r="B742" s="61">
        <v>9.9860000000000007</v>
      </c>
      <c r="C742" s="88">
        <v>-0.24690000000000001</v>
      </c>
    </row>
    <row r="743" spans="1:3">
      <c r="A743" s="62">
        <v>44586</v>
      </c>
      <c r="B743" s="61">
        <v>10.14</v>
      </c>
      <c r="C743" s="88">
        <v>-0.23530000000000001</v>
      </c>
    </row>
    <row r="744" spans="1:3">
      <c r="A744" s="62">
        <v>44587</v>
      </c>
      <c r="B744" s="61">
        <v>10.154</v>
      </c>
      <c r="C744" s="88">
        <v>-0.23420000000000002</v>
      </c>
    </row>
    <row r="745" spans="1:3">
      <c r="A745" s="62">
        <v>44588</v>
      </c>
      <c r="B745" s="61">
        <v>10.326000000000001</v>
      </c>
      <c r="C745" s="88">
        <v>-0.2213</v>
      </c>
    </row>
    <row r="746" spans="1:3">
      <c r="A746" s="62">
        <v>44589</v>
      </c>
      <c r="B746" s="61">
        <v>10.472</v>
      </c>
      <c r="C746" s="88">
        <v>-0.21030000000000001</v>
      </c>
    </row>
    <row r="747" spans="1:3">
      <c r="A747" s="62">
        <v>44592</v>
      </c>
      <c r="B747" s="61">
        <v>10.42</v>
      </c>
      <c r="C747" s="88">
        <v>-0.21420000000000003</v>
      </c>
    </row>
    <row r="748" spans="1:3">
      <c r="A748" s="62">
        <v>44593</v>
      </c>
      <c r="B748" s="61">
        <v>10.276</v>
      </c>
      <c r="C748" s="88">
        <v>-0.22500000000000001</v>
      </c>
    </row>
    <row r="749" spans="1:3">
      <c r="A749" s="62">
        <v>44594</v>
      </c>
      <c r="B749" s="61">
        <v>10.382</v>
      </c>
      <c r="C749" s="88">
        <v>-0.217</v>
      </c>
    </row>
    <row r="750" spans="1:3">
      <c r="A750" s="62">
        <v>44595</v>
      </c>
      <c r="B750" s="61">
        <v>10.462</v>
      </c>
      <c r="C750" s="88">
        <v>-0.21100000000000002</v>
      </c>
    </row>
    <row r="751" spans="1:3">
      <c r="A751" s="62">
        <v>44596</v>
      </c>
      <c r="B751" s="61">
        <v>10.486000000000001</v>
      </c>
      <c r="C751" s="88">
        <v>-0.20920000000000002</v>
      </c>
    </row>
    <row r="752" spans="1:3">
      <c r="A752" s="62">
        <v>44599</v>
      </c>
      <c r="B752" s="61">
        <v>10.554</v>
      </c>
      <c r="C752" s="88">
        <v>-0.2041</v>
      </c>
    </row>
    <row r="753" spans="1:3">
      <c r="A753" s="62">
        <v>44600</v>
      </c>
      <c r="B753" s="61">
        <v>10.757999999999999</v>
      </c>
      <c r="C753" s="88">
        <v>-0.18870000000000001</v>
      </c>
    </row>
    <row r="754" spans="1:3">
      <c r="A754" s="62">
        <v>44601</v>
      </c>
      <c r="B754" s="61">
        <v>10.816000000000001</v>
      </c>
      <c r="C754" s="88">
        <v>-0.18429999999999999</v>
      </c>
    </row>
    <row r="755" spans="1:3">
      <c r="A755" s="62">
        <v>44602</v>
      </c>
      <c r="B755" s="61">
        <v>10.852</v>
      </c>
      <c r="C755" s="88">
        <v>-0.18160000000000001</v>
      </c>
    </row>
    <row r="756" spans="1:3">
      <c r="A756" s="62">
        <v>44603</v>
      </c>
      <c r="B756" s="61">
        <v>10.92</v>
      </c>
      <c r="C756" s="88">
        <v>-0.17649999999999999</v>
      </c>
    </row>
    <row r="757" spans="1:3">
      <c r="A757" s="62">
        <v>44606</v>
      </c>
      <c r="B757" s="61">
        <v>10.882</v>
      </c>
      <c r="C757" s="88">
        <v>-0.17929999999999999</v>
      </c>
    </row>
    <row r="758" spans="1:3">
      <c r="A758" s="62">
        <v>44607</v>
      </c>
      <c r="B758" s="61">
        <v>10.888</v>
      </c>
      <c r="C758" s="88">
        <v>-0.1789</v>
      </c>
    </row>
    <row r="759" spans="1:3">
      <c r="A759" s="62">
        <v>44608</v>
      </c>
      <c r="B759" s="61">
        <v>10.874000000000001</v>
      </c>
      <c r="C759" s="88">
        <v>-0.17989999999999998</v>
      </c>
    </row>
    <row r="760" spans="1:3">
      <c r="A760" s="62">
        <v>44609</v>
      </c>
      <c r="B760" s="61">
        <v>10.933999999999999</v>
      </c>
      <c r="C760" s="88">
        <v>-0.1754</v>
      </c>
    </row>
    <row r="761" spans="1:3">
      <c r="A761" s="62">
        <v>44610</v>
      </c>
      <c r="B761" s="61">
        <v>11.012</v>
      </c>
      <c r="C761" s="88">
        <v>-0.16949999999999998</v>
      </c>
    </row>
    <row r="762" spans="1:3">
      <c r="A762" s="62">
        <v>44613</v>
      </c>
      <c r="B762" s="61">
        <v>10.946</v>
      </c>
      <c r="C762" s="88">
        <v>-0.17449999999999999</v>
      </c>
    </row>
    <row r="763" spans="1:3">
      <c r="A763" s="62">
        <v>44614</v>
      </c>
      <c r="B763" s="61">
        <v>10.986000000000001</v>
      </c>
      <c r="C763" s="88">
        <v>-0.17149999999999999</v>
      </c>
    </row>
    <row r="764" spans="1:3">
      <c r="A764" s="62">
        <v>44615</v>
      </c>
      <c r="B764" s="61">
        <v>11</v>
      </c>
      <c r="C764" s="88">
        <v>-0.1704</v>
      </c>
    </row>
    <row r="765" spans="1:3">
      <c r="A765" s="62">
        <v>44616</v>
      </c>
      <c r="B765" s="61">
        <v>10.715999999999999</v>
      </c>
      <c r="C765" s="88">
        <v>-0.19190000000000002</v>
      </c>
    </row>
    <row r="766" spans="1:3">
      <c r="A766" s="62">
        <v>44617</v>
      </c>
      <c r="B766" s="61">
        <v>10.891999999999999</v>
      </c>
      <c r="C766" s="88">
        <v>-0.17859999999999998</v>
      </c>
    </row>
    <row r="767" spans="1:3">
      <c r="A767" s="62">
        <v>44620</v>
      </c>
      <c r="B767" s="61">
        <v>10.814</v>
      </c>
      <c r="C767" s="88">
        <v>-0.1845</v>
      </c>
    </row>
    <row r="768" spans="1:3">
      <c r="A768" s="62">
        <v>44621</v>
      </c>
      <c r="B768" s="61">
        <v>10.792</v>
      </c>
      <c r="C768" s="88">
        <v>-0.18609999999999999</v>
      </c>
    </row>
    <row r="769" spans="1:3">
      <c r="A769" s="62">
        <v>44622</v>
      </c>
      <c r="B769" s="61">
        <v>10.804</v>
      </c>
      <c r="C769" s="88">
        <v>-0.1852</v>
      </c>
    </row>
    <row r="770" spans="1:3">
      <c r="A770" s="62">
        <v>44623</v>
      </c>
      <c r="B770" s="61">
        <v>10.722</v>
      </c>
      <c r="C770" s="88">
        <v>-0.19140000000000001</v>
      </c>
    </row>
    <row r="771" spans="1:3">
      <c r="A771" s="62">
        <v>44624</v>
      </c>
      <c r="B771" s="61">
        <v>10.43</v>
      </c>
      <c r="C771" s="88">
        <v>-0.21340000000000001</v>
      </c>
    </row>
    <row r="772" spans="1:3">
      <c r="A772" s="62">
        <v>44627</v>
      </c>
      <c r="B772" s="61">
        <v>10.272</v>
      </c>
      <c r="C772" s="88">
        <v>-0.2253</v>
      </c>
    </row>
    <row r="773" spans="1:3">
      <c r="A773" s="62">
        <v>44628</v>
      </c>
      <c r="B773" s="61">
        <v>10.268000000000001</v>
      </c>
      <c r="C773" s="88">
        <v>-0.22559999999999999</v>
      </c>
    </row>
    <row r="774" spans="1:3">
      <c r="A774" s="62">
        <v>44629</v>
      </c>
      <c r="B774" s="61">
        <v>10.476000000000001</v>
      </c>
      <c r="C774" s="88">
        <v>-0.21</v>
      </c>
    </row>
    <row r="775" spans="1:3">
      <c r="A775" s="62">
        <v>44630</v>
      </c>
      <c r="B775" s="61">
        <v>10.536</v>
      </c>
      <c r="C775" s="88">
        <v>-0.2054</v>
      </c>
    </row>
    <row r="776" spans="1:3">
      <c r="A776" s="62">
        <v>44631</v>
      </c>
      <c r="B776" s="61">
        <v>10.492000000000001</v>
      </c>
      <c r="C776" s="88">
        <v>-0.2087</v>
      </c>
    </row>
    <row r="777" spans="1:3">
      <c r="A777" s="62">
        <v>44634</v>
      </c>
      <c r="B777" s="61">
        <v>10.598000000000001</v>
      </c>
      <c r="C777" s="88">
        <v>-0.20079999999999998</v>
      </c>
    </row>
    <row r="778" spans="1:3">
      <c r="A778" s="62">
        <v>44635</v>
      </c>
      <c r="B778" s="61">
        <v>10.67</v>
      </c>
      <c r="C778" s="88">
        <v>-0.1953</v>
      </c>
    </row>
    <row r="779" spans="1:3">
      <c r="A779" s="62">
        <v>44636</v>
      </c>
      <c r="B779" s="61">
        <v>10.59</v>
      </c>
      <c r="C779" s="88">
        <v>-0.2014</v>
      </c>
    </row>
    <row r="780" spans="1:3">
      <c r="A780" s="62">
        <v>44637</v>
      </c>
      <c r="B780" s="61">
        <v>10.682</v>
      </c>
      <c r="C780" s="88">
        <v>-0.19440000000000002</v>
      </c>
    </row>
    <row r="781" spans="1:3">
      <c r="A781" s="62">
        <v>44638</v>
      </c>
      <c r="B781" s="61">
        <v>10.542</v>
      </c>
      <c r="C781" s="88">
        <v>-0.20499999999999999</v>
      </c>
    </row>
    <row r="782" spans="1:3">
      <c r="A782" s="62">
        <v>44641</v>
      </c>
      <c r="B782" s="61">
        <v>10.64</v>
      </c>
      <c r="C782" s="88">
        <v>-0.19760000000000003</v>
      </c>
    </row>
    <row r="783" spans="1:3">
      <c r="A783" s="62">
        <v>44642</v>
      </c>
      <c r="B783" s="61">
        <v>10.694000000000001</v>
      </c>
      <c r="C783" s="88">
        <v>-0.19350000000000001</v>
      </c>
    </row>
    <row r="784" spans="1:3">
      <c r="A784" s="62">
        <v>44643</v>
      </c>
      <c r="B784" s="61">
        <v>10.69</v>
      </c>
      <c r="C784" s="88">
        <v>-0.1938</v>
      </c>
    </row>
    <row r="785" spans="1:3">
      <c r="A785" s="62">
        <v>44644</v>
      </c>
      <c r="B785" s="61">
        <v>10.714</v>
      </c>
      <c r="C785" s="88">
        <v>-0.192</v>
      </c>
    </row>
    <row r="786" spans="1:3">
      <c r="A786" s="62">
        <v>44645</v>
      </c>
      <c r="B786" s="61">
        <v>10.8</v>
      </c>
      <c r="C786" s="88">
        <v>-0.1855</v>
      </c>
    </row>
    <row r="787" spans="1:3">
      <c r="A787" s="62">
        <v>44648</v>
      </c>
      <c r="B787" s="61">
        <v>10.843999999999999</v>
      </c>
      <c r="C787" s="88">
        <v>-0.1822</v>
      </c>
    </row>
    <row r="788" spans="1:3">
      <c r="A788" s="62">
        <v>44649</v>
      </c>
      <c r="B788" s="61">
        <v>10.772</v>
      </c>
      <c r="C788" s="88">
        <v>-0.18760000000000002</v>
      </c>
    </row>
    <row r="789" spans="1:3">
      <c r="A789" s="62">
        <v>44650</v>
      </c>
      <c r="B789" s="61">
        <v>10.76</v>
      </c>
      <c r="C789" s="88">
        <v>-0.1885</v>
      </c>
    </row>
    <row r="790" spans="1:3">
      <c r="A790" s="62">
        <v>44651</v>
      </c>
      <c r="B790" s="61">
        <v>10.704000000000001</v>
      </c>
      <c r="C790" s="88">
        <v>-0.1928</v>
      </c>
    </row>
    <row r="791" spans="1:3">
      <c r="A791" s="62">
        <v>44652</v>
      </c>
      <c r="B791" s="61">
        <v>10.778</v>
      </c>
      <c r="C791" s="88">
        <v>-0.18719999999999998</v>
      </c>
    </row>
    <row r="792" spans="1:3">
      <c r="A792" s="62">
        <v>44655</v>
      </c>
      <c r="B792" s="61">
        <v>10.708</v>
      </c>
      <c r="C792" s="88">
        <v>-0.1925</v>
      </c>
    </row>
    <row r="793" spans="1:3">
      <c r="A793" s="62">
        <v>44656</v>
      </c>
      <c r="B793" s="61">
        <v>10.704000000000001</v>
      </c>
      <c r="C793" s="88">
        <v>-0.1928</v>
      </c>
    </row>
    <row r="794" spans="1:3">
      <c r="A794" s="62">
        <v>44657</v>
      </c>
      <c r="B794" s="61">
        <v>10.852</v>
      </c>
      <c r="C794" s="88">
        <v>-0.18160000000000001</v>
      </c>
    </row>
    <row r="795" spans="1:3">
      <c r="A795" s="62">
        <v>44658</v>
      </c>
      <c r="B795" s="61">
        <v>10.86</v>
      </c>
      <c r="C795" s="88">
        <v>-0.18100000000000002</v>
      </c>
    </row>
    <row r="796" spans="1:3">
      <c r="A796" s="62">
        <v>44659</v>
      </c>
      <c r="B796" s="61">
        <v>11.036</v>
      </c>
      <c r="C796" s="88">
        <v>-0.16769999999999999</v>
      </c>
    </row>
    <row r="797" spans="1:3">
      <c r="A797" s="62">
        <v>44662</v>
      </c>
      <c r="B797" s="61">
        <v>11.098000000000001</v>
      </c>
      <c r="C797" s="88">
        <v>-0.16300000000000001</v>
      </c>
    </row>
    <row r="798" spans="1:3">
      <c r="A798" s="62">
        <v>44663</v>
      </c>
      <c r="B798" s="61">
        <v>11.106</v>
      </c>
      <c r="C798" s="88">
        <v>-0.16239999999999999</v>
      </c>
    </row>
    <row r="799" spans="1:3">
      <c r="A799" s="62">
        <v>44664</v>
      </c>
      <c r="B799" s="61">
        <v>11.141999999999999</v>
      </c>
      <c r="C799" s="88">
        <v>-0.15970000000000001</v>
      </c>
    </row>
    <row r="800" spans="1:3">
      <c r="A800" s="62">
        <v>44665</v>
      </c>
      <c r="B800" s="61">
        <v>11.257999999999999</v>
      </c>
      <c r="C800" s="88">
        <v>-0.151</v>
      </c>
    </row>
    <row r="801" spans="1:3">
      <c r="A801" s="62">
        <v>44670</v>
      </c>
      <c r="B801" s="61">
        <v>11.17</v>
      </c>
      <c r="C801" s="88">
        <v>-0.15759999999999999</v>
      </c>
    </row>
    <row r="802" spans="1:3">
      <c r="A802" s="62">
        <v>44671</v>
      </c>
      <c r="B802" s="61">
        <v>11.138</v>
      </c>
      <c r="C802" s="88">
        <v>-0.16</v>
      </c>
    </row>
    <row r="803" spans="1:3">
      <c r="A803" s="62">
        <v>44672</v>
      </c>
      <c r="B803" s="61">
        <v>11.084</v>
      </c>
      <c r="C803" s="88">
        <v>-0.1641</v>
      </c>
    </row>
    <row r="804" spans="1:3">
      <c r="A804" s="62">
        <v>44673</v>
      </c>
      <c r="B804" s="61">
        <v>11.106</v>
      </c>
      <c r="C804" s="88">
        <v>-0.16239999999999999</v>
      </c>
    </row>
    <row r="805" spans="1:3">
      <c r="A805" s="62">
        <v>44676</v>
      </c>
      <c r="B805" s="61">
        <v>11.135999999999999</v>
      </c>
      <c r="C805" s="88">
        <v>-0.16020000000000001</v>
      </c>
    </row>
    <row r="806" spans="1:3">
      <c r="A806" s="62">
        <v>44677</v>
      </c>
      <c r="B806" s="61">
        <v>11.25</v>
      </c>
      <c r="C806" s="88">
        <v>-0.15160000000000001</v>
      </c>
    </row>
    <row r="807" spans="1:3">
      <c r="A807" s="62">
        <v>44678</v>
      </c>
      <c r="B807" s="61">
        <v>11.31</v>
      </c>
      <c r="C807" s="88">
        <v>-0.14710000000000001</v>
      </c>
    </row>
    <row r="808" spans="1:3">
      <c r="A808" s="62">
        <v>44679</v>
      </c>
      <c r="B808" s="61">
        <v>11.32</v>
      </c>
      <c r="C808" s="88">
        <v>-0.14630000000000001</v>
      </c>
    </row>
    <row r="809" spans="1:3">
      <c r="A809" s="62">
        <v>44680</v>
      </c>
      <c r="B809" s="61">
        <v>11.318</v>
      </c>
      <c r="C809" s="88">
        <v>-0.14649999999999999</v>
      </c>
    </row>
    <row r="810" spans="1:3">
      <c r="A810" s="62">
        <v>44683</v>
      </c>
      <c r="B810" s="61">
        <v>11.262</v>
      </c>
      <c r="C810" s="88">
        <v>-0.1507</v>
      </c>
    </row>
    <row r="811" spans="1:3">
      <c r="A811" s="62">
        <v>44684</v>
      </c>
      <c r="B811" s="61">
        <v>11.456</v>
      </c>
      <c r="C811" s="88">
        <v>-0.13600000000000001</v>
      </c>
    </row>
    <row r="812" spans="1:3">
      <c r="A812" s="62">
        <v>44685</v>
      </c>
      <c r="B812" s="61">
        <v>11.504</v>
      </c>
      <c r="C812" s="88">
        <v>-0.13239999999999999</v>
      </c>
    </row>
    <row r="813" spans="1:3">
      <c r="A813" s="62">
        <v>44686</v>
      </c>
      <c r="B813" s="61">
        <v>11.603999999999999</v>
      </c>
      <c r="C813" s="88">
        <v>-0.1249</v>
      </c>
    </row>
    <row r="814" spans="1:3">
      <c r="A814" s="62">
        <v>44687</v>
      </c>
      <c r="B814" s="61">
        <v>11.574</v>
      </c>
      <c r="C814" s="88">
        <v>-0.12710000000000002</v>
      </c>
    </row>
    <row r="815" spans="1:3">
      <c r="A815" s="62">
        <v>44690</v>
      </c>
      <c r="B815" s="61">
        <v>11.641999999999999</v>
      </c>
      <c r="C815" s="88">
        <v>-0.122</v>
      </c>
    </row>
    <row r="816" spans="1:3">
      <c r="A816" s="62">
        <v>44691</v>
      </c>
      <c r="B816" s="61">
        <v>11.722</v>
      </c>
      <c r="C816" s="88">
        <v>-0.11599999999999999</v>
      </c>
    </row>
    <row r="817" spans="1:3">
      <c r="A817" s="62">
        <v>44692</v>
      </c>
      <c r="B817" s="61">
        <v>11.666</v>
      </c>
      <c r="C817" s="88">
        <v>-0.1202</v>
      </c>
    </row>
    <row r="818" spans="1:3">
      <c r="A818" s="62">
        <v>44693</v>
      </c>
      <c r="B818" s="61">
        <v>11.68</v>
      </c>
      <c r="C818" s="88">
        <v>-0.1192</v>
      </c>
    </row>
    <row r="819" spans="1:3">
      <c r="A819" s="62">
        <v>44694</v>
      </c>
      <c r="B819" s="61">
        <v>11.666</v>
      </c>
      <c r="C819" s="88">
        <v>-0.1202</v>
      </c>
    </row>
    <row r="820" spans="1:3">
      <c r="A820" s="62">
        <v>44697</v>
      </c>
      <c r="B820" s="61">
        <v>11.722</v>
      </c>
      <c r="C820" s="88">
        <v>-0.11599999999999999</v>
      </c>
    </row>
    <row r="821" spans="1:3">
      <c r="A821" s="62">
        <v>44698</v>
      </c>
      <c r="B821" s="61">
        <v>11.726000000000001</v>
      </c>
      <c r="C821" s="88">
        <v>-0.1157</v>
      </c>
    </row>
    <row r="822" spans="1:3">
      <c r="A822" s="62">
        <v>44699</v>
      </c>
      <c r="B822" s="61">
        <v>11.688000000000001</v>
      </c>
      <c r="C822" s="88">
        <v>-0.1186</v>
      </c>
    </row>
    <row r="823" spans="1:3">
      <c r="A823" s="62">
        <v>44700</v>
      </c>
      <c r="B823" s="61">
        <v>11.548</v>
      </c>
      <c r="C823" s="88">
        <v>-0.12909999999999999</v>
      </c>
    </row>
    <row r="824" spans="1:3">
      <c r="A824" s="62">
        <v>44701</v>
      </c>
      <c r="B824" s="61">
        <v>11.582000000000001</v>
      </c>
      <c r="C824" s="88">
        <v>-0.1265</v>
      </c>
    </row>
    <row r="825" spans="1:3">
      <c r="A825" s="62">
        <v>44704</v>
      </c>
      <c r="B825" s="61">
        <v>11.696</v>
      </c>
      <c r="C825" s="88">
        <v>-0.11789999999999999</v>
      </c>
    </row>
    <row r="826" spans="1:3">
      <c r="A826" s="62">
        <v>44705</v>
      </c>
      <c r="B826" s="61">
        <v>11.814</v>
      </c>
      <c r="C826" s="88">
        <v>-0.109</v>
      </c>
    </row>
    <row r="827" spans="1:3">
      <c r="A827" s="62">
        <v>44706</v>
      </c>
      <c r="B827" s="61">
        <v>11.76</v>
      </c>
      <c r="C827" s="88">
        <v>-0.11310000000000001</v>
      </c>
    </row>
    <row r="828" spans="1:3">
      <c r="A828" s="62">
        <v>44707</v>
      </c>
      <c r="B828" s="61">
        <v>11.78</v>
      </c>
      <c r="C828" s="88">
        <v>-0.1116</v>
      </c>
    </row>
    <row r="829" spans="1:3">
      <c r="A829" s="62">
        <v>44708</v>
      </c>
      <c r="B829" s="61">
        <v>11.704000000000001</v>
      </c>
      <c r="C829" s="88">
        <v>-0.1173</v>
      </c>
    </row>
    <row r="830" spans="1:3">
      <c r="A830" s="62">
        <v>44711</v>
      </c>
      <c r="B830" s="61">
        <v>11.593999999999999</v>
      </c>
      <c r="C830" s="88">
        <v>-0.12560000000000002</v>
      </c>
    </row>
    <row r="831" spans="1:3">
      <c r="A831" s="62">
        <v>44712</v>
      </c>
      <c r="B831" s="61">
        <v>11.648</v>
      </c>
      <c r="C831" s="88">
        <v>-0.1216</v>
      </c>
    </row>
    <row r="832" spans="1:3">
      <c r="A832" s="62">
        <v>44713</v>
      </c>
      <c r="B832" s="61">
        <v>11.63</v>
      </c>
      <c r="C832" s="88">
        <v>-0.1229</v>
      </c>
    </row>
    <row r="833" spans="1:3">
      <c r="A833" s="62">
        <v>44714</v>
      </c>
      <c r="B833" s="61">
        <v>11.548</v>
      </c>
      <c r="C833" s="88">
        <v>-0.12909999999999999</v>
      </c>
    </row>
    <row r="834" spans="1:3">
      <c r="A834" s="62">
        <v>44715</v>
      </c>
      <c r="B834" s="61">
        <v>11.555999999999999</v>
      </c>
      <c r="C834" s="88">
        <v>-0.1285</v>
      </c>
    </row>
    <row r="835" spans="1:3">
      <c r="A835" s="62">
        <v>44718</v>
      </c>
      <c r="B835" s="61">
        <v>11.486000000000001</v>
      </c>
      <c r="C835" s="88">
        <v>-0.1338</v>
      </c>
    </row>
    <row r="836" spans="1:3">
      <c r="A836" s="62">
        <v>44719</v>
      </c>
      <c r="B836" s="61">
        <v>11.096</v>
      </c>
      <c r="C836" s="88">
        <v>-0.16320000000000001</v>
      </c>
    </row>
    <row r="837" spans="1:3">
      <c r="A837" s="62">
        <v>44720</v>
      </c>
      <c r="B837" s="61">
        <v>10.848000000000001</v>
      </c>
      <c r="C837" s="88">
        <v>-0.18190000000000001</v>
      </c>
    </row>
    <row r="838" spans="1:3">
      <c r="A838" s="62">
        <v>44721</v>
      </c>
      <c r="B838" s="61">
        <v>10.852</v>
      </c>
      <c r="C838" s="88">
        <v>-0.18160000000000001</v>
      </c>
    </row>
    <row r="839" spans="1:3">
      <c r="A839" s="62">
        <v>44722</v>
      </c>
      <c r="B839" s="61">
        <v>10.802</v>
      </c>
      <c r="C839" s="88">
        <v>-0.18539999999999998</v>
      </c>
    </row>
    <row r="840" spans="1:3">
      <c r="A840" s="62">
        <v>44725</v>
      </c>
      <c r="B840" s="61">
        <v>10.9</v>
      </c>
      <c r="C840" s="88">
        <v>-0.17800000000000002</v>
      </c>
    </row>
    <row r="841" spans="1:3">
      <c r="A841" s="62">
        <v>44726</v>
      </c>
      <c r="B841" s="61">
        <v>10.862</v>
      </c>
      <c r="C841" s="88">
        <v>-0.18079999999999999</v>
      </c>
    </row>
    <row r="842" spans="1:3">
      <c r="A842" s="62">
        <v>44727</v>
      </c>
      <c r="B842" s="61">
        <v>10.88</v>
      </c>
      <c r="C842" s="88">
        <v>-0.17949999999999999</v>
      </c>
    </row>
    <row r="843" spans="1:3">
      <c r="A843" s="62">
        <v>44728</v>
      </c>
      <c r="B843" s="61">
        <v>10.914</v>
      </c>
      <c r="C843" s="88">
        <v>-0.1769</v>
      </c>
    </row>
    <row r="844" spans="1:3">
      <c r="A844" s="62">
        <v>44729</v>
      </c>
      <c r="B844" s="61">
        <v>10.938000000000001</v>
      </c>
      <c r="C844" s="88">
        <v>-0.17510000000000001</v>
      </c>
    </row>
    <row r="845" spans="1:3">
      <c r="A845" s="62">
        <v>44732</v>
      </c>
      <c r="B845" s="61">
        <v>11.03</v>
      </c>
      <c r="C845" s="88">
        <v>-0.16820000000000002</v>
      </c>
    </row>
    <row r="846" spans="1:3">
      <c r="A846" s="62">
        <v>44733</v>
      </c>
      <c r="B846" s="61">
        <v>10.936</v>
      </c>
      <c r="C846" s="88">
        <v>-0.17530000000000001</v>
      </c>
    </row>
    <row r="847" spans="1:3">
      <c r="A847" s="62">
        <v>44734</v>
      </c>
      <c r="B847" s="61">
        <v>11.116</v>
      </c>
      <c r="C847" s="88">
        <v>-0.16170000000000001</v>
      </c>
    </row>
    <row r="848" spans="1:3">
      <c r="A848" s="62">
        <v>44735</v>
      </c>
      <c r="B848" s="61">
        <v>11.042</v>
      </c>
      <c r="C848" s="88">
        <v>-0.1673</v>
      </c>
    </row>
    <row r="849" spans="1:3">
      <c r="A849" s="62">
        <v>44736</v>
      </c>
      <c r="B849" s="61">
        <v>11.106</v>
      </c>
      <c r="C849" s="88">
        <v>-0.16239999999999999</v>
      </c>
    </row>
    <row r="850" spans="1:3">
      <c r="A850" s="62">
        <v>44739</v>
      </c>
      <c r="B850" s="61">
        <v>11.134</v>
      </c>
      <c r="C850" s="88">
        <v>-0.1603</v>
      </c>
    </row>
    <row r="851" spans="1:3">
      <c r="A851" s="62">
        <v>44740</v>
      </c>
      <c r="B851" s="61">
        <v>11.29</v>
      </c>
      <c r="C851" s="88">
        <v>-0.14859999999999998</v>
      </c>
    </row>
    <row r="852" spans="1:3">
      <c r="A852" s="62">
        <v>44741</v>
      </c>
      <c r="B852" s="61">
        <v>11.256</v>
      </c>
      <c r="C852" s="88">
        <v>-0.15109999999999998</v>
      </c>
    </row>
    <row r="853" spans="1:3">
      <c r="A853" s="62">
        <v>44742</v>
      </c>
      <c r="B853" s="61">
        <v>11.22</v>
      </c>
      <c r="C853" s="88">
        <v>-0.15380000000000002</v>
      </c>
    </row>
    <row r="854" spans="1:3">
      <c r="A854" s="62">
        <v>44743</v>
      </c>
      <c r="B854" s="61">
        <v>11.28</v>
      </c>
      <c r="C854" s="88">
        <v>-0.14929999999999999</v>
      </c>
    </row>
    <row r="855" spans="1:3">
      <c r="A855" s="62">
        <v>44746</v>
      </c>
      <c r="B855" s="61">
        <v>11.3</v>
      </c>
      <c r="C855" s="88">
        <v>-0.14779999999999999</v>
      </c>
    </row>
    <row r="856" spans="1:3">
      <c r="A856" s="62">
        <v>44747</v>
      </c>
      <c r="B856" s="61">
        <v>11.141999999999999</v>
      </c>
      <c r="C856" s="88">
        <v>-0.15970000000000001</v>
      </c>
    </row>
    <row r="857" spans="1:3">
      <c r="A857" s="62">
        <v>44748</v>
      </c>
      <c r="B857" s="61">
        <v>11.013999999999999</v>
      </c>
      <c r="C857" s="88">
        <v>-0.16940000000000002</v>
      </c>
    </row>
    <row r="858" spans="1:3">
      <c r="A858" s="62">
        <v>44749</v>
      </c>
      <c r="B858" s="61">
        <v>10.742000000000001</v>
      </c>
      <c r="C858" s="88">
        <v>-0.18989999999999999</v>
      </c>
    </row>
    <row r="859" spans="1:3">
      <c r="A859" s="62">
        <v>44750</v>
      </c>
      <c r="B859" s="61">
        <v>10.596</v>
      </c>
      <c r="C859" s="88">
        <v>-0.2009</v>
      </c>
    </row>
    <row r="860" spans="1:3">
      <c r="A860" s="62">
        <v>44753</v>
      </c>
      <c r="B860" s="61">
        <v>10.603999999999999</v>
      </c>
      <c r="C860" s="88">
        <v>-0.20030000000000001</v>
      </c>
    </row>
    <row r="861" spans="1:3">
      <c r="A861" s="62">
        <v>44754</v>
      </c>
      <c r="B861" s="61">
        <v>10.773999999999999</v>
      </c>
      <c r="C861" s="88">
        <v>-0.1875</v>
      </c>
    </row>
    <row r="862" spans="1:3">
      <c r="A862" s="62">
        <v>44755</v>
      </c>
      <c r="B862" s="61">
        <v>10.72</v>
      </c>
      <c r="C862" s="88">
        <v>-0.19159999999999999</v>
      </c>
    </row>
    <row r="863" spans="1:3">
      <c r="A863" s="62">
        <v>44756</v>
      </c>
      <c r="B863" s="61">
        <v>10.532</v>
      </c>
      <c r="C863" s="88">
        <v>-0.20569999999999999</v>
      </c>
    </row>
    <row r="864" spans="1:3">
      <c r="A864" s="62">
        <v>44757</v>
      </c>
      <c r="B864" s="61">
        <v>10.552</v>
      </c>
      <c r="C864" s="88">
        <v>-0.20420000000000002</v>
      </c>
    </row>
    <row r="865" spans="1:3">
      <c r="A865" s="62">
        <v>44760</v>
      </c>
      <c r="B865" s="61">
        <v>10.5</v>
      </c>
      <c r="C865" s="88">
        <v>-0.20809999999999998</v>
      </c>
    </row>
    <row r="866" spans="1:3">
      <c r="A866" s="62">
        <v>44761</v>
      </c>
      <c r="B866" s="61">
        <v>10.545999999999999</v>
      </c>
      <c r="C866" s="88">
        <v>-0.20469999999999999</v>
      </c>
    </row>
    <row r="867" spans="1:3">
      <c r="A867" s="62">
        <v>44762</v>
      </c>
      <c r="B867" s="61">
        <v>10.432</v>
      </c>
      <c r="C867" s="88">
        <v>-0.21329999999999999</v>
      </c>
    </row>
    <row r="868" spans="1:3">
      <c r="A868" s="62">
        <v>44763</v>
      </c>
      <c r="B868" s="61">
        <v>10.304</v>
      </c>
      <c r="C868" s="88">
        <v>-0.22289999999999999</v>
      </c>
    </row>
    <row r="869" spans="1:3">
      <c r="A869" s="62">
        <v>44764</v>
      </c>
      <c r="B869" s="61">
        <v>10.118</v>
      </c>
      <c r="C869" s="88">
        <v>-0.23699999999999999</v>
      </c>
    </row>
    <row r="870" spans="1:3">
      <c r="A870" s="62">
        <v>44767</v>
      </c>
      <c r="B870" s="61">
        <v>10.27</v>
      </c>
      <c r="C870" s="88">
        <v>-0.22550000000000001</v>
      </c>
    </row>
    <row r="871" spans="1:3">
      <c r="A871" s="62">
        <v>44768</v>
      </c>
      <c r="B871" s="61">
        <v>10.236000000000001</v>
      </c>
      <c r="C871" s="88">
        <v>-0.2281</v>
      </c>
    </row>
    <row r="872" spans="1:3">
      <c r="A872" s="62">
        <v>44769</v>
      </c>
      <c r="B872" s="61">
        <v>10.164</v>
      </c>
      <c r="C872" s="88">
        <v>-0.23350000000000001</v>
      </c>
    </row>
    <row r="873" spans="1:3">
      <c r="A873" s="62">
        <v>44770</v>
      </c>
      <c r="B873" s="61">
        <v>9.9309999999999992</v>
      </c>
      <c r="C873" s="88">
        <v>-0.25109999999999999</v>
      </c>
    </row>
    <row r="874" spans="1:3">
      <c r="A874" s="62">
        <v>44771</v>
      </c>
      <c r="B874" s="61">
        <v>9.9969999999999999</v>
      </c>
      <c r="C874" s="88">
        <v>-0.24609999999999999</v>
      </c>
    </row>
    <row r="875" spans="1:3">
      <c r="A875" s="62">
        <v>44774</v>
      </c>
      <c r="B875" s="61">
        <v>9.9619999999999997</v>
      </c>
      <c r="C875" s="88">
        <v>-0.2487</v>
      </c>
    </row>
    <row r="876" spans="1:3">
      <c r="A876" s="62">
        <v>44775</v>
      </c>
      <c r="B876" s="61">
        <v>10.076000000000001</v>
      </c>
      <c r="C876" s="88">
        <v>-0.24010000000000001</v>
      </c>
    </row>
    <row r="877" spans="1:3">
      <c r="A877" s="62">
        <v>44776</v>
      </c>
      <c r="B877" s="61">
        <v>9.9440000000000008</v>
      </c>
      <c r="C877" s="88">
        <v>-0.25009999999999999</v>
      </c>
    </row>
    <row r="878" spans="1:3">
      <c r="A878" s="62">
        <v>44777</v>
      </c>
      <c r="B878" s="61">
        <v>9.9309999999999992</v>
      </c>
      <c r="C878" s="88">
        <v>-0.25109999999999999</v>
      </c>
    </row>
    <row r="879" spans="1:3">
      <c r="A879" s="62">
        <v>44778</v>
      </c>
      <c r="B879" s="61">
        <v>10.119999999999999</v>
      </c>
      <c r="C879" s="88">
        <v>-0.23680000000000001</v>
      </c>
    </row>
    <row r="880" spans="1:3">
      <c r="A880" s="62">
        <v>44781</v>
      </c>
      <c r="B880" s="61">
        <v>10.064</v>
      </c>
      <c r="C880" s="88">
        <v>-0.24100000000000002</v>
      </c>
    </row>
    <row r="881" spans="1:3">
      <c r="A881" s="62">
        <v>44782</v>
      </c>
      <c r="B881" s="61">
        <v>10.183999999999999</v>
      </c>
      <c r="C881" s="88">
        <v>-0.23199999999999998</v>
      </c>
    </row>
    <row r="882" spans="1:3">
      <c r="A882" s="62">
        <v>44783</v>
      </c>
      <c r="B882" s="61">
        <v>10.108000000000001</v>
      </c>
      <c r="C882" s="88">
        <v>-0.23769999999999999</v>
      </c>
    </row>
    <row r="883" spans="1:3">
      <c r="A883" s="62">
        <v>44784</v>
      </c>
      <c r="B883" s="61">
        <v>10.106</v>
      </c>
      <c r="C883" s="88">
        <v>-0.2379</v>
      </c>
    </row>
    <row r="884" spans="1:3">
      <c r="A884" s="62">
        <v>44785</v>
      </c>
      <c r="B884" s="61">
        <v>10.119999999999999</v>
      </c>
      <c r="C884" s="88">
        <v>-0.23680000000000001</v>
      </c>
    </row>
    <row r="885" spans="1:3">
      <c r="A885" s="62">
        <v>44788</v>
      </c>
      <c r="B885" s="61">
        <v>10.166</v>
      </c>
      <c r="C885" s="88">
        <v>-0.23329999999999998</v>
      </c>
    </row>
    <row r="886" spans="1:3">
      <c r="A886" s="62">
        <v>44789</v>
      </c>
      <c r="B886" s="61">
        <v>10.295999999999999</v>
      </c>
      <c r="C886" s="88">
        <v>-0.2235</v>
      </c>
    </row>
    <row r="887" spans="1:3">
      <c r="A887" s="62">
        <v>44790</v>
      </c>
      <c r="B887" s="61">
        <v>10.33</v>
      </c>
      <c r="C887" s="88">
        <v>-0.221</v>
      </c>
    </row>
    <row r="888" spans="1:3">
      <c r="A888" s="62">
        <v>44791</v>
      </c>
      <c r="B888" s="61">
        <v>10.326000000000001</v>
      </c>
      <c r="C888" s="88">
        <v>-0.2213</v>
      </c>
    </row>
    <row r="889" spans="1:3">
      <c r="A889" s="62">
        <v>44792</v>
      </c>
      <c r="B889" s="61">
        <v>10.378</v>
      </c>
      <c r="C889" s="88">
        <v>-0.21729999999999999</v>
      </c>
    </row>
    <row r="890" spans="1:3">
      <c r="A890" s="62">
        <v>44795</v>
      </c>
      <c r="B890" s="61">
        <v>10.353999999999999</v>
      </c>
      <c r="C890" s="88">
        <v>-0.21920000000000001</v>
      </c>
    </row>
    <row r="891" spans="1:3">
      <c r="A891" s="62">
        <v>44796</v>
      </c>
      <c r="B891" s="61">
        <v>10.298</v>
      </c>
      <c r="C891" s="88">
        <v>-0.22339999999999999</v>
      </c>
    </row>
    <row r="892" spans="1:3">
      <c r="A892" s="62">
        <v>44797</v>
      </c>
      <c r="B892" s="61">
        <v>10.166</v>
      </c>
      <c r="C892" s="88">
        <v>-0.23329999999999998</v>
      </c>
    </row>
    <row r="893" spans="1:3">
      <c r="A893" s="62">
        <v>44798</v>
      </c>
      <c r="B893" s="61">
        <v>10.15</v>
      </c>
      <c r="C893" s="88">
        <v>-0.23449999999999999</v>
      </c>
    </row>
    <row r="894" spans="1:3">
      <c r="A894" s="62">
        <v>44799</v>
      </c>
      <c r="B894" s="61">
        <v>10.026</v>
      </c>
      <c r="C894" s="88">
        <v>-0.24390000000000001</v>
      </c>
    </row>
    <row r="895" spans="1:3">
      <c r="A895" s="62">
        <v>44802</v>
      </c>
      <c r="B895" s="61">
        <v>10.199999999999999</v>
      </c>
      <c r="C895" s="88">
        <v>-0.23079999999999998</v>
      </c>
    </row>
    <row r="896" spans="1:3">
      <c r="A896" s="62">
        <v>44803</v>
      </c>
      <c r="B896" s="61">
        <v>10.164</v>
      </c>
      <c r="C896" s="88">
        <v>-0.23350000000000001</v>
      </c>
    </row>
    <row r="897" spans="1:3">
      <c r="A897" s="62">
        <v>44804</v>
      </c>
      <c r="B897" s="61">
        <v>10.098000000000001</v>
      </c>
      <c r="C897" s="88">
        <v>-0.23850000000000002</v>
      </c>
    </row>
    <row r="898" spans="1:3">
      <c r="A898" s="62">
        <v>44805</v>
      </c>
      <c r="B898" s="61">
        <v>10.138</v>
      </c>
      <c r="C898" s="88">
        <v>-0.2354</v>
      </c>
    </row>
    <row r="899" spans="1:3">
      <c r="A899" s="62">
        <v>44806</v>
      </c>
      <c r="B899" s="61">
        <v>10.182</v>
      </c>
      <c r="C899" s="88">
        <v>-0.2321</v>
      </c>
    </row>
    <row r="900" spans="1:3">
      <c r="A900" s="62">
        <v>44809</v>
      </c>
      <c r="B900" s="61">
        <v>10.132</v>
      </c>
      <c r="C900" s="88">
        <v>-0.2359</v>
      </c>
    </row>
    <row r="901" spans="1:3">
      <c r="A901" s="62">
        <v>44810</v>
      </c>
      <c r="B901" s="61">
        <v>10.194000000000001</v>
      </c>
      <c r="C901" s="88">
        <v>-0.23120000000000002</v>
      </c>
    </row>
    <row r="902" spans="1:3">
      <c r="A902" s="62">
        <v>44811</v>
      </c>
      <c r="B902" s="61">
        <v>10.096</v>
      </c>
      <c r="C902" s="88">
        <v>-0.23860000000000001</v>
      </c>
    </row>
    <row r="903" spans="1:3">
      <c r="A903" s="62">
        <v>44812</v>
      </c>
      <c r="B903" s="61">
        <v>10.061999999999999</v>
      </c>
      <c r="C903" s="88">
        <v>-0.2412</v>
      </c>
    </row>
    <row r="904" spans="1:3">
      <c r="A904" s="62">
        <v>44813</v>
      </c>
      <c r="B904" s="61">
        <v>10.102</v>
      </c>
      <c r="C904" s="88">
        <v>-0.2382</v>
      </c>
    </row>
    <row r="905" spans="1:3">
      <c r="A905" s="62">
        <v>44816</v>
      </c>
      <c r="B905" s="61">
        <v>10.202</v>
      </c>
      <c r="C905" s="88">
        <v>-0.2306</v>
      </c>
    </row>
    <row r="906" spans="1:3">
      <c r="A906" s="62">
        <v>44817</v>
      </c>
      <c r="B906" s="61">
        <v>10.23</v>
      </c>
      <c r="C906" s="88">
        <v>-0.22850000000000001</v>
      </c>
    </row>
    <row r="907" spans="1:3">
      <c r="A907" s="62">
        <v>44818</v>
      </c>
      <c r="B907" s="61">
        <v>10.138</v>
      </c>
      <c r="C907" s="88">
        <v>-0.2354</v>
      </c>
    </row>
    <row r="908" spans="1:3">
      <c r="A908" s="62">
        <v>44819</v>
      </c>
      <c r="B908" s="61">
        <v>10.148</v>
      </c>
      <c r="C908" s="88">
        <v>-0.23469999999999999</v>
      </c>
    </row>
    <row r="909" spans="1:3">
      <c r="A909" s="62">
        <v>44820</v>
      </c>
      <c r="B909" s="61">
        <v>10.068</v>
      </c>
      <c r="C909" s="88">
        <v>-0.2407</v>
      </c>
    </row>
    <row r="910" spans="1:3">
      <c r="A910" s="62">
        <v>44823</v>
      </c>
      <c r="B910" s="61">
        <v>10.044</v>
      </c>
      <c r="C910" s="88">
        <v>-0.24249999999999999</v>
      </c>
    </row>
    <row r="911" spans="1:3">
      <c r="A911" s="62">
        <v>44824</v>
      </c>
      <c r="B911" s="61">
        <v>9.7989999999999995</v>
      </c>
      <c r="C911" s="88">
        <v>-0.26100000000000001</v>
      </c>
    </row>
    <row r="912" spans="1:3">
      <c r="A912" s="62">
        <v>44825</v>
      </c>
      <c r="B912" s="61">
        <v>9.7490000000000006</v>
      </c>
      <c r="C912" s="88">
        <v>-0.26479999999999998</v>
      </c>
    </row>
    <row r="913" spans="1:3">
      <c r="A913" s="62">
        <v>44826</v>
      </c>
      <c r="B913" s="61">
        <v>9.8409999999999993</v>
      </c>
      <c r="C913" s="88">
        <v>-0.25780000000000003</v>
      </c>
    </row>
    <row r="914" spans="1:3">
      <c r="A914" s="62">
        <v>44827</v>
      </c>
      <c r="B914" s="61">
        <v>9.7089999999999996</v>
      </c>
      <c r="C914" s="88">
        <v>-0.26780000000000004</v>
      </c>
    </row>
    <row r="915" spans="1:3">
      <c r="A915" s="62">
        <v>44830</v>
      </c>
      <c r="B915" s="61">
        <v>9.5739999999999998</v>
      </c>
      <c r="C915" s="88">
        <v>-0.27800000000000002</v>
      </c>
    </row>
    <row r="916" spans="1:3">
      <c r="A916" s="62">
        <v>44831</v>
      </c>
      <c r="B916" s="61">
        <v>9.5069999999999997</v>
      </c>
      <c r="C916" s="88">
        <v>-0.28300000000000003</v>
      </c>
    </row>
    <row r="917" spans="1:3">
      <c r="A917" s="62">
        <v>44832</v>
      </c>
      <c r="B917" s="61">
        <v>9.4969999999999999</v>
      </c>
      <c r="C917" s="88">
        <v>-0.2838</v>
      </c>
    </row>
    <row r="918" spans="1:3">
      <c r="A918" s="62">
        <v>44833</v>
      </c>
      <c r="B918" s="61">
        <v>9.298</v>
      </c>
      <c r="C918" s="88">
        <v>-0.29880000000000001</v>
      </c>
    </row>
    <row r="919" spans="1:3">
      <c r="A919" s="62">
        <v>44834</v>
      </c>
      <c r="B919" s="61">
        <v>9.2479999999999993</v>
      </c>
      <c r="C919" s="88">
        <v>-0.30260000000000004</v>
      </c>
    </row>
    <row r="920" spans="1:3">
      <c r="A920" s="62">
        <v>44837</v>
      </c>
      <c r="B920" s="61">
        <v>9.42</v>
      </c>
      <c r="C920" s="88">
        <v>-0.28960000000000002</v>
      </c>
    </row>
    <row r="921" spans="1:3">
      <c r="A921" s="62">
        <v>44838</v>
      </c>
      <c r="B921" s="61">
        <v>9.4939999999999998</v>
      </c>
      <c r="C921" s="88">
        <v>-0.28399999999999997</v>
      </c>
    </row>
    <row r="922" spans="1:3">
      <c r="A922" s="62">
        <v>44839</v>
      </c>
      <c r="B922" s="61">
        <v>9.3230000000000004</v>
      </c>
      <c r="C922" s="88">
        <v>-0.2969</v>
      </c>
    </row>
    <row r="923" spans="1:3">
      <c r="A923" s="62">
        <v>44840</v>
      </c>
      <c r="B923" s="61">
        <v>9.1189999999999998</v>
      </c>
      <c r="C923" s="88">
        <v>-0.31230000000000002</v>
      </c>
    </row>
    <row r="924" spans="1:3">
      <c r="A924" s="62">
        <v>44841</v>
      </c>
      <c r="B924" s="61">
        <v>9.2059999999999995</v>
      </c>
      <c r="C924" s="88">
        <v>-0.30570000000000003</v>
      </c>
    </row>
    <row r="925" spans="1:3">
      <c r="A925" s="62">
        <v>44844</v>
      </c>
      <c r="B925" s="61">
        <v>9.2829999999999995</v>
      </c>
      <c r="C925" s="88">
        <v>-0.2999</v>
      </c>
    </row>
    <row r="926" spans="1:3">
      <c r="A926" s="62">
        <v>44845</v>
      </c>
      <c r="B926" s="61">
        <v>9.2949999999999999</v>
      </c>
      <c r="C926" s="88">
        <v>-0.29899999999999999</v>
      </c>
    </row>
    <row r="927" spans="1:3">
      <c r="A927" s="62">
        <v>44846</v>
      </c>
      <c r="B927" s="61">
        <v>9.2560000000000002</v>
      </c>
      <c r="C927" s="88">
        <v>-0.30199999999999999</v>
      </c>
    </row>
    <row r="928" spans="1:3">
      <c r="A928" s="62">
        <v>44847</v>
      </c>
      <c r="B928" s="61">
        <v>9.2690000000000001</v>
      </c>
      <c r="C928" s="88">
        <v>-0.30099999999999999</v>
      </c>
    </row>
    <row r="929" spans="1:3">
      <c r="A929" s="62">
        <v>44848</v>
      </c>
      <c r="B929" s="61">
        <v>9.32</v>
      </c>
      <c r="C929" s="88">
        <v>-0.29710000000000003</v>
      </c>
    </row>
    <row r="930" spans="1:3">
      <c r="A930" s="62">
        <v>44851</v>
      </c>
      <c r="B930" s="61">
        <v>9.4120000000000008</v>
      </c>
      <c r="C930" s="88">
        <v>-0.29020000000000001</v>
      </c>
    </row>
    <row r="931" spans="1:3">
      <c r="A931" s="62">
        <v>44852</v>
      </c>
      <c r="B931" s="61">
        <v>9.407</v>
      </c>
      <c r="C931" s="88">
        <v>-0.29059999999999997</v>
      </c>
    </row>
    <row r="932" spans="1:3">
      <c r="A932" s="62">
        <v>44853</v>
      </c>
      <c r="B932" s="61">
        <v>9.5259999999999998</v>
      </c>
      <c r="C932" s="88">
        <v>-0.28160000000000002</v>
      </c>
    </row>
    <row r="933" spans="1:3">
      <c r="A933" s="62">
        <v>44854</v>
      </c>
      <c r="B933" s="61">
        <v>9.4830000000000005</v>
      </c>
      <c r="C933" s="88">
        <v>-0.2848</v>
      </c>
    </row>
    <row r="934" spans="1:3">
      <c r="A934" s="62">
        <v>44855</v>
      </c>
      <c r="B934" s="61">
        <v>9.4499999999999993</v>
      </c>
      <c r="C934" s="88">
        <v>-0.2873</v>
      </c>
    </row>
    <row r="935" spans="1:3">
      <c r="A935" s="62">
        <v>44858</v>
      </c>
      <c r="B935" s="61">
        <v>9.4920000000000009</v>
      </c>
      <c r="C935" s="88">
        <v>-0.28420000000000001</v>
      </c>
    </row>
    <row r="936" spans="1:3">
      <c r="A936" s="62">
        <v>44859</v>
      </c>
      <c r="B936" s="61">
        <v>9.4049999999999994</v>
      </c>
      <c r="C936" s="88">
        <v>-0.29070000000000001</v>
      </c>
    </row>
    <row r="937" spans="1:3">
      <c r="A937" s="62">
        <v>44860</v>
      </c>
      <c r="B937" s="61">
        <v>9.423</v>
      </c>
      <c r="C937" s="88">
        <v>-0.28939999999999999</v>
      </c>
    </row>
    <row r="938" spans="1:3">
      <c r="A938" s="62">
        <v>44861</v>
      </c>
      <c r="B938" s="61">
        <v>9.4280000000000008</v>
      </c>
      <c r="C938" s="88">
        <v>-0.28899999999999998</v>
      </c>
    </row>
    <row r="939" spans="1:3">
      <c r="A939" s="62">
        <v>44862</v>
      </c>
      <c r="B939" s="61">
        <v>9.5459999999999994</v>
      </c>
      <c r="C939" s="88">
        <v>-0.28010000000000002</v>
      </c>
    </row>
    <row r="940" spans="1:3">
      <c r="A940" s="62">
        <v>44865</v>
      </c>
      <c r="B940" s="61">
        <v>9.6310000000000002</v>
      </c>
      <c r="C940" s="88">
        <v>-0.2737</v>
      </c>
    </row>
    <row r="941" spans="1:3">
      <c r="A941" s="62">
        <v>44866</v>
      </c>
      <c r="B941" s="61">
        <v>9.6989999999999998</v>
      </c>
      <c r="C941" s="88">
        <v>-0.26860000000000001</v>
      </c>
    </row>
    <row r="942" spans="1:3">
      <c r="A942" s="62">
        <v>44867</v>
      </c>
      <c r="B942" s="61">
        <v>9.766</v>
      </c>
      <c r="C942" s="88">
        <v>-0.26350000000000001</v>
      </c>
    </row>
    <row r="943" spans="1:3">
      <c r="A943" s="62">
        <v>44868</v>
      </c>
      <c r="B943" s="61">
        <v>9.6940000000000008</v>
      </c>
      <c r="C943" s="88">
        <v>-0.26890000000000003</v>
      </c>
    </row>
    <row r="944" spans="1:3">
      <c r="A944" s="62">
        <v>44869</v>
      </c>
      <c r="B944" s="61">
        <v>9.76</v>
      </c>
      <c r="C944" s="88">
        <v>-0.26400000000000001</v>
      </c>
    </row>
    <row r="945" spans="1:3">
      <c r="A945" s="62">
        <v>44872</v>
      </c>
      <c r="B945" s="61">
        <v>9.7490000000000006</v>
      </c>
      <c r="C945" s="88">
        <v>-0.26479999999999998</v>
      </c>
    </row>
    <row r="946" spans="1:3">
      <c r="A946" s="62">
        <v>44873</v>
      </c>
      <c r="B946" s="61">
        <v>9.7799999999999994</v>
      </c>
      <c r="C946" s="88">
        <v>-0.26239999999999997</v>
      </c>
    </row>
    <row r="947" spans="1:3">
      <c r="A947" s="62">
        <v>44874</v>
      </c>
      <c r="B947" s="61">
        <v>9.7509999999999994</v>
      </c>
      <c r="C947" s="88">
        <v>-0.2646</v>
      </c>
    </row>
    <row r="948" spans="1:3">
      <c r="A948" s="62">
        <v>44875</v>
      </c>
      <c r="B948" s="61">
        <v>9.7550000000000008</v>
      </c>
      <c r="C948" s="88">
        <v>-0.26429999999999998</v>
      </c>
    </row>
    <row r="949" spans="1:3">
      <c r="A949" s="62">
        <v>44876</v>
      </c>
      <c r="B949" s="61">
        <v>9.6780000000000008</v>
      </c>
      <c r="C949" s="88">
        <v>-0.27010000000000001</v>
      </c>
    </row>
    <row r="950" spans="1:3">
      <c r="A950" s="62">
        <v>44879</v>
      </c>
      <c r="B950" s="61">
        <v>9.75</v>
      </c>
      <c r="C950" s="88">
        <v>-0.26469999999999999</v>
      </c>
    </row>
    <row r="951" spans="1:3">
      <c r="A951" s="62">
        <v>44880</v>
      </c>
      <c r="B951" s="61">
        <v>9.7590000000000003</v>
      </c>
      <c r="C951" s="88">
        <v>-0.26400000000000001</v>
      </c>
    </row>
    <row r="952" spans="1:3">
      <c r="A952" s="62">
        <v>44881</v>
      </c>
      <c r="B952" s="61">
        <v>9.7569999999999997</v>
      </c>
      <c r="C952" s="88">
        <v>-0.26419999999999999</v>
      </c>
    </row>
    <row r="953" spans="1:3">
      <c r="A953" s="62">
        <v>44882</v>
      </c>
      <c r="B953" s="61">
        <v>9.7309999999999999</v>
      </c>
      <c r="C953" s="88">
        <v>-0.2661</v>
      </c>
    </row>
    <row r="954" spans="1:3">
      <c r="A954" s="62">
        <v>44883</v>
      </c>
      <c r="B954" s="61">
        <v>9.8059999999999992</v>
      </c>
      <c r="C954" s="88">
        <v>-0.26050000000000001</v>
      </c>
    </row>
    <row r="955" spans="1:3">
      <c r="A955" s="62">
        <v>44886</v>
      </c>
      <c r="B955" s="61">
        <v>9.891</v>
      </c>
      <c r="C955" s="88">
        <v>-0.25409999999999999</v>
      </c>
    </row>
    <row r="956" spans="1:3">
      <c r="A956" s="62">
        <v>44887</v>
      </c>
      <c r="B956" s="61">
        <v>9.8840000000000003</v>
      </c>
      <c r="C956" s="88">
        <v>-0.25459999999999999</v>
      </c>
    </row>
    <row r="957" spans="1:3">
      <c r="A957" s="62">
        <v>44888</v>
      </c>
      <c r="B957" s="61">
        <v>9.8710000000000004</v>
      </c>
      <c r="C957" s="88">
        <v>-0.25559999999999999</v>
      </c>
    </row>
    <row r="958" spans="1:3">
      <c r="A958" s="62">
        <v>44889</v>
      </c>
      <c r="B958" s="61">
        <v>9.9280000000000008</v>
      </c>
      <c r="C958" s="88">
        <v>-0.25129999999999997</v>
      </c>
    </row>
    <row r="959" spans="1:3">
      <c r="A959" s="62">
        <v>44890</v>
      </c>
      <c r="B959" s="61">
        <v>9.93</v>
      </c>
      <c r="C959" s="88">
        <v>-0.25109999999999999</v>
      </c>
    </row>
    <row r="960" spans="1:3">
      <c r="A960" s="62">
        <v>44893</v>
      </c>
      <c r="B960" s="61">
        <v>9.8829999999999991</v>
      </c>
      <c r="C960" s="88">
        <v>-0.25469999999999998</v>
      </c>
    </row>
    <row r="961" spans="1:3">
      <c r="A961" s="62">
        <v>44894</v>
      </c>
      <c r="B961" s="61">
        <v>9.8439999999999994</v>
      </c>
      <c r="C961" s="88">
        <v>-0.2576</v>
      </c>
    </row>
    <row r="962" spans="1:3">
      <c r="A962" s="62">
        <v>44895</v>
      </c>
      <c r="B962" s="61">
        <v>9.7680000000000007</v>
      </c>
      <c r="C962" s="88">
        <v>-0.26329999999999998</v>
      </c>
    </row>
    <row r="963" spans="1:3">
      <c r="A963" s="62">
        <v>44896</v>
      </c>
      <c r="B963" s="61">
        <v>9.7609999999999992</v>
      </c>
      <c r="C963" s="88">
        <v>-0.26390000000000002</v>
      </c>
    </row>
    <row r="964" spans="1:3">
      <c r="A964" s="62">
        <v>44897</v>
      </c>
      <c r="B964" s="61">
        <v>9.6539999999999999</v>
      </c>
      <c r="C964" s="88">
        <v>-0.27190000000000003</v>
      </c>
    </row>
    <row r="965" spans="1:3">
      <c r="A965" s="62">
        <v>44900</v>
      </c>
      <c r="B965" s="61">
        <v>9.3729999999999993</v>
      </c>
      <c r="C965" s="88">
        <v>-0.29309999999999997</v>
      </c>
    </row>
    <row r="966" spans="1:3">
      <c r="A966" s="62">
        <v>44901</v>
      </c>
      <c r="B966" s="61">
        <v>9.4740000000000002</v>
      </c>
      <c r="C966" s="88">
        <v>-0.28550000000000003</v>
      </c>
    </row>
    <row r="967" spans="1:3">
      <c r="A967" s="62">
        <v>44902</v>
      </c>
      <c r="B967" s="61">
        <v>9.3339999999999996</v>
      </c>
      <c r="C967" s="88">
        <v>-0.29609999999999997</v>
      </c>
    </row>
    <row r="968" spans="1:3">
      <c r="A968" s="62">
        <v>44903</v>
      </c>
      <c r="B968" s="61">
        <v>9.2210000000000001</v>
      </c>
      <c r="C968" s="88">
        <v>-0.30459999999999998</v>
      </c>
    </row>
    <row r="969" spans="1:3">
      <c r="A969" s="62">
        <v>44904</v>
      </c>
      <c r="B969" s="61">
        <v>9.2989999999999995</v>
      </c>
      <c r="C969" s="88">
        <v>-0.29870000000000002</v>
      </c>
    </row>
    <row r="970" spans="1:3">
      <c r="A970" s="62">
        <v>44907</v>
      </c>
      <c r="B970" s="61">
        <v>9.2579999999999991</v>
      </c>
      <c r="C970" s="88">
        <v>-0.30180000000000001</v>
      </c>
    </row>
    <row r="971" spans="1:3">
      <c r="A971" s="62">
        <v>44908</v>
      </c>
      <c r="B971" s="61">
        <v>9.234</v>
      </c>
      <c r="C971" s="88">
        <v>-0.30359999999999998</v>
      </c>
    </row>
    <row r="972" spans="1:3">
      <c r="A972" s="62">
        <v>44909</v>
      </c>
      <c r="B972" s="61">
        <v>9.2710000000000008</v>
      </c>
      <c r="C972" s="88">
        <v>-0.30079999999999996</v>
      </c>
    </row>
    <row r="973" spans="1:3">
      <c r="A973" s="62">
        <v>44910</v>
      </c>
      <c r="B973" s="61">
        <v>9.2729999999999997</v>
      </c>
      <c r="C973" s="88">
        <v>-0.30070000000000002</v>
      </c>
    </row>
    <row r="974" spans="1:3">
      <c r="A974" s="62">
        <v>44911</v>
      </c>
      <c r="B974" s="61">
        <v>9.18</v>
      </c>
      <c r="C974" s="88">
        <v>-0.30769999999999997</v>
      </c>
    </row>
    <row r="975" spans="1:3">
      <c r="A975" s="62">
        <v>44914</v>
      </c>
      <c r="B975" s="61">
        <v>9.2249999999999996</v>
      </c>
      <c r="C975" s="88">
        <v>-0.30430000000000001</v>
      </c>
    </row>
    <row r="976" spans="1:3">
      <c r="A976" s="62">
        <v>44915</v>
      </c>
      <c r="B976" s="61">
        <v>9.1349999999999998</v>
      </c>
      <c r="C976" s="88">
        <v>-0.31109999999999999</v>
      </c>
    </row>
    <row r="977" spans="1:3">
      <c r="A977" s="62">
        <v>44916</v>
      </c>
      <c r="B977" s="61">
        <v>9.2420000000000009</v>
      </c>
      <c r="C977" s="88">
        <v>-0.30299999999999999</v>
      </c>
    </row>
    <row r="978" spans="1:3">
      <c r="A978" s="62">
        <v>44917</v>
      </c>
      <c r="B978" s="61">
        <v>9.3030000000000008</v>
      </c>
      <c r="C978" s="88">
        <v>-0.2984</v>
      </c>
    </row>
    <row r="979" spans="1:3">
      <c r="A979" s="62">
        <v>44918</v>
      </c>
      <c r="B979" s="61">
        <v>9.359</v>
      </c>
      <c r="C979" s="88">
        <v>-0.29420000000000002</v>
      </c>
    </row>
    <row r="980" spans="1:3">
      <c r="A980" s="62">
        <v>44922</v>
      </c>
      <c r="B980" s="61">
        <v>9.3659999999999997</v>
      </c>
      <c r="C980" s="88">
        <v>-0.29370000000000002</v>
      </c>
    </row>
    <row r="981" spans="1:3">
      <c r="A981" s="62">
        <v>44923</v>
      </c>
      <c r="B981" s="61">
        <v>9.3309999999999995</v>
      </c>
      <c r="C981" s="88">
        <v>-0.29630000000000001</v>
      </c>
    </row>
    <row r="982" spans="1:3">
      <c r="A982" s="62">
        <v>44924</v>
      </c>
      <c r="B982" s="61">
        <v>9.3940000000000001</v>
      </c>
      <c r="C982" s="88">
        <v>-0.29160000000000003</v>
      </c>
    </row>
    <row r="983" spans="1:3">
      <c r="A983" s="62">
        <v>44925</v>
      </c>
      <c r="B983" s="61">
        <v>9.2810000000000006</v>
      </c>
      <c r="C983" s="88">
        <v>-0.30010000000000003</v>
      </c>
    </row>
    <row r="984" spans="1:3">
      <c r="A984" s="62">
        <v>44928</v>
      </c>
      <c r="B984" s="61">
        <v>9.3940000000000001</v>
      </c>
      <c r="C984" s="88">
        <v>-0.29160000000000003</v>
      </c>
    </row>
    <row r="985" spans="1:3">
      <c r="A985" s="62">
        <v>44929</v>
      </c>
      <c r="B985" s="61">
        <v>9.5280000000000005</v>
      </c>
      <c r="C985" s="88">
        <v>-0.28139999999999998</v>
      </c>
    </row>
    <row r="986" spans="1:3">
      <c r="A986" s="62">
        <v>44930</v>
      </c>
      <c r="B986" s="61">
        <v>9.8140000000000001</v>
      </c>
      <c r="C986" s="88">
        <v>-0.25989999999999996</v>
      </c>
    </row>
    <row r="987" spans="1:3">
      <c r="A987" s="62">
        <v>44931</v>
      </c>
      <c r="B987" s="61">
        <v>9.8970000000000002</v>
      </c>
      <c r="C987" s="88">
        <v>-0.25359999999999999</v>
      </c>
    </row>
    <row r="988" spans="1:3">
      <c r="A988" s="62">
        <v>44932</v>
      </c>
      <c r="B988" s="61">
        <v>9.891</v>
      </c>
      <c r="C988" s="88">
        <v>-0.25409999999999999</v>
      </c>
    </row>
    <row r="989" spans="1:3">
      <c r="A989" s="62">
        <v>44935</v>
      </c>
      <c r="B989" s="61">
        <v>9.8859999999999992</v>
      </c>
      <c r="C989" s="88">
        <v>-0.25440000000000002</v>
      </c>
    </row>
    <row r="990" spans="1:3">
      <c r="A990" s="62">
        <v>44936</v>
      </c>
      <c r="B990" s="61">
        <v>9.8919999999999995</v>
      </c>
      <c r="C990" s="88">
        <v>-0.254</v>
      </c>
    </row>
    <row r="991" spans="1:3">
      <c r="A991" s="62">
        <v>44937</v>
      </c>
      <c r="B991" s="61">
        <v>9.7870000000000008</v>
      </c>
      <c r="C991" s="88">
        <v>-0.26190000000000002</v>
      </c>
    </row>
    <row r="992" spans="1:3">
      <c r="A992" s="62">
        <v>44938</v>
      </c>
      <c r="B992" s="61">
        <v>9.9130000000000003</v>
      </c>
      <c r="C992" s="88">
        <v>-0.25239999999999996</v>
      </c>
    </row>
    <row r="993" spans="1:3">
      <c r="A993" s="62">
        <v>44939</v>
      </c>
      <c r="B993" s="61">
        <v>9.9190000000000005</v>
      </c>
      <c r="C993" s="88">
        <v>-0.252</v>
      </c>
    </row>
    <row r="994" spans="1:3">
      <c r="A994" s="62">
        <v>44942</v>
      </c>
      <c r="B994" s="61">
        <v>9.6999999999999993</v>
      </c>
      <c r="C994" s="88">
        <v>-0.26850000000000002</v>
      </c>
    </row>
    <row r="995" spans="1:3">
      <c r="A995" s="62">
        <v>44943</v>
      </c>
      <c r="B995" s="61">
        <v>9.6809999999999992</v>
      </c>
      <c r="C995" s="88">
        <v>-0.26989999999999997</v>
      </c>
    </row>
    <row r="996" spans="1:3">
      <c r="A996" s="62">
        <v>44944</v>
      </c>
      <c r="B996" s="61">
        <v>9.6229999999999993</v>
      </c>
      <c r="C996" s="88">
        <v>-0.27429999999999999</v>
      </c>
    </row>
    <row r="997" spans="1:3">
      <c r="A997" s="62">
        <v>44945</v>
      </c>
      <c r="B997" s="61">
        <v>9.5730000000000004</v>
      </c>
      <c r="C997" s="88">
        <v>-0.27810000000000001</v>
      </c>
    </row>
    <row r="998" spans="1:3">
      <c r="A998" s="62">
        <v>44946</v>
      </c>
      <c r="B998" s="61">
        <v>9.6170000000000009</v>
      </c>
      <c r="C998" s="88">
        <v>-0.2747</v>
      </c>
    </row>
    <row r="999" spans="1:3">
      <c r="A999" s="62">
        <v>44949</v>
      </c>
      <c r="B999" s="61">
        <v>9.5869999999999997</v>
      </c>
      <c r="C999" s="88">
        <v>-0.27699999999999997</v>
      </c>
    </row>
    <row r="1000" spans="1:3">
      <c r="A1000" s="62">
        <v>44950</v>
      </c>
      <c r="B1000" s="61">
        <v>9.6289999999999996</v>
      </c>
      <c r="C1000" s="88">
        <v>-0.27379999999999999</v>
      </c>
    </row>
    <row r="1001" spans="1:3">
      <c r="A1001" s="62">
        <v>44951</v>
      </c>
      <c r="B1001" s="61">
        <v>9.6110000000000007</v>
      </c>
      <c r="C1001" s="88">
        <v>-0.2752</v>
      </c>
    </row>
    <row r="1002" spans="1:3">
      <c r="A1002" s="62">
        <v>44952</v>
      </c>
      <c r="B1002" s="61">
        <v>9.5559999999999992</v>
      </c>
      <c r="C1002" s="88">
        <v>-0.27929999999999999</v>
      </c>
    </row>
    <row r="1003" spans="1:3">
      <c r="A1003" s="62">
        <v>44953</v>
      </c>
      <c r="B1003" s="61">
        <v>9.5459999999999994</v>
      </c>
      <c r="C1003" s="88">
        <v>-0.28010000000000002</v>
      </c>
    </row>
    <row r="1004" spans="1:3">
      <c r="A1004" s="62">
        <v>44956</v>
      </c>
      <c r="B1004" s="61">
        <v>9.6159999999999997</v>
      </c>
      <c r="C1004" s="88">
        <v>-0.27479999999999999</v>
      </c>
    </row>
    <row r="1005" spans="1:3">
      <c r="A1005" s="62">
        <v>44957</v>
      </c>
      <c r="B1005" s="61">
        <v>9.7219999999999995</v>
      </c>
      <c r="C1005" s="88">
        <v>-0.26679999999999998</v>
      </c>
    </row>
    <row r="1006" spans="1:3">
      <c r="A1006" s="62">
        <v>44958</v>
      </c>
      <c r="B1006" s="61">
        <v>9.7170000000000005</v>
      </c>
      <c r="C1006" s="88">
        <v>-0.26719999999999999</v>
      </c>
    </row>
    <row r="1007" spans="1:3">
      <c r="A1007" s="62">
        <v>44959</v>
      </c>
      <c r="B1007" s="61">
        <v>9.6479999999999997</v>
      </c>
      <c r="C1007" s="88">
        <v>-0.27239999999999998</v>
      </c>
    </row>
    <row r="1008" spans="1:3">
      <c r="A1008" s="62">
        <v>44960</v>
      </c>
      <c r="B1008" s="61">
        <v>9.5909999999999993</v>
      </c>
      <c r="C1008" s="88">
        <v>-0.2767</v>
      </c>
    </row>
    <row r="1009" spans="1:3">
      <c r="A1009" s="62">
        <v>44963</v>
      </c>
      <c r="B1009" s="61">
        <v>9.5660000000000007</v>
      </c>
      <c r="C1009" s="88">
        <v>-0.27860000000000001</v>
      </c>
    </row>
    <row r="1010" spans="1:3">
      <c r="A1010" s="62">
        <v>44964</v>
      </c>
      <c r="B1010" s="61">
        <v>9.5510000000000002</v>
      </c>
      <c r="C1010" s="88">
        <v>-0.2797</v>
      </c>
    </row>
    <row r="1011" spans="1:3">
      <c r="A1011" s="62">
        <v>44965</v>
      </c>
      <c r="B1011" s="61">
        <v>9.6159999999999997</v>
      </c>
      <c r="C1011" s="88">
        <v>-0.27479999999999999</v>
      </c>
    </row>
    <row r="1012" spans="1:3">
      <c r="A1012" s="62">
        <v>44966</v>
      </c>
      <c r="B1012" s="61">
        <v>9.56</v>
      </c>
      <c r="C1012" s="88">
        <v>-0.27899999999999997</v>
      </c>
    </row>
    <row r="1013" spans="1:3">
      <c r="A1013" s="62">
        <v>44967</v>
      </c>
      <c r="B1013" s="61">
        <v>9.6880000000000006</v>
      </c>
      <c r="C1013" s="88">
        <v>-0.26940000000000003</v>
      </c>
    </row>
    <row r="1014" spans="1:3">
      <c r="A1014" s="62">
        <v>44970</v>
      </c>
      <c r="B1014" s="61">
        <v>9.7010000000000005</v>
      </c>
      <c r="C1014" s="88">
        <v>-0.26839999999999997</v>
      </c>
    </row>
    <row r="1015" spans="1:3">
      <c r="A1015" s="62">
        <v>44971</v>
      </c>
      <c r="B1015" s="61">
        <v>9.9250000000000007</v>
      </c>
      <c r="C1015" s="88">
        <v>-0.2515</v>
      </c>
    </row>
    <row r="1016" spans="1:3">
      <c r="A1016" s="62">
        <v>44972</v>
      </c>
      <c r="B1016" s="61">
        <v>9.9719999999999995</v>
      </c>
      <c r="C1016" s="88">
        <v>-0.248</v>
      </c>
    </row>
    <row r="1017" spans="1:3">
      <c r="A1017" s="62">
        <v>44973</v>
      </c>
      <c r="B1017" s="61">
        <v>10.616</v>
      </c>
      <c r="C1017" s="88">
        <v>-0.19940000000000002</v>
      </c>
    </row>
    <row r="1018" spans="1:3">
      <c r="A1018" s="62">
        <v>44974</v>
      </c>
      <c r="B1018" s="61">
        <v>10.714</v>
      </c>
      <c r="C1018" s="88">
        <v>-0.192</v>
      </c>
    </row>
    <row r="1019" spans="1:3">
      <c r="A1019" s="62">
        <v>44977</v>
      </c>
      <c r="B1019" s="61">
        <v>10.826000000000001</v>
      </c>
      <c r="C1019" s="88">
        <v>-0.18359999999999999</v>
      </c>
    </row>
    <row r="1020" spans="1:3">
      <c r="A1020" s="62">
        <v>44978</v>
      </c>
      <c r="B1020" s="61">
        <v>10.788</v>
      </c>
      <c r="C1020" s="88">
        <v>-0.18640000000000001</v>
      </c>
    </row>
    <row r="1021" spans="1:3">
      <c r="A1021" s="62">
        <v>44979</v>
      </c>
      <c r="B1021" s="61">
        <v>10.882</v>
      </c>
      <c r="C1021" s="88">
        <v>-0.17929999999999999</v>
      </c>
    </row>
    <row r="1022" spans="1:3">
      <c r="A1022" s="62">
        <v>44980</v>
      </c>
      <c r="B1022" s="61">
        <v>10.773999999999999</v>
      </c>
      <c r="C1022" s="88">
        <v>-0.1875</v>
      </c>
    </row>
    <row r="1023" spans="1:3">
      <c r="A1023" s="62">
        <v>44981</v>
      </c>
      <c r="B1023" s="61">
        <v>10.882</v>
      </c>
      <c r="C1023" s="88">
        <v>-0.17929999999999999</v>
      </c>
    </row>
    <row r="1024" spans="1:3">
      <c r="A1024" s="62">
        <v>44984</v>
      </c>
      <c r="B1024" s="61">
        <v>10.858000000000001</v>
      </c>
      <c r="C1024" s="88">
        <v>-0.18109999999999998</v>
      </c>
    </row>
    <row r="1025" spans="1:3">
      <c r="A1025" s="62">
        <v>44985</v>
      </c>
      <c r="B1025" s="61">
        <v>10.792</v>
      </c>
      <c r="C1025" s="88">
        <v>-0.18609999999999999</v>
      </c>
    </row>
    <row r="1026" spans="1:3">
      <c r="A1026" s="62">
        <v>44986</v>
      </c>
      <c r="B1026" s="61">
        <v>10.747999999999999</v>
      </c>
      <c r="C1026" s="88">
        <v>-0.18940000000000001</v>
      </c>
    </row>
    <row r="1027" spans="1:3">
      <c r="A1027" s="62">
        <v>44987</v>
      </c>
      <c r="B1027" s="61">
        <v>10.75</v>
      </c>
      <c r="C1027" s="88">
        <v>-0.1893</v>
      </c>
    </row>
    <row r="1028" spans="1:3">
      <c r="A1028" s="62">
        <v>44988</v>
      </c>
      <c r="B1028" s="61">
        <v>10.746</v>
      </c>
      <c r="C1028" s="88">
        <v>-0.18960000000000002</v>
      </c>
    </row>
    <row r="1029" spans="1:3">
      <c r="A1029" s="62">
        <v>44991</v>
      </c>
      <c r="B1029" s="61">
        <v>10.872</v>
      </c>
      <c r="C1029" s="88">
        <v>-0.18010000000000001</v>
      </c>
    </row>
    <row r="1030" spans="1:3">
      <c r="A1030" s="62">
        <v>44992</v>
      </c>
      <c r="B1030" s="61">
        <v>10.79</v>
      </c>
      <c r="C1030" s="88">
        <v>-0.18629999999999999</v>
      </c>
    </row>
    <row r="1031" spans="1:3">
      <c r="A1031" s="62">
        <v>44993</v>
      </c>
      <c r="B1031" s="61">
        <v>10.826000000000001</v>
      </c>
      <c r="C1031" s="88">
        <v>-0.18359999999999999</v>
      </c>
    </row>
    <row r="1032" spans="1:3">
      <c r="A1032" s="62">
        <v>44994</v>
      </c>
      <c r="B1032" s="61">
        <v>10.84</v>
      </c>
      <c r="C1032" s="88">
        <v>-0.1825</v>
      </c>
    </row>
    <row r="1033" spans="1:3">
      <c r="A1033" s="62">
        <v>44995</v>
      </c>
      <c r="B1033" s="61">
        <v>10.875999999999999</v>
      </c>
      <c r="C1033" s="88">
        <v>-0.17980000000000002</v>
      </c>
    </row>
    <row r="1034" spans="1:3">
      <c r="A1034" s="62">
        <v>44998</v>
      </c>
      <c r="B1034" s="61">
        <v>10.75</v>
      </c>
      <c r="C1034" s="88">
        <v>-0.1893</v>
      </c>
    </row>
    <row r="1035" spans="1:3">
      <c r="A1035" s="62">
        <v>44999</v>
      </c>
      <c r="B1035" s="61">
        <v>10.678000000000001</v>
      </c>
      <c r="C1035" s="88">
        <v>-0.19469999999999998</v>
      </c>
    </row>
    <row r="1036" spans="1:3">
      <c r="A1036" s="62">
        <v>45000</v>
      </c>
      <c r="B1036" s="61">
        <v>10.742000000000001</v>
      </c>
      <c r="C1036" s="88">
        <v>-0.18989999999999999</v>
      </c>
    </row>
    <row r="1037" spans="1:3">
      <c r="A1037" s="62">
        <v>45001</v>
      </c>
      <c r="B1037" s="61">
        <v>10.72</v>
      </c>
      <c r="C1037" s="88">
        <v>-0.19159999999999999</v>
      </c>
    </row>
    <row r="1038" spans="1:3">
      <c r="A1038" s="62">
        <v>45002</v>
      </c>
      <c r="B1038" s="61">
        <v>10.57</v>
      </c>
      <c r="C1038" s="88">
        <v>-0.2029</v>
      </c>
    </row>
    <row r="1039" spans="1:3">
      <c r="A1039" s="62">
        <v>45005</v>
      </c>
      <c r="B1039" s="61">
        <v>10.694000000000001</v>
      </c>
      <c r="C1039" s="88">
        <v>-0.19350000000000001</v>
      </c>
    </row>
    <row r="1040" spans="1:3">
      <c r="A1040" s="62">
        <v>45006</v>
      </c>
      <c r="B1040" s="61">
        <v>10.818</v>
      </c>
      <c r="C1040" s="88">
        <v>-0.18420000000000003</v>
      </c>
    </row>
    <row r="1041" spans="1:3">
      <c r="A1041" s="62">
        <v>45007</v>
      </c>
      <c r="B1041" s="61">
        <v>10.824</v>
      </c>
      <c r="C1041" s="88">
        <v>-0.1837</v>
      </c>
    </row>
    <row r="1042" spans="1:3">
      <c r="A1042" s="62">
        <v>45008</v>
      </c>
      <c r="B1042" s="61">
        <v>10.826000000000001</v>
      </c>
      <c r="C1042" s="88">
        <v>-0.18359999999999999</v>
      </c>
    </row>
    <row r="1043" spans="1:3">
      <c r="A1043" s="62">
        <v>45009</v>
      </c>
      <c r="B1043" s="61">
        <v>10.678000000000001</v>
      </c>
      <c r="C1043" s="88">
        <v>-0.19469999999999998</v>
      </c>
    </row>
    <row r="1044" spans="1:3">
      <c r="A1044" s="62">
        <v>45012</v>
      </c>
      <c r="B1044" s="61">
        <v>10.9</v>
      </c>
      <c r="C1044" s="88">
        <v>-0.17800000000000002</v>
      </c>
    </row>
    <row r="1045" spans="1:3">
      <c r="A1045" s="62">
        <v>45013</v>
      </c>
      <c r="B1045" s="61">
        <v>10.853999999999999</v>
      </c>
      <c r="C1045" s="88">
        <v>-0.18140000000000001</v>
      </c>
    </row>
    <row r="1046" spans="1:3">
      <c r="A1046" s="62">
        <v>45014</v>
      </c>
      <c r="B1046" s="61">
        <v>10.8</v>
      </c>
      <c r="C1046" s="88">
        <v>-0.1855</v>
      </c>
    </row>
    <row r="1047" spans="1:3">
      <c r="A1047" s="62">
        <v>45015</v>
      </c>
      <c r="B1047" s="61">
        <v>10.82</v>
      </c>
      <c r="C1047" s="88">
        <v>-0.184</v>
      </c>
    </row>
    <row r="1048" spans="1:3">
      <c r="A1048" s="62">
        <v>45016</v>
      </c>
      <c r="B1048" s="61">
        <v>10.952</v>
      </c>
      <c r="C1048" s="88">
        <v>-0.1741</v>
      </c>
    </row>
    <row r="1049" spans="1:3">
      <c r="A1049" s="62">
        <v>45019</v>
      </c>
      <c r="B1049" s="61">
        <v>10.996</v>
      </c>
      <c r="C1049" s="88">
        <v>-0.17069999999999999</v>
      </c>
    </row>
    <row r="1050" spans="1:3">
      <c r="A1050" s="62">
        <v>45020</v>
      </c>
      <c r="B1050" s="61">
        <v>10.99</v>
      </c>
      <c r="C1050" s="88">
        <v>-0.17120000000000002</v>
      </c>
    </row>
    <row r="1051" spans="1:3">
      <c r="A1051" s="62">
        <v>45021</v>
      </c>
      <c r="B1051" s="61">
        <v>11.276</v>
      </c>
      <c r="C1051" s="88">
        <v>-0.14960000000000001</v>
      </c>
    </row>
    <row r="1052" spans="1:3">
      <c r="A1052" s="62">
        <v>45022</v>
      </c>
      <c r="B1052" s="61">
        <v>11.46</v>
      </c>
      <c r="C1052" s="88">
        <v>-0.13570000000000002</v>
      </c>
    </row>
    <row r="1053" spans="1:3">
      <c r="A1053" s="62">
        <v>45027</v>
      </c>
      <c r="B1053" s="61">
        <v>11.428000000000001</v>
      </c>
      <c r="C1053" s="88">
        <v>-0.13819999999999999</v>
      </c>
    </row>
    <row r="1054" spans="1:3">
      <c r="A1054" s="62">
        <v>45028</v>
      </c>
      <c r="B1054" s="61">
        <v>11.422000000000001</v>
      </c>
      <c r="C1054" s="88">
        <v>-0.1386</v>
      </c>
    </row>
    <row r="1055" spans="1:3">
      <c r="A1055" s="62">
        <v>45029</v>
      </c>
      <c r="B1055" s="61">
        <v>11.35</v>
      </c>
      <c r="C1055" s="88">
        <v>-0.14400000000000002</v>
      </c>
    </row>
    <row r="1056" spans="1:3">
      <c r="A1056" s="62">
        <v>45030</v>
      </c>
      <c r="B1056" s="61">
        <v>11.257999999999999</v>
      </c>
      <c r="C1056" s="88">
        <v>-0.151</v>
      </c>
    </row>
    <row r="1057" spans="1:3">
      <c r="A1057" s="62">
        <v>45033</v>
      </c>
      <c r="B1057" s="61">
        <v>11.375999999999999</v>
      </c>
      <c r="C1057" s="88">
        <v>-0.1421</v>
      </c>
    </row>
    <row r="1058" spans="1:3">
      <c r="A1058" s="62">
        <v>45034</v>
      </c>
      <c r="B1058" s="61">
        <v>11.446</v>
      </c>
      <c r="C1058" s="88">
        <v>-0.1368</v>
      </c>
    </row>
    <row r="1059" spans="1:3">
      <c r="A1059" s="62">
        <v>45035</v>
      </c>
      <c r="B1059" s="61">
        <v>11.464</v>
      </c>
      <c r="C1059" s="88">
        <v>-0.13539999999999999</v>
      </c>
    </row>
    <row r="1060" spans="1:3">
      <c r="A1060" s="62">
        <v>45036</v>
      </c>
      <c r="B1060" s="61">
        <v>11.49</v>
      </c>
      <c r="C1060" s="88">
        <v>-0.13350000000000001</v>
      </c>
    </row>
    <row r="1061" spans="1:3">
      <c r="A1061" s="62">
        <v>45037</v>
      </c>
      <c r="B1061" s="61">
        <v>11.536</v>
      </c>
      <c r="C1061" s="88">
        <v>-0.13</v>
      </c>
    </row>
    <row r="1062" spans="1:3">
      <c r="A1062" s="62">
        <v>45040</v>
      </c>
      <c r="B1062" s="61">
        <v>11.391999999999999</v>
      </c>
      <c r="C1062" s="88">
        <v>-0.1409</v>
      </c>
    </row>
    <row r="1063" spans="1:3">
      <c r="A1063" s="62">
        <v>45041</v>
      </c>
      <c r="B1063" s="61">
        <v>11.436</v>
      </c>
      <c r="C1063" s="88">
        <v>-0.1376</v>
      </c>
    </row>
    <row r="1064" spans="1:3">
      <c r="A1064" s="62">
        <v>45042</v>
      </c>
      <c r="B1064" s="61">
        <v>11.673999999999999</v>
      </c>
      <c r="C1064" s="88">
        <v>-0.11960000000000001</v>
      </c>
    </row>
    <row r="1065" spans="1:3">
      <c r="A1065" s="62">
        <v>45043</v>
      </c>
      <c r="B1065" s="61">
        <v>11.804</v>
      </c>
      <c r="C1065" s="88">
        <v>-0.10980000000000001</v>
      </c>
    </row>
    <row r="1066" spans="1:3">
      <c r="A1066" s="62">
        <v>45044</v>
      </c>
      <c r="B1066" s="61">
        <v>11.816000000000001</v>
      </c>
      <c r="C1066" s="88">
        <v>-0.10890000000000001</v>
      </c>
    </row>
    <row r="1067" spans="1:3">
      <c r="A1067" s="62">
        <v>45048</v>
      </c>
      <c r="B1067" s="61">
        <v>11.625999999999999</v>
      </c>
      <c r="C1067" s="88">
        <v>-0.1232</v>
      </c>
    </row>
    <row r="1068" spans="1:3">
      <c r="A1068" s="62">
        <v>45049</v>
      </c>
      <c r="B1068" s="61">
        <v>11.722</v>
      </c>
      <c r="C1068" s="88">
        <v>-0.11599999999999999</v>
      </c>
    </row>
    <row r="1069" spans="1:3">
      <c r="A1069" s="62">
        <v>45050</v>
      </c>
      <c r="B1069" s="61">
        <v>11.672000000000001</v>
      </c>
      <c r="C1069" s="88">
        <v>-0.1198</v>
      </c>
    </row>
    <row r="1070" spans="1:3">
      <c r="A1070" s="62">
        <v>45051</v>
      </c>
      <c r="B1070" s="61">
        <v>11.638</v>
      </c>
      <c r="C1070" s="88">
        <v>-0.12230000000000001</v>
      </c>
    </row>
    <row r="1071" spans="1:3">
      <c r="A1071" s="62">
        <v>45054</v>
      </c>
      <c r="B1071" s="61">
        <v>11.646000000000001</v>
      </c>
      <c r="C1071" s="88">
        <v>-0.1217</v>
      </c>
    </row>
    <row r="1072" spans="1:3">
      <c r="A1072" s="62">
        <v>45055</v>
      </c>
      <c r="B1072" s="61">
        <v>11.71</v>
      </c>
      <c r="C1072" s="88">
        <v>-0.11689999999999999</v>
      </c>
    </row>
    <row r="1073" spans="1:3">
      <c r="A1073" s="62">
        <v>45056</v>
      </c>
      <c r="B1073" s="61">
        <v>11.63</v>
      </c>
      <c r="C1073" s="88">
        <v>-0.1229</v>
      </c>
    </row>
    <row r="1074" spans="1:3">
      <c r="A1074" s="62">
        <v>45057</v>
      </c>
      <c r="B1074" s="61">
        <v>11.566000000000001</v>
      </c>
      <c r="C1074" s="88">
        <v>-0.1278</v>
      </c>
    </row>
    <row r="1075" spans="1:3">
      <c r="A1075" s="62">
        <v>45058</v>
      </c>
      <c r="B1075" s="61">
        <v>11.561999999999999</v>
      </c>
      <c r="C1075" s="88">
        <v>-0.12809999999999999</v>
      </c>
    </row>
    <row r="1076" spans="1:3">
      <c r="A1076" s="62">
        <v>45061</v>
      </c>
      <c r="B1076" s="61">
        <v>11.555999999999999</v>
      </c>
      <c r="C1076" s="88">
        <v>-0.1285</v>
      </c>
    </row>
    <row r="1077" spans="1:3">
      <c r="A1077" s="62">
        <v>45062</v>
      </c>
      <c r="B1077" s="61">
        <v>11.523999999999999</v>
      </c>
      <c r="C1077" s="88">
        <v>-0.13089999999999999</v>
      </c>
    </row>
    <row r="1078" spans="1:3">
      <c r="A1078" s="62">
        <v>45063</v>
      </c>
      <c r="B1078" s="61">
        <v>11.428000000000001</v>
      </c>
      <c r="C1078" s="88">
        <v>-0.13819999999999999</v>
      </c>
    </row>
    <row r="1079" spans="1:3">
      <c r="A1079" s="62">
        <v>45064</v>
      </c>
      <c r="B1079" s="61">
        <v>11.33</v>
      </c>
      <c r="C1079" s="88">
        <v>-0.14560000000000001</v>
      </c>
    </row>
    <row r="1080" spans="1:3">
      <c r="A1080" s="62">
        <v>45065</v>
      </c>
      <c r="B1080" s="61">
        <v>11.32</v>
      </c>
      <c r="C1080" s="88">
        <v>-0.14630000000000001</v>
      </c>
    </row>
    <row r="1081" spans="1:3">
      <c r="A1081" s="62">
        <v>45068</v>
      </c>
      <c r="B1081" s="61">
        <v>11.5</v>
      </c>
      <c r="C1081" s="88">
        <v>-0.13269999999999998</v>
      </c>
    </row>
    <row r="1082" spans="1:3">
      <c r="A1082" s="62">
        <v>45069</v>
      </c>
      <c r="B1082" s="61">
        <v>11.602</v>
      </c>
      <c r="C1082" s="88">
        <v>-0.125</v>
      </c>
    </row>
    <row r="1083" spans="1:3">
      <c r="A1083" s="62">
        <v>45070</v>
      </c>
      <c r="B1083" s="61">
        <v>11.577999999999999</v>
      </c>
      <c r="C1083" s="88">
        <v>-0.1268</v>
      </c>
    </row>
    <row r="1084" spans="1:3">
      <c r="A1084" s="62">
        <v>45071</v>
      </c>
      <c r="B1084" s="61">
        <v>11.442</v>
      </c>
      <c r="C1084" s="88">
        <v>-0.1371</v>
      </c>
    </row>
    <row r="1085" spans="1:3">
      <c r="A1085" s="62">
        <v>45072</v>
      </c>
      <c r="B1085" s="61">
        <v>11.39</v>
      </c>
      <c r="C1085" s="88">
        <v>-0.14099999999999999</v>
      </c>
    </row>
    <row r="1086" spans="1:3">
      <c r="A1086" s="62">
        <v>45075</v>
      </c>
      <c r="B1086" s="61">
        <v>11.38</v>
      </c>
      <c r="C1086" s="88">
        <v>-0.14180000000000001</v>
      </c>
    </row>
    <row r="1087" spans="1:3">
      <c r="A1087" s="62">
        <v>45076</v>
      </c>
      <c r="B1087" s="61">
        <v>11.218</v>
      </c>
      <c r="C1087" s="88">
        <v>-0.154</v>
      </c>
    </row>
    <row r="1088" spans="1:3">
      <c r="A1088" s="62">
        <v>45077</v>
      </c>
      <c r="B1088" s="61">
        <v>11.172000000000001</v>
      </c>
      <c r="C1088" s="88">
        <v>-0.1575</v>
      </c>
    </row>
    <row r="1089" spans="1:3">
      <c r="A1089" s="62">
        <v>45078</v>
      </c>
      <c r="B1089" s="61">
        <v>11.178000000000001</v>
      </c>
      <c r="C1089" s="88">
        <v>-0.157</v>
      </c>
    </row>
    <row r="1090" spans="1:3">
      <c r="A1090" s="62">
        <v>45079</v>
      </c>
      <c r="B1090" s="61">
        <v>11.03</v>
      </c>
      <c r="C1090" s="88">
        <v>-0.16820000000000002</v>
      </c>
    </row>
    <row r="1091" spans="1:3">
      <c r="A1091" s="62">
        <v>45082</v>
      </c>
      <c r="B1091" s="61">
        <v>10.802</v>
      </c>
      <c r="C1091" s="88">
        <v>-0.18539999999999998</v>
      </c>
    </row>
    <row r="1092" spans="1:3">
      <c r="A1092" s="62">
        <v>45083</v>
      </c>
      <c r="B1092" s="61">
        <v>10.686</v>
      </c>
      <c r="C1092" s="88">
        <v>-0.19409999999999999</v>
      </c>
    </row>
    <row r="1093" spans="1:3">
      <c r="A1093" s="62">
        <v>45084</v>
      </c>
      <c r="B1093" s="61">
        <v>10.686</v>
      </c>
      <c r="C1093" s="88">
        <v>-0.19409999999999999</v>
      </c>
    </row>
    <row r="1094" spans="1:3">
      <c r="A1094" s="62">
        <v>45085</v>
      </c>
      <c r="B1094" s="61">
        <v>10.596</v>
      </c>
      <c r="C1094" s="88">
        <v>-0.2009</v>
      </c>
    </row>
    <row r="1095" spans="1:3">
      <c r="A1095" s="62">
        <v>45086</v>
      </c>
      <c r="B1095" s="61">
        <v>10.528</v>
      </c>
      <c r="C1095" s="88">
        <v>-0.20600000000000002</v>
      </c>
    </row>
    <row r="1096" spans="1:3">
      <c r="A1096" s="62">
        <v>45089</v>
      </c>
      <c r="B1096" s="61">
        <v>10.39</v>
      </c>
      <c r="C1096" s="88">
        <v>-0.21640000000000001</v>
      </c>
    </row>
    <row r="1097" spans="1:3">
      <c r="A1097" s="62">
        <v>45090</v>
      </c>
      <c r="B1097" s="61">
        <v>10.288</v>
      </c>
      <c r="C1097" s="88">
        <v>-0.22409999999999999</v>
      </c>
    </row>
    <row r="1098" spans="1:3">
      <c r="A1098" s="62">
        <v>45091</v>
      </c>
      <c r="B1098" s="61">
        <v>10.308</v>
      </c>
      <c r="C1098" s="88">
        <v>-0.22260000000000002</v>
      </c>
    </row>
    <row r="1099" spans="1:3">
      <c r="A1099" s="62">
        <v>45092</v>
      </c>
      <c r="B1099" s="61">
        <v>10.358000000000001</v>
      </c>
      <c r="C1099" s="88">
        <v>-0.21890000000000001</v>
      </c>
    </row>
    <row r="1100" spans="1:3">
      <c r="A1100" s="62">
        <v>45093</v>
      </c>
      <c r="B1100" s="61">
        <v>10.388</v>
      </c>
      <c r="C1100" s="88">
        <v>-0.21660000000000001</v>
      </c>
    </row>
    <row r="1101" spans="1:3">
      <c r="A1101" s="62">
        <v>45096</v>
      </c>
      <c r="B1101" s="61">
        <v>10.321999999999999</v>
      </c>
      <c r="C1101" s="88">
        <v>-0.22159999999999999</v>
      </c>
    </row>
    <row r="1102" spans="1:3">
      <c r="A1102" s="62">
        <v>45097</v>
      </c>
      <c r="B1102" s="61">
        <v>10.308</v>
      </c>
      <c r="C1102" s="88">
        <v>-0.22260000000000002</v>
      </c>
    </row>
    <row r="1103" spans="1:3">
      <c r="A1103" s="62">
        <v>45098</v>
      </c>
      <c r="B1103" s="61">
        <v>10.311999999999999</v>
      </c>
      <c r="C1103" s="88">
        <v>-0.2223</v>
      </c>
    </row>
    <row r="1104" spans="1:3">
      <c r="A1104" s="62">
        <v>45099</v>
      </c>
      <c r="B1104" s="61">
        <v>10.23</v>
      </c>
      <c r="C1104" s="88">
        <v>-0.22850000000000001</v>
      </c>
    </row>
    <row r="1105" spans="1:3">
      <c r="A1105" s="62">
        <v>45100</v>
      </c>
      <c r="B1105" s="61">
        <v>10.368</v>
      </c>
      <c r="C1105" s="88">
        <v>-0.21809999999999999</v>
      </c>
    </row>
    <row r="1106" spans="1:3">
      <c r="A1106" s="62">
        <v>45103</v>
      </c>
      <c r="B1106" s="61">
        <v>10.38</v>
      </c>
      <c r="C1106" s="88">
        <v>-0.21719999999999998</v>
      </c>
    </row>
    <row r="1107" spans="1:3">
      <c r="A1107" s="62">
        <v>45104</v>
      </c>
      <c r="B1107" s="61">
        <v>10.465999999999999</v>
      </c>
      <c r="C1107" s="88">
        <v>-0.2107</v>
      </c>
    </row>
    <row r="1108" spans="1:3">
      <c r="A1108" s="62">
        <v>45105</v>
      </c>
      <c r="B1108" s="61">
        <v>10.516</v>
      </c>
      <c r="C1108" s="88">
        <v>-0.2069</v>
      </c>
    </row>
    <row r="1109" spans="1:3">
      <c r="A1109" s="62">
        <v>45106</v>
      </c>
      <c r="B1109" s="61">
        <v>10.754</v>
      </c>
      <c r="C1109" s="88">
        <v>-0.18899999999999997</v>
      </c>
    </row>
    <row r="1110" spans="1:3">
      <c r="A1110" s="62">
        <v>45107</v>
      </c>
      <c r="B1110" s="61">
        <v>10.702</v>
      </c>
      <c r="C1110" s="88">
        <v>-0.19289999999999999</v>
      </c>
    </row>
    <row r="1111" spans="1:3">
      <c r="A1111" s="62">
        <v>45110</v>
      </c>
      <c r="B1111" s="61">
        <v>10.694000000000001</v>
      </c>
      <c r="C1111" s="88">
        <v>-0.19350000000000001</v>
      </c>
    </row>
    <row r="1112" spans="1:3">
      <c r="A1112" s="62">
        <v>45111</v>
      </c>
      <c r="B1112" s="61">
        <v>10.638</v>
      </c>
      <c r="C1112" s="88">
        <v>-0.19769999999999999</v>
      </c>
    </row>
    <row r="1113" spans="1:3">
      <c r="A1113" s="62">
        <v>45112</v>
      </c>
      <c r="B1113" s="61">
        <v>10.592000000000001</v>
      </c>
      <c r="C1113" s="88">
        <v>-0.20120000000000002</v>
      </c>
    </row>
    <row r="1114" spans="1:3">
      <c r="A1114" s="62">
        <v>45113</v>
      </c>
      <c r="B1114" s="61">
        <v>10.48</v>
      </c>
      <c r="C1114" s="88">
        <v>-0.2097</v>
      </c>
    </row>
    <row r="1115" spans="1:3">
      <c r="A1115" s="62">
        <v>45114</v>
      </c>
      <c r="B1115" s="61">
        <v>10.332000000000001</v>
      </c>
      <c r="C1115" s="88">
        <v>-0.2208</v>
      </c>
    </row>
    <row r="1116" spans="1:3">
      <c r="A1116" s="62">
        <v>45117</v>
      </c>
      <c r="B1116" s="61">
        <v>10.375999999999999</v>
      </c>
      <c r="C1116" s="88">
        <v>-0.2175</v>
      </c>
    </row>
    <row r="1117" spans="1:3">
      <c r="A1117" s="62">
        <v>45118</v>
      </c>
      <c r="B1117" s="61">
        <v>10.43</v>
      </c>
      <c r="C1117" s="88">
        <v>-0.21340000000000001</v>
      </c>
    </row>
    <row r="1118" spans="1:3">
      <c r="A1118" s="62">
        <v>45119</v>
      </c>
      <c r="B1118" s="61">
        <v>10.465999999999999</v>
      </c>
      <c r="C1118" s="88">
        <v>-0.2107</v>
      </c>
    </row>
    <row r="1119" spans="1:3">
      <c r="A1119" s="62">
        <v>45120</v>
      </c>
      <c r="B1119" s="61">
        <v>10.45</v>
      </c>
      <c r="C1119" s="88">
        <v>-0.21190000000000001</v>
      </c>
    </row>
    <row r="1120" spans="1:3">
      <c r="A1120" s="62">
        <v>45121</v>
      </c>
      <c r="B1120" s="61">
        <v>10.49</v>
      </c>
      <c r="C1120" s="88">
        <v>-0.2089</v>
      </c>
    </row>
    <row r="1121" spans="1:3">
      <c r="A1121" s="62">
        <v>45124</v>
      </c>
      <c r="B1121" s="61">
        <v>10.507999999999999</v>
      </c>
      <c r="C1121" s="88">
        <v>-0.20749999999999999</v>
      </c>
    </row>
    <row r="1122" spans="1:3">
      <c r="A1122" s="62">
        <v>45125</v>
      </c>
      <c r="B1122" s="61">
        <v>10.44</v>
      </c>
      <c r="C1122" s="88">
        <v>-0.2127</v>
      </c>
    </row>
    <row r="1123" spans="1:3">
      <c r="A1123" s="62">
        <v>45126</v>
      </c>
      <c r="B1123" s="61">
        <v>10.574</v>
      </c>
      <c r="C1123" s="88">
        <v>-0.2026</v>
      </c>
    </row>
    <row r="1124" spans="1:3">
      <c r="A1124" s="62">
        <v>45127</v>
      </c>
      <c r="B1124" s="61">
        <v>10.788</v>
      </c>
      <c r="C1124" s="88">
        <v>-0.18640000000000001</v>
      </c>
    </row>
    <row r="1125" spans="1:3">
      <c r="A1125" s="62">
        <v>45128</v>
      </c>
      <c r="B1125" s="61">
        <v>10.763999999999999</v>
      </c>
      <c r="C1125" s="88">
        <v>-0.18820000000000001</v>
      </c>
    </row>
    <row r="1126" spans="1:3">
      <c r="A1126" s="62">
        <v>45131</v>
      </c>
      <c r="B1126" s="61">
        <v>10.858000000000001</v>
      </c>
      <c r="C1126" s="88">
        <v>-0.18109999999999998</v>
      </c>
    </row>
    <row r="1127" spans="1:3">
      <c r="A1127" s="62">
        <v>45132</v>
      </c>
      <c r="B1127" s="61">
        <v>10.734</v>
      </c>
      <c r="C1127" s="88">
        <v>-0.1905</v>
      </c>
    </row>
    <row r="1128" spans="1:3">
      <c r="A1128" s="62">
        <v>45133</v>
      </c>
      <c r="B1128" s="61">
        <v>10.513999999999999</v>
      </c>
      <c r="C1128" s="88">
        <v>-0.20710000000000001</v>
      </c>
    </row>
    <row r="1129" spans="1:3">
      <c r="A1129" s="62">
        <v>45134</v>
      </c>
      <c r="B1129" s="61">
        <v>10.484</v>
      </c>
      <c r="C1129" s="88">
        <v>-0.2094</v>
      </c>
    </row>
    <row r="1130" spans="1:3">
      <c r="A1130" s="62">
        <v>45135</v>
      </c>
      <c r="B1130" s="61">
        <v>10.385999999999999</v>
      </c>
      <c r="C1130" s="88">
        <v>-0.2167</v>
      </c>
    </row>
    <row r="1131" spans="1:3">
      <c r="A1131" s="62">
        <v>45138</v>
      </c>
      <c r="B1131" s="61">
        <v>10.284000000000001</v>
      </c>
      <c r="C1131" s="88">
        <v>-0.22440000000000002</v>
      </c>
    </row>
    <row r="1132" spans="1:3">
      <c r="A1132" s="62">
        <v>45139</v>
      </c>
      <c r="B1132" s="61">
        <v>10.226000000000001</v>
      </c>
      <c r="C1132" s="88">
        <v>-0.2288</v>
      </c>
    </row>
    <row r="1133" spans="1:3">
      <c r="A1133" s="62">
        <v>45140</v>
      </c>
      <c r="B1133" s="61">
        <v>10.210000000000001</v>
      </c>
      <c r="C1133" s="88">
        <v>-0.23</v>
      </c>
    </row>
    <row r="1134" spans="1:3">
      <c r="A1134" s="62">
        <v>45141</v>
      </c>
      <c r="B1134" s="61">
        <v>10.093999999999999</v>
      </c>
      <c r="C1134" s="88">
        <v>-0.23879999999999998</v>
      </c>
    </row>
    <row r="1135" spans="1:3">
      <c r="A1135" s="62">
        <v>45142</v>
      </c>
      <c r="B1135" s="61">
        <v>10.092000000000001</v>
      </c>
      <c r="C1135" s="88">
        <v>-0.2389</v>
      </c>
    </row>
    <row r="1136" spans="1:3">
      <c r="A1136" s="62">
        <v>45145</v>
      </c>
      <c r="B1136" s="61">
        <v>10.09</v>
      </c>
      <c r="C1136" s="88">
        <v>-0.23910000000000001</v>
      </c>
    </row>
    <row r="1137" spans="1:3">
      <c r="A1137" s="62">
        <v>45146</v>
      </c>
      <c r="B1137" s="61">
        <v>10.093999999999999</v>
      </c>
      <c r="C1137" s="88">
        <v>-0.23879999999999998</v>
      </c>
    </row>
    <row r="1138" spans="1:3">
      <c r="A1138" s="62">
        <v>45147</v>
      </c>
      <c r="B1138" s="61">
        <v>10.167999999999999</v>
      </c>
      <c r="C1138" s="88">
        <v>-0.23319999999999999</v>
      </c>
    </row>
    <row r="1139" spans="1:3">
      <c r="A1139" s="62">
        <v>45148</v>
      </c>
      <c r="B1139" s="61">
        <v>10.231999999999999</v>
      </c>
      <c r="C1139" s="88">
        <v>-0.22839999999999999</v>
      </c>
    </row>
    <row r="1140" spans="1:3">
      <c r="A1140" s="62">
        <v>45149</v>
      </c>
      <c r="B1140" s="61">
        <v>10.262</v>
      </c>
      <c r="C1140" s="88">
        <v>-0.2261</v>
      </c>
    </row>
    <row r="1141" spans="1:3">
      <c r="A1141" s="62">
        <v>45152</v>
      </c>
      <c r="B1141" s="61">
        <v>10.316000000000001</v>
      </c>
      <c r="C1141" s="88">
        <v>-0.222</v>
      </c>
    </row>
    <row r="1142" spans="1:3">
      <c r="A1142" s="62">
        <v>45153</v>
      </c>
      <c r="B1142" s="61">
        <v>10.244</v>
      </c>
      <c r="C1142" s="88">
        <v>-0.22750000000000001</v>
      </c>
    </row>
    <row r="1143" spans="1:3">
      <c r="A1143" s="62">
        <v>45154</v>
      </c>
      <c r="B1143" s="61">
        <v>10.224</v>
      </c>
      <c r="C1143" s="88">
        <v>-0.22899999999999998</v>
      </c>
    </row>
    <row r="1144" spans="1:3">
      <c r="A1144" s="62">
        <v>45155</v>
      </c>
      <c r="B1144" s="61">
        <v>10.222</v>
      </c>
      <c r="C1144" s="88">
        <v>-0.2291</v>
      </c>
    </row>
    <row r="1145" spans="1:3">
      <c r="A1145" s="62">
        <v>45156</v>
      </c>
      <c r="B1145" s="61">
        <v>10.263999999999999</v>
      </c>
      <c r="C1145" s="88">
        <v>-0.22589999999999999</v>
      </c>
    </row>
    <row r="1146" spans="1:3">
      <c r="A1146" s="62">
        <v>45159</v>
      </c>
      <c r="B1146" s="61">
        <v>10.215999999999999</v>
      </c>
      <c r="C1146" s="88">
        <v>-0.2296</v>
      </c>
    </row>
    <row r="1147" spans="1:3">
      <c r="A1147" s="62">
        <v>45160</v>
      </c>
      <c r="B1147" s="61">
        <v>10.19</v>
      </c>
      <c r="C1147" s="88">
        <v>-0.23149999999999998</v>
      </c>
    </row>
    <row r="1148" spans="1:3">
      <c r="A1148" s="62">
        <v>45161</v>
      </c>
      <c r="B1148" s="61">
        <v>10.266</v>
      </c>
      <c r="C1148" s="88">
        <v>-0.22579999999999997</v>
      </c>
    </row>
    <row r="1149" spans="1:3">
      <c r="A1149" s="62">
        <v>45162</v>
      </c>
      <c r="B1149" s="61">
        <v>10.24</v>
      </c>
      <c r="C1149" s="88">
        <v>-0.2278</v>
      </c>
    </row>
    <row r="1150" spans="1:3">
      <c r="A1150" s="62">
        <v>45163</v>
      </c>
      <c r="B1150" s="61">
        <v>10.262</v>
      </c>
      <c r="C1150" s="88">
        <v>-0.2261</v>
      </c>
    </row>
    <row r="1151" spans="1:3">
      <c r="A1151" s="62">
        <v>45166</v>
      </c>
      <c r="B1151" s="61">
        <v>10.314</v>
      </c>
      <c r="C1151" s="88">
        <v>-0.22219999999999998</v>
      </c>
    </row>
    <row r="1152" spans="1:3">
      <c r="A1152" s="62">
        <v>45167</v>
      </c>
      <c r="B1152" s="61">
        <v>10.37</v>
      </c>
      <c r="C1152" s="88">
        <v>-0.21789999999999998</v>
      </c>
    </row>
    <row r="1153" spans="1:3">
      <c r="A1153" s="62">
        <v>45168</v>
      </c>
      <c r="B1153" s="61">
        <v>10.37</v>
      </c>
      <c r="C1153" s="88">
        <v>-0.21789999999999998</v>
      </c>
    </row>
    <row r="1154" spans="1:3">
      <c r="A1154" s="62">
        <v>45169</v>
      </c>
      <c r="B1154" s="61">
        <v>10.358000000000001</v>
      </c>
      <c r="C1154" s="88">
        <v>-0.21890000000000001</v>
      </c>
    </row>
    <row r="1155" spans="1:3">
      <c r="A1155" s="62">
        <v>45170</v>
      </c>
      <c r="B1155" s="61">
        <v>10.43</v>
      </c>
      <c r="C1155" s="88">
        <v>-0.21340000000000001</v>
      </c>
    </row>
    <row r="1156" spans="1:3">
      <c r="A1156" s="62">
        <v>45173</v>
      </c>
      <c r="B1156" s="61">
        <v>10.384</v>
      </c>
      <c r="C1156" s="88">
        <v>-0.21690000000000001</v>
      </c>
    </row>
    <row r="1157" spans="1:3">
      <c r="A1157" s="62">
        <v>45174</v>
      </c>
      <c r="B1157" s="61">
        <v>10.378</v>
      </c>
      <c r="C1157" s="88">
        <v>-0.21729999999999999</v>
      </c>
    </row>
    <row r="1158" spans="1:3">
      <c r="A1158" s="62">
        <v>45175</v>
      </c>
      <c r="B1158" s="61">
        <v>10.552</v>
      </c>
      <c r="C1158" s="88">
        <v>-0.20420000000000002</v>
      </c>
    </row>
    <row r="1159" spans="1:3">
      <c r="A1159" s="62">
        <v>45176</v>
      </c>
      <c r="B1159" s="61">
        <v>10.778</v>
      </c>
      <c r="C1159" s="88">
        <v>-0.18719999999999998</v>
      </c>
    </row>
    <row r="1160" spans="1:3">
      <c r="A1160" s="62">
        <v>45177</v>
      </c>
      <c r="B1160" s="61">
        <v>10.794</v>
      </c>
      <c r="C1160" s="88">
        <v>-0.18600000000000003</v>
      </c>
    </row>
    <row r="1161" spans="1:3">
      <c r="A1161" s="62">
        <v>45180</v>
      </c>
      <c r="B1161" s="61">
        <v>10.916</v>
      </c>
      <c r="C1161" s="88">
        <v>-0.17679999999999998</v>
      </c>
    </row>
    <row r="1162" spans="1:3">
      <c r="A1162" s="62">
        <v>45181</v>
      </c>
      <c r="B1162" s="61">
        <v>10.965999999999999</v>
      </c>
      <c r="C1162" s="88">
        <v>-0.17300000000000001</v>
      </c>
    </row>
    <row r="1163" spans="1:3">
      <c r="A1163" s="62">
        <v>45182</v>
      </c>
      <c r="B1163" s="61">
        <v>10.922000000000001</v>
      </c>
      <c r="C1163" s="88">
        <v>-0.17629999999999998</v>
      </c>
    </row>
    <row r="1164" spans="1:3">
      <c r="A1164" s="62">
        <v>45183</v>
      </c>
      <c r="B1164" s="61">
        <v>10.976000000000001</v>
      </c>
      <c r="C1164" s="88">
        <v>-0.17219999999999999</v>
      </c>
    </row>
    <row r="1165" spans="1:3">
      <c r="A1165" s="62">
        <v>45184</v>
      </c>
      <c r="B1165" s="61">
        <v>11.06</v>
      </c>
      <c r="C1165" s="88">
        <v>-0.16589999999999999</v>
      </c>
    </row>
    <row r="1166" spans="1:3">
      <c r="A1166" s="62">
        <v>45187</v>
      </c>
      <c r="B1166" s="61">
        <v>11.1</v>
      </c>
      <c r="C1166" s="88">
        <v>-0.16289999999999999</v>
      </c>
    </row>
    <row r="1167" spans="1:3">
      <c r="A1167" s="62">
        <v>45188</v>
      </c>
      <c r="B1167" s="61">
        <v>11.17</v>
      </c>
      <c r="C1167" s="88">
        <v>-0.15759999999999999</v>
      </c>
    </row>
    <row r="1168" spans="1:3">
      <c r="A1168" s="62">
        <v>45189</v>
      </c>
      <c r="B1168" s="61">
        <v>11.25</v>
      </c>
      <c r="C1168" s="88">
        <v>-0.15160000000000001</v>
      </c>
    </row>
    <row r="1169" spans="1:3">
      <c r="A1169" s="62">
        <v>45190</v>
      </c>
      <c r="B1169" s="61">
        <v>11.286</v>
      </c>
      <c r="C1169" s="88">
        <v>-0.1489</v>
      </c>
    </row>
    <row r="1170" spans="1:3">
      <c r="A1170" s="62">
        <v>45191</v>
      </c>
      <c r="B1170" s="61">
        <v>11.093999999999999</v>
      </c>
      <c r="C1170" s="88">
        <v>-0.16329999999999997</v>
      </c>
    </row>
    <row r="1171" spans="1:3">
      <c r="A1171" s="62">
        <v>45194</v>
      </c>
      <c r="B1171" s="61">
        <v>10.992000000000001</v>
      </c>
      <c r="C1171" s="88">
        <v>-0.17100000000000001</v>
      </c>
    </row>
    <row r="1172" spans="1:3">
      <c r="A1172" s="62">
        <v>45195</v>
      </c>
      <c r="B1172" s="61">
        <v>10.992000000000001</v>
      </c>
      <c r="C1172" s="88">
        <v>-0.17100000000000001</v>
      </c>
    </row>
    <row r="1173" spans="1:3">
      <c r="A1173" s="62">
        <v>45196</v>
      </c>
      <c r="B1173" s="61">
        <v>10.821999999999999</v>
      </c>
      <c r="C1173" s="88">
        <v>-0.18390000000000001</v>
      </c>
    </row>
    <row r="1174" spans="1:3">
      <c r="A1174" s="62">
        <v>45197</v>
      </c>
      <c r="B1174" s="61">
        <v>10.8</v>
      </c>
      <c r="C1174" s="88">
        <v>-0.1855</v>
      </c>
    </row>
    <row r="1175" spans="1:3">
      <c r="A1175" s="62">
        <v>45198</v>
      </c>
      <c r="B1175" s="61">
        <v>10.86</v>
      </c>
      <c r="C1175" s="88">
        <v>-0.18100000000000002</v>
      </c>
    </row>
    <row r="1176" spans="1:3">
      <c r="A1176" s="62">
        <v>45201</v>
      </c>
      <c r="B1176" s="61">
        <v>10.896000000000001</v>
      </c>
      <c r="C1176" s="88">
        <v>-0.17829999999999999</v>
      </c>
    </row>
    <row r="1177" spans="1:3">
      <c r="A1177" s="62">
        <v>45202</v>
      </c>
      <c r="B1177" s="61">
        <v>10.784000000000001</v>
      </c>
      <c r="C1177" s="88">
        <v>-0.1867</v>
      </c>
    </row>
    <row r="1178" spans="1:3">
      <c r="A1178" s="62">
        <v>45203</v>
      </c>
      <c r="B1178" s="61">
        <v>10.992000000000001</v>
      </c>
      <c r="C1178" s="88">
        <v>-0.17100000000000001</v>
      </c>
    </row>
    <row r="1179" spans="1:3">
      <c r="A1179" s="62">
        <v>45204</v>
      </c>
      <c r="B1179" s="61">
        <v>10.988</v>
      </c>
      <c r="C1179" s="88">
        <v>-0.17129999999999998</v>
      </c>
    </row>
    <row r="1180" spans="1:3">
      <c r="A1180" s="62">
        <v>45205</v>
      </c>
      <c r="B1180" s="61">
        <v>10.984</v>
      </c>
      <c r="C1180" s="88">
        <v>-0.1716</v>
      </c>
    </row>
    <row r="1181" spans="1:3">
      <c r="A1181" s="62">
        <v>45208</v>
      </c>
      <c r="B1181" s="61">
        <v>10.997999999999999</v>
      </c>
      <c r="C1181" s="88">
        <v>-0.17059999999999997</v>
      </c>
    </row>
    <row r="1182" spans="1:3">
      <c r="A1182" s="62">
        <v>45209</v>
      </c>
      <c r="B1182" s="61">
        <v>11.002000000000001</v>
      </c>
      <c r="C1182" s="88">
        <v>-0.17030000000000001</v>
      </c>
    </row>
    <row r="1183" spans="1:3">
      <c r="A1183" s="62">
        <v>45210</v>
      </c>
      <c r="B1183" s="61">
        <v>11.01</v>
      </c>
      <c r="C1183" s="88">
        <v>-0.16969999999999999</v>
      </c>
    </row>
    <row r="1184" spans="1:3">
      <c r="A1184" s="62">
        <v>45211</v>
      </c>
      <c r="B1184" s="61">
        <v>10.942</v>
      </c>
      <c r="C1184" s="88">
        <v>-0.17480000000000001</v>
      </c>
    </row>
    <row r="1185" spans="1:3">
      <c r="A1185" s="62">
        <v>45212</v>
      </c>
      <c r="B1185" s="61">
        <v>11.04</v>
      </c>
      <c r="C1185" s="88">
        <v>-0.16739999999999999</v>
      </c>
    </row>
    <row r="1186" spans="1:3">
      <c r="A1186" s="62">
        <v>45215</v>
      </c>
      <c r="B1186" s="61">
        <v>10.933999999999999</v>
      </c>
      <c r="C1186" s="88">
        <v>-0.1754</v>
      </c>
    </row>
    <row r="1187" spans="1:3">
      <c r="A1187" s="62">
        <v>45216</v>
      </c>
      <c r="B1187" s="61">
        <v>10.942</v>
      </c>
      <c r="C1187" s="88">
        <v>-0.17480000000000001</v>
      </c>
    </row>
    <row r="1188" spans="1:3">
      <c r="A1188" s="62">
        <v>45217</v>
      </c>
      <c r="B1188" s="61">
        <v>11.004</v>
      </c>
      <c r="C1188" s="88">
        <v>-0.17010000000000003</v>
      </c>
    </row>
    <row r="1189" spans="1:3">
      <c r="A1189" s="62">
        <v>45218</v>
      </c>
      <c r="B1189" s="61">
        <v>10.906000000000001</v>
      </c>
      <c r="C1189" s="88">
        <v>-0.17749999999999999</v>
      </c>
    </row>
    <row r="1190" spans="1:3">
      <c r="A1190" s="62">
        <v>45219</v>
      </c>
      <c r="B1190" s="61">
        <v>10.836</v>
      </c>
      <c r="C1190" s="88">
        <v>-0.18280000000000002</v>
      </c>
    </row>
    <row r="1191" spans="1:3">
      <c r="A1191" s="62">
        <v>45222</v>
      </c>
      <c r="B1191" s="61">
        <v>10.763999999999999</v>
      </c>
      <c r="C1191" s="88">
        <v>-0.18820000000000001</v>
      </c>
    </row>
    <row r="1192" spans="1:3">
      <c r="A1192" s="62">
        <v>45223</v>
      </c>
      <c r="B1192" s="61">
        <v>10.837999999999999</v>
      </c>
      <c r="C1192" s="88">
        <v>-0.1827</v>
      </c>
    </row>
    <row r="1193" spans="1:3">
      <c r="A1193" s="62">
        <v>45224</v>
      </c>
      <c r="B1193" s="61">
        <v>10.878</v>
      </c>
      <c r="C1193" s="88">
        <v>-0.17960000000000001</v>
      </c>
    </row>
    <row r="1194" spans="1:3">
      <c r="A1194" s="62">
        <v>45225</v>
      </c>
      <c r="B1194" s="61">
        <v>10.93</v>
      </c>
      <c r="C1194" s="88">
        <v>-0.1757</v>
      </c>
    </row>
    <row r="1195" spans="1:3">
      <c r="A1195" s="62">
        <v>45226</v>
      </c>
      <c r="B1195" s="61">
        <v>11.01</v>
      </c>
      <c r="C1195" s="88">
        <v>-0.16969999999999999</v>
      </c>
    </row>
    <row r="1196" spans="1:3">
      <c r="A1196" s="62">
        <v>45229</v>
      </c>
      <c r="B1196" s="61">
        <v>11.06</v>
      </c>
      <c r="C1196" s="88">
        <v>-0.16589999999999999</v>
      </c>
    </row>
    <row r="1197" spans="1:3">
      <c r="A1197" s="62">
        <v>45230</v>
      </c>
      <c r="B1197" s="61">
        <v>11.11</v>
      </c>
      <c r="C1197" s="88">
        <v>-0.16210000000000002</v>
      </c>
    </row>
    <row r="1198" spans="1:3">
      <c r="A1198" s="62">
        <v>45231</v>
      </c>
      <c r="B1198" s="61">
        <v>11.186</v>
      </c>
      <c r="C1198" s="88">
        <v>-0.15640000000000001</v>
      </c>
    </row>
    <row r="1199" spans="1:3">
      <c r="A1199" s="62">
        <v>45232</v>
      </c>
      <c r="B1199" s="61">
        <v>11.2</v>
      </c>
      <c r="C1199" s="88">
        <v>-0.15539999999999998</v>
      </c>
    </row>
    <row r="1200" spans="1:3">
      <c r="A1200" s="62">
        <v>45233</v>
      </c>
      <c r="B1200" s="61">
        <v>11.144</v>
      </c>
      <c r="C1200" s="88">
        <v>-0.15960000000000002</v>
      </c>
    </row>
    <row r="1201" spans="1:3">
      <c r="A1201" s="62">
        <v>45236</v>
      </c>
      <c r="B1201" s="61">
        <v>11.1</v>
      </c>
      <c r="C1201" s="88">
        <v>-0.16289999999999999</v>
      </c>
    </row>
    <row r="1202" spans="1:3">
      <c r="A1202" s="62">
        <v>45237</v>
      </c>
      <c r="B1202" s="61">
        <v>10.974</v>
      </c>
      <c r="C1202" s="88">
        <v>-0.1724</v>
      </c>
    </row>
    <row r="1203" spans="1:3">
      <c r="A1203" s="62">
        <v>45238</v>
      </c>
      <c r="B1203" s="61">
        <v>10.968</v>
      </c>
      <c r="C1203" s="88">
        <v>-0.1729</v>
      </c>
    </row>
    <row r="1204" spans="1:3">
      <c r="A1204" s="62">
        <v>45239</v>
      </c>
      <c r="B1204" s="61">
        <v>11.028</v>
      </c>
      <c r="C1204" s="88">
        <v>-0.16829999999999998</v>
      </c>
    </row>
    <row r="1205" spans="1:3">
      <c r="A1205" s="62">
        <v>45240</v>
      </c>
      <c r="B1205" s="61">
        <v>11.052</v>
      </c>
      <c r="C1205" s="88">
        <v>-0.16649999999999998</v>
      </c>
    </row>
    <row r="1206" spans="1:3">
      <c r="A1206" s="62">
        <v>45243</v>
      </c>
      <c r="B1206" s="61">
        <v>11.093999999999999</v>
      </c>
      <c r="C1206" s="88">
        <v>-0.16329999999999997</v>
      </c>
    </row>
    <row r="1207" spans="1:3">
      <c r="A1207" s="62">
        <v>45244</v>
      </c>
      <c r="B1207" s="61">
        <v>10.948</v>
      </c>
      <c r="C1207" s="88">
        <v>-0.1744</v>
      </c>
    </row>
    <row r="1208" spans="1:3">
      <c r="A1208" s="62">
        <v>45245</v>
      </c>
      <c r="B1208" s="61">
        <v>10.914</v>
      </c>
      <c r="C1208" s="88">
        <v>-0.1769</v>
      </c>
    </row>
    <row r="1209" spans="1:3">
      <c r="A1209" s="62">
        <v>45246</v>
      </c>
      <c r="B1209" s="61">
        <v>10.986000000000001</v>
      </c>
      <c r="C1209" s="88">
        <v>-0.17149999999999999</v>
      </c>
    </row>
    <row r="1210" spans="1:3">
      <c r="A1210" s="62">
        <v>45247</v>
      </c>
      <c r="B1210" s="61">
        <v>11.076000000000001</v>
      </c>
      <c r="C1210" s="88">
        <v>-0.16469999999999999</v>
      </c>
    </row>
    <row r="1211" spans="1:3">
      <c r="A1211" s="62">
        <v>45250</v>
      </c>
      <c r="B1211" s="61">
        <v>11.028</v>
      </c>
      <c r="C1211" s="88">
        <v>-0.16829999999999998</v>
      </c>
    </row>
    <row r="1212" spans="1:3">
      <c r="A1212" s="62">
        <v>45251</v>
      </c>
      <c r="B1212" s="61">
        <v>11.044</v>
      </c>
      <c r="C1212" s="88">
        <v>-0.1671</v>
      </c>
    </row>
    <row r="1213" spans="1:3">
      <c r="A1213" s="62">
        <v>45252</v>
      </c>
      <c r="B1213" s="61">
        <v>11.084</v>
      </c>
      <c r="C1213" s="88">
        <v>-0.1641</v>
      </c>
    </row>
    <row r="1214" spans="1:3">
      <c r="A1214" s="62">
        <v>45253</v>
      </c>
      <c r="B1214" s="61">
        <v>11.122</v>
      </c>
      <c r="C1214" s="88">
        <v>-0.16120000000000001</v>
      </c>
    </row>
    <row r="1215" spans="1:3">
      <c r="A1215" s="62">
        <v>45254</v>
      </c>
      <c r="B1215" s="61">
        <v>11.167999999999999</v>
      </c>
      <c r="C1215" s="88">
        <v>-0.1578</v>
      </c>
    </row>
    <row r="1216" spans="1:3">
      <c r="A1216" s="62">
        <v>45257</v>
      </c>
      <c r="B1216" s="61">
        <v>11.238</v>
      </c>
      <c r="C1216" s="88">
        <v>-0.1525</v>
      </c>
    </row>
    <row r="1217" spans="1:3">
      <c r="A1217" s="62">
        <v>45258</v>
      </c>
      <c r="B1217" s="61">
        <v>11.304</v>
      </c>
      <c r="C1217" s="88">
        <v>-0.14749999999999999</v>
      </c>
    </row>
    <row r="1218" spans="1:3">
      <c r="A1218" s="62">
        <v>45259</v>
      </c>
      <c r="B1218" s="61">
        <v>11.257999999999999</v>
      </c>
      <c r="C1218" s="88">
        <v>-0.151</v>
      </c>
    </row>
    <row r="1219" spans="1:3">
      <c r="A1219" s="62">
        <v>45260</v>
      </c>
      <c r="B1219" s="61">
        <v>11.304</v>
      </c>
      <c r="C1219" s="88">
        <v>-0.14749999999999999</v>
      </c>
    </row>
    <row r="1220" spans="1:3">
      <c r="A1220" s="62">
        <v>45261</v>
      </c>
      <c r="B1220" s="61">
        <v>11.382</v>
      </c>
      <c r="C1220" s="88">
        <v>-0.1416</v>
      </c>
    </row>
    <row r="1221" spans="1:3">
      <c r="A1221" s="62">
        <v>45264</v>
      </c>
      <c r="B1221" s="61">
        <v>11.122</v>
      </c>
      <c r="C1221" s="88">
        <v>-0.16120000000000001</v>
      </c>
    </row>
    <row r="1222" spans="1:3">
      <c r="A1222" s="62">
        <v>45265</v>
      </c>
      <c r="B1222" s="61">
        <v>11.17</v>
      </c>
      <c r="C1222" s="88">
        <v>-0.15759999999999999</v>
      </c>
    </row>
    <row r="1223" spans="1:3">
      <c r="A1223" s="62">
        <v>45266</v>
      </c>
      <c r="B1223" s="61">
        <v>11.134</v>
      </c>
      <c r="C1223" s="88">
        <v>-0.1603</v>
      </c>
    </row>
    <row r="1224" spans="1:3">
      <c r="A1224" s="62">
        <v>45267</v>
      </c>
      <c r="B1224" s="61">
        <v>11.144</v>
      </c>
      <c r="C1224" s="88">
        <v>-0.15960000000000002</v>
      </c>
    </row>
    <row r="1225" spans="1:3">
      <c r="A1225" s="62">
        <v>45268</v>
      </c>
      <c r="B1225" s="61">
        <v>11.093999999999999</v>
      </c>
      <c r="C1225" s="88">
        <v>-0.16329999999999997</v>
      </c>
    </row>
    <row r="1226" spans="1:3">
      <c r="A1226" s="62">
        <v>45271</v>
      </c>
      <c r="B1226" s="61">
        <v>11.103999999999999</v>
      </c>
      <c r="C1226" s="88">
        <v>-0.16260000000000002</v>
      </c>
    </row>
    <row r="1227" spans="1:3">
      <c r="A1227" s="62">
        <v>45272</v>
      </c>
      <c r="B1227" s="61">
        <v>11.16</v>
      </c>
      <c r="C1227" s="88">
        <v>-0.15839999999999999</v>
      </c>
    </row>
    <row r="1228" spans="1:3">
      <c r="A1228" s="62">
        <v>45273</v>
      </c>
      <c r="B1228" s="61">
        <v>10.802</v>
      </c>
      <c r="C1228" s="88">
        <v>-0.18539999999999998</v>
      </c>
    </row>
    <row r="1229" spans="1:3">
      <c r="A1229" s="62">
        <v>45274</v>
      </c>
      <c r="B1229" s="61">
        <v>10.67</v>
      </c>
      <c r="C1229" s="88">
        <v>-0.1953</v>
      </c>
    </row>
    <row r="1230" spans="1:3">
      <c r="A1230" s="62">
        <v>45275</v>
      </c>
      <c r="B1230" s="61">
        <v>10.56</v>
      </c>
      <c r="C1230" s="88">
        <v>-0.2036</v>
      </c>
    </row>
    <row r="1231" spans="1:3">
      <c r="A1231" s="62">
        <v>45278</v>
      </c>
      <c r="B1231" s="61">
        <v>10.452</v>
      </c>
      <c r="C1231" s="88">
        <v>-0.21179999999999999</v>
      </c>
    </row>
    <row r="1232" spans="1:3">
      <c r="A1232" s="62">
        <v>45279</v>
      </c>
      <c r="B1232" s="61">
        <v>10.38</v>
      </c>
      <c r="C1232" s="88">
        <v>-0.21719999999999998</v>
      </c>
    </row>
    <row r="1233" spans="1:3">
      <c r="A1233" s="62">
        <v>45280</v>
      </c>
      <c r="B1233" s="61">
        <v>10.464</v>
      </c>
      <c r="C1233" s="88">
        <v>-0.2109</v>
      </c>
    </row>
    <row r="1234" spans="1:3">
      <c r="A1234" s="62">
        <v>45281</v>
      </c>
      <c r="B1234" s="61">
        <v>10.446</v>
      </c>
      <c r="C1234" s="88">
        <v>-0.2122</v>
      </c>
    </row>
    <row r="1235" spans="1:3">
      <c r="A1235" s="62">
        <v>45282</v>
      </c>
      <c r="B1235" s="61">
        <v>10.472</v>
      </c>
      <c r="C1235" s="88">
        <v>-0.21030000000000001</v>
      </c>
    </row>
    <row r="1236" spans="1:3">
      <c r="A1236" s="62">
        <v>45287</v>
      </c>
      <c r="B1236" s="61">
        <v>10.38</v>
      </c>
      <c r="C1236" s="88">
        <v>-0.21719999999999998</v>
      </c>
    </row>
    <row r="1237" spans="1:3">
      <c r="A1237" s="62">
        <v>45288</v>
      </c>
      <c r="B1237" s="61">
        <v>10.31</v>
      </c>
      <c r="C1237" s="88">
        <v>-0.2225</v>
      </c>
    </row>
    <row r="1238" spans="1:3">
      <c r="A1238" s="62">
        <v>45289</v>
      </c>
      <c r="B1238" s="61">
        <v>10.304</v>
      </c>
      <c r="C1238" s="88">
        <v>-0.22289999999999999</v>
      </c>
    </row>
    <row r="1239" spans="1:3">
      <c r="A1239" s="62">
        <v>45293</v>
      </c>
      <c r="B1239" s="61">
        <v>10.492000000000001</v>
      </c>
      <c r="C1239" s="88">
        <v>-0.2087</v>
      </c>
    </row>
    <row r="1240" spans="1:3">
      <c r="A1240" s="62">
        <v>45294</v>
      </c>
      <c r="B1240" s="61">
        <v>10.62</v>
      </c>
      <c r="C1240" s="88">
        <v>-0.1991</v>
      </c>
    </row>
    <row r="1241" spans="1:3">
      <c r="A1241" s="62">
        <v>45295</v>
      </c>
      <c r="B1241" s="61">
        <v>10.654</v>
      </c>
      <c r="C1241" s="88">
        <v>-0.19649999999999998</v>
      </c>
    </row>
    <row r="1242" spans="1:3">
      <c r="A1242" s="62">
        <v>45296</v>
      </c>
      <c r="B1242" s="61">
        <v>10.706</v>
      </c>
      <c r="C1242" s="88">
        <v>-0.19260000000000002</v>
      </c>
    </row>
    <row r="1243" spans="1:3">
      <c r="A1243" s="62">
        <v>45299</v>
      </c>
      <c r="B1243" s="61">
        <v>10.688000000000001</v>
      </c>
      <c r="C1243" s="88">
        <v>-0.19399999999999998</v>
      </c>
    </row>
    <row r="1244" spans="1:3">
      <c r="A1244" s="62">
        <v>45300</v>
      </c>
      <c r="B1244" s="61">
        <v>10.53</v>
      </c>
      <c r="C1244" s="88">
        <v>-0.2059</v>
      </c>
    </row>
    <row r="1245" spans="1:3">
      <c r="A1245" s="62">
        <v>45301</v>
      </c>
      <c r="B1245" s="61">
        <v>10.544</v>
      </c>
      <c r="C1245" s="88">
        <v>-0.20480000000000001</v>
      </c>
    </row>
    <row r="1246" spans="1:3">
      <c r="A1246" s="62">
        <v>45302</v>
      </c>
      <c r="B1246" s="61">
        <v>10.542</v>
      </c>
      <c r="C1246" s="88">
        <v>-0.20499999999999999</v>
      </c>
    </row>
    <row r="1247" spans="1:3">
      <c r="A1247" s="62">
        <v>45303</v>
      </c>
      <c r="B1247" s="61">
        <v>10.768000000000001</v>
      </c>
      <c r="C1247" s="88">
        <v>-0.18789999999999998</v>
      </c>
    </row>
    <row r="1248" spans="1:3">
      <c r="A1248" s="62">
        <v>45306</v>
      </c>
      <c r="B1248" s="61">
        <v>11</v>
      </c>
      <c r="C1248" s="88">
        <v>-0.1704</v>
      </c>
    </row>
    <row r="1249" spans="1:3">
      <c r="A1249" s="62">
        <v>45307</v>
      </c>
      <c r="B1249" s="61">
        <v>11.092000000000001</v>
      </c>
      <c r="C1249" s="88">
        <v>-0.16350000000000001</v>
      </c>
    </row>
    <row r="1250" spans="1:3">
      <c r="A1250" s="62">
        <v>45308</v>
      </c>
      <c r="B1250" s="61">
        <v>11.208</v>
      </c>
      <c r="C1250" s="88">
        <v>-0.15479999999999999</v>
      </c>
    </row>
    <row r="1251" spans="1:3">
      <c r="A1251" s="62">
        <v>45309</v>
      </c>
      <c r="B1251" s="61">
        <v>11.162000000000001</v>
      </c>
      <c r="C1251" s="88">
        <v>-0.15820000000000001</v>
      </c>
    </row>
    <row r="1252" spans="1:3">
      <c r="A1252" s="62">
        <v>45310</v>
      </c>
      <c r="B1252" s="61">
        <v>11.204000000000001</v>
      </c>
      <c r="C1252" s="88">
        <v>-0.15509999999999999</v>
      </c>
    </row>
    <row r="1253" spans="1:3">
      <c r="A1253" s="62">
        <v>45313</v>
      </c>
      <c r="B1253" s="61">
        <v>11.228</v>
      </c>
      <c r="C1253" s="88">
        <v>-0.1532</v>
      </c>
    </row>
    <row r="1254" spans="1:3">
      <c r="A1254" s="62">
        <v>45314</v>
      </c>
      <c r="B1254" s="61">
        <v>11.298</v>
      </c>
      <c r="C1254" s="88">
        <v>-0.14800000000000002</v>
      </c>
    </row>
    <row r="1255" spans="1:3">
      <c r="A1255" s="62">
        <v>45315</v>
      </c>
      <c r="B1255" s="61">
        <v>11.254</v>
      </c>
      <c r="C1255" s="88">
        <v>-0.15130000000000002</v>
      </c>
    </row>
    <row r="1256" spans="1:3">
      <c r="A1256" s="62">
        <v>45316</v>
      </c>
      <c r="B1256" s="61">
        <v>11.226000000000001</v>
      </c>
      <c r="C1256" s="88">
        <v>-0.15340000000000001</v>
      </c>
    </row>
    <row r="1257" spans="1:3">
      <c r="A1257" s="62">
        <v>45317</v>
      </c>
      <c r="B1257" s="61">
        <v>11.172000000000001</v>
      </c>
      <c r="C1257" s="88">
        <v>-0.1575</v>
      </c>
    </row>
    <row r="1258" spans="1:3">
      <c r="A1258" s="62">
        <v>45320</v>
      </c>
      <c r="B1258" s="61">
        <v>11.045999999999999</v>
      </c>
      <c r="C1258" s="88">
        <v>-0.16699999999999998</v>
      </c>
    </row>
    <row r="1259" spans="1:3">
      <c r="A1259" s="62">
        <v>45321</v>
      </c>
      <c r="B1259" s="61">
        <v>11</v>
      </c>
      <c r="C1259" s="88">
        <v>-0.1704</v>
      </c>
    </row>
    <row r="1260" spans="1:3">
      <c r="A1260" s="62">
        <v>45322</v>
      </c>
      <c r="B1260" s="61">
        <v>10.997999999999999</v>
      </c>
      <c r="C1260" s="88">
        <v>-0.17059999999999997</v>
      </c>
    </row>
    <row r="1261" spans="1:3">
      <c r="A1261" s="62">
        <v>45323</v>
      </c>
      <c r="B1261" s="61">
        <v>10.94</v>
      </c>
      <c r="C1261" s="88">
        <v>-0.17499999999999999</v>
      </c>
    </row>
    <row r="1262" spans="1:3">
      <c r="A1262" s="62">
        <v>45324</v>
      </c>
      <c r="B1262" s="61">
        <v>10.958</v>
      </c>
      <c r="C1262" s="88">
        <v>-0.1736</v>
      </c>
    </row>
    <row r="1263" spans="1:3">
      <c r="A1263" s="62">
        <v>45327</v>
      </c>
      <c r="B1263" s="61">
        <v>10.87</v>
      </c>
      <c r="C1263" s="88">
        <v>-0.1802</v>
      </c>
    </row>
    <row r="1264" spans="1:3">
      <c r="A1264" s="62">
        <v>45328</v>
      </c>
      <c r="B1264" s="61">
        <v>10.794</v>
      </c>
      <c r="C1264" s="88">
        <v>-0.18600000000000003</v>
      </c>
    </row>
    <row r="1265" spans="1:3">
      <c r="A1265" s="62">
        <v>45329</v>
      </c>
      <c r="B1265" s="61">
        <v>10.673999999999999</v>
      </c>
      <c r="C1265" s="88">
        <v>-0.19500000000000001</v>
      </c>
    </row>
    <row r="1266" spans="1:3">
      <c r="A1266" s="62">
        <v>45330</v>
      </c>
      <c r="B1266" s="61">
        <v>10.593999999999999</v>
      </c>
      <c r="C1266" s="88">
        <v>-0.2011</v>
      </c>
    </row>
    <row r="1267" spans="1:3">
      <c r="A1267" s="62">
        <v>45331</v>
      </c>
      <c r="B1267" s="61">
        <v>10.518000000000001</v>
      </c>
      <c r="C1267" s="88">
        <v>-0.20679999999999998</v>
      </c>
    </row>
    <row r="1268" spans="1:3">
      <c r="A1268" s="62">
        <v>45334</v>
      </c>
      <c r="B1268" s="61">
        <v>10.568</v>
      </c>
      <c r="C1268" s="88">
        <v>-0.20300000000000001</v>
      </c>
    </row>
    <row r="1269" spans="1:3">
      <c r="A1269" s="62">
        <v>45335</v>
      </c>
      <c r="B1269" s="61">
        <v>10.646000000000001</v>
      </c>
      <c r="C1269" s="88">
        <v>-0.1971</v>
      </c>
    </row>
    <row r="1270" spans="1:3">
      <c r="A1270" s="62">
        <v>45336</v>
      </c>
      <c r="B1270" s="61">
        <v>10.632</v>
      </c>
      <c r="C1270" s="88">
        <v>-0.19820000000000002</v>
      </c>
    </row>
    <row r="1271" spans="1:3">
      <c r="A1271" s="62">
        <v>45337</v>
      </c>
      <c r="B1271" s="61">
        <v>10.754</v>
      </c>
      <c r="C1271" s="88">
        <v>-0.18899999999999997</v>
      </c>
    </row>
    <row r="1272" spans="1:3">
      <c r="A1272" s="62">
        <v>45338</v>
      </c>
      <c r="B1272" s="61">
        <v>10.766</v>
      </c>
      <c r="C1272" s="88">
        <v>-0.18809999999999999</v>
      </c>
    </row>
    <row r="1273" spans="1:3">
      <c r="A1273" s="62">
        <v>45341</v>
      </c>
      <c r="B1273" s="61">
        <v>10.846</v>
      </c>
      <c r="C1273" s="88">
        <v>-0.18210000000000001</v>
      </c>
    </row>
    <row r="1274" spans="1:3">
      <c r="A1274" s="62">
        <v>45342</v>
      </c>
      <c r="B1274" s="61">
        <v>10.904</v>
      </c>
      <c r="C1274" s="88">
        <v>-0.1777</v>
      </c>
    </row>
    <row r="1275" spans="1:3">
      <c r="A1275" s="62">
        <v>45343</v>
      </c>
      <c r="B1275" s="61">
        <v>10.846</v>
      </c>
      <c r="C1275" s="88">
        <v>-0.18210000000000001</v>
      </c>
    </row>
    <row r="1276" spans="1:3">
      <c r="A1276" s="62">
        <v>45344</v>
      </c>
      <c r="B1276" s="61">
        <v>10.772</v>
      </c>
      <c r="C1276" s="88">
        <v>-0.18760000000000002</v>
      </c>
    </row>
    <row r="1277" spans="1:3">
      <c r="A1277" s="62">
        <v>45345</v>
      </c>
      <c r="B1277" s="61">
        <v>10.768000000000001</v>
      </c>
      <c r="C1277" s="88">
        <v>-0.18789999999999998</v>
      </c>
    </row>
    <row r="1278" spans="1:3">
      <c r="A1278" s="62">
        <v>45348</v>
      </c>
      <c r="B1278" s="61">
        <v>10.712</v>
      </c>
      <c r="C1278" s="88">
        <v>-0.19219999999999998</v>
      </c>
    </row>
    <row r="1279" spans="1:3">
      <c r="A1279" s="62">
        <v>45349</v>
      </c>
      <c r="B1279" s="61">
        <v>10.74</v>
      </c>
      <c r="C1279" s="88">
        <v>-0.19</v>
      </c>
    </row>
    <row r="1280" spans="1:3">
      <c r="A1280" s="62">
        <v>45350</v>
      </c>
      <c r="B1280" s="61">
        <v>10.694000000000001</v>
      </c>
      <c r="C1280" s="88">
        <v>-0.19350000000000001</v>
      </c>
    </row>
    <row r="1281" spans="1:3">
      <c r="A1281" s="62">
        <v>45351</v>
      </c>
      <c r="B1281" s="61">
        <v>10.606</v>
      </c>
      <c r="C1281" s="88">
        <v>-0.20019999999999999</v>
      </c>
    </row>
    <row r="1282" spans="1:3">
      <c r="A1282" s="62">
        <v>45352</v>
      </c>
      <c r="B1282" s="61">
        <v>10.576000000000001</v>
      </c>
      <c r="C1282" s="88">
        <v>-0.2024</v>
      </c>
    </row>
    <row r="1283" spans="1:3">
      <c r="A1283" s="62">
        <v>45355</v>
      </c>
      <c r="B1283" s="61">
        <v>10.53</v>
      </c>
      <c r="C1283" s="88">
        <v>-0.2059</v>
      </c>
    </row>
    <row r="1284" spans="1:3">
      <c r="A1284" s="62">
        <v>45356</v>
      </c>
      <c r="B1284" s="61">
        <v>10.616</v>
      </c>
      <c r="C1284" s="88">
        <v>-0.19940000000000002</v>
      </c>
    </row>
    <row r="1285" spans="1:3">
      <c r="A1285" s="62">
        <v>45357</v>
      </c>
      <c r="B1285" s="61">
        <v>10.53</v>
      </c>
      <c r="C1285" s="88">
        <v>-0.2059</v>
      </c>
    </row>
    <row r="1286" spans="1:3">
      <c r="A1286" s="62">
        <v>45358</v>
      </c>
      <c r="B1286" s="61">
        <v>10.552</v>
      </c>
      <c r="C1286" s="88">
        <v>-0.20420000000000002</v>
      </c>
    </row>
    <row r="1287" spans="1:3">
      <c r="C1287" s="88"/>
    </row>
  </sheetData>
  <autoFilter ref="A2:C2" xr:uid="{8CF29B83-8C04-BA43-A808-26CC7A2FA922}">
    <sortState xmlns:xlrd2="http://schemas.microsoft.com/office/spreadsheetml/2017/richdata2" ref="A3:C1286">
      <sortCondition ref="A2:A1286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0361-7022-4343-AB2D-10A392CD083B}">
  <dimension ref="A2:C1287"/>
  <sheetViews>
    <sheetView workbookViewId="0">
      <selection activeCell="A1286" sqref="A1286"/>
    </sheetView>
  </sheetViews>
  <sheetFormatPr baseColWidth="10" defaultRowHeight="16"/>
  <cols>
    <col min="1" max="1" width="11.83203125" style="61" customWidth="1"/>
    <col min="2" max="2" width="20.83203125" style="61" customWidth="1"/>
    <col min="3" max="3" width="18.83203125" style="61" customWidth="1"/>
    <col min="4" max="16384" width="10.83203125" style="61"/>
  </cols>
  <sheetData>
    <row r="2" spans="1:3">
      <c r="A2" s="61" t="s">
        <v>88</v>
      </c>
      <c r="B2" s="61" t="s">
        <v>1570</v>
      </c>
      <c r="C2" s="61" t="s">
        <v>1571</v>
      </c>
    </row>
    <row r="3" spans="1:3">
      <c r="A3" s="62">
        <v>43530</v>
      </c>
      <c r="B3" s="88">
        <v>0</v>
      </c>
      <c r="C3" s="88">
        <v>0</v>
      </c>
    </row>
    <row r="4" spans="1:3">
      <c r="A4" s="62">
        <v>43531</v>
      </c>
      <c r="B4" s="88">
        <v>1.24E-2</v>
      </c>
      <c r="C4" s="88">
        <v>-3.9000000000000003E-3</v>
      </c>
    </row>
    <row r="5" spans="1:3">
      <c r="A5" s="62">
        <v>43532</v>
      </c>
      <c r="B5" s="88">
        <v>2.3E-2</v>
      </c>
      <c r="C5" s="88">
        <v>-1.09E-2</v>
      </c>
    </row>
    <row r="6" spans="1:3">
      <c r="A6" s="62">
        <v>43535</v>
      </c>
      <c r="B6" s="88">
        <v>2.53E-2</v>
      </c>
      <c r="C6" s="88">
        <v>-4.3E-3</v>
      </c>
    </row>
    <row r="7" spans="1:3">
      <c r="A7" s="62">
        <v>43536</v>
      </c>
      <c r="B7" s="88">
        <v>0.02</v>
      </c>
      <c r="C7" s="88">
        <v>-3.4999999999999996E-3</v>
      </c>
    </row>
    <row r="8" spans="1:3">
      <c r="A8" s="62">
        <v>43537</v>
      </c>
      <c r="B8" s="88">
        <v>2.4900000000000002E-2</v>
      </c>
      <c r="C8" s="88">
        <v>3.3E-3</v>
      </c>
    </row>
    <row r="9" spans="1:3">
      <c r="A9" s="62">
        <v>43538</v>
      </c>
      <c r="B9" s="88">
        <v>3.9599999999999996E-2</v>
      </c>
      <c r="C9" s="88">
        <v>1.15E-2</v>
      </c>
    </row>
    <row r="10" spans="1:3">
      <c r="A10" s="62">
        <v>43539</v>
      </c>
      <c r="B10" s="88">
        <v>6.7500000000000004E-2</v>
      </c>
      <c r="C10" s="88">
        <v>2.2000000000000002E-2</v>
      </c>
    </row>
    <row r="11" spans="1:3">
      <c r="A11" s="62">
        <v>43542</v>
      </c>
      <c r="B11" s="88">
        <v>7.6200000000000004E-2</v>
      </c>
      <c r="C11" s="88">
        <v>2.3399999999999997E-2</v>
      </c>
    </row>
    <row r="12" spans="1:3">
      <c r="A12" s="62">
        <v>43543</v>
      </c>
      <c r="B12" s="88">
        <v>8.3000000000000004E-2</v>
      </c>
      <c r="C12" s="88">
        <v>2.5899999999999999E-2</v>
      </c>
    </row>
    <row r="13" spans="1:3">
      <c r="A13" s="62">
        <v>43544</v>
      </c>
      <c r="B13" s="88">
        <v>8.2599999999999993E-2</v>
      </c>
      <c r="C13" s="88">
        <v>1.77E-2</v>
      </c>
    </row>
    <row r="14" spans="1:3">
      <c r="A14" s="62">
        <v>43545</v>
      </c>
      <c r="B14" s="88">
        <v>9.69E-2</v>
      </c>
      <c r="C14" s="88">
        <v>1.7000000000000001E-2</v>
      </c>
    </row>
    <row r="15" spans="1:3">
      <c r="A15" s="62">
        <v>43546</v>
      </c>
      <c r="B15" s="88">
        <v>8.6699999999999999E-2</v>
      </c>
      <c r="C15" s="88">
        <v>-3.5999999999999999E-3</v>
      </c>
    </row>
    <row r="16" spans="1:3">
      <c r="A16" s="62">
        <v>43549</v>
      </c>
      <c r="B16" s="88">
        <v>8.0299999999999996E-2</v>
      </c>
      <c r="C16" s="88">
        <v>-5.3E-3</v>
      </c>
    </row>
    <row r="17" spans="1:3">
      <c r="A17" s="62">
        <v>43550</v>
      </c>
      <c r="B17" s="88">
        <v>8.5999999999999993E-2</v>
      </c>
      <c r="C17" s="88">
        <v>3.4999999999999996E-3</v>
      </c>
    </row>
    <row r="18" spans="1:3">
      <c r="A18" s="62">
        <v>43551</v>
      </c>
      <c r="B18" s="88">
        <v>8.5999999999999993E-2</v>
      </c>
      <c r="C18" s="88">
        <v>2.3999999999999998E-3</v>
      </c>
    </row>
    <row r="19" spans="1:3">
      <c r="A19" s="62">
        <v>43552</v>
      </c>
      <c r="B19" s="88">
        <v>8.3000000000000004E-2</v>
      </c>
      <c r="C19" s="88">
        <v>1.5E-3</v>
      </c>
    </row>
    <row r="20" spans="1:3">
      <c r="A20" s="62">
        <v>43553</v>
      </c>
      <c r="B20" s="88">
        <v>9.35E-2</v>
      </c>
      <c r="C20" s="88">
        <v>1.1699999999999999E-2</v>
      </c>
    </row>
    <row r="21" spans="1:3">
      <c r="A21" s="62">
        <v>43556</v>
      </c>
      <c r="B21" s="88">
        <v>9.9900000000000003E-2</v>
      </c>
      <c r="C21" s="88">
        <v>2.2099999999999998E-2</v>
      </c>
    </row>
    <row r="22" spans="1:3">
      <c r="A22" s="62">
        <v>43557</v>
      </c>
      <c r="B22" s="88">
        <v>0.1014</v>
      </c>
      <c r="C22" s="88">
        <v>2.5499999999999998E-2</v>
      </c>
    </row>
    <row r="23" spans="1:3">
      <c r="A23" s="62">
        <v>43558</v>
      </c>
      <c r="B23" s="88">
        <v>0.11840000000000001</v>
      </c>
      <c r="C23" s="88">
        <v>3.4099999999999998E-2</v>
      </c>
    </row>
    <row r="24" spans="1:3">
      <c r="A24" s="62">
        <v>43559</v>
      </c>
      <c r="B24" s="88">
        <v>0.11990000000000001</v>
      </c>
      <c r="C24" s="88">
        <v>3.3099999999999997E-2</v>
      </c>
    </row>
    <row r="25" spans="1:3">
      <c r="A25" s="62">
        <v>43560</v>
      </c>
      <c r="B25" s="88">
        <v>0.1207</v>
      </c>
      <c r="C25" s="88">
        <v>3.5400000000000001E-2</v>
      </c>
    </row>
    <row r="26" spans="1:3">
      <c r="A26" s="62">
        <v>43563</v>
      </c>
      <c r="B26" s="88">
        <v>0.1173</v>
      </c>
      <c r="C26" s="88">
        <v>3.4599999999999999E-2</v>
      </c>
    </row>
    <row r="27" spans="1:3">
      <c r="A27" s="62">
        <v>43564</v>
      </c>
      <c r="B27" s="88">
        <v>0.1207</v>
      </c>
      <c r="C27" s="88">
        <v>2.7900000000000001E-2</v>
      </c>
    </row>
    <row r="28" spans="1:3">
      <c r="A28" s="62">
        <v>43565</v>
      </c>
      <c r="B28" s="88">
        <v>0.10710000000000001</v>
      </c>
      <c r="C28" s="88">
        <v>3.0499999999999999E-2</v>
      </c>
    </row>
    <row r="29" spans="1:3">
      <c r="A29" s="62">
        <v>43566</v>
      </c>
      <c r="B29" s="88">
        <v>0.1018</v>
      </c>
      <c r="C29" s="88">
        <v>3.7200000000000004E-2</v>
      </c>
    </row>
    <row r="30" spans="1:3">
      <c r="A30" s="62">
        <v>43567</v>
      </c>
      <c r="B30" s="88">
        <v>9.8000000000000004E-2</v>
      </c>
      <c r="C30" s="88">
        <v>4.0399999999999998E-2</v>
      </c>
    </row>
    <row r="31" spans="1:3">
      <c r="A31" s="62">
        <v>43570</v>
      </c>
      <c r="B31" s="88">
        <v>0.1041</v>
      </c>
      <c r="C31" s="88">
        <v>4.1599999999999998E-2</v>
      </c>
    </row>
    <row r="32" spans="1:3">
      <c r="A32" s="62">
        <v>43571</v>
      </c>
      <c r="B32" s="88">
        <v>9.9499999999999991E-2</v>
      </c>
      <c r="C32" s="88">
        <v>4.5400000000000003E-2</v>
      </c>
    </row>
    <row r="33" spans="1:3">
      <c r="A33" s="62">
        <v>43572</v>
      </c>
      <c r="B33" s="88">
        <v>9.8800000000000013E-2</v>
      </c>
      <c r="C33" s="88">
        <v>5.1900000000000002E-2</v>
      </c>
    </row>
    <row r="34" spans="1:3">
      <c r="A34" s="62">
        <v>43573</v>
      </c>
      <c r="B34" s="88">
        <v>0.10289999999999999</v>
      </c>
      <c r="C34" s="88">
        <v>5.5099999999999996E-2</v>
      </c>
    </row>
    <row r="35" spans="1:3">
      <c r="A35" s="62">
        <v>43578</v>
      </c>
      <c r="B35" s="88">
        <v>9.2399999999999996E-2</v>
      </c>
      <c r="C35" s="88">
        <v>5.7300000000000004E-2</v>
      </c>
    </row>
    <row r="36" spans="1:3">
      <c r="A36" s="62">
        <v>43579</v>
      </c>
      <c r="B36" s="88">
        <v>7.4299999999999991E-2</v>
      </c>
      <c r="C36" s="88">
        <v>5.4299999999999994E-2</v>
      </c>
    </row>
    <row r="37" spans="1:3">
      <c r="A37" s="62">
        <v>43580</v>
      </c>
      <c r="B37" s="88">
        <v>7.9600000000000004E-2</v>
      </c>
      <c r="C37" s="88">
        <v>5.0799999999999998E-2</v>
      </c>
    </row>
    <row r="38" spans="1:3">
      <c r="A38" s="62">
        <v>43581</v>
      </c>
      <c r="B38" s="88">
        <v>8.3299999999999999E-2</v>
      </c>
      <c r="C38" s="88">
        <v>5.2999999999999999E-2</v>
      </c>
    </row>
    <row r="39" spans="1:3">
      <c r="A39" s="62">
        <v>43584</v>
      </c>
      <c r="B39" s="88">
        <v>8.48E-2</v>
      </c>
      <c r="C39" s="88">
        <v>5.5199999999999999E-2</v>
      </c>
    </row>
    <row r="40" spans="1:3">
      <c r="A40" s="62">
        <v>43585</v>
      </c>
      <c r="B40" s="88">
        <v>5.3200000000000004E-2</v>
      </c>
      <c r="C40" s="88">
        <v>5.6299999999999996E-2</v>
      </c>
    </row>
    <row r="41" spans="1:3">
      <c r="A41" s="62">
        <v>43587</v>
      </c>
      <c r="B41" s="88">
        <v>6.3700000000000007E-2</v>
      </c>
      <c r="C41" s="88">
        <v>4.7300000000000002E-2</v>
      </c>
    </row>
    <row r="42" spans="1:3">
      <c r="A42" s="62">
        <v>43588</v>
      </c>
      <c r="B42" s="88">
        <v>5.0499999999999996E-2</v>
      </c>
      <c r="C42" s="88">
        <v>4.9200000000000001E-2</v>
      </c>
    </row>
    <row r="43" spans="1:3">
      <c r="A43" s="62">
        <v>43591</v>
      </c>
      <c r="B43" s="88">
        <v>4.6799999999999994E-2</v>
      </c>
      <c r="C43" s="88">
        <v>3.6799999999999999E-2</v>
      </c>
    </row>
    <row r="44" spans="1:3">
      <c r="A44" s="62">
        <v>43592</v>
      </c>
      <c r="B44" s="88">
        <v>4.9000000000000002E-2</v>
      </c>
      <c r="C44" s="88">
        <v>2.0199999999999999E-2</v>
      </c>
    </row>
    <row r="45" spans="1:3">
      <c r="A45" s="62">
        <v>43593</v>
      </c>
      <c r="B45" s="88">
        <v>5.2000000000000005E-2</v>
      </c>
      <c r="C45" s="88">
        <v>2.4300000000000002E-2</v>
      </c>
    </row>
    <row r="46" spans="1:3">
      <c r="A46" s="62">
        <v>43594</v>
      </c>
      <c r="B46" s="88">
        <v>4.7100000000000003E-2</v>
      </c>
      <c r="C46" s="88">
        <v>4.5999999999999999E-3</v>
      </c>
    </row>
    <row r="47" spans="1:3">
      <c r="A47" s="62">
        <v>43595</v>
      </c>
      <c r="B47" s="88">
        <v>3.5400000000000001E-2</v>
      </c>
      <c r="C47" s="88">
        <v>7.3000000000000001E-3</v>
      </c>
    </row>
    <row r="48" spans="1:3">
      <c r="A48" s="62">
        <v>43598</v>
      </c>
      <c r="B48" s="88">
        <v>1.9599999999999999E-2</v>
      </c>
      <c r="C48" s="88">
        <v>-5.0000000000000001E-3</v>
      </c>
    </row>
    <row r="49" spans="1:3">
      <c r="A49" s="62">
        <v>43599</v>
      </c>
      <c r="B49" s="88">
        <v>3.0200000000000001E-2</v>
      </c>
      <c r="C49" s="88">
        <v>9.8999999999999991E-3</v>
      </c>
    </row>
    <row r="50" spans="1:3">
      <c r="A50" s="62">
        <v>43600</v>
      </c>
      <c r="B50" s="88">
        <v>2.9399999999999999E-2</v>
      </c>
      <c r="C50" s="88">
        <v>1.6200000000000003E-2</v>
      </c>
    </row>
    <row r="51" spans="1:3">
      <c r="A51" s="62">
        <v>43601</v>
      </c>
      <c r="B51" s="88">
        <v>3.9199999999999999E-2</v>
      </c>
      <c r="C51" s="88">
        <v>3.0099999999999998E-2</v>
      </c>
    </row>
    <row r="52" spans="1:3">
      <c r="A52" s="62">
        <v>43602</v>
      </c>
      <c r="B52" s="88">
        <v>4.2599999999999999E-2</v>
      </c>
      <c r="C52" s="88">
        <v>2.8300000000000002E-2</v>
      </c>
    </row>
    <row r="53" spans="1:3">
      <c r="A53" s="62">
        <v>43605</v>
      </c>
      <c r="B53" s="88">
        <v>5.28E-2</v>
      </c>
      <c r="C53" s="88">
        <v>1.32E-2</v>
      </c>
    </row>
    <row r="54" spans="1:3">
      <c r="A54" s="62">
        <v>43606</v>
      </c>
      <c r="B54" s="88">
        <v>4.7100000000000003E-2</v>
      </c>
      <c r="C54" s="88">
        <v>1.83E-2</v>
      </c>
    </row>
    <row r="55" spans="1:3">
      <c r="A55" s="62">
        <v>43607</v>
      </c>
      <c r="B55" s="88">
        <v>4.5999999999999999E-2</v>
      </c>
      <c r="C55" s="88">
        <v>1.7000000000000001E-2</v>
      </c>
    </row>
    <row r="56" spans="1:3">
      <c r="A56" s="62">
        <v>43608</v>
      </c>
      <c r="B56" s="88">
        <v>3.9199999999999999E-2</v>
      </c>
      <c r="C56" s="88">
        <v>-1.4000000000000002E-3</v>
      </c>
    </row>
    <row r="57" spans="1:3">
      <c r="A57" s="62">
        <v>43609</v>
      </c>
      <c r="B57" s="88">
        <v>5.2000000000000005E-2</v>
      </c>
      <c r="C57" s="88">
        <v>5.1999999999999998E-3</v>
      </c>
    </row>
    <row r="58" spans="1:3">
      <c r="A58" s="62">
        <v>43612</v>
      </c>
      <c r="B58" s="88">
        <v>5.7300000000000004E-2</v>
      </c>
      <c r="C58" s="88">
        <v>9.0000000000000011E-3</v>
      </c>
    </row>
    <row r="59" spans="1:3">
      <c r="A59" s="62">
        <v>43613</v>
      </c>
      <c r="B59" s="88">
        <v>5.8099999999999999E-2</v>
      </c>
      <c r="C59" s="88">
        <v>4.5000000000000005E-3</v>
      </c>
    </row>
    <row r="60" spans="1:3">
      <c r="A60" s="62">
        <v>43614</v>
      </c>
      <c r="B60" s="88">
        <v>5.0900000000000001E-2</v>
      </c>
      <c r="C60" s="88">
        <v>-1.26E-2</v>
      </c>
    </row>
    <row r="61" spans="1:3">
      <c r="A61" s="62">
        <v>43615</v>
      </c>
      <c r="B61" s="88">
        <v>5.9200000000000003E-2</v>
      </c>
      <c r="C61" s="88">
        <v>-7.4999999999999997E-3</v>
      </c>
    </row>
    <row r="62" spans="1:3">
      <c r="A62" s="62">
        <v>43616</v>
      </c>
      <c r="B62" s="88">
        <v>5.8799999999999998E-2</v>
      </c>
      <c r="C62" s="88">
        <v>-1.5300000000000001E-2</v>
      </c>
    </row>
    <row r="63" spans="1:3">
      <c r="A63" s="62">
        <v>43619</v>
      </c>
      <c r="B63" s="88">
        <v>6.7099999999999993E-2</v>
      </c>
      <c r="C63" s="88">
        <v>-9.0000000000000011E-3</v>
      </c>
    </row>
    <row r="64" spans="1:3">
      <c r="A64" s="62">
        <v>43620</v>
      </c>
      <c r="B64" s="88">
        <v>4.1500000000000002E-2</v>
      </c>
      <c r="C64" s="88">
        <v>-3.9000000000000003E-3</v>
      </c>
    </row>
    <row r="65" spans="1:3">
      <c r="A65" s="62">
        <v>43621</v>
      </c>
      <c r="B65" s="88">
        <v>4.8300000000000003E-2</v>
      </c>
      <c r="C65" s="88">
        <v>5.9999999999999995E-4</v>
      </c>
    </row>
    <row r="66" spans="1:3">
      <c r="A66" s="62">
        <v>43622</v>
      </c>
      <c r="B66" s="88">
        <v>2.75E-2</v>
      </c>
      <c r="C66" s="88">
        <v>-2E-3</v>
      </c>
    </row>
    <row r="67" spans="1:3">
      <c r="A67" s="62">
        <v>43623</v>
      </c>
      <c r="B67" s="88">
        <v>3.5099999999999999E-2</v>
      </c>
      <c r="C67" s="88">
        <v>1.4199999999999999E-2</v>
      </c>
    </row>
    <row r="68" spans="1:3">
      <c r="A68" s="62">
        <v>43626</v>
      </c>
      <c r="B68" s="88">
        <v>3.8100000000000002E-2</v>
      </c>
      <c r="C68" s="88">
        <v>1.77E-2</v>
      </c>
    </row>
    <row r="69" spans="1:3">
      <c r="A69" s="62">
        <v>43627</v>
      </c>
      <c r="B69" s="88">
        <v>4.4500000000000005E-2</v>
      </c>
      <c r="C69" s="88">
        <v>2.2599999999999999E-2</v>
      </c>
    </row>
    <row r="70" spans="1:3">
      <c r="A70" s="62">
        <v>43628</v>
      </c>
      <c r="B70" s="88">
        <v>4.5199999999999997E-2</v>
      </c>
      <c r="C70" s="88">
        <v>1.6299999999999999E-2</v>
      </c>
    </row>
    <row r="71" spans="1:3">
      <c r="A71" s="62">
        <v>43629</v>
      </c>
      <c r="B71" s="88">
        <v>4.7500000000000001E-2</v>
      </c>
      <c r="C71" s="88">
        <v>1.6399999999999998E-2</v>
      </c>
    </row>
    <row r="72" spans="1:3">
      <c r="A72" s="62">
        <v>43630</v>
      </c>
      <c r="B72" s="88">
        <v>4.2199999999999994E-2</v>
      </c>
      <c r="C72" s="88">
        <v>1.49E-2</v>
      </c>
    </row>
    <row r="73" spans="1:3">
      <c r="A73" s="62">
        <v>43633</v>
      </c>
      <c r="B73" s="88">
        <v>3.9599999999999996E-2</v>
      </c>
      <c r="C73" s="88">
        <v>1.9299999999999998E-2</v>
      </c>
    </row>
    <row r="74" spans="1:3">
      <c r="A74" s="62">
        <v>43634</v>
      </c>
      <c r="B74" s="88">
        <v>6.4100000000000004E-2</v>
      </c>
      <c r="C74" s="88">
        <v>4.1799999999999997E-2</v>
      </c>
    </row>
    <row r="75" spans="1:3">
      <c r="A75" s="62">
        <v>43635</v>
      </c>
      <c r="B75" s="88">
        <v>5.5800000000000002E-2</v>
      </c>
      <c r="C75" s="88">
        <v>4.3400000000000001E-2</v>
      </c>
    </row>
    <row r="76" spans="1:3">
      <c r="A76" s="62">
        <v>43636</v>
      </c>
      <c r="B76" s="88">
        <v>5.3899999999999997E-2</v>
      </c>
      <c r="C76" s="88">
        <v>4.6699999999999998E-2</v>
      </c>
    </row>
    <row r="77" spans="1:3">
      <c r="A77" s="62">
        <v>43637</v>
      </c>
      <c r="B77" s="88">
        <v>5.0199999999999995E-2</v>
      </c>
      <c r="C77" s="88">
        <v>4.53E-2</v>
      </c>
    </row>
    <row r="78" spans="1:3">
      <c r="A78" s="62">
        <v>43640</v>
      </c>
      <c r="B78" s="88">
        <v>4.9400000000000006E-2</v>
      </c>
      <c r="C78" s="88">
        <v>4.4000000000000004E-2</v>
      </c>
    </row>
    <row r="79" spans="1:3">
      <c r="A79" s="62">
        <v>43641</v>
      </c>
      <c r="B79" s="88">
        <v>4.6799999999999994E-2</v>
      </c>
      <c r="C79" s="88">
        <v>4.2699999999999995E-2</v>
      </c>
    </row>
    <row r="80" spans="1:3">
      <c r="A80" s="62">
        <v>43642</v>
      </c>
      <c r="B80" s="88">
        <v>4.6399999999999997E-2</v>
      </c>
      <c r="C80" s="88">
        <v>4.0099999999999997E-2</v>
      </c>
    </row>
    <row r="81" spans="1:3">
      <c r="A81" s="62">
        <v>43643</v>
      </c>
      <c r="B81" s="88">
        <v>4.2999999999999997E-2</v>
      </c>
      <c r="C81" s="88">
        <v>3.8699999999999998E-2</v>
      </c>
    </row>
    <row r="82" spans="1:3">
      <c r="A82" s="62">
        <v>43644</v>
      </c>
      <c r="B82" s="88">
        <v>4.5599999999999995E-2</v>
      </c>
      <c r="C82" s="88">
        <v>4.7300000000000002E-2</v>
      </c>
    </row>
    <row r="83" spans="1:3">
      <c r="A83" s="62">
        <v>43647</v>
      </c>
      <c r="B83" s="88">
        <v>4.4900000000000002E-2</v>
      </c>
      <c r="C83" s="88">
        <v>5.28E-2</v>
      </c>
    </row>
    <row r="84" spans="1:3">
      <c r="A84" s="62">
        <v>43648</v>
      </c>
      <c r="B84" s="88">
        <v>4.41E-2</v>
      </c>
      <c r="C84" s="88">
        <v>5.45E-2</v>
      </c>
    </row>
    <row r="85" spans="1:3">
      <c r="A85" s="62">
        <v>43649</v>
      </c>
      <c r="B85" s="88">
        <v>4.3700000000000003E-2</v>
      </c>
      <c r="C85" s="88">
        <v>6.2400000000000004E-2</v>
      </c>
    </row>
    <row r="86" spans="1:3">
      <c r="A86" s="62">
        <v>43650</v>
      </c>
      <c r="B86" s="88">
        <v>5.4699999999999999E-2</v>
      </c>
      <c r="C86" s="88">
        <v>6.2800000000000009E-2</v>
      </c>
    </row>
    <row r="87" spans="1:3">
      <c r="A87" s="62">
        <v>43651</v>
      </c>
      <c r="B87" s="88">
        <v>5.28E-2</v>
      </c>
      <c r="C87" s="88">
        <v>5.7699999999999994E-2</v>
      </c>
    </row>
    <row r="88" spans="1:3">
      <c r="A88" s="62">
        <v>43654</v>
      </c>
      <c r="B88" s="88">
        <v>4.9400000000000006E-2</v>
      </c>
      <c r="C88" s="88">
        <v>5.6799999999999996E-2</v>
      </c>
    </row>
    <row r="89" spans="1:3">
      <c r="A89" s="62">
        <v>43655</v>
      </c>
      <c r="B89" s="88">
        <v>4.4900000000000002E-2</v>
      </c>
      <c r="C89" s="88">
        <v>5.3600000000000002E-2</v>
      </c>
    </row>
    <row r="90" spans="1:3">
      <c r="A90" s="62">
        <v>43656</v>
      </c>
      <c r="B90" s="88">
        <v>3.5400000000000001E-2</v>
      </c>
      <c r="C90" s="88">
        <v>5.2699999999999997E-2</v>
      </c>
    </row>
    <row r="91" spans="1:3">
      <c r="A91" s="62">
        <v>43657</v>
      </c>
      <c r="B91" s="88">
        <v>1.89E-2</v>
      </c>
      <c r="C91" s="88">
        <v>4.9800000000000004E-2</v>
      </c>
    </row>
    <row r="92" spans="1:3">
      <c r="A92" s="62">
        <v>43658</v>
      </c>
      <c r="B92" s="88">
        <v>1.09E-2</v>
      </c>
      <c r="C92" s="88">
        <v>5.3699999999999998E-2</v>
      </c>
    </row>
    <row r="93" spans="1:3">
      <c r="A93" s="62">
        <v>43661</v>
      </c>
      <c r="B93" s="88">
        <v>3.4000000000000002E-3</v>
      </c>
      <c r="C93" s="88">
        <v>5.4699999999999999E-2</v>
      </c>
    </row>
    <row r="94" spans="1:3">
      <c r="A94" s="62">
        <v>43662</v>
      </c>
      <c r="B94" s="88">
        <v>5.3E-3</v>
      </c>
      <c r="C94" s="88">
        <v>6.1600000000000002E-2</v>
      </c>
    </row>
    <row r="95" spans="1:3">
      <c r="A95" s="62">
        <v>43663</v>
      </c>
      <c r="B95" s="88">
        <v>3.4000000000000002E-3</v>
      </c>
      <c r="C95" s="88">
        <v>5.3499999999999999E-2</v>
      </c>
    </row>
    <row r="96" spans="1:3">
      <c r="A96" s="62">
        <v>43664</v>
      </c>
      <c r="B96" s="88">
        <v>0</v>
      </c>
      <c r="C96" s="88">
        <v>4.9500000000000002E-2</v>
      </c>
    </row>
    <row r="97" spans="1:3">
      <c r="A97" s="62">
        <v>43665</v>
      </c>
      <c r="B97" s="88">
        <v>-2.5999999999999999E-3</v>
      </c>
      <c r="C97" s="88">
        <v>4.9800000000000004E-2</v>
      </c>
    </row>
    <row r="98" spans="1:3">
      <c r="A98" s="62">
        <v>43668</v>
      </c>
      <c r="B98" s="88">
        <v>-7.9000000000000008E-3</v>
      </c>
      <c r="C98" s="88">
        <v>5.2600000000000001E-2</v>
      </c>
    </row>
    <row r="99" spans="1:3">
      <c r="A99" s="62">
        <v>43669</v>
      </c>
      <c r="B99" s="88">
        <v>-3.0000000000000001E-3</v>
      </c>
      <c r="C99" s="88">
        <v>6.2300000000000001E-2</v>
      </c>
    </row>
    <row r="100" spans="1:3">
      <c r="A100" s="62">
        <v>43670</v>
      </c>
      <c r="B100" s="88">
        <v>-7.9000000000000008E-3</v>
      </c>
      <c r="C100" s="88">
        <v>5.9900000000000002E-2</v>
      </c>
    </row>
    <row r="101" spans="1:3">
      <c r="A101" s="62">
        <v>43671</v>
      </c>
      <c r="B101" s="88">
        <v>9.7999999999999997E-3</v>
      </c>
      <c r="C101" s="88">
        <v>5.4699999999999999E-2</v>
      </c>
    </row>
    <row r="102" spans="1:3">
      <c r="A102" s="62">
        <v>43672</v>
      </c>
      <c r="B102" s="88">
        <v>1.9599999999999999E-2</v>
      </c>
      <c r="C102" s="88">
        <v>6.0700000000000004E-2</v>
      </c>
    </row>
    <row r="103" spans="1:3">
      <c r="A103" s="62">
        <v>43675</v>
      </c>
      <c r="B103" s="88">
        <v>2.6800000000000001E-2</v>
      </c>
      <c r="C103" s="88">
        <v>5.9000000000000004E-2</v>
      </c>
    </row>
    <row r="104" spans="1:3">
      <c r="A104" s="62">
        <v>43676</v>
      </c>
      <c r="B104" s="88">
        <v>1.5100000000000001E-2</v>
      </c>
      <c r="C104" s="88">
        <v>4.2000000000000003E-2</v>
      </c>
    </row>
    <row r="105" spans="1:3">
      <c r="A105" s="62">
        <v>43677</v>
      </c>
      <c r="B105" s="88">
        <v>1.24E-2</v>
      </c>
      <c r="C105" s="88">
        <v>4.3499999999999997E-2</v>
      </c>
    </row>
    <row r="106" spans="1:3">
      <c r="A106" s="62">
        <v>43678</v>
      </c>
      <c r="B106" s="88">
        <v>1.9599999999999999E-2</v>
      </c>
      <c r="C106" s="88">
        <v>5.0799999999999998E-2</v>
      </c>
    </row>
    <row r="107" spans="1:3">
      <c r="A107" s="62">
        <v>43679</v>
      </c>
      <c r="B107" s="88">
        <v>1.06E-2</v>
      </c>
      <c r="C107" s="88">
        <v>1.3300000000000001E-2</v>
      </c>
    </row>
    <row r="108" spans="1:3">
      <c r="A108" s="62">
        <v>43682</v>
      </c>
      <c r="B108" s="88">
        <v>1.5E-3</v>
      </c>
      <c r="C108" s="88">
        <v>-8.8999999999999999E-3</v>
      </c>
    </row>
    <row r="109" spans="1:3">
      <c r="A109" s="62">
        <v>43683</v>
      </c>
      <c r="B109" s="88">
        <v>8.0000000000000004E-4</v>
      </c>
      <c r="C109" s="88">
        <v>-1.0200000000000001E-2</v>
      </c>
    </row>
    <row r="110" spans="1:3">
      <c r="A110" s="62">
        <v>43684</v>
      </c>
      <c r="B110" s="88">
        <v>1.9E-3</v>
      </c>
      <c r="C110" s="88">
        <v>-4.1999999999999997E-3</v>
      </c>
    </row>
    <row r="111" spans="1:3">
      <c r="A111" s="62">
        <v>43685</v>
      </c>
      <c r="B111" s="88">
        <v>5.6999999999999993E-3</v>
      </c>
      <c r="C111" s="88">
        <v>1.8700000000000001E-2</v>
      </c>
    </row>
    <row r="112" spans="1:3">
      <c r="A112" s="62">
        <v>43686</v>
      </c>
      <c r="B112" s="88">
        <v>-3.8E-3</v>
      </c>
      <c r="C112" s="88">
        <v>7.4000000000000003E-3</v>
      </c>
    </row>
    <row r="113" spans="1:3">
      <c r="A113" s="62">
        <v>43689</v>
      </c>
      <c r="B113" s="88">
        <v>-4.0000000000000002E-4</v>
      </c>
      <c r="C113" s="88">
        <v>4.0999999999999995E-3</v>
      </c>
    </row>
    <row r="114" spans="1:3">
      <c r="A114" s="62">
        <v>43690</v>
      </c>
      <c r="B114" s="88">
        <v>1.5100000000000001E-2</v>
      </c>
      <c r="C114" s="88">
        <v>1.3999999999999999E-2</v>
      </c>
    </row>
    <row r="115" spans="1:3">
      <c r="A115" s="62">
        <v>43691</v>
      </c>
      <c r="B115" s="88">
        <v>4.0000000000000002E-4</v>
      </c>
      <c r="C115" s="88">
        <v>-7.0999999999999995E-3</v>
      </c>
    </row>
    <row r="116" spans="1:3">
      <c r="A116" s="62">
        <v>43692</v>
      </c>
      <c r="B116" s="88">
        <v>8.0000000000000004E-4</v>
      </c>
      <c r="C116" s="88">
        <v>-9.7999999999999997E-3</v>
      </c>
    </row>
    <row r="117" spans="1:3">
      <c r="A117" s="62">
        <v>43693</v>
      </c>
      <c r="B117" s="88">
        <v>1.5100000000000001E-2</v>
      </c>
      <c r="C117" s="88">
        <v>2.3E-3</v>
      </c>
    </row>
    <row r="118" spans="1:3">
      <c r="A118" s="62">
        <v>43696</v>
      </c>
      <c r="B118" s="88">
        <v>2.53E-2</v>
      </c>
      <c r="C118" s="88">
        <v>1.5600000000000001E-2</v>
      </c>
    </row>
    <row r="119" spans="1:3">
      <c r="A119" s="62">
        <v>43697</v>
      </c>
      <c r="B119" s="88">
        <v>1.8100000000000002E-2</v>
      </c>
      <c r="C119" s="88">
        <v>1.06E-2</v>
      </c>
    </row>
    <row r="120" spans="1:3">
      <c r="A120" s="62">
        <v>43698</v>
      </c>
      <c r="B120" s="88">
        <v>0.02</v>
      </c>
      <c r="C120" s="88">
        <v>2.7699999999999999E-2</v>
      </c>
    </row>
    <row r="121" spans="1:3">
      <c r="A121" s="62">
        <v>43699</v>
      </c>
      <c r="B121" s="88">
        <v>1.5800000000000002E-2</v>
      </c>
      <c r="C121" s="88">
        <v>1.8799999999999997E-2</v>
      </c>
    </row>
    <row r="122" spans="1:3">
      <c r="A122" s="62">
        <v>43700</v>
      </c>
      <c r="B122" s="88">
        <v>1.06E-2</v>
      </c>
      <c r="C122" s="88">
        <v>7.1999999999999998E-3</v>
      </c>
    </row>
    <row r="123" spans="1:3">
      <c r="A123" s="62">
        <v>43703</v>
      </c>
      <c r="B123" s="88">
        <v>1.32E-2</v>
      </c>
      <c r="C123" s="88">
        <v>1.18E-2</v>
      </c>
    </row>
    <row r="124" spans="1:3">
      <c r="A124" s="62">
        <v>43704</v>
      </c>
      <c r="B124" s="88">
        <v>1.9599999999999999E-2</v>
      </c>
      <c r="C124" s="88">
        <v>1.8600000000000002E-2</v>
      </c>
    </row>
    <row r="125" spans="1:3">
      <c r="A125" s="62">
        <v>43705</v>
      </c>
      <c r="B125" s="88">
        <v>2.41E-2</v>
      </c>
      <c r="C125" s="88">
        <v>1.5100000000000001E-2</v>
      </c>
    </row>
    <row r="126" spans="1:3">
      <c r="A126" s="62">
        <v>43706</v>
      </c>
      <c r="B126" s="88">
        <v>3.4300000000000004E-2</v>
      </c>
      <c r="C126" s="88">
        <v>3.0499999999999999E-2</v>
      </c>
    </row>
    <row r="127" spans="1:3">
      <c r="A127" s="62">
        <v>43707</v>
      </c>
      <c r="B127" s="88">
        <v>4.07E-2</v>
      </c>
      <c r="C127" s="88">
        <v>3.6200000000000003E-2</v>
      </c>
    </row>
    <row r="128" spans="1:3">
      <c r="A128" s="62">
        <v>43710</v>
      </c>
      <c r="B128" s="88">
        <v>4.2999999999999997E-2</v>
      </c>
      <c r="C128" s="88">
        <v>3.8599999999999995E-2</v>
      </c>
    </row>
    <row r="129" spans="1:3">
      <c r="A129" s="62">
        <v>43711</v>
      </c>
      <c r="B129" s="88">
        <v>4.2199999999999994E-2</v>
      </c>
      <c r="C129" s="88">
        <v>3.3500000000000002E-2</v>
      </c>
    </row>
    <row r="130" spans="1:3">
      <c r="A130" s="62">
        <v>43712</v>
      </c>
      <c r="B130" s="88">
        <v>3.9599999999999996E-2</v>
      </c>
      <c r="C130" s="88">
        <v>4.5999999999999999E-2</v>
      </c>
    </row>
    <row r="131" spans="1:3">
      <c r="A131" s="62">
        <v>43713</v>
      </c>
      <c r="B131" s="88">
        <v>3.39E-2</v>
      </c>
      <c r="C131" s="88">
        <v>5.7599999999999998E-2</v>
      </c>
    </row>
    <row r="132" spans="1:3">
      <c r="A132" s="62">
        <v>43714</v>
      </c>
      <c r="B132" s="88">
        <v>3.2400000000000005E-2</v>
      </c>
      <c r="C132" s="88">
        <v>5.96E-2</v>
      </c>
    </row>
    <row r="133" spans="1:3">
      <c r="A133" s="62">
        <v>43717</v>
      </c>
      <c r="B133" s="88">
        <v>1.47E-2</v>
      </c>
      <c r="C133" s="88">
        <v>5.6799999999999996E-2</v>
      </c>
    </row>
    <row r="134" spans="1:3">
      <c r="A134" s="62">
        <v>43718</v>
      </c>
      <c r="B134" s="88">
        <v>1.9199999999999998E-2</v>
      </c>
      <c r="C134" s="88">
        <v>5.7599999999999998E-2</v>
      </c>
    </row>
    <row r="135" spans="1:3">
      <c r="A135" s="62">
        <v>43719</v>
      </c>
      <c r="B135" s="88">
        <v>2.75E-2</v>
      </c>
      <c r="C135" s="88">
        <v>6.2300000000000001E-2</v>
      </c>
    </row>
    <row r="136" spans="1:3">
      <c r="A136" s="62">
        <v>43720</v>
      </c>
      <c r="B136" s="88">
        <v>4.5599999999999995E-2</v>
      </c>
      <c r="C136" s="88">
        <v>6.6900000000000001E-2</v>
      </c>
    </row>
    <row r="137" spans="1:3">
      <c r="A137" s="62">
        <v>43721</v>
      </c>
      <c r="B137" s="88">
        <v>4.5999999999999999E-2</v>
      </c>
      <c r="C137" s="88">
        <v>6.93E-2</v>
      </c>
    </row>
    <row r="138" spans="1:3">
      <c r="A138" s="62">
        <v>43724</v>
      </c>
      <c r="B138" s="88">
        <v>4.9000000000000002E-2</v>
      </c>
      <c r="C138" s="88">
        <v>5.9299999999999999E-2</v>
      </c>
    </row>
    <row r="139" spans="1:3">
      <c r="A139" s="62">
        <v>43725</v>
      </c>
      <c r="B139" s="88">
        <v>0.04</v>
      </c>
      <c r="C139" s="88">
        <v>6.1799999999999994E-2</v>
      </c>
    </row>
    <row r="140" spans="1:3">
      <c r="A140" s="62">
        <v>43726</v>
      </c>
      <c r="B140" s="88">
        <v>5.28E-2</v>
      </c>
      <c r="C140" s="88">
        <v>6.2699999999999992E-2</v>
      </c>
    </row>
    <row r="141" spans="1:3">
      <c r="A141" s="62">
        <v>43727</v>
      </c>
      <c r="B141" s="88">
        <v>5.8400000000000001E-2</v>
      </c>
      <c r="C141" s="88">
        <v>7.0000000000000007E-2</v>
      </c>
    </row>
    <row r="142" spans="1:3">
      <c r="A142" s="62">
        <v>43728</v>
      </c>
      <c r="B142" s="88">
        <v>7.4700000000000003E-2</v>
      </c>
      <c r="C142" s="88">
        <v>7.5999999999999998E-2</v>
      </c>
    </row>
    <row r="143" spans="1:3">
      <c r="A143" s="62">
        <v>43731</v>
      </c>
      <c r="B143" s="88">
        <v>7.8399999999999997E-2</v>
      </c>
      <c r="C143" s="88">
        <v>6.4699999999999994E-2</v>
      </c>
    </row>
    <row r="144" spans="1:3">
      <c r="A144" s="62">
        <v>43732</v>
      </c>
      <c r="B144" s="88">
        <v>7.4700000000000003E-2</v>
      </c>
      <c r="C144" s="88">
        <v>6.4199999999999993E-2</v>
      </c>
    </row>
    <row r="145" spans="1:3">
      <c r="A145" s="62">
        <v>43733</v>
      </c>
      <c r="B145" s="88">
        <v>6.9000000000000006E-2</v>
      </c>
      <c r="C145" s="88">
        <v>5.5800000000000002E-2</v>
      </c>
    </row>
    <row r="146" spans="1:3">
      <c r="A146" s="62">
        <v>43734</v>
      </c>
      <c r="B146" s="88">
        <v>7.8100000000000003E-2</v>
      </c>
      <c r="C146" s="88">
        <v>6.2699999999999992E-2</v>
      </c>
    </row>
    <row r="147" spans="1:3">
      <c r="A147" s="62">
        <v>43735</v>
      </c>
      <c r="B147" s="88">
        <v>8.5600000000000009E-2</v>
      </c>
      <c r="C147" s="88">
        <v>6.6500000000000004E-2</v>
      </c>
    </row>
    <row r="148" spans="1:3">
      <c r="A148" s="62">
        <v>43738</v>
      </c>
      <c r="B148" s="88">
        <v>8.5600000000000009E-2</v>
      </c>
      <c r="C148" s="88">
        <v>7.3499999999999996E-2</v>
      </c>
    </row>
    <row r="149" spans="1:3">
      <c r="A149" s="62">
        <v>43739</v>
      </c>
      <c r="B149" s="88">
        <v>8.3000000000000004E-2</v>
      </c>
      <c r="C149" s="88">
        <v>5.8400000000000001E-2</v>
      </c>
    </row>
    <row r="150" spans="1:3">
      <c r="A150" s="62">
        <v>43740</v>
      </c>
      <c r="B150" s="88">
        <v>5.7699999999999994E-2</v>
      </c>
      <c r="C150" s="88">
        <v>2.53E-2</v>
      </c>
    </row>
    <row r="151" spans="1:3">
      <c r="A151" s="62">
        <v>43741</v>
      </c>
      <c r="B151" s="88">
        <v>5.7300000000000004E-2</v>
      </c>
      <c r="C151" s="88">
        <v>2.8399999999999998E-2</v>
      </c>
    </row>
    <row r="152" spans="1:3">
      <c r="A152" s="62">
        <v>43742</v>
      </c>
      <c r="B152" s="88">
        <v>7.7300000000000008E-2</v>
      </c>
      <c r="C152" s="88">
        <v>3.7699999999999997E-2</v>
      </c>
    </row>
    <row r="153" spans="1:3">
      <c r="A153" s="62">
        <v>43745</v>
      </c>
      <c r="B153" s="88">
        <v>8.9700000000000002E-2</v>
      </c>
      <c r="C153" s="88">
        <v>4.4000000000000004E-2</v>
      </c>
    </row>
    <row r="154" spans="1:3">
      <c r="A154" s="62">
        <v>43746</v>
      </c>
      <c r="B154" s="88">
        <v>8.0299999999999996E-2</v>
      </c>
      <c r="C154" s="88">
        <v>3.1699999999999999E-2</v>
      </c>
    </row>
    <row r="155" spans="1:3">
      <c r="A155" s="62">
        <v>43747</v>
      </c>
      <c r="B155" s="88">
        <v>8.3699999999999997E-2</v>
      </c>
      <c r="C155" s="88">
        <v>3.9800000000000002E-2</v>
      </c>
    </row>
    <row r="156" spans="1:3">
      <c r="A156" s="62">
        <v>43748</v>
      </c>
      <c r="B156" s="88">
        <v>9.2799999999999994E-2</v>
      </c>
      <c r="C156" s="88">
        <v>5.2999999999999999E-2</v>
      </c>
    </row>
    <row r="157" spans="1:3">
      <c r="A157" s="62">
        <v>43749</v>
      </c>
      <c r="B157" s="88">
        <v>0.11650000000000001</v>
      </c>
      <c r="C157" s="88">
        <v>7.1199999999999999E-2</v>
      </c>
    </row>
    <row r="158" spans="1:3">
      <c r="A158" s="62">
        <v>43752</v>
      </c>
      <c r="B158" s="88">
        <v>0.10859999999999999</v>
      </c>
      <c r="C158" s="88">
        <v>6.7000000000000004E-2</v>
      </c>
    </row>
    <row r="159" spans="1:3">
      <c r="A159" s="62">
        <v>43753</v>
      </c>
      <c r="B159" s="88">
        <v>0.1192</v>
      </c>
      <c r="C159" s="88">
        <v>7.8100000000000003E-2</v>
      </c>
    </row>
    <row r="160" spans="1:3">
      <c r="A160" s="62">
        <v>43754</v>
      </c>
      <c r="B160" s="88">
        <v>0.1222</v>
      </c>
      <c r="C160" s="88">
        <v>7.7199999999999991E-2</v>
      </c>
    </row>
    <row r="161" spans="1:3">
      <c r="A161" s="62">
        <v>43755</v>
      </c>
      <c r="B161" s="88">
        <v>0.12140000000000001</v>
      </c>
      <c r="C161" s="88">
        <v>7.2700000000000001E-2</v>
      </c>
    </row>
    <row r="162" spans="1:3">
      <c r="A162" s="62">
        <v>43756</v>
      </c>
      <c r="B162" s="88">
        <v>0.12560000000000002</v>
      </c>
      <c r="C162" s="88">
        <v>6.5700000000000008E-2</v>
      </c>
    </row>
    <row r="163" spans="1:3">
      <c r="A163" s="62">
        <v>43759</v>
      </c>
      <c r="B163" s="88">
        <v>0.12179999999999999</v>
      </c>
      <c r="C163" s="88">
        <v>6.8000000000000005E-2</v>
      </c>
    </row>
    <row r="164" spans="1:3">
      <c r="A164" s="62">
        <v>43760</v>
      </c>
      <c r="B164" s="88">
        <v>0.1263</v>
      </c>
      <c r="C164" s="88">
        <v>6.9699999999999998E-2</v>
      </c>
    </row>
    <row r="165" spans="1:3">
      <c r="A165" s="62">
        <v>43761</v>
      </c>
      <c r="B165" s="88">
        <v>0.12480000000000001</v>
      </c>
      <c r="C165" s="88">
        <v>6.8900000000000003E-2</v>
      </c>
    </row>
    <row r="166" spans="1:3">
      <c r="A166" s="62">
        <v>43762</v>
      </c>
      <c r="B166" s="88">
        <v>0.1109</v>
      </c>
      <c r="C166" s="88">
        <v>7.4800000000000005E-2</v>
      </c>
    </row>
    <row r="167" spans="1:3">
      <c r="A167" s="62">
        <v>43763</v>
      </c>
      <c r="B167" s="88">
        <v>0.10710000000000001</v>
      </c>
      <c r="C167" s="88">
        <v>8.1900000000000001E-2</v>
      </c>
    </row>
    <row r="168" spans="1:3">
      <c r="A168" s="62">
        <v>43766</v>
      </c>
      <c r="B168" s="88">
        <v>9.69E-2</v>
      </c>
      <c r="C168" s="88">
        <v>8.3499999999999991E-2</v>
      </c>
    </row>
    <row r="169" spans="1:3">
      <c r="A169" s="62">
        <v>43767</v>
      </c>
      <c r="B169" s="88">
        <v>6.8600000000000008E-2</v>
      </c>
      <c r="C169" s="88">
        <v>8.5299999999999987E-2</v>
      </c>
    </row>
    <row r="170" spans="1:3">
      <c r="A170" s="62">
        <v>43768</v>
      </c>
      <c r="B170" s="88">
        <v>8.0299999999999996E-2</v>
      </c>
      <c r="C170" s="88">
        <v>9.0200000000000002E-2</v>
      </c>
    </row>
    <row r="171" spans="1:3">
      <c r="A171" s="62">
        <v>43769</v>
      </c>
      <c r="B171" s="88">
        <v>8.900000000000001E-2</v>
      </c>
      <c r="C171" s="88">
        <v>8.3400000000000002E-2</v>
      </c>
    </row>
    <row r="172" spans="1:3">
      <c r="A172" s="62">
        <v>43770</v>
      </c>
      <c r="B172" s="88">
        <v>8.5600000000000009E-2</v>
      </c>
      <c r="C172" s="88">
        <v>8.9399999999999993E-2</v>
      </c>
    </row>
    <row r="173" spans="1:3">
      <c r="A173" s="62">
        <v>43773</v>
      </c>
      <c r="B173" s="88">
        <v>8.5199999999999998E-2</v>
      </c>
      <c r="C173" s="88">
        <v>0.1012</v>
      </c>
    </row>
    <row r="174" spans="1:3">
      <c r="A174" s="62">
        <v>43774</v>
      </c>
      <c r="B174" s="88">
        <v>8.0299999999999996E-2</v>
      </c>
      <c r="C174" s="88">
        <v>0.10550000000000001</v>
      </c>
    </row>
    <row r="175" spans="1:3">
      <c r="A175" s="62">
        <v>43775</v>
      </c>
      <c r="B175" s="88">
        <v>8.5999999999999993E-2</v>
      </c>
      <c r="C175" s="88">
        <v>0.10929999999999999</v>
      </c>
    </row>
    <row r="176" spans="1:3">
      <c r="A176" s="62">
        <v>43776</v>
      </c>
      <c r="B176" s="88">
        <v>8.5600000000000009E-2</v>
      </c>
      <c r="C176" s="88">
        <v>0.1139</v>
      </c>
    </row>
    <row r="177" spans="1:3">
      <c r="A177" s="62">
        <v>43777</v>
      </c>
      <c r="B177" s="88">
        <v>7.7300000000000008E-2</v>
      </c>
      <c r="C177" s="88">
        <v>0.11359999999999999</v>
      </c>
    </row>
    <row r="178" spans="1:3">
      <c r="A178" s="62">
        <v>43780</v>
      </c>
      <c r="B178" s="88">
        <v>7.9199999999999993E-2</v>
      </c>
      <c r="C178" s="88">
        <v>0.1144</v>
      </c>
    </row>
    <row r="179" spans="1:3">
      <c r="A179" s="62">
        <v>43781</v>
      </c>
      <c r="B179" s="88">
        <v>9.5000000000000001E-2</v>
      </c>
      <c r="C179" s="88">
        <v>0.1193</v>
      </c>
    </row>
    <row r="180" spans="1:3">
      <c r="A180" s="62">
        <v>43782</v>
      </c>
      <c r="B180" s="88">
        <v>9.0899999999999995E-2</v>
      </c>
      <c r="C180" s="88">
        <v>0.11689999999999999</v>
      </c>
    </row>
    <row r="181" spans="1:3">
      <c r="A181" s="62">
        <v>43783</v>
      </c>
      <c r="B181" s="88">
        <v>7.8399999999999997E-2</v>
      </c>
      <c r="C181" s="88">
        <v>0.1158</v>
      </c>
    </row>
    <row r="182" spans="1:3">
      <c r="A182" s="62">
        <v>43784</v>
      </c>
      <c r="B182" s="88">
        <v>9.35E-2</v>
      </c>
      <c r="C182" s="88">
        <v>0.12300000000000001</v>
      </c>
    </row>
    <row r="183" spans="1:3">
      <c r="A183" s="62">
        <v>43787</v>
      </c>
      <c r="B183" s="88">
        <v>0.1139</v>
      </c>
      <c r="C183" s="88">
        <v>0.12119999999999999</v>
      </c>
    </row>
    <row r="184" spans="1:3">
      <c r="A184" s="62">
        <v>43788</v>
      </c>
      <c r="B184" s="88">
        <v>0.10369999999999999</v>
      </c>
      <c r="C184" s="88">
        <v>0.1173</v>
      </c>
    </row>
    <row r="185" spans="1:3">
      <c r="A185" s="62">
        <v>43789</v>
      </c>
      <c r="B185" s="88">
        <v>0.1075</v>
      </c>
      <c r="C185" s="88">
        <v>0.1144</v>
      </c>
    </row>
    <row r="186" spans="1:3">
      <c r="A186" s="62">
        <v>43790</v>
      </c>
      <c r="B186" s="88">
        <v>0.1105</v>
      </c>
      <c r="C186" s="88">
        <v>0.11199999999999999</v>
      </c>
    </row>
    <row r="187" spans="1:3">
      <c r="A187" s="62">
        <v>43791</v>
      </c>
      <c r="B187" s="88">
        <v>0.11800000000000001</v>
      </c>
      <c r="C187" s="88">
        <v>0.1143</v>
      </c>
    </row>
    <row r="188" spans="1:3">
      <c r="A188" s="62">
        <v>43794</v>
      </c>
      <c r="B188" s="88">
        <v>0.1207</v>
      </c>
      <c r="C188" s="88">
        <v>0.12029999999999999</v>
      </c>
    </row>
    <row r="189" spans="1:3">
      <c r="A189" s="62">
        <v>43795</v>
      </c>
      <c r="B189" s="88">
        <v>0.13200000000000001</v>
      </c>
      <c r="C189" s="88">
        <v>0.12119999999999999</v>
      </c>
    </row>
    <row r="190" spans="1:3">
      <c r="A190" s="62">
        <v>43796</v>
      </c>
      <c r="B190" s="88">
        <v>0.13200000000000001</v>
      </c>
      <c r="C190" s="88">
        <v>0.1206</v>
      </c>
    </row>
    <row r="191" spans="1:3">
      <c r="A191" s="62">
        <v>43797</v>
      </c>
      <c r="B191" s="88">
        <v>0.12369999999999999</v>
      </c>
      <c r="C191" s="88">
        <v>0.11800000000000001</v>
      </c>
    </row>
    <row r="192" spans="1:3">
      <c r="A192" s="62">
        <v>43798</v>
      </c>
      <c r="B192" s="88">
        <v>0.13119999999999998</v>
      </c>
      <c r="C192" s="88">
        <v>0.11650000000000001</v>
      </c>
    </row>
    <row r="193" spans="1:3">
      <c r="A193" s="62">
        <v>43801</v>
      </c>
      <c r="B193" s="88">
        <v>8.4499999999999992E-2</v>
      </c>
      <c r="C193" s="88">
        <v>9.4100000000000003E-2</v>
      </c>
    </row>
    <row r="194" spans="1:3">
      <c r="A194" s="62">
        <v>43802</v>
      </c>
      <c r="B194" s="88">
        <v>8.3699999999999997E-2</v>
      </c>
      <c r="C194" s="88">
        <v>8.2899999999999988E-2</v>
      </c>
    </row>
    <row r="195" spans="1:3">
      <c r="A195" s="62">
        <v>43803</v>
      </c>
      <c r="B195" s="88">
        <v>3.32E-2</v>
      </c>
      <c r="C195" s="88">
        <v>9.6600000000000005E-2</v>
      </c>
    </row>
    <row r="196" spans="1:3">
      <c r="A196" s="62">
        <v>43804</v>
      </c>
      <c r="B196" s="88">
        <v>2.2599999999999999E-2</v>
      </c>
      <c r="C196" s="88">
        <v>9.69E-2</v>
      </c>
    </row>
    <row r="197" spans="1:3">
      <c r="A197" s="62">
        <v>43805</v>
      </c>
      <c r="B197" s="88">
        <v>2.4900000000000002E-2</v>
      </c>
      <c r="C197" s="88">
        <v>0.1103</v>
      </c>
    </row>
    <row r="198" spans="1:3">
      <c r="A198" s="62">
        <v>43808</v>
      </c>
      <c r="B198" s="88">
        <v>1.5100000000000001E-2</v>
      </c>
      <c r="C198" s="88">
        <v>0.10369999999999999</v>
      </c>
    </row>
    <row r="199" spans="1:3">
      <c r="A199" s="62">
        <v>43809</v>
      </c>
      <c r="B199" s="88">
        <v>5.6999999999999993E-3</v>
      </c>
      <c r="C199" s="88">
        <v>0.1057</v>
      </c>
    </row>
    <row r="200" spans="1:3">
      <c r="A200" s="62">
        <v>43810</v>
      </c>
      <c r="B200" s="88">
        <v>5.6999999999999993E-3</v>
      </c>
      <c r="C200" s="88">
        <v>0.1082</v>
      </c>
    </row>
    <row r="201" spans="1:3">
      <c r="A201" s="62">
        <v>43811</v>
      </c>
      <c r="B201" s="88">
        <v>9.0000000000000011E-3</v>
      </c>
      <c r="C201" s="88">
        <v>0.11259999999999999</v>
      </c>
    </row>
    <row r="202" spans="1:3">
      <c r="A202" s="62">
        <v>43812</v>
      </c>
      <c r="B202" s="88">
        <v>1.1000000000000001E-3</v>
      </c>
      <c r="C202" s="88">
        <v>0.1192</v>
      </c>
    </row>
    <row r="203" spans="1:3">
      <c r="A203" s="62">
        <v>43815</v>
      </c>
      <c r="B203" s="88">
        <v>6.4000000000000003E-3</v>
      </c>
      <c r="C203" s="88">
        <v>0.13289999999999999</v>
      </c>
    </row>
    <row r="204" spans="1:3">
      <c r="A204" s="62">
        <v>43816</v>
      </c>
      <c r="B204" s="88">
        <v>1.3999999999999999E-2</v>
      </c>
      <c r="C204" s="88">
        <v>0.1285</v>
      </c>
    </row>
    <row r="205" spans="1:3">
      <c r="A205" s="62">
        <v>43817</v>
      </c>
      <c r="B205" s="88">
        <v>1.1000000000000001E-3</v>
      </c>
      <c r="C205" s="88">
        <v>0.1268</v>
      </c>
    </row>
    <row r="206" spans="1:3">
      <c r="A206" s="62">
        <v>43818</v>
      </c>
      <c r="B206" s="88">
        <v>-4.0000000000000002E-4</v>
      </c>
      <c r="C206" s="88">
        <v>0.12920000000000001</v>
      </c>
    </row>
    <row r="207" spans="1:3">
      <c r="A207" s="62">
        <v>43819</v>
      </c>
      <c r="B207" s="88">
        <v>3.4000000000000002E-3</v>
      </c>
      <c r="C207" s="88">
        <v>0.13849999999999998</v>
      </c>
    </row>
    <row r="208" spans="1:3">
      <c r="A208" s="62">
        <v>43822</v>
      </c>
      <c r="B208" s="88">
        <v>-8.0000000000000004E-4</v>
      </c>
      <c r="C208" s="88">
        <v>0.14000000000000001</v>
      </c>
    </row>
    <row r="209" spans="1:3">
      <c r="A209" s="62">
        <v>43823</v>
      </c>
      <c r="B209" s="88">
        <v>1.5E-3</v>
      </c>
      <c r="C209" s="88">
        <v>0.1401</v>
      </c>
    </row>
    <row r="210" spans="1:3">
      <c r="A210" s="62">
        <v>43826</v>
      </c>
      <c r="B210" s="88">
        <v>-4.8999999999999998E-3</v>
      </c>
      <c r="C210" s="88">
        <v>0.14150000000000001</v>
      </c>
    </row>
    <row r="211" spans="1:3">
      <c r="A211" s="62">
        <v>43829</v>
      </c>
      <c r="B211" s="88">
        <v>-9.7999999999999997E-3</v>
      </c>
      <c r="C211" s="88">
        <v>0.13109999999999999</v>
      </c>
    </row>
    <row r="212" spans="1:3">
      <c r="A212" s="62">
        <v>43830</v>
      </c>
      <c r="B212" s="88">
        <v>-1.06E-2</v>
      </c>
      <c r="C212" s="88">
        <v>0.1303</v>
      </c>
    </row>
    <row r="213" spans="1:3">
      <c r="A213" s="62">
        <v>43832</v>
      </c>
      <c r="B213" s="88">
        <v>-6.4000000000000003E-3</v>
      </c>
      <c r="C213" s="88">
        <v>0.14230000000000001</v>
      </c>
    </row>
    <row r="214" spans="1:3">
      <c r="A214" s="62">
        <v>43833</v>
      </c>
      <c r="B214" s="88">
        <v>0</v>
      </c>
      <c r="C214" s="88">
        <v>0.14279999999999998</v>
      </c>
    </row>
    <row r="215" spans="1:3">
      <c r="A215" s="62">
        <v>43836</v>
      </c>
      <c r="B215" s="88">
        <v>-5.3E-3</v>
      </c>
      <c r="C215" s="88">
        <v>0.13699999999999998</v>
      </c>
    </row>
    <row r="216" spans="1:3">
      <c r="A216" s="62">
        <v>43837</v>
      </c>
      <c r="B216" s="88">
        <v>-4.5000000000000005E-3</v>
      </c>
      <c r="C216" s="88">
        <v>0.1368</v>
      </c>
    </row>
    <row r="217" spans="1:3">
      <c r="A217" s="62">
        <v>43838</v>
      </c>
      <c r="B217" s="88">
        <v>-1.1299999999999999E-2</v>
      </c>
      <c r="C217" s="88">
        <v>0.14029999999999998</v>
      </c>
    </row>
    <row r="218" spans="1:3">
      <c r="A218" s="62">
        <v>43839</v>
      </c>
      <c r="B218" s="88">
        <v>-8.3000000000000001E-3</v>
      </c>
      <c r="C218" s="88">
        <v>0.14249999999999999</v>
      </c>
    </row>
    <row r="219" spans="1:3">
      <c r="A219" s="62">
        <v>43840</v>
      </c>
      <c r="B219" s="88">
        <v>-1.06E-2</v>
      </c>
      <c r="C219" s="88">
        <v>0.14150000000000001</v>
      </c>
    </row>
    <row r="220" spans="1:3">
      <c r="A220" s="62">
        <v>43843</v>
      </c>
      <c r="B220" s="88">
        <v>-1.55E-2</v>
      </c>
      <c r="C220" s="88">
        <v>0.14130000000000001</v>
      </c>
    </row>
    <row r="221" spans="1:3">
      <c r="A221" s="62">
        <v>43844</v>
      </c>
      <c r="B221" s="88">
        <v>-1.66E-2</v>
      </c>
      <c r="C221" s="88">
        <v>0.14219999999999999</v>
      </c>
    </row>
    <row r="222" spans="1:3">
      <c r="A222" s="62">
        <v>43845</v>
      </c>
      <c r="B222" s="88">
        <v>-1.7299999999999999E-2</v>
      </c>
      <c r="C222" s="88">
        <v>0.1406</v>
      </c>
    </row>
    <row r="223" spans="1:3">
      <c r="A223" s="62">
        <v>43846</v>
      </c>
      <c r="B223" s="88">
        <v>-3.0499999999999999E-2</v>
      </c>
      <c r="C223" s="88">
        <v>0.1419</v>
      </c>
    </row>
    <row r="224" spans="1:3">
      <c r="A224" s="62">
        <v>43847</v>
      </c>
      <c r="B224" s="88">
        <v>-1.7299999999999999E-2</v>
      </c>
      <c r="C224" s="88">
        <v>0.1535</v>
      </c>
    </row>
    <row r="225" spans="1:3">
      <c r="A225" s="62">
        <v>43850</v>
      </c>
      <c r="B225" s="88">
        <v>-1.5100000000000001E-2</v>
      </c>
      <c r="C225" s="88">
        <v>0.14929999999999999</v>
      </c>
    </row>
    <row r="226" spans="1:3">
      <c r="A226" s="62">
        <v>43851</v>
      </c>
      <c r="B226" s="88">
        <v>-1.21E-2</v>
      </c>
      <c r="C226" s="88">
        <v>0.14319999999999999</v>
      </c>
    </row>
    <row r="227" spans="1:3">
      <c r="A227" s="62">
        <v>43852</v>
      </c>
      <c r="B227" s="88">
        <v>-9.7999999999999997E-3</v>
      </c>
      <c r="C227" s="88">
        <v>0.13650000000000001</v>
      </c>
    </row>
    <row r="228" spans="1:3">
      <c r="A228" s="62">
        <v>43853</v>
      </c>
      <c r="B228" s="88">
        <v>-1.5100000000000001E-2</v>
      </c>
      <c r="C228" s="88">
        <v>0.12909999999999999</v>
      </c>
    </row>
    <row r="229" spans="1:3">
      <c r="A229" s="62">
        <v>43854</v>
      </c>
      <c r="B229" s="88">
        <v>-1.2800000000000001E-2</v>
      </c>
      <c r="C229" s="88">
        <v>0.1391</v>
      </c>
    </row>
    <row r="230" spans="1:3">
      <c r="A230" s="62">
        <v>43857</v>
      </c>
      <c r="B230" s="88">
        <v>-2.3799999999999998E-2</v>
      </c>
      <c r="C230" s="88">
        <v>0.10859999999999999</v>
      </c>
    </row>
    <row r="231" spans="1:3">
      <c r="A231" s="62">
        <v>43858</v>
      </c>
      <c r="B231" s="88">
        <v>-1.21E-2</v>
      </c>
      <c r="C231" s="88">
        <v>0.12039999999999999</v>
      </c>
    </row>
    <row r="232" spans="1:3">
      <c r="A232" s="62">
        <v>43859</v>
      </c>
      <c r="B232" s="88">
        <v>-2.3E-2</v>
      </c>
      <c r="C232" s="88">
        <v>0.12590000000000001</v>
      </c>
    </row>
    <row r="233" spans="1:3">
      <c r="A233" s="62">
        <v>43860</v>
      </c>
      <c r="B233" s="88">
        <v>-2.8999999999999998E-2</v>
      </c>
      <c r="C233" s="88">
        <v>0.11019999999999999</v>
      </c>
    </row>
    <row r="234" spans="1:3">
      <c r="A234" s="62">
        <v>43861</v>
      </c>
      <c r="B234" s="88">
        <v>-3.4300000000000004E-2</v>
      </c>
      <c r="C234" s="88">
        <v>9.7899999999999987E-2</v>
      </c>
    </row>
    <row r="235" spans="1:3">
      <c r="A235" s="62">
        <v>43864</v>
      </c>
      <c r="B235" s="88">
        <v>-3.4700000000000002E-2</v>
      </c>
      <c r="C235" s="88">
        <v>0.10279999999999999</v>
      </c>
    </row>
    <row r="236" spans="1:3">
      <c r="A236" s="62">
        <v>43865</v>
      </c>
      <c r="B236" s="88">
        <v>-4.7500000000000001E-2</v>
      </c>
      <c r="C236" s="88">
        <v>0.1222</v>
      </c>
    </row>
    <row r="237" spans="1:3">
      <c r="A237" s="62">
        <v>43866</v>
      </c>
      <c r="B237" s="88">
        <v>-4.9400000000000006E-2</v>
      </c>
      <c r="C237" s="88">
        <v>0.13170000000000001</v>
      </c>
    </row>
    <row r="238" spans="1:3">
      <c r="A238" s="62">
        <v>43867</v>
      </c>
      <c r="B238" s="88">
        <v>-3.7699999999999997E-2</v>
      </c>
      <c r="C238" s="88">
        <v>0.14169999999999999</v>
      </c>
    </row>
    <row r="239" spans="1:3">
      <c r="A239" s="62">
        <v>43868</v>
      </c>
      <c r="B239" s="88">
        <v>-3.5400000000000001E-2</v>
      </c>
      <c r="C239" s="88">
        <v>0.1401</v>
      </c>
    </row>
    <row r="240" spans="1:3">
      <c r="A240" s="62">
        <v>43871</v>
      </c>
      <c r="B240" s="88">
        <v>-3.6600000000000001E-2</v>
      </c>
      <c r="C240" s="88">
        <v>0.13739999999999999</v>
      </c>
    </row>
    <row r="241" spans="1:3">
      <c r="A241" s="62">
        <v>43872</v>
      </c>
      <c r="B241" s="88">
        <v>-4.2599999999999999E-2</v>
      </c>
      <c r="C241" s="88">
        <v>0.14480000000000001</v>
      </c>
    </row>
    <row r="242" spans="1:3">
      <c r="A242" s="62">
        <v>43873</v>
      </c>
      <c r="B242" s="88">
        <v>-3.1300000000000001E-2</v>
      </c>
      <c r="C242" s="88">
        <v>0.15429999999999999</v>
      </c>
    </row>
    <row r="243" spans="1:3">
      <c r="A243" s="62">
        <v>43874</v>
      </c>
      <c r="B243" s="88">
        <v>8.0000000000000004E-4</v>
      </c>
      <c r="C243" s="88">
        <v>0.15210000000000001</v>
      </c>
    </row>
    <row r="244" spans="1:3">
      <c r="A244" s="62">
        <v>43875</v>
      </c>
      <c r="B244" s="88">
        <v>7.4999999999999997E-3</v>
      </c>
      <c r="C244" s="88">
        <v>0.14760000000000001</v>
      </c>
    </row>
    <row r="245" spans="1:3">
      <c r="A245" s="62">
        <v>43878</v>
      </c>
      <c r="B245" s="88">
        <v>9.3999999999999986E-3</v>
      </c>
      <c r="C245" s="88">
        <v>0.1507</v>
      </c>
    </row>
    <row r="246" spans="1:3">
      <c r="A246" s="62">
        <v>43879</v>
      </c>
      <c r="B246" s="88">
        <v>1.2800000000000001E-2</v>
      </c>
      <c r="C246" s="88">
        <v>0.1452</v>
      </c>
    </row>
    <row r="247" spans="1:3">
      <c r="A247" s="62">
        <v>43880</v>
      </c>
      <c r="B247" s="88">
        <v>1.47E-2</v>
      </c>
      <c r="C247" s="88">
        <v>0.1555</v>
      </c>
    </row>
    <row r="248" spans="1:3">
      <c r="A248" s="62">
        <v>43881</v>
      </c>
      <c r="B248" s="88">
        <v>1.3600000000000001E-2</v>
      </c>
      <c r="C248" s="88">
        <v>0.14630000000000001</v>
      </c>
    </row>
    <row r="249" spans="1:3">
      <c r="A249" s="62">
        <v>43882</v>
      </c>
      <c r="B249" s="88">
        <v>1.32E-2</v>
      </c>
      <c r="C249" s="88">
        <v>0.1401</v>
      </c>
    </row>
    <row r="250" spans="1:3">
      <c r="A250" s="62">
        <v>43885</v>
      </c>
      <c r="B250" s="88">
        <v>-2.3E-3</v>
      </c>
      <c r="C250" s="88">
        <v>9.5100000000000004E-2</v>
      </c>
    </row>
    <row r="251" spans="1:3">
      <c r="A251" s="62">
        <v>43886</v>
      </c>
      <c r="B251" s="88">
        <v>-2.3E-2</v>
      </c>
      <c r="C251" s="88">
        <v>7.3899999999999993E-2</v>
      </c>
    </row>
    <row r="252" spans="1:3">
      <c r="A252" s="62">
        <v>43887</v>
      </c>
      <c r="B252" s="88">
        <v>-2.64E-2</v>
      </c>
      <c r="C252" s="88">
        <v>7.4800000000000005E-2</v>
      </c>
    </row>
    <row r="253" spans="1:3">
      <c r="A253" s="62">
        <v>43888</v>
      </c>
      <c r="B253" s="88">
        <v>-0.04</v>
      </c>
      <c r="C253" s="88">
        <v>3.9100000000000003E-2</v>
      </c>
    </row>
    <row r="254" spans="1:3">
      <c r="A254" s="62">
        <v>43889</v>
      </c>
      <c r="B254" s="88">
        <v>-8.0700000000000008E-2</v>
      </c>
      <c r="C254" s="88">
        <v>4.0000000000000001E-3</v>
      </c>
    </row>
    <row r="255" spans="1:3">
      <c r="A255" s="62">
        <v>43892</v>
      </c>
      <c r="B255" s="88">
        <v>-8.14E-2</v>
      </c>
      <c r="C255" s="88">
        <v>8.5000000000000006E-3</v>
      </c>
    </row>
    <row r="256" spans="1:3">
      <c r="A256" s="62">
        <v>43893</v>
      </c>
      <c r="B256" s="88">
        <v>-8.6300000000000002E-2</v>
      </c>
      <c r="C256" s="88">
        <v>1.9699999999999999E-2</v>
      </c>
    </row>
    <row r="257" spans="1:3">
      <c r="A257" s="62">
        <v>43894</v>
      </c>
      <c r="B257" s="88">
        <v>-5.4299999999999994E-2</v>
      </c>
      <c r="C257" s="88">
        <v>3.3300000000000003E-2</v>
      </c>
    </row>
    <row r="258" spans="1:3">
      <c r="A258" s="62">
        <v>43895</v>
      </c>
      <c r="B258" s="88">
        <v>-6.9400000000000003E-2</v>
      </c>
      <c r="C258" s="88">
        <v>1.37E-2</v>
      </c>
    </row>
    <row r="259" spans="1:3">
      <c r="A259" s="62">
        <v>43896</v>
      </c>
      <c r="B259" s="88">
        <v>-8.7499999999999994E-2</v>
      </c>
      <c r="C259" s="88">
        <v>-2.8300000000000002E-2</v>
      </c>
    </row>
    <row r="260" spans="1:3">
      <c r="A260" s="62">
        <v>43899</v>
      </c>
      <c r="B260" s="88">
        <v>-0.14779999999999999</v>
      </c>
      <c r="C260" s="88">
        <v>-0.10980000000000001</v>
      </c>
    </row>
    <row r="261" spans="1:3">
      <c r="A261" s="62">
        <v>43900</v>
      </c>
      <c r="B261" s="88">
        <v>-0.18210000000000001</v>
      </c>
      <c r="C261" s="88">
        <v>-0.12330000000000001</v>
      </c>
    </row>
    <row r="262" spans="1:3">
      <c r="A262" s="62">
        <v>43901</v>
      </c>
      <c r="B262" s="88">
        <v>-0.19159999999999999</v>
      </c>
      <c r="C262" s="88">
        <v>-0.1283</v>
      </c>
    </row>
    <row r="263" spans="1:3">
      <c r="A263" s="62">
        <v>43902</v>
      </c>
      <c r="B263" s="88">
        <v>-0.27529999999999999</v>
      </c>
      <c r="C263" s="88">
        <v>-0.23530000000000001</v>
      </c>
    </row>
    <row r="264" spans="1:3">
      <c r="A264" s="62">
        <v>43903</v>
      </c>
      <c r="B264" s="88">
        <v>-0.27539999999999998</v>
      </c>
      <c r="C264" s="88">
        <v>-0.2213</v>
      </c>
    </row>
    <row r="265" spans="1:3">
      <c r="A265" s="62">
        <v>43906</v>
      </c>
      <c r="B265" s="88">
        <v>-0.29100000000000004</v>
      </c>
      <c r="C265" s="88">
        <v>-0.2661</v>
      </c>
    </row>
    <row r="266" spans="1:3">
      <c r="A266" s="62">
        <v>43907</v>
      </c>
      <c r="B266" s="88">
        <v>-0.2112</v>
      </c>
      <c r="C266" s="88">
        <v>-0.2452</v>
      </c>
    </row>
    <row r="267" spans="1:3">
      <c r="A267" s="62">
        <v>43908</v>
      </c>
      <c r="B267" s="88">
        <v>-0.20929999999999999</v>
      </c>
      <c r="C267" s="88">
        <v>-0.28999999999999998</v>
      </c>
    </row>
    <row r="268" spans="1:3">
      <c r="A268" s="62">
        <v>43909</v>
      </c>
      <c r="B268" s="88">
        <v>-0.17530000000000001</v>
      </c>
      <c r="C268" s="88">
        <v>-0.27100000000000002</v>
      </c>
    </row>
    <row r="269" spans="1:3">
      <c r="A269" s="62">
        <v>43910</v>
      </c>
      <c r="B269" s="88">
        <v>-0.1603</v>
      </c>
      <c r="C269" s="88">
        <v>-0.23449999999999999</v>
      </c>
    </row>
    <row r="270" spans="1:3">
      <c r="A270" s="62">
        <v>43913</v>
      </c>
      <c r="B270" s="88">
        <v>-0.15609999999999999</v>
      </c>
      <c r="C270" s="88">
        <v>-0.25989999999999996</v>
      </c>
    </row>
    <row r="271" spans="1:3">
      <c r="A271" s="62">
        <v>43914</v>
      </c>
      <c r="B271" s="88">
        <v>-0.12140000000000001</v>
      </c>
      <c r="C271" s="88">
        <v>-0.1978</v>
      </c>
    </row>
    <row r="272" spans="1:3">
      <c r="A272" s="62">
        <v>43915</v>
      </c>
      <c r="B272" s="88">
        <v>-0.13800000000000001</v>
      </c>
      <c r="C272" s="88">
        <v>-0.16190000000000002</v>
      </c>
    </row>
    <row r="273" spans="1:3">
      <c r="A273" s="62">
        <v>43916</v>
      </c>
      <c r="B273" s="88">
        <v>-0.13539999999999999</v>
      </c>
      <c r="C273" s="88">
        <v>-0.1409</v>
      </c>
    </row>
    <row r="274" spans="1:3">
      <c r="A274" s="62">
        <v>43917</v>
      </c>
      <c r="B274" s="88">
        <v>-0.17530000000000001</v>
      </c>
      <c r="C274" s="88">
        <v>-0.1772</v>
      </c>
    </row>
    <row r="275" spans="1:3">
      <c r="A275" s="62">
        <v>43920</v>
      </c>
      <c r="B275" s="88">
        <v>-0.15460000000000002</v>
      </c>
      <c r="C275" s="88">
        <v>-0.1721</v>
      </c>
    </row>
    <row r="276" spans="1:3">
      <c r="A276" s="62">
        <v>43921</v>
      </c>
      <c r="B276" s="88">
        <v>-0.1603</v>
      </c>
      <c r="C276" s="88">
        <v>-0.16879999999999998</v>
      </c>
    </row>
    <row r="277" spans="1:3">
      <c r="A277" s="62">
        <v>43922</v>
      </c>
      <c r="B277" s="88">
        <v>-0.17989999999999998</v>
      </c>
      <c r="C277" s="88">
        <v>-0.20449999999999999</v>
      </c>
    </row>
    <row r="278" spans="1:3">
      <c r="A278" s="62">
        <v>43923</v>
      </c>
      <c r="B278" s="88">
        <v>-0.16670000000000001</v>
      </c>
      <c r="C278" s="88">
        <v>-0.20190000000000002</v>
      </c>
    </row>
    <row r="279" spans="1:3">
      <c r="A279" s="62">
        <v>43924</v>
      </c>
      <c r="B279" s="88">
        <v>-0.1716</v>
      </c>
      <c r="C279" s="88">
        <v>-0.2145</v>
      </c>
    </row>
    <row r="280" spans="1:3">
      <c r="A280" s="62">
        <v>43927</v>
      </c>
      <c r="B280" s="88">
        <v>-0.14180000000000001</v>
      </c>
      <c r="C280" s="88">
        <v>-0.1782</v>
      </c>
    </row>
    <row r="281" spans="1:3">
      <c r="A281" s="62">
        <v>43928</v>
      </c>
      <c r="B281" s="88">
        <v>-0.14560000000000001</v>
      </c>
      <c r="C281" s="88">
        <v>-0.16079999999999997</v>
      </c>
    </row>
    <row r="282" spans="1:3">
      <c r="A282" s="62">
        <v>43929</v>
      </c>
      <c r="B282" s="88">
        <v>-0.13539999999999999</v>
      </c>
      <c r="C282" s="88">
        <v>-0.16</v>
      </c>
    </row>
    <row r="283" spans="1:3">
      <c r="A283" s="62">
        <v>43930</v>
      </c>
      <c r="B283" s="88">
        <v>-0.1429</v>
      </c>
      <c r="C283" s="88">
        <v>-0.1479</v>
      </c>
    </row>
    <row r="284" spans="1:3">
      <c r="A284" s="62">
        <v>43935</v>
      </c>
      <c r="B284" s="88">
        <v>-0.12140000000000001</v>
      </c>
      <c r="C284" s="88">
        <v>-0.14460000000000001</v>
      </c>
    </row>
    <row r="285" spans="1:3">
      <c r="A285" s="62">
        <v>43936</v>
      </c>
      <c r="B285" s="88">
        <v>-0.1467</v>
      </c>
      <c r="C285" s="88">
        <v>-0.17679999999999998</v>
      </c>
    </row>
    <row r="286" spans="1:3">
      <c r="A286" s="62">
        <v>43937</v>
      </c>
      <c r="B286" s="88">
        <v>-0.15839999999999999</v>
      </c>
      <c r="C286" s="88">
        <v>-0.17749999999999999</v>
      </c>
    </row>
    <row r="287" spans="1:3">
      <c r="A287" s="62">
        <v>43938</v>
      </c>
      <c r="B287" s="88">
        <v>-0.1429</v>
      </c>
      <c r="C287" s="88">
        <v>-0.14929999999999999</v>
      </c>
    </row>
    <row r="288" spans="1:3">
      <c r="A288" s="62">
        <v>43941</v>
      </c>
      <c r="B288" s="88">
        <v>-0.13200000000000001</v>
      </c>
      <c r="C288" s="88">
        <v>-0.14380000000000001</v>
      </c>
    </row>
    <row r="289" spans="1:3">
      <c r="A289" s="62">
        <v>43942</v>
      </c>
      <c r="B289" s="88">
        <v>-0.16969999999999999</v>
      </c>
      <c r="C289" s="88">
        <v>-0.17610000000000001</v>
      </c>
    </row>
    <row r="290" spans="1:3">
      <c r="A290" s="62">
        <v>43943</v>
      </c>
      <c r="B290" s="88">
        <v>-0.1474</v>
      </c>
      <c r="C290" s="88">
        <v>-0.16579999999999998</v>
      </c>
    </row>
    <row r="291" spans="1:3">
      <c r="A291" s="62">
        <v>43944</v>
      </c>
      <c r="B291" s="88">
        <v>-0.14710000000000001</v>
      </c>
      <c r="C291" s="88">
        <v>-0.15839999999999999</v>
      </c>
    </row>
    <row r="292" spans="1:3">
      <c r="A292" s="62">
        <v>43945</v>
      </c>
      <c r="B292" s="88">
        <v>-0.1565</v>
      </c>
      <c r="C292" s="88">
        <v>-0.16930000000000001</v>
      </c>
    </row>
    <row r="293" spans="1:3">
      <c r="A293" s="62">
        <v>43948</v>
      </c>
      <c r="B293" s="88">
        <v>-0.14630000000000001</v>
      </c>
      <c r="C293" s="88">
        <v>-0.1482</v>
      </c>
    </row>
    <row r="294" spans="1:3">
      <c r="A294" s="62">
        <v>43949</v>
      </c>
      <c r="B294" s="88">
        <v>-0.15160000000000001</v>
      </c>
      <c r="C294" s="88">
        <v>-0.13600000000000001</v>
      </c>
    </row>
    <row r="295" spans="1:3">
      <c r="A295" s="62">
        <v>43950</v>
      </c>
      <c r="B295" s="88">
        <v>-0.15539999999999998</v>
      </c>
      <c r="C295" s="88">
        <v>-0.1168</v>
      </c>
    </row>
    <row r="296" spans="1:3">
      <c r="A296" s="62">
        <v>43951</v>
      </c>
      <c r="B296" s="88">
        <v>-0.1603</v>
      </c>
      <c r="C296" s="88">
        <v>-0.13550000000000001</v>
      </c>
    </row>
    <row r="297" spans="1:3">
      <c r="A297" s="62">
        <v>43955</v>
      </c>
      <c r="B297" s="88">
        <v>-0.18739999999999998</v>
      </c>
      <c r="C297" s="88">
        <v>-0.17219999999999999</v>
      </c>
    </row>
    <row r="298" spans="1:3">
      <c r="A298" s="62">
        <v>43956</v>
      </c>
      <c r="B298" s="88">
        <v>-0.1787</v>
      </c>
      <c r="C298" s="88">
        <v>-0.15229999999999999</v>
      </c>
    </row>
    <row r="299" spans="1:3">
      <c r="A299" s="62">
        <v>43957</v>
      </c>
      <c r="B299" s="88">
        <v>-0.19120000000000001</v>
      </c>
      <c r="C299" s="88">
        <v>-0.16170000000000001</v>
      </c>
    </row>
    <row r="300" spans="1:3">
      <c r="A300" s="62">
        <v>43958</v>
      </c>
      <c r="B300" s="88">
        <v>-0.1938</v>
      </c>
      <c r="C300" s="88">
        <v>-0.1489</v>
      </c>
    </row>
    <row r="301" spans="1:3">
      <c r="A301" s="62">
        <v>43959</v>
      </c>
      <c r="B301" s="88">
        <v>-0.19120000000000001</v>
      </c>
      <c r="C301" s="88">
        <v>-0.13980000000000001</v>
      </c>
    </row>
    <row r="302" spans="1:3">
      <c r="A302" s="62">
        <v>43962</v>
      </c>
      <c r="B302" s="88">
        <v>-0.19800000000000001</v>
      </c>
      <c r="C302" s="88">
        <v>-0.151</v>
      </c>
    </row>
    <row r="303" spans="1:3">
      <c r="A303" s="62">
        <v>43963</v>
      </c>
      <c r="B303" s="88">
        <v>-0.1953</v>
      </c>
      <c r="C303" s="88">
        <v>-0.15429999999999999</v>
      </c>
    </row>
    <row r="304" spans="1:3">
      <c r="A304" s="62">
        <v>43964</v>
      </c>
      <c r="B304" s="88">
        <v>-0.2157</v>
      </c>
      <c r="C304" s="88">
        <v>-0.17850000000000002</v>
      </c>
    </row>
    <row r="305" spans="1:3">
      <c r="A305" s="62">
        <v>43965</v>
      </c>
      <c r="B305" s="88">
        <v>-0.22850000000000001</v>
      </c>
      <c r="C305" s="88">
        <v>-0.192</v>
      </c>
    </row>
    <row r="306" spans="1:3">
      <c r="A306" s="62">
        <v>43966</v>
      </c>
      <c r="B306" s="88">
        <v>-0.23719999999999999</v>
      </c>
      <c r="C306" s="88">
        <v>-0.19120000000000001</v>
      </c>
    </row>
    <row r="307" spans="1:3">
      <c r="A307" s="62">
        <v>43969</v>
      </c>
      <c r="B307" s="88">
        <v>-0.20550000000000002</v>
      </c>
      <c r="C307" s="88">
        <v>-0.14949999999999999</v>
      </c>
    </row>
    <row r="308" spans="1:3">
      <c r="A308" s="62">
        <v>43970</v>
      </c>
      <c r="B308" s="88">
        <v>-0.23379999999999998</v>
      </c>
      <c r="C308" s="88">
        <v>-0.15710000000000002</v>
      </c>
    </row>
    <row r="309" spans="1:3">
      <c r="A309" s="62">
        <v>43971</v>
      </c>
      <c r="B309" s="88">
        <v>-0.22020000000000001</v>
      </c>
      <c r="C309" s="88">
        <v>-0.1497</v>
      </c>
    </row>
    <row r="310" spans="1:3">
      <c r="A310" s="62">
        <v>43972</v>
      </c>
      <c r="B310" s="88">
        <v>-0.22320000000000001</v>
      </c>
      <c r="C310" s="88">
        <v>-0.1595</v>
      </c>
    </row>
    <row r="311" spans="1:3">
      <c r="A311" s="62">
        <v>43973</v>
      </c>
      <c r="B311" s="88">
        <v>-0.22469999999999998</v>
      </c>
      <c r="C311" s="88">
        <v>-0.15960000000000002</v>
      </c>
    </row>
    <row r="312" spans="1:3">
      <c r="A312" s="62">
        <v>43976</v>
      </c>
      <c r="B312" s="88">
        <v>-0.21609999999999999</v>
      </c>
      <c r="C312" s="88">
        <v>-0.1416</v>
      </c>
    </row>
    <row r="313" spans="1:3">
      <c r="A313" s="62">
        <v>43977</v>
      </c>
      <c r="B313" s="88">
        <v>-0.23079999999999998</v>
      </c>
      <c r="C313" s="88">
        <v>-0.12909999999999999</v>
      </c>
    </row>
    <row r="314" spans="1:3">
      <c r="A314" s="62">
        <v>43978</v>
      </c>
      <c r="B314" s="88">
        <v>-0.21190000000000001</v>
      </c>
      <c r="C314" s="88">
        <v>-0.11349999999999999</v>
      </c>
    </row>
    <row r="315" spans="1:3">
      <c r="A315" s="62">
        <v>43979</v>
      </c>
      <c r="B315" s="88">
        <v>-0.187</v>
      </c>
      <c r="C315" s="88">
        <v>-9.7799999999999998E-2</v>
      </c>
    </row>
    <row r="316" spans="1:3">
      <c r="A316" s="62">
        <v>43980</v>
      </c>
      <c r="B316" s="88">
        <v>-0.18210000000000001</v>
      </c>
      <c r="C316" s="88">
        <v>-0.11220000000000001</v>
      </c>
    </row>
    <row r="317" spans="1:3">
      <c r="A317" s="62">
        <v>43983</v>
      </c>
      <c r="B317" s="88">
        <v>-0.16739999999999999</v>
      </c>
      <c r="C317" s="88">
        <v>-9.9499999999999991E-2</v>
      </c>
    </row>
    <row r="318" spans="1:3">
      <c r="A318" s="62">
        <v>43984</v>
      </c>
      <c r="B318" s="88">
        <v>-0.17190000000000003</v>
      </c>
      <c r="C318" s="88">
        <v>-8.1300000000000011E-2</v>
      </c>
    </row>
    <row r="319" spans="1:3">
      <c r="A319" s="62">
        <v>43985</v>
      </c>
      <c r="B319" s="88">
        <v>-0.15049999999999999</v>
      </c>
      <c r="C319" s="88">
        <v>-5.04E-2</v>
      </c>
    </row>
    <row r="320" spans="1:3">
      <c r="A320" s="62">
        <v>43986</v>
      </c>
      <c r="B320" s="88">
        <v>-0.1467</v>
      </c>
      <c r="C320" s="88">
        <v>-5.2300000000000006E-2</v>
      </c>
    </row>
    <row r="321" spans="1:3">
      <c r="A321" s="62">
        <v>43987</v>
      </c>
      <c r="B321" s="88">
        <v>-0.13009999999999999</v>
      </c>
      <c r="C321" s="88">
        <v>-1.72E-2</v>
      </c>
    </row>
    <row r="322" spans="1:3">
      <c r="A322" s="62">
        <v>43990</v>
      </c>
      <c r="B322" s="88">
        <v>-0.13390000000000002</v>
      </c>
      <c r="C322" s="88">
        <v>-2.1400000000000002E-2</v>
      </c>
    </row>
    <row r="323" spans="1:3">
      <c r="A323" s="62">
        <v>43991</v>
      </c>
      <c r="B323" s="88">
        <v>-0.1678</v>
      </c>
      <c r="C323" s="88">
        <v>-3.6600000000000001E-2</v>
      </c>
    </row>
    <row r="324" spans="1:3">
      <c r="A324" s="62">
        <v>43992</v>
      </c>
      <c r="B324" s="88">
        <v>-0.18059999999999998</v>
      </c>
      <c r="C324" s="88">
        <v>-4.4500000000000005E-2</v>
      </c>
    </row>
    <row r="325" spans="1:3">
      <c r="A325" s="62">
        <v>43993</v>
      </c>
      <c r="B325" s="88">
        <v>-0.21719999999999998</v>
      </c>
      <c r="C325" s="88">
        <v>-8.9499999999999996E-2</v>
      </c>
    </row>
    <row r="326" spans="1:3">
      <c r="A326" s="62">
        <v>43994</v>
      </c>
      <c r="B326" s="88">
        <v>-0.21489999999999998</v>
      </c>
      <c r="C326" s="88">
        <v>-8.5000000000000006E-2</v>
      </c>
    </row>
    <row r="327" spans="1:3">
      <c r="A327" s="62">
        <v>43997</v>
      </c>
      <c r="B327" s="88">
        <v>-0.22440000000000002</v>
      </c>
      <c r="C327" s="88">
        <v>-8.9499999999999996E-2</v>
      </c>
    </row>
    <row r="328" spans="1:3">
      <c r="A328" s="62">
        <v>43998</v>
      </c>
      <c r="B328" s="88">
        <v>-0.19420000000000001</v>
      </c>
      <c r="C328" s="88">
        <v>-6.3600000000000004E-2</v>
      </c>
    </row>
    <row r="329" spans="1:3">
      <c r="A329" s="62">
        <v>43999</v>
      </c>
      <c r="B329" s="88">
        <v>-0.19949999999999998</v>
      </c>
      <c r="C329" s="88">
        <v>-5.5399999999999998E-2</v>
      </c>
    </row>
    <row r="330" spans="1:3">
      <c r="A330" s="62">
        <v>44000</v>
      </c>
      <c r="B330" s="88">
        <v>-0.21679999999999999</v>
      </c>
      <c r="C330" s="88">
        <v>-6.2400000000000004E-2</v>
      </c>
    </row>
    <row r="331" spans="1:3">
      <c r="A331" s="62">
        <v>44001</v>
      </c>
      <c r="B331" s="88">
        <v>-0.20319999999999999</v>
      </c>
      <c r="C331" s="88">
        <v>-5.8499999999999996E-2</v>
      </c>
    </row>
    <row r="332" spans="1:3">
      <c r="A332" s="62">
        <v>44004</v>
      </c>
      <c r="B332" s="88">
        <v>-0.20929999999999999</v>
      </c>
      <c r="C332" s="88">
        <v>-6.4299999999999996E-2</v>
      </c>
    </row>
    <row r="333" spans="1:3">
      <c r="A333" s="62">
        <v>44005</v>
      </c>
      <c r="B333" s="88">
        <v>-0.20699999999999999</v>
      </c>
      <c r="C333" s="88">
        <v>-5.1299999999999998E-2</v>
      </c>
    </row>
    <row r="334" spans="1:3">
      <c r="A334" s="62">
        <v>44006</v>
      </c>
      <c r="B334" s="88">
        <v>-0.2198</v>
      </c>
      <c r="C334" s="88">
        <v>-7.8899999999999998E-2</v>
      </c>
    </row>
    <row r="335" spans="1:3">
      <c r="A335" s="62">
        <v>44007</v>
      </c>
      <c r="B335" s="88">
        <v>-0.21640000000000001</v>
      </c>
      <c r="C335" s="88">
        <v>-7.0000000000000007E-2</v>
      </c>
    </row>
    <row r="336" spans="1:3">
      <c r="A336" s="62">
        <v>44008</v>
      </c>
      <c r="B336" s="88">
        <v>-0.21640000000000001</v>
      </c>
      <c r="C336" s="88">
        <v>-7.17E-2</v>
      </c>
    </row>
    <row r="337" spans="1:3">
      <c r="A337" s="62">
        <v>44011</v>
      </c>
      <c r="B337" s="88">
        <v>-0.19420000000000001</v>
      </c>
      <c r="C337" s="88">
        <v>-6.4899999999999999E-2</v>
      </c>
    </row>
    <row r="338" spans="1:3">
      <c r="A338" s="62">
        <v>44012</v>
      </c>
      <c r="B338" s="88">
        <v>-0.19719999999999999</v>
      </c>
      <c r="C338" s="88">
        <v>-6.6699999999999995E-2</v>
      </c>
    </row>
    <row r="339" spans="1:3">
      <c r="A339" s="62">
        <v>44013</v>
      </c>
      <c r="B339" s="88">
        <v>-0.2006</v>
      </c>
      <c r="C339" s="88">
        <v>-6.8400000000000002E-2</v>
      </c>
    </row>
    <row r="340" spans="1:3">
      <c r="A340" s="62">
        <v>44014</v>
      </c>
      <c r="B340" s="88">
        <v>-0.18359999999999999</v>
      </c>
      <c r="C340" s="88">
        <v>-4.53E-2</v>
      </c>
    </row>
    <row r="341" spans="1:3">
      <c r="A341" s="62">
        <v>44015</v>
      </c>
      <c r="B341" s="88">
        <v>-0.19</v>
      </c>
      <c r="C341" s="88">
        <v>-5.33E-2</v>
      </c>
    </row>
    <row r="342" spans="1:3">
      <c r="A342" s="62">
        <v>44018</v>
      </c>
      <c r="B342" s="88">
        <v>-0.17420000000000002</v>
      </c>
      <c r="C342" s="88">
        <v>-3.9199999999999999E-2</v>
      </c>
    </row>
    <row r="343" spans="1:3">
      <c r="A343" s="62">
        <v>44019</v>
      </c>
      <c r="B343" s="88">
        <v>-0.19120000000000001</v>
      </c>
      <c r="C343" s="88">
        <v>-4.6300000000000001E-2</v>
      </c>
    </row>
    <row r="344" spans="1:3">
      <c r="A344" s="62">
        <v>44020</v>
      </c>
      <c r="B344" s="88">
        <v>-0.20319999999999999</v>
      </c>
      <c r="C344" s="88">
        <v>-5.8200000000000002E-2</v>
      </c>
    </row>
    <row r="345" spans="1:3">
      <c r="A345" s="62">
        <v>44021</v>
      </c>
      <c r="B345" s="88">
        <v>-0.21530000000000002</v>
      </c>
      <c r="C345" s="88">
        <v>-6.9500000000000006E-2</v>
      </c>
    </row>
    <row r="346" spans="1:3">
      <c r="A346" s="62">
        <v>44022</v>
      </c>
      <c r="B346" s="88">
        <v>-0.20850000000000002</v>
      </c>
      <c r="C346" s="88">
        <v>-6.0199999999999997E-2</v>
      </c>
    </row>
    <row r="347" spans="1:3">
      <c r="A347" s="62">
        <v>44025</v>
      </c>
      <c r="B347" s="88">
        <v>-0.19570000000000001</v>
      </c>
      <c r="C347" s="88">
        <v>-4.4000000000000004E-2</v>
      </c>
    </row>
    <row r="348" spans="1:3">
      <c r="A348" s="62">
        <v>44026</v>
      </c>
      <c r="B348" s="88">
        <v>-0.17989999999999998</v>
      </c>
      <c r="C348" s="88">
        <v>-5.3200000000000004E-2</v>
      </c>
    </row>
    <row r="349" spans="1:3">
      <c r="A349" s="62">
        <v>44027</v>
      </c>
      <c r="B349" s="88">
        <v>-0.17610000000000001</v>
      </c>
      <c r="C349" s="88">
        <v>-3.4000000000000002E-2</v>
      </c>
    </row>
    <row r="350" spans="1:3">
      <c r="A350" s="62">
        <v>44028</v>
      </c>
      <c r="B350" s="88">
        <v>-0.1716</v>
      </c>
      <c r="C350" s="88">
        <v>-3.85E-2</v>
      </c>
    </row>
    <row r="351" spans="1:3">
      <c r="A351" s="62">
        <v>44029</v>
      </c>
      <c r="B351" s="88">
        <v>-0.17010000000000003</v>
      </c>
      <c r="C351" s="88">
        <v>-4.1500000000000002E-2</v>
      </c>
    </row>
    <row r="352" spans="1:3">
      <c r="A352" s="62">
        <v>44032</v>
      </c>
      <c r="B352" s="88">
        <v>-0.16210000000000002</v>
      </c>
      <c r="C352" s="88">
        <v>-3.7000000000000005E-2</v>
      </c>
    </row>
    <row r="353" spans="1:3">
      <c r="A353" s="62">
        <v>44033</v>
      </c>
      <c r="B353" s="88">
        <v>-0.17530000000000001</v>
      </c>
      <c r="C353" s="88">
        <v>-3.49E-2</v>
      </c>
    </row>
    <row r="354" spans="1:3">
      <c r="A354" s="62">
        <v>44034</v>
      </c>
      <c r="B354" s="88">
        <v>-0.1802</v>
      </c>
      <c r="C354" s="88">
        <v>-4.7599999999999996E-2</v>
      </c>
    </row>
    <row r="355" spans="1:3">
      <c r="A355" s="62">
        <v>44035</v>
      </c>
      <c r="B355" s="88">
        <v>-0.18359999999999999</v>
      </c>
      <c r="C355" s="88">
        <v>-4.82E-2</v>
      </c>
    </row>
    <row r="356" spans="1:3">
      <c r="A356" s="62">
        <v>44036</v>
      </c>
      <c r="B356" s="88">
        <v>-0.19760000000000003</v>
      </c>
      <c r="C356" s="88">
        <v>-6.2800000000000009E-2</v>
      </c>
    </row>
    <row r="357" spans="1:3">
      <c r="A357" s="62">
        <v>44039</v>
      </c>
      <c r="B357" s="88">
        <v>-0.21679999999999999</v>
      </c>
      <c r="C357" s="88">
        <v>-6.6000000000000003E-2</v>
      </c>
    </row>
    <row r="358" spans="1:3">
      <c r="A358" s="62">
        <v>44040</v>
      </c>
      <c r="B358" s="88">
        <v>-0.21340000000000001</v>
      </c>
      <c r="C358" s="88">
        <v>-6.8000000000000005E-2</v>
      </c>
    </row>
    <row r="359" spans="1:3">
      <c r="A359" s="62">
        <v>44041</v>
      </c>
      <c r="B359" s="88">
        <v>-0.2104</v>
      </c>
      <c r="C359" s="88">
        <v>-6.2400000000000004E-2</v>
      </c>
    </row>
    <row r="360" spans="1:3">
      <c r="A360" s="62">
        <v>44042</v>
      </c>
      <c r="B360" s="88">
        <v>-0.2492</v>
      </c>
      <c r="C360" s="88">
        <v>-8.2400000000000001E-2</v>
      </c>
    </row>
    <row r="361" spans="1:3">
      <c r="A361" s="62">
        <v>44043</v>
      </c>
      <c r="B361" s="88">
        <v>-0.2525</v>
      </c>
      <c r="C361" s="88">
        <v>-9.5500000000000002E-2</v>
      </c>
    </row>
    <row r="362" spans="1:3">
      <c r="A362" s="62">
        <v>44046</v>
      </c>
      <c r="B362" s="88">
        <v>-0.24590000000000001</v>
      </c>
      <c r="C362" s="88">
        <v>-7.8100000000000003E-2</v>
      </c>
    </row>
    <row r="363" spans="1:3">
      <c r="A363" s="62">
        <v>44047</v>
      </c>
      <c r="B363" s="88">
        <v>-0.23760000000000001</v>
      </c>
      <c r="C363" s="88">
        <v>-7.5499999999999998E-2</v>
      </c>
    </row>
    <row r="364" spans="1:3">
      <c r="A364" s="62">
        <v>44048</v>
      </c>
      <c r="B364" s="88">
        <v>-0.24739999999999998</v>
      </c>
      <c r="C364" s="88">
        <v>-6.7199999999999996E-2</v>
      </c>
    </row>
    <row r="365" spans="1:3">
      <c r="A365" s="62">
        <v>44049</v>
      </c>
      <c r="B365" s="88">
        <v>-0.2656</v>
      </c>
      <c r="C365" s="88">
        <v>-7.6299999999999993E-2</v>
      </c>
    </row>
    <row r="366" spans="1:3">
      <c r="A366" s="62">
        <v>44050</v>
      </c>
      <c r="B366" s="88">
        <v>-0.26819999999999999</v>
      </c>
      <c r="C366" s="88">
        <v>-7.5499999999999998E-2</v>
      </c>
    </row>
    <row r="367" spans="1:3">
      <c r="A367" s="62">
        <v>44053</v>
      </c>
      <c r="B367" s="88">
        <v>-0.2606</v>
      </c>
      <c r="C367" s="88">
        <v>-7.17E-2</v>
      </c>
    </row>
    <row r="368" spans="1:3">
      <c r="A368" s="62">
        <v>44054</v>
      </c>
      <c r="B368" s="88">
        <v>-0.25219999999999998</v>
      </c>
      <c r="C368" s="88">
        <v>-4.9299999999999997E-2</v>
      </c>
    </row>
    <row r="369" spans="1:3">
      <c r="A369" s="62">
        <v>44055</v>
      </c>
      <c r="B369" s="88">
        <v>-0.24359999999999998</v>
      </c>
      <c r="C369" s="88">
        <v>-4.07E-2</v>
      </c>
    </row>
    <row r="370" spans="1:3">
      <c r="A370" s="62">
        <v>44056</v>
      </c>
      <c r="B370" s="88">
        <v>-0.2447</v>
      </c>
      <c r="C370" s="88">
        <v>-4.6600000000000003E-2</v>
      </c>
    </row>
    <row r="371" spans="1:3">
      <c r="A371" s="62">
        <v>44057</v>
      </c>
      <c r="B371" s="88">
        <v>-0.25290000000000001</v>
      </c>
      <c r="C371" s="88">
        <v>-6.1600000000000002E-2</v>
      </c>
    </row>
    <row r="372" spans="1:3">
      <c r="A372" s="62">
        <v>44060</v>
      </c>
      <c r="B372" s="88">
        <v>-0.2576</v>
      </c>
      <c r="C372" s="88">
        <v>-5.9900000000000002E-2</v>
      </c>
    </row>
    <row r="373" spans="1:3">
      <c r="A373" s="62">
        <v>44061</v>
      </c>
      <c r="B373" s="88">
        <v>-0.26050000000000001</v>
      </c>
      <c r="C373" s="88">
        <v>-6.6299999999999998E-2</v>
      </c>
    </row>
    <row r="374" spans="1:3">
      <c r="A374" s="62">
        <v>44062</v>
      </c>
      <c r="B374" s="88">
        <v>-0.2455</v>
      </c>
      <c r="C374" s="88">
        <v>-5.8899999999999994E-2</v>
      </c>
    </row>
    <row r="375" spans="1:3">
      <c r="A375" s="62">
        <v>44063</v>
      </c>
      <c r="B375" s="88">
        <v>-0.25600000000000001</v>
      </c>
      <c r="C375" s="88">
        <v>-7.1399999999999991E-2</v>
      </c>
    </row>
    <row r="376" spans="1:3">
      <c r="A376" s="62">
        <v>44064</v>
      </c>
      <c r="B376" s="88">
        <v>-0.25869999999999999</v>
      </c>
      <c r="C376" s="88">
        <v>-7.4200000000000002E-2</v>
      </c>
    </row>
    <row r="377" spans="1:3">
      <c r="A377" s="62">
        <v>44067</v>
      </c>
      <c r="B377" s="88">
        <v>-0.24210000000000001</v>
      </c>
      <c r="C377" s="88">
        <v>-5.3099999999999994E-2</v>
      </c>
    </row>
    <row r="378" spans="1:3">
      <c r="A378" s="62">
        <v>44068</v>
      </c>
      <c r="B378" s="88">
        <v>-0.24809999999999999</v>
      </c>
      <c r="C378" s="88">
        <v>-5.2999999999999999E-2</v>
      </c>
    </row>
    <row r="379" spans="1:3">
      <c r="A379" s="62">
        <v>44069</v>
      </c>
      <c r="B379" s="88">
        <v>-0.25840000000000002</v>
      </c>
      <c r="C379" s="88">
        <v>-4.5499999999999999E-2</v>
      </c>
    </row>
    <row r="380" spans="1:3">
      <c r="A380" s="62">
        <v>44070</v>
      </c>
      <c r="B380" s="88">
        <v>-0.27160000000000001</v>
      </c>
      <c r="C380" s="88">
        <v>-5.16E-2</v>
      </c>
    </row>
    <row r="381" spans="1:3">
      <c r="A381" s="62">
        <v>44071</v>
      </c>
      <c r="B381" s="88">
        <v>-0.27810000000000001</v>
      </c>
      <c r="C381" s="88">
        <v>-5.4100000000000002E-2</v>
      </c>
    </row>
    <row r="382" spans="1:3">
      <c r="A382" s="62">
        <v>44074</v>
      </c>
      <c r="B382" s="88">
        <v>-0.2964</v>
      </c>
      <c r="C382" s="88">
        <v>-6.4600000000000005E-2</v>
      </c>
    </row>
    <row r="383" spans="1:3">
      <c r="A383" s="62">
        <v>44075</v>
      </c>
      <c r="B383" s="88">
        <v>-0.30829999999999996</v>
      </c>
      <c r="C383" s="88">
        <v>-6.6299999999999998E-2</v>
      </c>
    </row>
    <row r="384" spans="1:3">
      <c r="A384" s="62">
        <v>44076</v>
      </c>
      <c r="B384" s="88">
        <v>-0.30510000000000004</v>
      </c>
      <c r="C384" s="88">
        <v>-4.8600000000000004E-2</v>
      </c>
    </row>
    <row r="385" spans="1:3">
      <c r="A385" s="62">
        <v>44077</v>
      </c>
      <c r="B385" s="88">
        <v>-0.29699999999999999</v>
      </c>
      <c r="C385" s="88">
        <v>-5.28E-2</v>
      </c>
    </row>
    <row r="386" spans="1:3">
      <c r="A386" s="62">
        <v>44078</v>
      </c>
      <c r="B386" s="88">
        <v>-0.30480000000000002</v>
      </c>
      <c r="C386" s="88">
        <v>-6.1200000000000004E-2</v>
      </c>
    </row>
    <row r="387" spans="1:3">
      <c r="A387" s="62">
        <v>44081</v>
      </c>
      <c r="B387" s="88">
        <v>-0.30170000000000002</v>
      </c>
      <c r="C387" s="88">
        <v>-4.4500000000000005E-2</v>
      </c>
    </row>
    <row r="388" spans="1:3">
      <c r="A388" s="62">
        <v>44082</v>
      </c>
      <c r="B388" s="88">
        <v>-0.30870000000000003</v>
      </c>
      <c r="C388" s="88">
        <v>-5.96E-2</v>
      </c>
    </row>
    <row r="389" spans="1:3">
      <c r="A389" s="62">
        <v>44083</v>
      </c>
      <c r="B389" s="88">
        <v>-0.2757</v>
      </c>
      <c r="C389" s="88">
        <v>-4.6500000000000007E-2</v>
      </c>
    </row>
    <row r="390" spans="1:3">
      <c r="A390" s="62">
        <v>44084</v>
      </c>
      <c r="B390" s="88">
        <v>-0.28300000000000003</v>
      </c>
      <c r="C390" s="88">
        <v>-5.0099999999999999E-2</v>
      </c>
    </row>
    <row r="391" spans="1:3">
      <c r="A391" s="62">
        <v>44085</v>
      </c>
      <c r="B391" s="88">
        <v>-0.28389999999999999</v>
      </c>
      <c r="C391" s="88">
        <v>-4.82E-2</v>
      </c>
    </row>
    <row r="392" spans="1:3">
      <c r="A392" s="62">
        <v>44088</v>
      </c>
      <c r="B392" s="88">
        <v>-0.28270000000000001</v>
      </c>
      <c r="C392" s="88">
        <v>-4.4800000000000006E-2</v>
      </c>
    </row>
    <row r="393" spans="1:3">
      <c r="A393" s="62">
        <v>44089</v>
      </c>
      <c r="B393" s="88">
        <v>-0.28300000000000003</v>
      </c>
      <c r="C393" s="88">
        <v>-4.1799999999999997E-2</v>
      </c>
    </row>
    <row r="394" spans="1:3">
      <c r="A394" s="62">
        <v>44090</v>
      </c>
      <c r="B394" s="88">
        <v>-0.27329999999999999</v>
      </c>
      <c r="C394" s="88">
        <v>-4.0500000000000001E-2</v>
      </c>
    </row>
    <row r="395" spans="1:3">
      <c r="A395" s="62">
        <v>44091</v>
      </c>
      <c r="B395" s="88">
        <v>-0.27149999999999996</v>
      </c>
      <c r="C395" s="88">
        <v>-4.7100000000000003E-2</v>
      </c>
    </row>
    <row r="396" spans="1:3">
      <c r="A396" s="62">
        <v>44092</v>
      </c>
      <c r="B396" s="88">
        <v>-0.28239999999999998</v>
      </c>
      <c r="C396" s="88">
        <v>-5.8700000000000002E-2</v>
      </c>
    </row>
    <row r="397" spans="1:3">
      <c r="A397" s="62">
        <v>44095</v>
      </c>
      <c r="B397" s="88">
        <v>-0.31040000000000001</v>
      </c>
      <c r="C397" s="88">
        <v>-9.3900000000000011E-2</v>
      </c>
    </row>
    <row r="398" spans="1:3">
      <c r="A398" s="62">
        <v>44096</v>
      </c>
      <c r="B398" s="88">
        <v>-0.3024</v>
      </c>
      <c r="C398" s="88">
        <v>-9.7599999999999992E-2</v>
      </c>
    </row>
    <row r="399" spans="1:3">
      <c r="A399" s="62">
        <v>44097</v>
      </c>
      <c r="B399" s="88">
        <v>-0.30469999999999997</v>
      </c>
      <c r="C399" s="88">
        <v>-9.1999999999999998E-2</v>
      </c>
    </row>
    <row r="400" spans="1:3">
      <c r="A400" s="62">
        <v>44098</v>
      </c>
      <c r="B400" s="88">
        <v>-0.31980000000000003</v>
      </c>
      <c r="C400" s="88">
        <v>-9.9499999999999991E-2</v>
      </c>
    </row>
    <row r="401" spans="1:3">
      <c r="A401" s="62">
        <v>44099</v>
      </c>
      <c r="B401" s="88">
        <v>-0.3296</v>
      </c>
      <c r="C401" s="88">
        <v>-0.1057</v>
      </c>
    </row>
    <row r="402" spans="1:3">
      <c r="A402" s="62">
        <v>44102</v>
      </c>
      <c r="B402" s="88">
        <v>-0.32159999999999994</v>
      </c>
      <c r="C402" s="88">
        <v>-8.4199999999999997E-2</v>
      </c>
    </row>
    <row r="403" spans="1:3">
      <c r="A403" s="62">
        <v>44103</v>
      </c>
      <c r="B403" s="88">
        <v>-0.33600000000000002</v>
      </c>
      <c r="C403" s="88">
        <v>-8.6400000000000005E-2</v>
      </c>
    </row>
    <row r="404" spans="1:3">
      <c r="A404" s="62">
        <v>44104</v>
      </c>
      <c r="B404" s="88">
        <v>-0.33</v>
      </c>
      <c r="C404" s="88">
        <v>-9.1799999999999993E-2</v>
      </c>
    </row>
    <row r="405" spans="1:3">
      <c r="A405" s="62">
        <v>44105</v>
      </c>
      <c r="B405" s="88">
        <v>-0.34509999999999996</v>
      </c>
      <c r="C405" s="88">
        <v>-8.7899999999999992E-2</v>
      </c>
    </row>
    <row r="406" spans="1:3">
      <c r="A406" s="62">
        <v>44106</v>
      </c>
      <c r="B406" s="88">
        <v>-0.33329999999999999</v>
      </c>
      <c r="C406" s="88">
        <v>-8.77E-2</v>
      </c>
    </row>
    <row r="407" spans="1:3">
      <c r="A407" s="62">
        <v>44109</v>
      </c>
      <c r="B407" s="88">
        <v>-0.30890000000000001</v>
      </c>
      <c r="C407" s="88">
        <v>-7.8799999999999995E-2</v>
      </c>
    </row>
    <row r="408" spans="1:3">
      <c r="A408" s="62">
        <v>44110</v>
      </c>
      <c r="B408" s="88">
        <v>-0.30469999999999997</v>
      </c>
      <c r="C408" s="88">
        <v>-7.4400000000000008E-2</v>
      </c>
    </row>
    <row r="409" spans="1:3">
      <c r="A409" s="62">
        <v>44111</v>
      </c>
      <c r="B409" s="88">
        <v>-0.31509999999999999</v>
      </c>
      <c r="C409" s="88">
        <v>-7.690000000000001E-2</v>
      </c>
    </row>
    <row r="410" spans="1:3">
      <c r="A410" s="62">
        <v>44112</v>
      </c>
      <c r="B410" s="88">
        <v>-0.30829999999999996</v>
      </c>
      <c r="C410" s="88">
        <v>-7.1300000000000002E-2</v>
      </c>
    </row>
    <row r="411" spans="1:3">
      <c r="A411" s="62">
        <v>44113</v>
      </c>
      <c r="B411" s="88">
        <v>-0.28839999999999999</v>
      </c>
      <c r="C411" s="88">
        <v>-6.4699999999999994E-2</v>
      </c>
    </row>
    <row r="412" spans="1:3">
      <c r="A412" s="62">
        <v>44116</v>
      </c>
      <c r="B412" s="88">
        <v>-0.27829999999999999</v>
      </c>
      <c r="C412" s="88">
        <v>-5.8499999999999996E-2</v>
      </c>
    </row>
    <row r="413" spans="1:3">
      <c r="A413" s="62">
        <v>44117</v>
      </c>
      <c r="B413" s="88">
        <v>-0.26669999999999999</v>
      </c>
      <c r="C413" s="88">
        <v>-6.4500000000000002E-2</v>
      </c>
    </row>
    <row r="414" spans="1:3">
      <c r="A414" s="62">
        <v>44118</v>
      </c>
      <c r="B414" s="88">
        <v>-0.2747</v>
      </c>
      <c r="C414" s="88">
        <v>-6.5599999999999992E-2</v>
      </c>
    </row>
    <row r="415" spans="1:3">
      <c r="A415" s="62">
        <v>44119</v>
      </c>
      <c r="B415" s="88">
        <v>-0.27560000000000001</v>
      </c>
      <c r="C415" s="88">
        <v>-8.5299999999999987E-2</v>
      </c>
    </row>
    <row r="416" spans="1:3">
      <c r="A416" s="62">
        <v>44120</v>
      </c>
      <c r="B416" s="88">
        <v>-0.2833</v>
      </c>
      <c r="C416" s="88">
        <v>-6.6699999999999995E-2</v>
      </c>
    </row>
    <row r="417" spans="1:3">
      <c r="A417" s="62">
        <v>44123</v>
      </c>
      <c r="B417" s="88">
        <v>-0.2923</v>
      </c>
      <c r="C417" s="88">
        <v>-6.5500000000000003E-2</v>
      </c>
    </row>
    <row r="418" spans="1:3">
      <c r="A418" s="62">
        <v>44124</v>
      </c>
      <c r="B418" s="88">
        <v>-0.28550000000000003</v>
      </c>
      <c r="C418" s="88">
        <v>-6.8000000000000005E-2</v>
      </c>
    </row>
    <row r="419" spans="1:3">
      <c r="A419" s="62">
        <v>44125</v>
      </c>
      <c r="B419" s="88">
        <v>-0.2923</v>
      </c>
      <c r="C419" s="88">
        <v>-8.2200000000000009E-2</v>
      </c>
    </row>
    <row r="420" spans="1:3">
      <c r="A420" s="62">
        <v>44126</v>
      </c>
      <c r="B420" s="88">
        <v>-0.29530000000000001</v>
      </c>
      <c r="C420" s="88">
        <v>-8.2699999999999996E-2</v>
      </c>
    </row>
    <row r="421" spans="1:3">
      <c r="A421" s="62">
        <v>44127</v>
      </c>
      <c r="B421" s="88">
        <v>-0.28220000000000001</v>
      </c>
      <c r="C421" s="88">
        <v>-7.17E-2</v>
      </c>
    </row>
    <row r="422" spans="1:3">
      <c r="A422" s="62">
        <v>44130</v>
      </c>
      <c r="B422" s="88">
        <v>-0.29430000000000001</v>
      </c>
      <c r="C422" s="88">
        <v>-8.9399999999999993E-2</v>
      </c>
    </row>
    <row r="423" spans="1:3">
      <c r="A423" s="62">
        <v>44131</v>
      </c>
      <c r="B423" s="88">
        <v>-0.30859999999999999</v>
      </c>
      <c r="C423" s="88">
        <v>-0.10550000000000001</v>
      </c>
    </row>
    <row r="424" spans="1:3">
      <c r="A424" s="62">
        <v>44132</v>
      </c>
      <c r="B424" s="88">
        <v>-0.31759999999999999</v>
      </c>
      <c r="C424" s="88">
        <v>-0.13570000000000002</v>
      </c>
    </row>
    <row r="425" spans="1:3">
      <c r="A425" s="62">
        <v>44133</v>
      </c>
      <c r="B425" s="88">
        <v>-0.27600000000000002</v>
      </c>
      <c r="C425" s="88">
        <v>-0.13600000000000001</v>
      </c>
    </row>
    <row r="426" spans="1:3">
      <c r="A426" s="62">
        <v>44134</v>
      </c>
      <c r="B426" s="88">
        <v>-0.27379999999999999</v>
      </c>
      <c r="C426" s="88">
        <v>-0.1313</v>
      </c>
    </row>
    <row r="427" spans="1:3">
      <c r="A427" s="62">
        <v>44137</v>
      </c>
      <c r="B427" s="88">
        <v>-0.26950000000000002</v>
      </c>
      <c r="C427" s="88">
        <v>-0.113</v>
      </c>
    </row>
    <row r="428" spans="1:3">
      <c r="A428" s="62">
        <v>44138</v>
      </c>
      <c r="B428" s="88">
        <v>-0.2802</v>
      </c>
      <c r="C428" s="88">
        <v>-9.1400000000000009E-2</v>
      </c>
    </row>
    <row r="429" spans="1:3">
      <c r="A429" s="62">
        <v>44139</v>
      </c>
      <c r="B429" s="88">
        <v>-0.27810000000000001</v>
      </c>
      <c r="C429" s="88">
        <v>-6.9199999999999998E-2</v>
      </c>
    </row>
    <row r="430" spans="1:3">
      <c r="A430" s="62">
        <v>44140</v>
      </c>
      <c r="B430" s="88">
        <v>-0.27860000000000001</v>
      </c>
      <c r="C430" s="88">
        <v>-5.7599999999999998E-2</v>
      </c>
    </row>
    <row r="431" spans="1:3">
      <c r="A431" s="62">
        <v>44141</v>
      </c>
      <c r="B431" s="88">
        <v>-0.28910000000000002</v>
      </c>
      <c r="C431" s="88">
        <v>-6.2E-2</v>
      </c>
    </row>
    <row r="432" spans="1:3">
      <c r="A432" s="62">
        <v>44144</v>
      </c>
      <c r="B432" s="88">
        <v>-0.26530000000000004</v>
      </c>
      <c r="C432" s="88">
        <v>9.0000000000000011E-3</v>
      </c>
    </row>
    <row r="433" spans="1:3">
      <c r="A433" s="62">
        <v>44145</v>
      </c>
      <c r="B433" s="88">
        <v>-0.2432</v>
      </c>
      <c r="C433" s="88">
        <v>2.46E-2</v>
      </c>
    </row>
    <row r="434" spans="1:3">
      <c r="A434" s="62">
        <v>44146</v>
      </c>
      <c r="B434" s="88">
        <v>-0.24399999999999999</v>
      </c>
      <c r="C434" s="88">
        <v>2.9600000000000001E-2</v>
      </c>
    </row>
    <row r="435" spans="1:3">
      <c r="A435" s="62">
        <v>44147</v>
      </c>
      <c r="B435" s="88">
        <v>-0.22589999999999999</v>
      </c>
      <c r="C435" s="88">
        <v>1.3899999999999999E-2</v>
      </c>
    </row>
    <row r="436" spans="1:3">
      <c r="A436" s="62">
        <v>44148</v>
      </c>
      <c r="B436" s="88">
        <v>-0.22059999999999999</v>
      </c>
      <c r="C436" s="88">
        <v>1.7299999999999999E-2</v>
      </c>
    </row>
    <row r="437" spans="1:3">
      <c r="A437" s="62">
        <v>44151</v>
      </c>
      <c r="B437" s="88">
        <v>-0.2112</v>
      </c>
      <c r="C437" s="88">
        <v>3.4500000000000003E-2</v>
      </c>
    </row>
    <row r="438" spans="1:3">
      <c r="A438" s="62">
        <v>44152</v>
      </c>
      <c r="B438" s="88">
        <v>-0.21149999999999999</v>
      </c>
      <c r="C438" s="88">
        <v>3.6699999999999997E-2</v>
      </c>
    </row>
    <row r="439" spans="1:3">
      <c r="A439" s="62">
        <v>44153</v>
      </c>
      <c r="B439" s="88">
        <v>-0.20850000000000002</v>
      </c>
      <c r="C439" s="88">
        <v>4.2099999999999999E-2</v>
      </c>
    </row>
    <row r="440" spans="1:3">
      <c r="A440" s="62">
        <v>44154</v>
      </c>
      <c r="B440" s="88">
        <v>-0.21679999999999999</v>
      </c>
      <c r="C440" s="88">
        <v>3.5099999999999999E-2</v>
      </c>
    </row>
    <row r="441" spans="1:3">
      <c r="A441" s="62">
        <v>44155</v>
      </c>
      <c r="B441" s="88">
        <v>-0.21489999999999998</v>
      </c>
      <c r="C441" s="88">
        <v>3.9199999999999999E-2</v>
      </c>
    </row>
    <row r="442" spans="1:3">
      <c r="A442" s="62">
        <v>44158</v>
      </c>
      <c r="B442" s="88">
        <v>-0.22469999999999998</v>
      </c>
      <c r="C442" s="88">
        <v>3.8399999999999997E-2</v>
      </c>
    </row>
    <row r="443" spans="1:3">
      <c r="A443" s="62">
        <v>44159</v>
      </c>
      <c r="B443" s="88">
        <v>-0.22170000000000001</v>
      </c>
      <c r="C443" s="88">
        <v>5.0999999999999997E-2</v>
      </c>
    </row>
    <row r="444" spans="1:3">
      <c r="A444" s="62">
        <v>44160</v>
      </c>
      <c r="B444" s="88">
        <v>-0.21489999999999998</v>
      </c>
      <c r="C444" s="88">
        <v>5.3399999999999996E-2</v>
      </c>
    </row>
    <row r="445" spans="1:3">
      <c r="A445" s="62">
        <v>44161</v>
      </c>
      <c r="B445" s="88">
        <v>-0.20550000000000002</v>
      </c>
      <c r="C445" s="88">
        <v>5.2600000000000001E-2</v>
      </c>
    </row>
    <row r="446" spans="1:3">
      <c r="A446" s="62">
        <v>44162</v>
      </c>
      <c r="B446" s="88">
        <v>-0.1938</v>
      </c>
      <c r="C446" s="88">
        <v>5.8499999999999996E-2</v>
      </c>
    </row>
    <row r="447" spans="1:3">
      <c r="A447" s="62">
        <v>44165</v>
      </c>
      <c r="B447" s="88">
        <v>-0.2014</v>
      </c>
      <c r="C447" s="88">
        <v>4.3400000000000001E-2</v>
      </c>
    </row>
    <row r="448" spans="1:3">
      <c r="A448" s="62">
        <v>44166</v>
      </c>
      <c r="B448" s="88">
        <v>-0.19870000000000002</v>
      </c>
      <c r="C448" s="88">
        <v>5.5399999999999998E-2</v>
      </c>
    </row>
    <row r="449" spans="1:3">
      <c r="A449" s="62">
        <v>44167</v>
      </c>
      <c r="B449" s="88">
        <v>-0.19039999999999999</v>
      </c>
      <c r="C449" s="88">
        <v>5.5599999999999997E-2</v>
      </c>
    </row>
    <row r="450" spans="1:3">
      <c r="A450" s="62">
        <v>44168</v>
      </c>
      <c r="B450" s="88">
        <v>-0.2104</v>
      </c>
      <c r="C450" s="88">
        <v>5.4000000000000006E-2</v>
      </c>
    </row>
    <row r="451" spans="1:3">
      <c r="A451" s="62">
        <v>44169</v>
      </c>
      <c r="B451" s="88">
        <v>-0.20480000000000001</v>
      </c>
      <c r="C451" s="88">
        <v>6.0599999999999994E-2</v>
      </c>
    </row>
    <row r="452" spans="1:3">
      <c r="A452" s="62">
        <v>44172</v>
      </c>
      <c r="B452" s="88">
        <v>-0.23079999999999998</v>
      </c>
      <c r="C452" s="88">
        <v>5.3800000000000001E-2</v>
      </c>
    </row>
    <row r="453" spans="1:3">
      <c r="A453" s="62">
        <v>44173</v>
      </c>
      <c r="B453" s="88">
        <v>-0.22739999999999999</v>
      </c>
      <c r="C453" s="88">
        <v>5.1399999999999994E-2</v>
      </c>
    </row>
    <row r="454" spans="1:3">
      <c r="A454" s="62">
        <v>44174</v>
      </c>
      <c r="B454" s="88">
        <v>-0.22889999999999999</v>
      </c>
      <c r="C454" s="88">
        <v>4.8799999999999996E-2</v>
      </c>
    </row>
    <row r="455" spans="1:3">
      <c r="A455" s="62">
        <v>44175</v>
      </c>
      <c r="B455" s="88">
        <v>-0.2213</v>
      </c>
      <c r="C455" s="88">
        <v>4.9299999999999997E-2</v>
      </c>
    </row>
    <row r="456" spans="1:3">
      <c r="A456" s="62">
        <v>44176</v>
      </c>
      <c r="B456" s="88">
        <v>-0.25280000000000002</v>
      </c>
      <c r="C456" s="88">
        <v>4.1399999999999999E-2</v>
      </c>
    </row>
    <row r="457" spans="1:3">
      <c r="A457" s="62">
        <v>44179</v>
      </c>
      <c r="B457" s="88">
        <v>-0.24590000000000001</v>
      </c>
      <c r="C457" s="88">
        <v>4.5199999999999997E-2</v>
      </c>
    </row>
    <row r="458" spans="1:3">
      <c r="A458" s="62">
        <v>44180</v>
      </c>
      <c r="B458" s="88">
        <v>-0.2621</v>
      </c>
      <c r="C458" s="88">
        <v>4.5700000000000005E-2</v>
      </c>
    </row>
    <row r="459" spans="1:3">
      <c r="A459" s="62">
        <v>44181</v>
      </c>
      <c r="B459" s="88">
        <v>-0.25640000000000002</v>
      </c>
      <c r="C459" s="88">
        <v>4.8899999999999999E-2</v>
      </c>
    </row>
    <row r="460" spans="1:3">
      <c r="A460" s="62">
        <v>44182</v>
      </c>
      <c r="B460" s="88">
        <v>-0.27410000000000001</v>
      </c>
      <c r="C460" s="88">
        <v>4.9299999999999997E-2</v>
      </c>
    </row>
    <row r="461" spans="1:3">
      <c r="A461" s="62">
        <v>44183</v>
      </c>
      <c r="B461" s="88">
        <v>-0.24960000000000002</v>
      </c>
      <c r="C461" s="88">
        <v>4.5199999999999997E-2</v>
      </c>
    </row>
    <row r="462" spans="1:3">
      <c r="A462" s="62">
        <v>44186</v>
      </c>
      <c r="B462" s="88">
        <v>-0.27560000000000001</v>
      </c>
      <c r="C462" s="88">
        <v>1.9799999999999998E-2</v>
      </c>
    </row>
    <row r="463" spans="1:3">
      <c r="A463" s="62">
        <v>44187</v>
      </c>
      <c r="B463" s="88">
        <v>-0.27350000000000002</v>
      </c>
      <c r="C463" s="88">
        <v>3.3700000000000001E-2</v>
      </c>
    </row>
    <row r="464" spans="1:3">
      <c r="A464" s="62">
        <v>44188</v>
      </c>
      <c r="B464" s="88">
        <v>-0.26469999999999999</v>
      </c>
      <c r="C464" s="88">
        <v>4.5100000000000001E-2</v>
      </c>
    </row>
    <row r="465" spans="1:3">
      <c r="A465" s="62">
        <v>44189</v>
      </c>
      <c r="B465" s="88">
        <v>-0.26469999999999999</v>
      </c>
      <c r="C465" s="88">
        <v>4.41E-2</v>
      </c>
    </row>
    <row r="466" spans="1:3">
      <c r="A466" s="62">
        <v>44193</v>
      </c>
      <c r="B466" s="88">
        <v>-0.25989999999999996</v>
      </c>
      <c r="C466" s="88">
        <v>5.6600000000000004E-2</v>
      </c>
    </row>
    <row r="467" spans="1:3">
      <c r="A467" s="62">
        <v>44194</v>
      </c>
      <c r="B467" s="88">
        <v>-0.25900000000000001</v>
      </c>
      <c r="C467" s="88">
        <v>6.1100000000000002E-2</v>
      </c>
    </row>
    <row r="468" spans="1:3">
      <c r="A468" s="62">
        <v>44195</v>
      </c>
      <c r="B468" s="88">
        <v>-0.2606</v>
      </c>
      <c r="C468" s="88">
        <v>5.8700000000000002E-2</v>
      </c>
    </row>
    <row r="469" spans="1:3">
      <c r="A469" s="62">
        <v>44196</v>
      </c>
      <c r="B469" s="88">
        <v>-0.26590000000000003</v>
      </c>
      <c r="C469" s="88">
        <v>4.9699999999999994E-2</v>
      </c>
    </row>
    <row r="470" spans="1:3">
      <c r="A470" s="62">
        <v>44200</v>
      </c>
      <c r="B470" s="88">
        <v>-0.24960000000000002</v>
      </c>
      <c r="C470" s="88">
        <v>5.6799999999999996E-2</v>
      </c>
    </row>
    <row r="471" spans="1:3">
      <c r="A471" s="62">
        <v>44201</v>
      </c>
      <c r="B471" s="88">
        <v>-0.25190000000000001</v>
      </c>
      <c r="C471" s="88">
        <v>5.21E-2</v>
      </c>
    </row>
    <row r="472" spans="1:3">
      <c r="A472" s="62">
        <v>44202</v>
      </c>
      <c r="B472" s="88">
        <v>-0.23910000000000001</v>
      </c>
      <c r="C472" s="88">
        <v>6.4600000000000005E-2</v>
      </c>
    </row>
    <row r="473" spans="1:3">
      <c r="A473" s="62">
        <v>44203</v>
      </c>
      <c r="B473" s="88">
        <v>-0.2225</v>
      </c>
      <c r="C473" s="88">
        <v>7.2000000000000008E-2</v>
      </c>
    </row>
    <row r="474" spans="1:3">
      <c r="A474" s="62">
        <v>44204</v>
      </c>
      <c r="B474" s="88">
        <v>-0.2334</v>
      </c>
      <c r="C474" s="88">
        <v>7.9000000000000001E-2</v>
      </c>
    </row>
    <row r="475" spans="1:3">
      <c r="A475" s="62">
        <v>44207</v>
      </c>
      <c r="B475" s="88">
        <v>-0.24100000000000002</v>
      </c>
      <c r="C475" s="88">
        <v>7.0599999999999996E-2</v>
      </c>
    </row>
    <row r="476" spans="1:3">
      <c r="A476" s="62">
        <v>44208</v>
      </c>
      <c r="B476" s="88">
        <v>-0.2455</v>
      </c>
      <c r="C476" s="88">
        <v>6.8499999999999991E-2</v>
      </c>
    </row>
    <row r="477" spans="1:3">
      <c r="A477" s="62">
        <v>44209</v>
      </c>
      <c r="B477" s="88">
        <v>-0.23269999999999999</v>
      </c>
      <c r="C477" s="88">
        <v>7.0699999999999999E-2</v>
      </c>
    </row>
    <row r="478" spans="1:3">
      <c r="A478" s="62">
        <v>44210</v>
      </c>
      <c r="B478" s="88">
        <v>-0.2492</v>
      </c>
      <c r="C478" s="88">
        <v>7.4200000000000002E-2</v>
      </c>
    </row>
    <row r="479" spans="1:3">
      <c r="A479" s="62">
        <v>44211</v>
      </c>
      <c r="B479" s="88">
        <v>-0.26469999999999999</v>
      </c>
      <c r="C479" s="88">
        <v>6.0999999999999999E-2</v>
      </c>
    </row>
    <row r="480" spans="1:3">
      <c r="A480" s="62">
        <v>44214</v>
      </c>
      <c r="B480" s="88">
        <v>-0.2707</v>
      </c>
      <c r="C480" s="88">
        <v>6.2100000000000002E-2</v>
      </c>
    </row>
    <row r="481" spans="1:3">
      <c r="A481" s="62">
        <v>44215</v>
      </c>
      <c r="B481" s="88">
        <v>-0.27129999999999999</v>
      </c>
      <c r="C481" s="88">
        <v>5.8600000000000006E-2</v>
      </c>
    </row>
    <row r="482" spans="1:3">
      <c r="A482" s="62">
        <v>44216</v>
      </c>
      <c r="B482" s="88">
        <v>-0.27129999999999999</v>
      </c>
      <c r="C482" s="88">
        <v>6.4199999999999993E-2</v>
      </c>
    </row>
    <row r="483" spans="1:3">
      <c r="A483" s="62">
        <v>44217</v>
      </c>
      <c r="B483" s="88">
        <v>-0.27889999999999998</v>
      </c>
      <c r="C483" s="88">
        <v>5.7099999999999998E-2</v>
      </c>
    </row>
    <row r="484" spans="1:3">
      <c r="A484" s="62">
        <v>44218</v>
      </c>
      <c r="B484" s="88">
        <v>-0.27690000000000003</v>
      </c>
      <c r="C484" s="88">
        <v>5.1200000000000002E-2</v>
      </c>
    </row>
    <row r="485" spans="1:3">
      <c r="A485" s="62">
        <v>44221</v>
      </c>
      <c r="B485" s="88">
        <v>-0.27949999999999997</v>
      </c>
      <c r="C485" s="88">
        <v>3.4700000000000002E-2</v>
      </c>
    </row>
    <row r="486" spans="1:3">
      <c r="A486" s="62">
        <v>44222</v>
      </c>
      <c r="B486" s="88">
        <v>-0.26829999999999998</v>
      </c>
      <c r="C486" s="88">
        <v>4.4400000000000002E-2</v>
      </c>
    </row>
    <row r="487" spans="1:3">
      <c r="A487" s="62">
        <v>44223</v>
      </c>
      <c r="B487" s="88">
        <v>-0.25690000000000002</v>
      </c>
      <c r="C487" s="88">
        <v>3.2300000000000002E-2</v>
      </c>
    </row>
    <row r="488" spans="1:3">
      <c r="A488" s="62">
        <v>44224</v>
      </c>
      <c r="B488" s="88">
        <v>-0.26079999999999998</v>
      </c>
      <c r="C488" s="88">
        <v>4.1900000000000007E-2</v>
      </c>
    </row>
    <row r="489" spans="1:3">
      <c r="A489" s="62">
        <v>44225</v>
      </c>
      <c r="B489" s="88">
        <v>-0.26819999999999999</v>
      </c>
      <c r="C489" s="88">
        <v>2.0899999999999998E-2</v>
      </c>
    </row>
    <row r="490" spans="1:3">
      <c r="A490" s="62">
        <v>44228</v>
      </c>
      <c r="B490" s="88">
        <v>-0.26649999999999996</v>
      </c>
      <c r="C490" s="88">
        <v>3.27E-2</v>
      </c>
    </row>
    <row r="491" spans="1:3">
      <c r="A491" s="62">
        <v>44229</v>
      </c>
      <c r="B491" s="88">
        <v>-0.26729999999999998</v>
      </c>
      <c r="C491" s="88">
        <v>5.1900000000000002E-2</v>
      </c>
    </row>
    <row r="492" spans="1:3">
      <c r="A492" s="62">
        <v>44230</v>
      </c>
      <c r="B492" s="88">
        <v>-0.26179999999999998</v>
      </c>
      <c r="C492" s="88">
        <v>5.1900000000000002E-2</v>
      </c>
    </row>
    <row r="493" spans="1:3">
      <c r="A493" s="62">
        <v>44231</v>
      </c>
      <c r="B493" s="88">
        <v>-0.25850000000000001</v>
      </c>
      <c r="C493" s="88">
        <v>6.0499999999999998E-2</v>
      </c>
    </row>
    <row r="494" spans="1:3">
      <c r="A494" s="62">
        <v>44232</v>
      </c>
      <c r="B494" s="88">
        <v>-0.2576</v>
      </c>
      <c r="C494" s="88">
        <v>7.0000000000000007E-2</v>
      </c>
    </row>
    <row r="495" spans="1:3">
      <c r="A495" s="62">
        <v>44235</v>
      </c>
      <c r="B495" s="88">
        <v>-0.25900000000000001</v>
      </c>
      <c r="C495" s="88">
        <v>7.51E-2</v>
      </c>
    </row>
    <row r="496" spans="1:3">
      <c r="A496" s="62">
        <v>44236</v>
      </c>
      <c r="B496" s="88">
        <v>-0.2661</v>
      </c>
      <c r="C496" s="88">
        <v>7.6100000000000001E-2</v>
      </c>
    </row>
    <row r="497" spans="1:3">
      <c r="A497" s="62">
        <v>44237</v>
      </c>
      <c r="B497" s="88">
        <v>-0.2555</v>
      </c>
      <c r="C497" s="88">
        <v>7.22E-2</v>
      </c>
    </row>
    <row r="498" spans="1:3">
      <c r="A498" s="62">
        <v>44238</v>
      </c>
      <c r="B498" s="88">
        <v>-0.26700000000000002</v>
      </c>
      <c r="C498" s="88">
        <v>7.2000000000000008E-2</v>
      </c>
    </row>
    <row r="499" spans="1:3">
      <c r="A499" s="62">
        <v>44239</v>
      </c>
      <c r="B499" s="88">
        <v>-0.26500000000000001</v>
      </c>
      <c r="C499" s="88">
        <v>7.8399999999999997E-2</v>
      </c>
    </row>
    <row r="500" spans="1:3">
      <c r="A500" s="62">
        <v>44242</v>
      </c>
      <c r="B500" s="88">
        <v>-0.25409999999999999</v>
      </c>
      <c r="C500" s="88">
        <v>9.4100000000000003E-2</v>
      </c>
    </row>
    <row r="501" spans="1:3">
      <c r="A501" s="62">
        <v>44243</v>
      </c>
      <c r="B501" s="88">
        <v>-0.25409999999999999</v>
      </c>
      <c r="C501" s="88">
        <v>9.4100000000000003E-2</v>
      </c>
    </row>
    <row r="502" spans="1:3">
      <c r="A502" s="62">
        <v>44244</v>
      </c>
      <c r="B502" s="88">
        <v>-0.24210000000000001</v>
      </c>
      <c r="C502" s="88">
        <v>9.0200000000000002E-2</v>
      </c>
    </row>
    <row r="503" spans="1:3">
      <c r="A503" s="62">
        <v>44245</v>
      </c>
      <c r="B503" s="88">
        <v>-0.26179999999999998</v>
      </c>
      <c r="C503" s="88">
        <v>8.3100000000000007E-2</v>
      </c>
    </row>
    <row r="504" spans="1:3">
      <c r="A504" s="62">
        <v>44246</v>
      </c>
      <c r="B504" s="88">
        <v>-0.26369999999999999</v>
      </c>
      <c r="C504" s="88">
        <v>9.1700000000000004E-2</v>
      </c>
    </row>
    <row r="505" spans="1:3">
      <c r="A505" s="62">
        <v>44249</v>
      </c>
      <c r="B505" s="88">
        <v>-0.26519999999999999</v>
      </c>
      <c r="C505" s="88">
        <v>9.0500000000000011E-2</v>
      </c>
    </row>
    <row r="506" spans="1:3">
      <c r="A506" s="62">
        <v>44250</v>
      </c>
      <c r="B506" s="88">
        <v>-0.26170000000000004</v>
      </c>
      <c r="C506" s="88">
        <v>9.2799999999999994E-2</v>
      </c>
    </row>
    <row r="507" spans="1:3">
      <c r="A507" s="62">
        <v>44251</v>
      </c>
      <c r="B507" s="88">
        <v>-0.26329999999999998</v>
      </c>
      <c r="C507" s="88">
        <v>9.6300000000000011E-2</v>
      </c>
    </row>
    <row r="508" spans="1:3">
      <c r="A508" s="62">
        <v>44252</v>
      </c>
      <c r="B508" s="88">
        <v>-0.26140000000000002</v>
      </c>
      <c r="C508" s="88">
        <v>9.3599999999999989E-2</v>
      </c>
    </row>
    <row r="509" spans="1:3">
      <c r="A509" s="62">
        <v>44253</v>
      </c>
      <c r="B509" s="88">
        <v>-0.27989999999999998</v>
      </c>
      <c r="C509" s="88">
        <v>7.8399999999999997E-2</v>
      </c>
    </row>
    <row r="510" spans="1:3">
      <c r="A510" s="62">
        <v>44256</v>
      </c>
      <c r="B510" s="88">
        <v>-0.27560000000000001</v>
      </c>
      <c r="C510" s="88">
        <v>9.5299999999999996E-2</v>
      </c>
    </row>
    <row r="511" spans="1:3">
      <c r="A511" s="62">
        <v>44257</v>
      </c>
      <c r="B511" s="88">
        <v>-0.27239999999999998</v>
      </c>
      <c r="C511" s="88">
        <v>9.849999999999999E-2</v>
      </c>
    </row>
    <row r="512" spans="1:3">
      <c r="A512" s="62">
        <v>44258</v>
      </c>
      <c r="B512" s="88">
        <v>-0.27440000000000003</v>
      </c>
      <c r="C512" s="88">
        <v>0.1023</v>
      </c>
    </row>
    <row r="513" spans="1:3">
      <c r="A513" s="62">
        <v>44259</v>
      </c>
      <c r="B513" s="88">
        <v>-0.26150000000000001</v>
      </c>
      <c r="C513" s="88">
        <v>0.10249999999999999</v>
      </c>
    </row>
    <row r="514" spans="1:3">
      <c r="A514" s="62">
        <v>44260</v>
      </c>
      <c r="B514" s="88">
        <v>-0.2555</v>
      </c>
      <c r="C514" s="88">
        <v>9.3399999999999997E-2</v>
      </c>
    </row>
    <row r="515" spans="1:3">
      <c r="A515" s="62">
        <v>44263</v>
      </c>
      <c r="B515" s="88">
        <v>-0.25009999999999999</v>
      </c>
      <c r="C515" s="88">
        <v>0.11609999999999999</v>
      </c>
    </row>
    <row r="516" spans="1:3">
      <c r="A516" s="62">
        <v>44264</v>
      </c>
      <c r="B516" s="88">
        <v>-0.252</v>
      </c>
      <c r="C516" s="88">
        <v>0.12029999999999999</v>
      </c>
    </row>
    <row r="517" spans="1:3">
      <c r="A517" s="62">
        <v>44265</v>
      </c>
      <c r="B517" s="88">
        <v>-0.23079999999999998</v>
      </c>
      <c r="C517" s="88">
        <v>0.13269999999999998</v>
      </c>
    </row>
    <row r="518" spans="1:3">
      <c r="A518" s="62">
        <v>44266</v>
      </c>
      <c r="B518" s="88">
        <v>-0.23190000000000002</v>
      </c>
      <c r="C518" s="88">
        <v>0.1409</v>
      </c>
    </row>
    <row r="519" spans="1:3">
      <c r="A519" s="62">
        <v>44267</v>
      </c>
      <c r="B519" s="88">
        <v>-0.2278</v>
      </c>
      <c r="C519" s="88">
        <v>0.14330000000000001</v>
      </c>
    </row>
    <row r="520" spans="1:3">
      <c r="A520" s="62">
        <v>44270</v>
      </c>
      <c r="B520" s="88">
        <v>-0.22059999999999999</v>
      </c>
      <c r="C520" s="88">
        <v>0.14130000000000001</v>
      </c>
    </row>
    <row r="521" spans="1:3">
      <c r="A521" s="62">
        <v>44271</v>
      </c>
      <c r="B521" s="88">
        <v>-0.21609999999999999</v>
      </c>
      <c r="C521" s="88">
        <v>0.14499999999999999</v>
      </c>
    </row>
    <row r="522" spans="1:3">
      <c r="A522" s="62">
        <v>44272</v>
      </c>
      <c r="B522" s="88">
        <v>-0.21230000000000002</v>
      </c>
      <c r="C522" s="88">
        <v>0.14480000000000001</v>
      </c>
    </row>
    <row r="523" spans="1:3">
      <c r="A523" s="62">
        <v>44273</v>
      </c>
      <c r="B523" s="88">
        <v>-0.2097</v>
      </c>
      <c r="C523" s="88">
        <v>0.14630000000000001</v>
      </c>
    </row>
    <row r="524" spans="1:3">
      <c r="A524" s="62">
        <v>44274</v>
      </c>
      <c r="B524" s="88">
        <v>-0.2112</v>
      </c>
      <c r="C524" s="88">
        <v>0.1341</v>
      </c>
    </row>
    <row r="525" spans="1:3">
      <c r="A525" s="62">
        <v>44277</v>
      </c>
      <c r="B525" s="88">
        <v>-0.20929999999999999</v>
      </c>
      <c r="C525" s="88">
        <v>0.1285</v>
      </c>
    </row>
    <row r="526" spans="1:3">
      <c r="A526" s="62">
        <v>44278</v>
      </c>
      <c r="B526" s="88">
        <v>-0.20399999999999999</v>
      </c>
      <c r="C526" s="88">
        <v>0.1241</v>
      </c>
    </row>
    <row r="527" spans="1:3">
      <c r="A527" s="62">
        <v>44279</v>
      </c>
      <c r="B527" s="88">
        <v>-0.21379999999999999</v>
      </c>
      <c r="C527" s="88">
        <v>0.1245</v>
      </c>
    </row>
    <row r="528" spans="1:3">
      <c r="A528" s="62">
        <v>44280</v>
      </c>
      <c r="B528" s="88">
        <v>-0.2157</v>
      </c>
      <c r="C528" s="88">
        <v>0.1255</v>
      </c>
    </row>
    <row r="529" spans="1:3">
      <c r="A529" s="62">
        <v>44281</v>
      </c>
      <c r="B529" s="88">
        <v>-0.21149999999999999</v>
      </c>
      <c r="C529" s="88">
        <v>0.13239999999999999</v>
      </c>
    </row>
    <row r="530" spans="1:3">
      <c r="A530" s="62">
        <v>44284</v>
      </c>
      <c r="B530" s="88">
        <v>-0.2014</v>
      </c>
      <c r="C530" s="88">
        <v>0.13739999999999999</v>
      </c>
    </row>
    <row r="531" spans="1:3">
      <c r="A531" s="62">
        <v>44285</v>
      </c>
      <c r="B531" s="88">
        <v>-0.2036</v>
      </c>
      <c r="C531" s="88">
        <v>0.15109999999999998</v>
      </c>
    </row>
    <row r="532" spans="1:3">
      <c r="A532" s="62">
        <v>44286</v>
      </c>
      <c r="B532" s="88">
        <v>-0.20780000000000001</v>
      </c>
      <c r="C532" s="88">
        <v>0.1472</v>
      </c>
    </row>
    <row r="533" spans="1:3">
      <c r="A533" s="62">
        <v>44287</v>
      </c>
      <c r="B533" s="88">
        <v>-0.21059999999999998</v>
      </c>
      <c r="C533" s="88">
        <v>0.15390000000000001</v>
      </c>
    </row>
    <row r="534" spans="1:3">
      <c r="A534" s="62">
        <v>44292</v>
      </c>
      <c r="B534" s="88">
        <v>-0.21160000000000001</v>
      </c>
      <c r="C534" s="88">
        <v>0.1593</v>
      </c>
    </row>
    <row r="535" spans="1:3">
      <c r="A535" s="62">
        <v>44293</v>
      </c>
      <c r="B535" s="88">
        <v>-0.20780000000000001</v>
      </c>
      <c r="C535" s="88">
        <v>0.15920000000000001</v>
      </c>
    </row>
    <row r="536" spans="1:3">
      <c r="A536" s="62">
        <v>44294</v>
      </c>
      <c r="B536" s="88">
        <v>-0.2036</v>
      </c>
      <c r="C536" s="88">
        <v>0.16579999999999998</v>
      </c>
    </row>
    <row r="537" spans="1:3">
      <c r="A537" s="62">
        <v>44295</v>
      </c>
      <c r="B537" s="88">
        <v>-0.21010000000000001</v>
      </c>
      <c r="C537" s="88">
        <v>0.16649999999999998</v>
      </c>
    </row>
    <row r="538" spans="1:3">
      <c r="A538" s="62">
        <v>44298</v>
      </c>
      <c r="B538" s="88">
        <v>-0.21989999999999998</v>
      </c>
      <c r="C538" s="88">
        <v>0.16500000000000001</v>
      </c>
    </row>
    <row r="539" spans="1:3">
      <c r="A539" s="62">
        <v>44299</v>
      </c>
      <c r="B539" s="88">
        <v>-0.22820000000000001</v>
      </c>
      <c r="C539" s="88">
        <v>0.16930000000000001</v>
      </c>
    </row>
    <row r="540" spans="1:3">
      <c r="A540" s="62">
        <v>44300</v>
      </c>
      <c r="B540" s="88">
        <v>-0.22870000000000001</v>
      </c>
      <c r="C540" s="88">
        <v>0.1739</v>
      </c>
    </row>
    <row r="541" spans="1:3">
      <c r="A541" s="62">
        <v>44301</v>
      </c>
      <c r="B541" s="88">
        <v>-0.22870000000000001</v>
      </c>
      <c r="C541" s="88">
        <v>0.1787</v>
      </c>
    </row>
    <row r="542" spans="1:3">
      <c r="A542" s="62">
        <v>44302</v>
      </c>
      <c r="B542" s="88">
        <v>-0.2195</v>
      </c>
      <c r="C542" s="88">
        <v>0.18870000000000001</v>
      </c>
    </row>
    <row r="543" spans="1:3">
      <c r="A543" s="62">
        <v>44305</v>
      </c>
      <c r="B543" s="88">
        <v>-0.21190000000000001</v>
      </c>
      <c r="C543" s="88">
        <v>0.19059999999999999</v>
      </c>
    </row>
    <row r="544" spans="1:3">
      <c r="A544" s="62">
        <v>44306</v>
      </c>
      <c r="B544" s="88">
        <v>-0.20920000000000002</v>
      </c>
      <c r="C544" s="88">
        <v>0.16570000000000001</v>
      </c>
    </row>
    <row r="545" spans="1:3">
      <c r="A545" s="62">
        <v>44307</v>
      </c>
      <c r="B545" s="88">
        <v>-0.20949999999999999</v>
      </c>
      <c r="C545" s="88">
        <v>0.17430000000000001</v>
      </c>
    </row>
    <row r="546" spans="1:3">
      <c r="A546" s="62">
        <v>44308</v>
      </c>
      <c r="B546" s="88">
        <v>-0.2223</v>
      </c>
      <c r="C546" s="88">
        <v>0.185</v>
      </c>
    </row>
    <row r="547" spans="1:3">
      <c r="A547" s="62">
        <v>44309</v>
      </c>
      <c r="B547" s="88">
        <v>-0.2228</v>
      </c>
      <c r="C547" s="88">
        <v>0.1832</v>
      </c>
    </row>
    <row r="548" spans="1:3">
      <c r="A548" s="62">
        <v>44312</v>
      </c>
      <c r="B548" s="88">
        <v>-0.2225</v>
      </c>
      <c r="C548" s="88">
        <v>0.18659999999999999</v>
      </c>
    </row>
    <row r="549" spans="1:3">
      <c r="A549" s="62">
        <v>44313</v>
      </c>
      <c r="B549" s="88">
        <v>-0.22070000000000001</v>
      </c>
      <c r="C549" s="88">
        <v>0.1862</v>
      </c>
    </row>
    <row r="550" spans="1:3">
      <c r="A550" s="62">
        <v>44314</v>
      </c>
      <c r="B550" s="88">
        <v>-0.214</v>
      </c>
      <c r="C550" s="88">
        <v>0.1925</v>
      </c>
    </row>
    <row r="551" spans="1:3">
      <c r="A551" s="62">
        <v>44315</v>
      </c>
      <c r="B551" s="88">
        <v>-0.21690000000000001</v>
      </c>
      <c r="C551" s="88">
        <v>0.19170000000000001</v>
      </c>
    </row>
    <row r="552" spans="1:3">
      <c r="A552" s="62">
        <v>44316</v>
      </c>
      <c r="B552" s="88">
        <v>-0.2195</v>
      </c>
      <c r="C552" s="88">
        <v>0.18539999999999998</v>
      </c>
    </row>
    <row r="553" spans="1:3">
      <c r="A553" s="62">
        <v>44319</v>
      </c>
      <c r="B553" s="88">
        <v>-0.21719999999999998</v>
      </c>
      <c r="C553" s="88">
        <v>0.19269999999999998</v>
      </c>
    </row>
    <row r="554" spans="1:3">
      <c r="A554" s="62">
        <v>44320</v>
      </c>
      <c r="B554" s="88">
        <v>-0.21249999999999999</v>
      </c>
      <c r="C554" s="88">
        <v>0.18210000000000001</v>
      </c>
    </row>
    <row r="555" spans="1:3">
      <c r="A555" s="62">
        <v>44321</v>
      </c>
      <c r="B555" s="88">
        <v>-0.2122</v>
      </c>
      <c r="C555" s="88">
        <v>0.19870000000000002</v>
      </c>
    </row>
    <row r="556" spans="1:3">
      <c r="A556" s="62">
        <v>44322</v>
      </c>
      <c r="B556" s="88">
        <v>-0.20860000000000001</v>
      </c>
      <c r="C556" s="88">
        <v>0.20199999999999999</v>
      </c>
    </row>
    <row r="557" spans="1:3">
      <c r="A557" s="62">
        <v>44323</v>
      </c>
      <c r="B557" s="88">
        <v>-0.20949999999999999</v>
      </c>
      <c r="C557" s="88">
        <v>0.20739999999999997</v>
      </c>
    </row>
    <row r="558" spans="1:3">
      <c r="A558" s="62">
        <v>44326</v>
      </c>
      <c r="B558" s="88">
        <v>-0.2006</v>
      </c>
      <c r="C558" s="88">
        <v>0.20749999999999999</v>
      </c>
    </row>
    <row r="559" spans="1:3">
      <c r="A559" s="62">
        <v>44327</v>
      </c>
      <c r="B559" s="88">
        <v>-0.21920000000000001</v>
      </c>
      <c r="C559" s="88">
        <v>0.185</v>
      </c>
    </row>
    <row r="560" spans="1:3">
      <c r="A560" s="62">
        <v>44328</v>
      </c>
      <c r="B560" s="88">
        <v>-0.2094</v>
      </c>
      <c r="C560" s="88">
        <v>0.18729999999999999</v>
      </c>
    </row>
    <row r="561" spans="1:3">
      <c r="A561" s="62">
        <v>44329</v>
      </c>
      <c r="B561" s="88">
        <v>-0.20980000000000001</v>
      </c>
      <c r="C561" s="88">
        <v>0.18899999999999997</v>
      </c>
    </row>
    <row r="562" spans="1:3">
      <c r="A562" s="62">
        <v>44330</v>
      </c>
      <c r="B562" s="88">
        <v>-0.20379999999999998</v>
      </c>
      <c r="C562" s="88">
        <v>0.20730000000000001</v>
      </c>
    </row>
    <row r="563" spans="1:3">
      <c r="A563" s="62">
        <v>44333</v>
      </c>
      <c r="B563" s="88">
        <v>-0.1943</v>
      </c>
      <c r="C563" s="88">
        <v>0.2039</v>
      </c>
    </row>
    <row r="564" spans="1:3">
      <c r="A564" s="62">
        <v>44334</v>
      </c>
      <c r="B564" s="88">
        <v>-0.20600000000000002</v>
      </c>
      <c r="C564" s="88">
        <v>0.20129999999999998</v>
      </c>
    </row>
    <row r="565" spans="1:3">
      <c r="A565" s="62">
        <v>44335</v>
      </c>
      <c r="B565" s="88">
        <v>-0.21729999999999999</v>
      </c>
      <c r="C565" s="88">
        <v>0.18410000000000001</v>
      </c>
    </row>
    <row r="566" spans="1:3">
      <c r="A566" s="62">
        <v>44336</v>
      </c>
      <c r="B566" s="88">
        <v>-0.21429999999999999</v>
      </c>
      <c r="C566" s="88">
        <v>0.19940000000000002</v>
      </c>
    </row>
    <row r="567" spans="1:3">
      <c r="A567" s="62">
        <v>44337</v>
      </c>
      <c r="B567" s="88">
        <v>-0.20569999999999999</v>
      </c>
      <c r="C567" s="88">
        <v>0.20749999999999999</v>
      </c>
    </row>
    <row r="568" spans="1:3">
      <c r="A568" s="62">
        <v>44340</v>
      </c>
      <c r="B568" s="88">
        <v>-0.2054</v>
      </c>
      <c r="C568" s="88">
        <v>0.21170000000000003</v>
      </c>
    </row>
    <row r="569" spans="1:3">
      <c r="A569" s="62">
        <v>44341</v>
      </c>
      <c r="B569" s="88">
        <v>-0.2127</v>
      </c>
      <c r="C569" s="88">
        <v>0.20829999999999999</v>
      </c>
    </row>
    <row r="570" spans="1:3">
      <c r="A570" s="62">
        <v>44342</v>
      </c>
      <c r="B570" s="88">
        <v>-0.2137</v>
      </c>
      <c r="C570" s="88">
        <v>0.20850000000000002</v>
      </c>
    </row>
    <row r="571" spans="1:3">
      <c r="A571" s="62">
        <v>44343</v>
      </c>
      <c r="B571" s="88">
        <v>-0.2155</v>
      </c>
      <c r="C571" s="88">
        <v>0.21690000000000001</v>
      </c>
    </row>
    <row r="572" spans="1:3">
      <c r="A572" s="62">
        <v>44344</v>
      </c>
      <c r="B572" s="88">
        <v>-0.21</v>
      </c>
      <c r="C572" s="88">
        <v>0.22600000000000001</v>
      </c>
    </row>
    <row r="573" spans="1:3">
      <c r="A573" s="62">
        <v>44347</v>
      </c>
      <c r="B573" s="88">
        <v>-0.21489999999999998</v>
      </c>
      <c r="C573" s="88">
        <v>0.21899999999999997</v>
      </c>
    </row>
    <row r="574" spans="1:3">
      <c r="A574" s="62">
        <v>44348</v>
      </c>
      <c r="B574" s="88">
        <v>-0.21210000000000001</v>
      </c>
      <c r="C574" s="88">
        <v>0.22699999999999998</v>
      </c>
    </row>
    <row r="575" spans="1:3">
      <c r="A575" s="62">
        <v>44349</v>
      </c>
      <c r="B575" s="88">
        <v>-0.2036</v>
      </c>
      <c r="C575" s="88">
        <v>0.23309999999999997</v>
      </c>
    </row>
    <row r="576" spans="1:3">
      <c r="A576" s="62">
        <v>44350</v>
      </c>
      <c r="B576" s="88">
        <v>-0.20440000000000003</v>
      </c>
      <c r="C576" s="88">
        <v>0.23050000000000001</v>
      </c>
    </row>
    <row r="577" spans="1:3">
      <c r="A577" s="62">
        <v>44351</v>
      </c>
      <c r="B577" s="88">
        <v>-0.20710000000000001</v>
      </c>
      <c r="C577" s="88">
        <v>0.23199999999999998</v>
      </c>
    </row>
    <row r="578" spans="1:3">
      <c r="A578" s="62">
        <v>44354</v>
      </c>
      <c r="B578" s="88">
        <v>-0.20660000000000001</v>
      </c>
      <c r="C578" s="88">
        <v>0.23719999999999999</v>
      </c>
    </row>
    <row r="579" spans="1:3">
      <c r="A579" s="62">
        <v>44355</v>
      </c>
      <c r="B579" s="88">
        <v>-0.20800000000000002</v>
      </c>
      <c r="C579" s="88">
        <v>0.23870000000000002</v>
      </c>
    </row>
    <row r="580" spans="1:3">
      <c r="A580" s="62">
        <v>44356</v>
      </c>
      <c r="B580" s="88">
        <v>-0.20149999999999998</v>
      </c>
      <c r="C580" s="88">
        <v>0.24100000000000002</v>
      </c>
    </row>
    <row r="581" spans="1:3">
      <c r="A581" s="62">
        <v>44357</v>
      </c>
      <c r="B581" s="88">
        <v>-0.21190000000000001</v>
      </c>
      <c r="C581" s="88">
        <v>0.23780000000000001</v>
      </c>
    </row>
    <row r="582" spans="1:3">
      <c r="A582" s="62">
        <v>44358</v>
      </c>
      <c r="B582" s="88">
        <v>-0.21479999999999999</v>
      </c>
      <c r="C582" s="88">
        <v>0.248</v>
      </c>
    </row>
    <row r="583" spans="1:3">
      <c r="A583" s="62">
        <v>44361</v>
      </c>
      <c r="B583" s="88">
        <v>-0.21190000000000001</v>
      </c>
      <c r="C583" s="88">
        <v>0.251</v>
      </c>
    </row>
    <row r="584" spans="1:3">
      <c r="A584" s="62">
        <v>44362</v>
      </c>
      <c r="B584" s="88">
        <v>-0.23739999999999997</v>
      </c>
      <c r="C584" s="88">
        <v>0.25540000000000002</v>
      </c>
    </row>
    <row r="585" spans="1:3">
      <c r="A585" s="62">
        <v>44363</v>
      </c>
      <c r="B585" s="88">
        <v>-0.24239999999999998</v>
      </c>
      <c r="C585" s="88">
        <v>0.25790000000000002</v>
      </c>
    </row>
    <row r="586" spans="1:3">
      <c r="A586" s="62">
        <v>44364</v>
      </c>
      <c r="B586" s="88">
        <v>-0.2445</v>
      </c>
      <c r="C586" s="88">
        <v>0.26039999999999996</v>
      </c>
    </row>
    <row r="587" spans="1:3">
      <c r="A587" s="62">
        <v>44365</v>
      </c>
      <c r="B587" s="88">
        <v>-0.25409999999999999</v>
      </c>
      <c r="C587" s="88">
        <v>0.24210000000000001</v>
      </c>
    </row>
    <row r="588" spans="1:3">
      <c r="A588" s="62">
        <v>44368</v>
      </c>
      <c r="B588" s="88">
        <v>-0.25309999999999999</v>
      </c>
      <c r="C588" s="88">
        <v>0.24840000000000001</v>
      </c>
    </row>
    <row r="589" spans="1:3">
      <c r="A589" s="62">
        <v>44369</v>
      </c>
      <c r="B589" s="88">
        <v>-0.25219999999999998</v>
      </c>
      <c r="C589" s="88">
        <v>0.25009999999999999</v>
      </c>
    </row>
    <row r="590" spans="1:3">
      <c r="A590" s="62">
        <v>44370</v>
      </c>
      <c r="B590" s="88">
        <v>-0.2717</v>
      </c>
      <c r="C590" s="88">
        <v>0.23870000000000002</v>
      </c>
    </row>
    <row r="591" spans="1:3">
      <c r="A591" s="62">
        <v>44371</v>
      </c>
      <c r="B591" s="88">
        <v>-0.27449999999999997</v>
      </c>
      <c r="C591" s="88">
        <v>0.25379999999999997</v>
      </c>
    </row>
    <row r="592" spans="1:3">
      <c r="A592" s="62">
        <v>44372</v>
      </c>
      <c r="B592" s="88">
        <v>-0.27539999999999998</v>
      </c>
      <c r="C592" s="88">
        <v>0.25219999999999998</v>
      </c>
    </row>
    <row r="593" spans="1:3">
      <c r="A593" s="62">
        <v>44375</v>
      </c>
      <c r="B593" s="88">
        <v>-0.27839999999999998</v>
      </c>
      <c r="C593" s="88">
        <v>0.24</v>
      </c>
    </row>
    <row r="594" spans="1:3">
      <c r="A594" s="62">
        <v>44376</v>
      </c>
      <c r="B594" s="88">
        <v>-0.27879999999999999</v>
      </c>
      <c r="C594" s="88">
        <v>0.24179999999999999</v>
      </c>
    </row>
    <row r="595" spans="1:3">
      <c r="A595" s="62">
        <v>44377</v>
      </c>
      <c r="B595" s="88">
        <v>-0.27489999999999998</v>
      </c>
      <c r="C595" s="88">
        <v>0.23050000000000001</v>
      </c>
    </row>
    <row r="596" spans="1:3">
      <c r="A596" s="62">
        <v>44378</v>
      </c>
      <c r="B596" s="88">
        <v>-0.2712</v>
      </c>
      <c r="C596" s="88">
        <v>0.23920000000000002</v>
      </c>
    </row>
    <row r="597" spans="1:3">
      <c r="A597" s="62">
        <v>44379</v>
      </c>
      <c r="B597" s="88">
        <v>-0.27560000000000001</v>
      </c>
      <c r="C597" s="88">
        <v>0.23899999999999999</v>
      </c>
    </row>
    <row r="598" spans="1:3">
      <c r="A598" s="62">
        <v>44382</v>
      </c>
      <c r="B598" s="88">
        <v>-0.2762</v>
      </c>
      <c r="C598" s="88">
        <v>0.24179999999999999</v>
      </c>
    </row>
    <row r="599" spans="1:3">
      <c r="A599" s="62">
        <v>44383</v>
      </c>
      <c r="B599" s="88">
        <v>-0.28100000000000003</v>
      </c>
      <c r="C599" s="88">
        <v>0.23039999999999999</v>
      </c>
    </row>
    <row r="600" spans="1:3">
      <c r="A600" s="62">
        <v>44384</v>
      </c>
      <c r="B600" s="88">
        <v>-0.28859999999999997</v>
      </c>
      <c r="C600" s="88">
        <v>0.23430000000000001</v>
      </c>
    </row>
    <row r="601" spans="1:3">
      <c r="A601" s="62">
        <v>44385</v>
      </c>
      <c r="B601" s="88">
        <v>-0.29350000000000004</v>
      </c>
      <c r="C601" s="88">
        <v>0.20949999999999999</v>
      </c>
    </row>
    <row r="602" spans="1:3">
      <c r="A602" s="62">
        <v>44386</v>
      </c>
      <c r="B602" s="88">
        <v>-0.28470000000000001</v>
      </c>
      <c r="C602" s="88">
        <v>0.2346</v>
      </c>
    </row>
    <row r="603" spans="1:3">
      <c r="A603" s="62">
        <v>44389</v>
      </c>
      <c r="B603" s="88">
        <v>-0.27660000000000001</v>
      </c>
      <c r="C603" s="88">
        <v>0.2402</v>
      </c>
    </row>
    <row r="604" spans="1:3">
      <c r="A604" s="62">
        <v>44390</v>
      </c>
      <c r="B604" s="88">
        <v>-0.27449999999999997</v>
      </c>
      <c r="C604" s="88">
        <v>0.24010000000000001</v>
      </c>
    </row>
    <row r="605" spans="1:3">
      <c r="A605" s="62">
        <v>44391</v>
      </c>
      <c r="B605" s="88">
        <v>-0.27649999999999997</v>
      </c>
      <c r="C605" s="88">
        <v>0.24</v>
      </c>
    </row>
    <row r="606" spans="1:3">
      <c r="A606" s="62">
        <v>44392</v>
      </c>
      <c r="B606" s="88">
        <v>-0.28120000000000001</v>
      </c>
      <c r="C606" s="88">
        <v>0.2278</v>
      </c>
    </row>
    <row r="607" spans="1:3">
      <c r="A607" s="62">
        <v>44393</v>
      </c>
      <c r="B607" s="88">
        <v>-0.27649999999999997</v>
      </c>
      <c r="C607" s="88">
        <v>0.22149999999999997</v>
      </c>
    </row>
    <row r="608" spans="1:3">
      <c r="A608" s="62">
        <v>44396</v>
      </c>
      <c r="B608" s="88">
        <v>-0.29380000000000001</v>
      </c>
      <c r="C608" s="88">
        <v>0.19039999999999999</v>
      </c>
    </row>
    <row r="609" spans="1:3">
      <c r="A609" s="62">
        <v>44397</v>
      </c>
      <c r="B609" s="88">
        <v>-0.29350000000000004</v>
      </c>
      <c r="C609" s="88">
        <v>0.20010000000000003</v>
      </c>
    </row>
    <row r="610" spans="1:3">
      <c r="A610" s="62">
        <v>44398</v>
      </c>
      <c r="B610" s="88">
        <v>-0.28470000000000001</v>
      </c>
      <c r="C610" s="88">
        <v>0.2223</v>
      </c>
    </row>
    <row r="611" spans="1:3">
      <c r="A611" s="62">
        <v>44399</v>
      </c>
      <c r="B611" s="88">
        <v>-0.28639999999999999</v>
      </c>
      <c r="C611" s="88">
        <v>0.22550000000000001</v>
      </c>
    </row>
    <row r="612" spans="1:3">
      <c r="A612" s="62">
        <v>44400</v>
      </c>
      <c r="B612" s="88">
        <v>-0.28170000000000001</v>
      </c>
      <c r="C612" s="88">
        <v>0.24199999999999999</v>
      </c>
    </row>
    <row r="613" spans="1:3">
      <c r="A613" s="62">
        <v>44403</v>
      </c>
      <c r="B613" s="88">
        <v>-0.27429999999999999</v>
      </c>
      <c r="C613" s="88">
        <v>0.24390000000000001</v>
      </c>
    </row>
    <row r="614" spans="1:3">
      <c r="A614" s="62">
        <v>44404</v>
      </c>
      <c r="B614" s="88">
        <v>-0.27149999999999996</v>
      </c>
      <c r="C614" s="88">
        <v>0.23499999999999999</v>
      </c>
    </row>
    <row r="615" spans="1:3">
      <c r="A615" s="62">
        <v>44405</v>
      </c>
      <c r="B615" s="88">
        <v>-0.27399999999999997</v>
      </c>
      <c r="C615" s="88">
        <v>0.24969999999999998</v>
      </c>
    </row>
    <row r="616" spans="1:3">
      <c r="A616" s="62">
        <v>44406</v>
      </c>
      <c r="B616" s="88">
        <v>-0.29770000000000002</v>
      </c>
      <c r="C616" s="88">
        <v>0.25429999999999997</v>
      </c>
    </row>
    <row r="617" spans="1:3">
      <c r="A617" s="62">
        <v>44407</v>
      </c>
      <c r="B617" s="88">
        <v>-0.29149999999999998</v>
      </c>
      <c r="C617" s="88">
        <v>0.25030000000000002</v>
      </c>
    </row>
    <row r="618" spans="1:3">
      <c r="A618" s="62">
        <v>44410</v>
      </c>
      <c r="B618" s="88">
        <v>-0.28770000000000001</v>
      </c>
      <c r="C618" s="88">
        <v>0.26229999999999998</v>
      </c>
    </row>
    <row r="619" spans="1:3">
      <c r="A619" s="62">
        <v>44411</v>
      </c>
      <c r="B619" s="88">
        <v>-0.28300000000000003</v>
      </c>
      <c r="C619" s="88">
        <v>0.27129999999999999</v>
      </c>
    </row>
    <row r="620" spans="1:3">
      <c r="A620" s="62">
        <v>44412</v>
      </c>
      <c r="B620" s="88">
        <v>-0.2853</v>
      </c>
      <c r="C620" s="88">
        <v>0.27560000000000001</v>
      </c>
    </row>
    <row r="621" spans="1:3">
      <c r="A621" s="62">
        <v>44413</v>
      </c>
      <c r="B621" s="88">
        <v>-0.2858</v>
      </c>
      <c r="C621" s="88">
        <v>0.28220000000000001</v>
      </c>
    </row>
    <row r="622" spans="1:3">
      <c r="A622" s="62">
        <v>44414</v>
      </c>
      <c r="B622" s="88">
        <v>-0.28170000000000001</v>
      </c>
      <c r="C622" s="88">
        <v>0.28889999999999999</v>
      </c>
    </row>
    <row r="623" spans="1:3">
      <c r="A623" s="62">
        <v>44417</v>
      </c>
      <c r="B623" s="88">
        <v>-0.28079999999999999</v>
      </c>
      <c r="C623" s="88">
        <v>0.28820000000000001</v>
      </c>
    </row>
    <row r="624" spans="1:3">
      <c r="A624" s="62">
        <v>44418</v>
      </c>
      <c r="B624" s="88">
        <v>-0.28170000000000001</v>
      </c>
      <c r="C624" s="88">
        <v>0.28960000000000002</v>
      </c>
    </row>
    <row r="625" spans="1:3">
      <c r="A625" s="62">
        <v>44419</v>
      </c>
      <c r="B625" s="88">
        <v>-0.27989999999999998</v>
      </c>
      <c r="C625" s="88">
        <v>0.29670000000000002</v>
      </c>
    </row>
    <row r="626" spans="1:3">
      <c r="A626" s="62">
        <v>44420</v>
      </c>
      <c r="B626" s="88">
        <v>-0.27810000000000001</v>
      </c>
      <c r="C626" s="88">
        <v>0.30130000000000001</v>
      </c>
    </row>
    <row r="627" spans="1:3">
      <c r="A627" s="62">
        <v>44421</v>
      </c>
      <c r="B627" s="88">
        <v>-0.27410000000000001</v>
      </c>
      <c r="C627" s="88">
        <v>0.3039</v>
      </c>
    </row>
    <row r="628" spans="1:3">
      <c r="A628" s="62">
        <v>44424</v>
      </c>
      <c r="B628" s="88">
        <v>-0.2757</v>
      </c>
      <c r="C628" s="88">
        <v>0.29309999999999997</v>
      </c>
    </row>
    <row r="629" spans="1:3">
      <c r="A629" s="62">
        <v>44425</v>
      </c>
      <c r="B629" s="88">
        <v>-0.2747</v>
      </c>
      <c r="C629" s="88">
        <v>0.28949999999999998</v>
      </c>
    </row>
    <row r="630" spans="1:3">
      <c r="A630" s="62">
        <v>44426</v>
      </c>
      <c r="B630" s="88">
        <v>-0.26879999999999998</v>
      </c>
      <c r="C630" s="88">
        <v>0.28010000000000002</v>
      </c>
    </row>
    <row r="631" spans="1:3">
      <c r="A631" s="62">
        <v>44427</v>
      </c>
      <c r="B631" s="88">
        <v>-0.26929999999999998</v>
      </c>
      <c r="C631" s="88">
        <v>0.249</v>
      </c>
    </row>
    <row r="632" spans="1:3">
      <c r="A632" s="62">
        <v>44428</v>
      </c>
      <c r="B632" s="88">
        <v>-0.25940000000000002</v>
      </c>
      <c r="C632" s="88">
        <v>0.25290000000000001</v>
      </c>
    </row>
    <row r="633" spans="1:3">
      <c r="A633" s="62">
        <v>44431</v>
      </c>
      <c r="B633" s="88">
        <v>-0.26140000000000002</v>
      </c>
      <c r="C633" s="88">
        <v>0.2636</v>
      </c>
    </row>
    <row r="634" spans="1:3">
      <c r="A634" s="62">
        <v>44432</v>
      </c>
      <c r="B634" s="88">
        <v>-0.26369999999999999</v>
      </c>
      <c r="C634" s="88">
        <v>0.2601</v>
      </c>
    </row>
    <row r="635" spans="1:3">
      <c r="A635" s="62">
        <v>44433</v>
      </c>
      <c r="B635" s="88">
        <v>-0.26390000000000002</v>
      </c>
      <c r="C635" s="88">
        <v>0.26239999999999997</v>
      </c>
    </row>
    <row r="636" spans="1:3">
      <c r="A636" s="62">
        <v>44434</v>
      </c>
      <c r="B636" s="88">
        <v>-0.26890000000000003</v>
      </c>
      <c r="C636" s="88">
        <v>0.26039999999999996</v>
      </c>
    </row>
    <row r="637" spans="1:3">
      <c r="A637" s="62">
        <v>44435</v>
      </c>
      <c r="B637" s="88">
        <v>-0.27010000000000001</v>
      </c>
      <c r="C637" s="88">
        <v>0.26340000000000002</v>
      </c>
    </row>
    <row r="638" spans="1:3">
      <c r="A638" s="62">
        <v>44438</v>
      </c>
      <c r="B638" s="88">
        <v>-0.27010000000000001</v>
      </c>
      <c r="C638" s="88">
        <v>0.26440000000000002</v>
      </c>
    </row>
    <row r="639" spans="1:3">
      <c r="A639" s="62">
        <v>44439</v>
      </c>
      <c r="B639" s="88">
        <v>-0.27449999999999997</v>
      </c>
      <c r="C639" s="88">
        <v>0.2631</v>
      </c>
    </row>
    <row r="640" spans="1:3">
      <c r="A640" s="62">
        <v>44440</v>
      </c>
      <c r="B640" s="88">
        <v>-0.27250000000000002</v>
      </c>
      <c r="C640" s="88">
        <v>0.27789999999999998</v>
      </c>
    </row>
    <row r="641" spans="1:3">
      <c r="A641" s="62">
        <v>44441</v>
      </c>
      <c r="B641" s="88">
        <v>-0.27679999999999999</v>
      </c>
      <c r="C641" s="88">
        <v>0.27879999999999999</v>
      </c>
    </row>
    <row r="642" spans="1:3">
      <c r="A642" s="62">
        <v>44442</v>
      </c>
      <c r="B642" s="88">
        <v>-0.27989999999999998</v>
      </c>
      <c r="C642" s="88">
        <v>0.26489999999999997</v>
      </c>
    </row>
    <row r="643" spans="1:3">
      <c r="A643" s="62">
        <v>44445</v>
      </c>
      <c r="B643" s="88">
        <v>-0.28089999999999998</v>
      </c>
      <c r="C643" s="88">
        <v>0.27510000000000001</v>
      </c>
    </row>
    <row r="644" spans="1:3">
      <c r="A644" s="62">
        <v>44446</v>
      </c>
      <c r="B644" s="88">
        <v>-0.28249999999999997</v>
      </c>
      <c r="C644" s="88">
        <v>0.27179999999999999</v>
      </c>
    </row>
    <row r="645" spans="1:3">
      <c r="A645" s="62">
        <v>44447</v>
      </c>
      <c r="B645" s="88">
        <v>-0.28010000000000002</v>
      </c>
      <c r="C645" s="88">
        <v>0.26090000000000002</v>
      </c>
    </row>
    <row r="646" spans="1:3">
      <c r="A646" s="62">
        <v>44448</v>
      </c>
      <c r="B646" s="88">
        <v>-0.28620000000000001</v>
      </c>
      <c r="C646" s="88">
        <v>0.26390000000000002</v>
      </c>
    </row>
    <row r="647" spans="1:3">
      <c r="A647" s="62">
        <v>44449</v>
      </c>
      <c r="B647" s="88">
        <v>-0.29449999999999998</v>
      </c>
      <c r="C647" s="88">
        <v>0.26</v>
      </c>
    </row>
    <row r="648" spans="1:3">
      <c r="A648" s="62">
        <v>44452</v>
      </c>
      <c r="B648" s="88">
        <v>-0.2898</v>
      </c>
      <c r="C648" s="88">
        <v>0.26250000000000001</v>
      </c>
    </row>
    <row r="649" spans="1:3">
      <c r="A649" s="62">
        <v>44453</v>
      </c>
      <c r="B649" s="88">
        <v>-0.29149999999999998</v>
      </c>
      <c r="C649" s="88">
        <v>0.25790000000000002</v>
      </c>
    </row>
    <row r="650" spans="1:3">
      <c r="A650" s="62">
        <v>44454</v>
      </c>
      <c r="B650" s="88">
        <v>-0.29339999999999999</v>
      </c>
      <c r="C650" s="88">
        <v>0.24480000000000002</v>
      </c>
    </row>
    <row r="651" spans="1:3">
      <c r="A651" s="62">
        <v>44455</v>
      </c>
      <c r="B651" s="88">
        <v>-0.29809999999999998</v>
      </c>
      <c r="C651" s="88">
        <v>0.25219999999999998</v>
      </c>
    </row>
    <row r="652" spans="1:3">
      <c r="A652" s="62">
        <v>44456</v>
      </c>
      <c r="B652" s="88">
        <v>-0.29460000000000003</v>
      </c>
      <c r="C652" s="88">
        <v>0.24230000000000002</v>
      </c>
    </row>
    <row r="653" spans="1:3">
      <c r="A653" s="62">
        <v>44459</v>
      </c>
      <c r="B653" s="88">
        <v>-0.30049999999999999</v>
      </c>
      <c r="C653" s="88">
        <v>0.22070000000000001</v>
      </c>
    </row>
    <row r="654" spans="1:3">
      <c r="A654" s="62">
        <v>44460</v>
      </c>
      <c r="B654" s="88">
        <v>-0.29969999999999997</v>
      </c>
      <c r="C654" s="88">
        <v>0.23899999999999999</v>
      </c>
    </row>
    <row r="655" spans="1:3">
      <c r="A655" s="62">
        <v>44461</v>
      </c>
      <c r="B655" s="88">
        <v>-0.29460000000000003</v>
      </c>
      <c r="C655" s="88">
        <v>0.25489999999999996</v>
      </c>
    </row>
    <row r="656" spans="1:3">
      <c r="A656" s="62">
        <v>44462</v>
      </c>
      <c r="B656" s="88">
        <v>-0.29649999999999999</v>
      </c>
      <c r="C656" s="88">
        <v>0.26719999999999999</v>
      </c>
    </row>
    <row r="657" spans="1:3">
      <c r="A657" s="62">
        <v>44463</v>
      </c>
      <c r="B657" s="88">
        <v>-0.2964</v>
      </c>
      <c r="C657" s="88">
        <v>0.25519999999999998</v>
      </c>
    </row>
    <row r="658" spans="1:3">
      <c r="A658" s="62">
        <v>44466</v>
      </c>
      <c r="B658" s="88">
        <v>-0.28870000000000001</v>
      </c>
      <c r="C658" s="88">
        <v>0.25750000000000001</v>
      </c>
    </row>
    <row r="659" spans="1:3">
      <c r="A659" s="62">
        <v>44467</v>
      </c>
      <c r="B659" s="88">
        <v>-0.29089999999999999</v>
      </c>
      <c r="C659" s="88">
        <v>0.23019999999999999</v>
      </c>
    </row>
    <row r="660" spans="1:3">
      <c r="A660" s="62">
        <v>44468</v>
      </c>
      <c r="B660" s="88">
        <v>-0.29100000000000004</v>
      </c>
      <c r="C660" s="88">
        <v>0.24050000000000002</v>
      </c>
    </row>
    <row r="661" spans="1:3">
      <c r="A661" s="62">
        <v>44469</v>
      </c>
      <c r="B661" s="88">
        <v>-0.29469999999999996</v>
      </c>
      <c r="C661" s="88">
        <v>0.23280000000000001</v>
      </c>
    </row>
    <row r="662" spans="1:3">
      <c r="A662" s="62">
        <v>44470</v>
      </c>
      <c r="B662" s="88">
        <v>-0.30020000000000002</v>
      </c>
      <c r="C662" s="88">
        <v>0.2324</v>
      </c>
    </row>
    <row r="663" spans="1:3">
      <c r="A663" s="62">
        <v>44473</v>
      </c>
      <c r="B663" s="88">
        <v>-0.29399999999999998</v>
      </c>
      <c r="C663" s="88">
        <v>0.2248</v>
      </c>
    </row>
    <row r="664" spans="1:3">
      <c r="A664" s="62">
        <v>44474</v>
      </c>
      <c r="B664" s="88">
        <v>-0.29070000000000001</v>
      </c>
      <c r="C664" s="88">
        <v>0.24340000000000001</v>
      </c>
    </row>
    <row r="665" spans="1:3">
      <c r="A665" s="62">
        <v>44475</v>
      </c>
      <c r="B665" s="88">
        <v>-0.29670000000000002</v>
      </c>
      <c r="C665" s="88">
        <v>0.22769999999999999</v>
      </c>
    </row>
    <row r="666" spans="1:3">
      <c r="A666" s="62">
        <v>44476</v>
      </c>
      <c r="B666" s="88">
        <v>-0.2903</v>
      </c>
      <c r="C666" s="88">
        <v>0.248</v>
      </c>
    </row>
    <row r="667" spans="1:3">
      <c r="A667" s="62">
        <v>44477</v>
      </c>
      <c r="B667" s="88">
        <v>-0.28749999999999998</v>
      </c>
      <c r="C667" s="88">
        <v>0.2404</v>
      </c>
    </row>
    <row r="668" spans="1:3">
      <c r="A668" s="62">
        <v>44480</v>
      </c>
      <c r="B668" s="88">
        <v>-0.28749999999999998</v>
      </c>
      <c r="C668" s="88">
        <v>0.24230000000000002</v>
      </c>
    </row>
    <row r="669" spans="1:3">
      <c r="A669" s="62">
        <v>44481</v>
      </c>
      <c r="B669" s="88">
        <v>-0.2883</v>
      </c>
      <c r="C669" s="88">
        <v>0.23809999999999998</v>
      </c>
    </row>
    <row r="670" spans="1:3">
      <c r="A670" s="62">
        <v>44482</v>
      </c>
      <c r="B670" s="88">
        <v>-0.29089999999999999</v>
      </c>
      <c r="C670" s="88">
        <v>0.24739999999999998</v>
      </c>
    </row>
    <row r="671" spans="1:3">
      <c r="A671" s="62">
        <v>44483</v>
      </c>
      <c r="B671" s="88">
        <v>-0.28539999999999999</v>
      </c>
      <c r="C671" s="88">
        <v>0.26400000000000001</v>
      </c>
    </row>
    <row r="672" spans="1:3">
      <c r="A672" s="62">
        <v>44484</v>
      </c>
      <c r="B672" s="88">
        <v>-0.28270000000000001</v>
      </c>
      <c r="C672" s="88">
        <v>0.27200000000000002</v>
      </c>
    </row>
    <row r="673" spans="1:3">
      <c r="A673" s="62">
        <v>44487</v>
      </c>
      <c r="B673" s="88">
        <v>-0.28460000000000002</v>
      </c>
      <c r="C673" s="88">
        <v>0.26170000000000004</v>
      </c>
    </row>
    <row r="674" spans="1:3">
      <c r="A674" s="62">
        <v>44488</v>
      </c>
      <c r="B674" s="88">
        <v>-0.28850000000000003</v>
      </c>
      <c r="C674" s="88">
        <v>0.2611</v>
      </c>
    </row>
    <row r="675" spans="1:3">
      <c r="A675" s="62">
        <v>44489</v>
      </c>
      <c r="B675" s="88">
        <v>-0.2772</v>
      </c>
      <c r="C675" s="88">
        <v>0.26789999999999997</v>
      </c>
    </row>
    <row r="676" spans="1:3">
      <c r="A676" s="62">
        <v>44490</v>
      </c>
      <c r="B676" s="88">
        <v>-0.27500000000000002</v>
      </c>
      <c r="C676" s="88">
        <v>0.26419999999999999</v>
      </c>
    </row>
    <row r="677" spans="1:3">
      <c r="A677" s="62">
        <v>44491</v>
      </c>
      <c r="B677" s="88">
        <v>-0.27100000000000002</v>
      </c>
      <c r="C677" s="88">
        <v>0.2732</v>
      </c>
    </row>
    <row r="678" spans="1:3">
      <c r="A678" s="62">
        <v>44494</v>
      </c>
      <c r="B678" s="88">
        <v>-0.27560000000000001</v>
      </c>
      <c r="C678" s="88">
        <v>0.26929999999999998</v>
      </c>
    </row>
    <row r="679" spans="1:3">
      <c r="A679" s="62">
        <v>44495</v>
      </c>
      <c r="B679" s="88">
        <v>-0.2878</v>
      </c>
      <c r="C679" s="88">
        <v>0.27940000000000004</v>
      </c>
    </row>
    <row r="680" spans="1:3">
      <c r="A680" s="62">
        <v>44496</v>
      </c>
      <c r="B680" s="88">
        <v>-0.28239999999999998</v>
      </c>
      <c r="C680" s="88">
        <v>0.27690000000000003</v>
      </c>
    </row>
    <row r="681" spans="1:3">
      <c r="A681" s="62">
        <v>44497</v>
      </c>
      <c r="B681" s="88">
        <v>-0.28850000000000003</v>
      </c>
      <c r="C681" s="88">
        <v>0.28649999999999998</v>
      </c>
    </row>
    <row r="682" spans="1:3">
      <c r="A682" s="62">
        <v>44498</v>
      </c>
      <c r="B682" s="88">
        <v>-0.28850000000000003</v>
      </c>
      <c r="C682" s="88">
        <v>0.29149999999999998</v>
      </c>
    </row>
    <row r="683" spans="1:3">
      <c r="A683" s="62">
        <v>44501</v>
      </c>
      <c r="B683" s="88">
        <v>-0.27899999999999997</v>
      </c>
      <c r="C683" s="88">
        <v>0.3034</v>
      </c>
    </row>
    <row r="684" spans="1:3">
      <c r="A684" s="62">
        <v>44502</v>
      </c>
      <c r="B684" s="88">
        <v>-0.28029999999999999</v>
      </c>
      <c r="C684" s="88">
        <v>0.30980000000000002</v>
      </c>
    </row>
    <row r="685" spans="1:3">
      <c r="A685" s="62">
        <v>44503</v>
      </c>
      <c r="B685" s="88">
        <v>-0.28220000000000001</v>
      </c>
      <c r="C685" s="88">
        <v>0.31420000000000003</v>
      </c>
    </row>
    <row r="686" spans="1:3">
      <c r="A686" s="62">
        <v>44504</v>
      </c>
      <c r="B686" s="88">
        <v>-0.28370000000000001</v>
      </c>
      <c r="C686" s="88">
        <v>0.32119999999999999</v>
      </c>
    </row>
    <row r="687" spans="1:3">
      <c r="A687" s="62">
        <v>44505</v>
      </c>
      <c r="B687" s="88">
        <v>-0.27429999999999999</v>
      </c>
      <c r="C687" s="88">
        <v>0.33130000000000004</v>
      </c>
    </row>
    <row r="688" spans="1:3">
      <c r="A688" s="62">
        <v>44508</v>
      </c>
      <c r="B688" s="88">
        <v>-0.2762</v>
      </c>
      <c r="C688" s="88">
        <v>0.33250000000000002</v>
      </c>
    </row>
    <row r="689" spans="1:3">
      <c r="A689" s="62">
        <v>44509</v>
      </c>
      <c r="B689" s="88">
        <v>-0.27200000000000002</v>
      </c>
      <c r="C689" s="88">
        <v>0.33169999999999999</v>
      </c>
    </row>
    <row r="690" spans="1:3">
      <c r="A690" s="62">
        <v>44510</v>
      </c>
      <c r="B690" s="88">
        <v>-0.25879999999999997</v>
      </c>
      <c r="C690" s="88">
        <v>0.33210000000000001</v>
      </c>
    </row>
    <row r="691" spans="1:3">
      <c r="A691" s="62">
        <v>44511</v>
      </c>
      <c r="B691" s="88">
        <v>-0.25739999999999996</v>
      </c>
      <c r="C691" s="88">
        <v>0.33479999999999999</v>
      </c>
    </row>
    <row r="692" spans="1:3">
      <c r="A692" s="62">
        <v>44512</v>
      </c>
      <c r="B692" s="88">
        <v>-0.25629999999999997</v>
      </c>
      <c r="C692" s="88">
        <v>0.34079999999999999</v>
      </c>
    </row>
    <row r="693" spans="1:3">
      <c r="A693" s="62">
        <v>44515</v>
      </c>
      <c r="B693" s="88">
        <v>-0.25739999999999996</v>
      </c>
      <c r="C693" s="88">
        <v>0.34789999999999999</v>
      </c>
    </row>
    <row r="694" spans="1:3">
      <c r="A694" s="62">
        <v>44516</v>
      </c>
      <c r="B694" s="88">
        <v>-0.26019999999999999</v>
      </c>
      <c r="C694" s="88">
        <v>0.35240000000000005</v>
      </c>
    </row>
    <row r="695" spans="1:3">
      <c r="A695" s="62">
        <v>44517</v>
      </c>
      <c r="B695" s="88">
        <v>-0.2621</v>
      </c>
      <c r="C695" s="88">
        <v>0.35320000000000001</v>
      </c>
    </row>
    <row r="696" spans="1:3">
      <c r="A696" s="62">
        <v>44518</v>
      </c>
      <c r="B696" s="88">
        <v>-0.26239999999999997</v>
      </c>
      <c r="C696" s="88">
        <v>0.35039999999999999</v>
      </c>
    </row>
    <row r="697" spans="1:3">
      <c r="A697" s="62">
        <v>44519</v>
      </c>
      <c r="B697" s="88">
        <v>-0.27149999999999996</v>
      </c>
      <c r="C697" s="88">
        <v>0.3448</v>
      </c>
    </row>
    <row r="698" spans="1:3">
      <c r="A698" s="62">
        <v>44522</v>
      </c>
      <c r="B698" s="88">
        <v>-0.25670000000000004</v>
      </c>
      <c r="C698" s="88">
        <v>0.34340000000000004</v>
      </c>
    </row>
    <row r="699" spans="1:3">
      <c r="A699" s="62">
        <v>44523</v>
      </c>
      <c r="B699" s="88">
        <v>-0.2505</v>
      </c>
      <c r="C699" s="88">
        <v>0.33200000000000002</v>
      </c>
    </row>
    <row r="700" spans="1:3">
      <c r="A700" s="62">
        <v>44524</v>
      </c>
      <c r="B700" s="88">
        <v>-0.25140000000000001</v>
      </c>
      <c r="C700" s="88">
        <v>0.33149999999999996</v>
      </c>
    </row>
    <row r="701" spans="1:3">
      <c r="A701" s="62">
        <v>44525</v>
      </c>
      <c r="B701" s="88">
        <v>-0.25309999999999999</v>
      </c>
      <c r="C701" s="88">
        <v>0.33789999999999998</v>
      </c>
    </row>
    <row r="702" spans="1:3">
      <c r="A702" s="62">
        <v>44526</v>
      </c>
      <c r="B702" s="88">
        <v>-0.27100000000000002</v>
      </c>
      <c r="C702" s="88">
        <v>0.27429999999999999</v>
      </c>
    </row>
    <row r="703" spans="1:3">
      <c r="A703" s="62">
        <v>44529</v>
      </c>
      <c r="B703" s="88">
        <v>-0.2757</v>
      </c>
      <c r="C703" s="88">
        <v>0.28120000000000001</v>
      </c>
    </row>
    <row r="704" spans="1:3">
      <c r="A704" s="62">
        <v>44530</v>
      </c>
      <c r="B704" s="88">
        <v>-0.2828</v>
      </c>
      <c r="C704" s="88">
        <v>0.27079999999999999</v>
      </c>
    </row>
    <row r="705" spans="1:3">
      <c r="A705" s="62">
        <v>44531</v>
      </c>
      <c r="B705" s="88">
        <v>-0.27500000000000002</v>
      </c>
      <c r="C705" s="88">
        <v>0.30120000000000002</v>
      </c>
    </row>
    <row r="706" spans="1:3">
      <c r="A706" s="62">
        <v>44532</v>
      </c>
      <c r="B706" s="88">
        <v>-0.29849999999999999</v>
      </c>
      <c r="C706" s="88">
        <v>0.28489999999999999</v>
      </c>
    </row>
    <row r="707" spans="1:3">
      <c r="A707" s="62">
        <v>44533</v>
      </c>
      <c r="B707" s="88">
        <v>-0.30480000000000002</v>
      </c>
      <c r="C707" s="88">
        <v>0.2792</v>
      </c>
    </row>
    <row r="708" spans="1:3">
      <c r="A708" s="62">
        <v>44536</v>
      </c>
      <c r="B708" s="88">
        <v>-0.30099999999999999</v>
      </c>
      <c r="C708" s="88">
        <v>0.29820000000000002</v>
      </c>
    </row>
    <row r="709" spans="1:3">
      <c r="A709" s="62">
        <v>44537</v>
      </c>
      <c r="B709" s="88">
        <v>-0.3004</v>
      </c>
      <c r="C709" s="88">
        <v>0.33590000000000003</v>
      </c>
    </row>
    <row r="710" spans="1:3">
      <c r="A710" s="62">
        <v>44538</v>
      </c>
      <c r="B710" s="88">
        <v>-0.30459999999999998</v>
      </c>
      <c r="C710" s="88">
        <v>0.32630000000000003</v>
      </c>
    </row>
    <row r="711" spans="1:3">
      <c r="A711" s="62">
        <v>44539</v>
      </c>
      <c r="B711" s="88">
        <v>-0.30840000000000001</v>
      </c>
      <c r="C711" s="88">
        <v>0.3251</v>
      </c>
    </row>
    <row r="712" spans="1:3">
      <c r="A712" s="62">
        <v>44540</v>
      </c>
      <c r="B712" s="88">
        <v>-0.30430000000000001</v>
      </c>
      <c r="C712" s="88">
        <v>0.32200000000000001</v>
      </c>
    </row>
    <row r="713" spans="1:3">
      <c r="A713" s="62">
        <v>44543</v>
      </c>
      <c r="B713" s="88">
        <v>-0.32159999999999994</v>
      </c>
      <c r="C713" s="88">
        <v>0.31280000000000002</v>
      </c>
    </row>
    <row r="714" spans="1:3">
      <c r="A714" s="62">
        <v>44544</v>
      </c>
      <c r="B714" s="88">
        <v>-0.30690000000000001</v>
      </c>
      <c r="C714" s="88">
        <v>0.30380000000000001</v>
      </c>
    </row>
    <row r="715" spans="1:3">
      <c r="A715" s="62">
        <v>44545</v>
      </c>
      <c r="B715" s="88">
        <v>-0.30809999999999998</v>
      </c>
      <c r="C715" s="88">
        <v>0.30990000000000001</v>
      </c>
    </row>
    <row r="716" spans="1:3">
      <c r="A716" s="62">
        <v>44546</v>
      </c>
      <c r="B716" s="88">
        <v>-0.30459999999999998</v>
      </c>
      <c r="C716" s="88">
        <v>0.32450000000000001</v>
      </c>
    </row>
    <row r="717" spans="1:3">
      <c r="A717" s="62">
        <v>44547</v>
      </c>
      <c r="B717" s="88">
        <v>-0.29830000000000001</v>
      </c>
      <c r="C717" s="88">
        <v>0.30969999999999998</v>
      </c>
    </row>
    <row r="718" spans="1:3">
      <c r="A718" s="62">
        <v>44550</v>
      </c>
      <c r="B718" s="88">
        <v>-0.30170000000000002</v>
      </c>
      <c r="C718" s="88">
        <v>0.29899999999999999</v>
      </c>
    </row>
    <row r="719" spans="1:3">
      <c r="A719" s="62">
        <v>44551</v>
      </c>
      <c r="B719" s="88">
        <v>-0.29530000000000001</v>
      </c>
      <c r="C719" s="88">
        <v>0.31690000000000002</v>
      </c>
    </row>
    <row r="720" spans="1:3">
      <c r="A720" s="62">
        <v>44552</v>
      </c>
      <c r="B720" s="88">
        <v>-0.29309999999999997</v>
      </c>
      <c r="C720" s="88">
        <v>0.33329999999999999</v>
      </c>
    </row>
    <row r="721" spans="1:3">
      <c r="A721" s="62">
        <v>44553</v>
      </c>
      <c r="B721" s="88">
        <v>-0.2949</v>
      </c>
      <c r="C721" s="88">
        <v>0.34360000000000002</v>
      </c>
    </row>
    <row r="722" spans="1:3">
      <c r="A722" s="62">
        <v>44554</v>
      </c>
      <c r="B722" s="88">
        <v>-0.2923</v>
      </c>
      <c r="C722" s="88">
        <v>0.33990000000000004</v>
      </c>
    </row>
    <row r="723" spans="1:3">
      <c r="A723" s="62">
        <v>44557</v>
      </c>
      <c r="B723" s="88">
        <v>-0.29320000000000002</v>
      </c>
      <c r="C723" s="88">
        <v>0.35009999999999997</v>
      </c>
    </row>
    <row r="724" spans="1:3">
      <c r="A724" s="62">
        <v>44558</v>
      </c>
      <c r="B724" s="88">
        <v>-0.28960000000000002</v>
      </c>
      <c r="C724" s="88">
        <v>0.35780000000000001</v>
      </c>
    </row>
    <row r="725" spans="1:3">
      <c r="A725" s="62">
        <v>44559</v>
      </c>
      <c r="B725" s="88">
        <v>-0.28910000000000002</v>
      </c>
      <c r="C725" s="88">
        <v>0.35409999999999997</v>
      </c>
    </row>
    <row r="726" spans="1:3">
      <c r="A726" s="62">
        <v>44560</v>
      </c>
      <c r="B726" s="88">
        <v>-0.28910000000000002</v>
      </c>
      <c r="C726" s="88">
        <v>0.35630000000000001</v>
      </c>
    </row>
    <row r="727" spans="1:3">
      <c r="A727" s="62">
        <v>44561</v>
      </c>
      <c r="B727" s="88">
        <v>-0.29010000000000002</v>
      </c>
      <c r="C727" s="88">
        <v>0.35249999999999998</v>
      </c>
    </row>
    <row r="728" spans="1:3">
      <c r="A728" s="62">
        <v>44564</v>
      </c>
      <c r="B728" s="88">
        <v>-0.2893</v>
      </c>
      <c r="C728" s="88">
        <v>0.36460000000000004</v>
      </c>
    </row>
    <row r="729" spans="1:3">
      <c r="A729" s="62">
        <v>44565</v>
      </c>
      <c r="B729" s="88">
        <v>-0.2843</v>
      </c>
      <c r="C729" s="88">
        <v>0.3836</v>
      </c>
    </row>
    <row r="730" spans="1:3">
      <c r="A730" s="62">
        <v>44566</v>
      </c>
      <c r="B730" s="88">
        <v>-0.2873</v>
      </c>
      <c r="C730" s="88">
        <v>0.3947</v>
      </c>
    </row>
    <row r="731" spans="1:3">
      <c r="A731" s="62">
        <v>44567</v>
      </c>
      <c r="B731" s="88">
        <v>-0.28870000000000001</v>
      </c>
      <c r="C731" s="88">
        <v>0.37079999999999996</v>
      </c>
    </row>
    <row r="732" spans="1:3">
      <c r="A732" s="62">
        <v>44568</v>
      </c>
      <c r="B732" s="88">
        <v>-0.28889999999999999</v>
      </c>
      <c r="C732" s="88">
        <v>0.36499999999999999</v>
      </c>
    </row>
    <row r="733" spans="1:3">
      <c r="A733" s="62">
        <v>44571</v>
      </c>
      <c r="B733" s="88">
        <v>-0.27379999999999999</v>
      </c>
      <c r="C733" s="88">
        <v>0.34539999999999998</v>
      </c>
    </row>
    <row r="734" spans="1:3">
      <c r="A734" s="62">
        <v>44572</v>
      </c>
      <c r="B734" s="88">
        <v>-0.26919999999999999</v>
      </c>
      <c r="C734" s="88">
        <v>0.35820000000000002</v>
      </c>
    </row>
    <row r="735" spans="1:3">
      <c r="A735" s="62">
        <v>44573</v>
      </c>
      <c r="B735" s="88">
        <v>-0.26489999999999997</v>
      </c>
      <c r="C735" s="88">
        <v>0.36840000000000006</v>
      </c>
    </row>
    <row r="736" spans="1:3">
      <c r="A736" s="62">
        <v>44574</v>
      </c>
      <c r="B736" s="88">
        <v>-0.25480000000000003</v>
      </c>
      <c r="C736" s="88">
        <v>0.36159999999999998</v>
      </c>
    </row>
    <row r="737" spans="1:3">
      <c r="A737" s="62">
        <v>44575</v>
      </c>
      <c r="B737" s="88">
        <v>-0.24829999999999999</v>
      </c>
      <c r="C737" s="88">
        <v>0.35060000000000002</v>
      </c>
    </row>
    <row r="738" spans="1:3">
      <c r="A738" s="62">
        <v>44578</v>
      </c>
      <c r="B738" s="88">
        <v>-0.25030000000000002</v>
      </c>
      <c r="C738" s="88">
        <v>0.36170000000000002</v>
      </c>
    </row>
    <row r="739" spans="1:3">
      <c r="A739" s="62">
        <v>44579</v>
      </c>
      <c r="B739" s="88">
        <v>-0.2477</v>
      </c>
      <c r="C739" s="88">
        <v>0.34889999999999999</v>
      </c>
    </row>
    <row r="740" spans="1:3">
      <c r="A740" s="62">
        <v>44580</v>
      </c>
      <c r="B740" s="88">
        <v>-0.24929999999999999</v>
      </c>
      <c r="C740" s="88">
        <v>0.35630000000000001</v>
      </c>
    </row>
    <row r="741" spans="1:3">
      <c r="A741" s="62">
        <v>44581</v>
      </c>
      <c r="B741" s="88">
        <v>-0.25219999999999998</v>
      </c>
      <c r="C741" s="88">
        <v>0.36030000000000001</v>
      </c>
    </row>
    <row r="742" spans="1:3">
      <c r="A742" s="62">
        <v>44582</v>
      </c>
      <c r="B742" s="88">
        <v>-0.25359999999999999</v>
      </c>
      <c r="C742" s="88">
        <v>0.33649999999999997</v>
      </c>
    </row>
    <row r="743" spans="1:3">
      <c r="A743" s="62">
        <v>44585</v>
      </c>
      <c r="B743" s="88">
        <v>-0.24690000000000001</v>
      </c>
      <c r="C743" s="88">
        <v>0.28339999999999999</v>
      </c>
    </row>
    <row r="744" spans="1:3">
      <c r="A744" s="62">
        <v>44586</v>
      </c>
      <c r="B744" s="88">
        <v>-0.23530000000000001</v>
      </c>
      <c r="C744" s="88">
        <v>0.29289999999999999</v>
      </c>
    </row>
    <row r="745" spans="1:3">
      <c r="A745" s="62">
        <v>44587</v>
      </c>
      <c r="B745" s="88">
        <v>-0.23420000000000002</v>
      </c>
      <c r="C745" s="88">
        <v>0.3201</v>
      </c>
    </row>
    <row r="746" spans="1:3">
      <c r="A746" s="62">
        <v>44588</v>
      </c>
      <c r="B746" s="88">
        <v>-0.2213</v>
      </c>
      <c r="C746" s="88">
        <v>0.32799999999999996</v>
      </c>
    </row>
    <row r="747" spans="1:3">
      <c r="A747" s="62">
        <v>44589</v>
      </c>
      <c r="B747" s="88">
        <v>-0.21030000000000001</v>
      </c>
      <c r="C747" s="88">
        <v>0.31709999999999999</v>
      </c>
    </row>
    <row r="748" spans="1:3">
      <c r="A748" s="62">
        <v>44592</v>
      </c>
      <c r="B748" s="88">
        <v>-0.21420000000000003</v>
      </c>
      <c r="C748" s="88">
        <v>0.32340000000000002</v>
      </c>
    </row>
    <row r="749" spans="1:3">
      <c r="A749" s="62">
        <v>44593</v>
      </c>
      <c r="B749" s="88">
        <v>-0.22500000000000001</v>
      </c>
      <c r="C749" s="88">
        <v>0.34240000000000004</v>
      </c>
    </row>
    <row r="750" spans="1:3">
      <c r="A750" s="62">
        <v>44594</v>
      </c>
      <c r="B750" s="88">
        <v>-0.217</v>
      </c>
      <c r="C750" s="88">
        <v>0.3453</v>
      </c>
    </row>
    <row r="751" spans="1:3">
      <c r="A751" s="62">
        <v>44595</v>
      </c>
      <c r="B751" s="88">
        <v>-0.21100000000000002</v>
      </c>
      <c r="C751" s="88">
        <v>0.3246</v>
      </c>
    </row>
    <row r="752" spans="1:3">
      <c r="A752" s="62">
        <v>44596</v>
      </c>
      <c r="B752" s="88">
        <v>-0.20920000000000002</v>
      </c>
      <c r="C752" s="88">
        <v>0.31440000000000001</v>
      </c>
    </row>
    <row r="753" spans="1:3">
      <c r="A753" s="62">
        <v>44599</v>
      </c>
      <c r="B753" s="88">
        <v>-0.2041</v>
      </c>
      <c r="C753" s="88">
        <v>0.32530000000000003</v>
      </c>
    </row>
    <row r="754" spans="1:3">
      <c r="A754" s="62">
        <v>44600</v>
      </c>
      <c r="B754" s="88">
        <v>-0.18870000000000001</v>
      </c>
      <c r="C754" s="88">
        <v>0.32890000000000003</v>
      </c>
    </row>
    <row r="755" spans="1:3">
      <c r="A755" s="62">
        <v>44601</v>
      </c>
      <c r="B755" s="88">
        <v>-0.18429999999999999</v>
      </c>
      <c r="C755" s="88">
        <v>0.3483</v>
      </c>
    </row>
    <row r="756" spans="1:3">
      <c r="A756" s="62">
        <v>44602</v>
      </c>
      <c r="B756" s="88">
        <v>-0.18160000000000001</v>
      </c>
      <c r="C756" s="88">
        <v>0.34279999999999999</v>
      </c>
    </row>
    <row r="757" spans="1:3">
      <c r="A757" s="62">
        <v>44603</v>
      </c>
      <c r="B757" s="88">
        <v>-0.17649999999999999</v>
      </c>
      <c r="C757" s="88">
        <v>0.32569999999999999</v>
      </c>
    </row>
    <row r="758" spans="1:3">
      <c r="A758" s="62">
        <v>44606</v>
      </c>
      <c r="B758" s="88">
        <v>-0.17929999999999999</v>
      </c>
      <c r="C758" s="88">
        <v>0.29559999999999997</v>
      </c>
    </row>
    <row r="759" spans="1:3">
      <c r="A759" s="62">
        <v>44607</v>
      </c>
      <c r="B759" s="88">
        <v>-0.1789</v>
      </c>
      <c r="C759" s="88">
        <v>0.31980000000000003</v>
      </c>
    </row>
    <row r="760" spans="1:3">
      <c r="A760" s="62">
        <v>44608</v>
      </c>
      <c r="B760" s="88">
        <v>-0.17989999999999998</v>
      </c>
      <c r="C760" s="88">
        <v>0.31690000000000002</v>
      </c>
    </row>
    <row r="761" spans="1:3">
      <c r="A761" s="62">
        <v>44609</v>
      </c>
      <c r="B761" s="88">
        <v>-0.1754</v>
      </c>
      <c r="C761" s="88">
        <v>0.3135</v>
      </c>
    </row>
    <row r="762" spans="1:3">
      <c r="A762" s="62">
        <v>44610</v>
      </c>
      <c r="B762" s="88">
        <v>-0.16949999999999998</v>
      </c>
      <c r="C762" s="88">
        <v>0.31019999999999998</v>
      </c>
    </row>
    <row r="763" spans="1:3">
      <c r="A763" s="62">
        <v>44613</v>
      </c>
      <c r="B763" s="88">
        <v>-0.17449999999999999</v>
      </c>
      <c r="C763" s="88">
        <v>0.28350000000000003</v>
      </c>
    </row>
    <row r="764" spans="1:3">
      <c r="A764" s="62">
        <v>44614</v>
      </c>
      <c r="B764" s="88">
        <v>-0.17149999999999999</v>
      </c>
      <c r="C764" s="88">
        <v>0.28339999999999999</v>
      </c>
    </row>
    <row r="765" spans="1:3">
      <c r="A765" s="62">
        <v>44615</v>
      </c>
      <c r="B765" s="88">
        <v>-0.1704</v>
      </c>
      <c r="C765" s="88">
        <v>0.28210000000000002</v>
      </c>
    </row>
    <row r="766" spans="1:3">
      <c r="A766" s="62">
        <v>44616</v>
      </c>
      <c r="B766" s="88">
        <v>-0.19190000000000002</v>
      </c>
      <c r="C766" s="88">
        <v>0.23300000000000001</v>
      </c>
    </row>
    <row r="767" spans="1:3">
      <c r="A767" s="62">
        <v>44617</v>
      </c>
      <c r="B767" s="88">
        <v>-0.17859999999999998</v>
      </c>
      <c r="C767" s="88">
        <v>0.2767</v>
      </c>
    </row>
    <row r="768" spans="1:3">
      <c r="A768" s="62">
        <v>44620</v>
      </c>
      <c r="B768" s="88">
        <v>-0.1845</v>
      </c>
      <c r="C768" s="88">
        <v>0.25900000000000001</v>
      </c>
    </row>
    <row r="769" spans="1:3">
      <c r="A769" s="62">
        <v>44621</v>
      </c>
      <c r="B769" s="88">
        <v>-0.18609999999999999</v>
      </c>
      <c r="C769" s="88">
        <v>0.2094</v>
      </c>
    </row>
    <row r="770" spans="1:3">
      <c r="A770" s="62">
        <v>44622</v>
      </c>
      <c r="B770" s="88">
        <v>-0.1852</v>
      </c>
      <c r="C770" s="88">
        <v>0.2286</v>
      </c>
    </row>
    <row r="771" spans="1:3">
      <c r="A771" s="62">
        <v>44623</v>
      </c>
      <c r="B771" s="88">
        <v>-0.19140000000000001</v>
      </c>
      <c r="C771" s="88">
        <v>0.20600000000000002</v>
      </c>
    </row>
    <row r="772" spans="1:3">
      <c r="A772" s="62">
        <v>44624</v>
      </c>
      <c r="B772" s="88">
        <v>-0.21340000000000001</v>
      </c>
      <c r="C772" s="88">
        <v>0.14610000000000001</v>
      </c>
    </row>
    <row r="773" spans="1:3">
      <c r="A773" s="62">
        <v>44627</v>
      </c>
      <c r="B773" s="88">
        <v>-0.2253</v>
      </c>
      <c r="C773" s="88">
        <v>0.13109999999999999</v>
      </c>
    </row>
    <row r="774" spans="1:3">
      <c r="A774" s="62">
        <v>44628</v>
      </c>
      <c r="B774" s="88">
        <v>-0.22559999999999999</v>
      </c>
      <c r="C774" s="88">
        <v>0.1275</v>
      </c>
    </row>
    <row r="775" spans="1:3">
      <c r="A775" s="62">
        <v>44629</v>
      </c>
      <c r="B775" s="88">
        <v>-0.21</v>
      </c>
      <c r="C775" s="88">
        <v>0.20780000000000001</v>
      </c>
    </row>
    <row r="776" spans="1:3">
      <c r="A776" s="62">
        <v>44630</v>
      </c>
      <c r="B776" s="88">
        <v>-0.2054</v>
      </c>
      <c r="C776" s="88">
        <v>0.1736</v>
      </c>
    </row>
    <row r="777" spans="1:3">
      <c r="A777" s="62">
        <v>44631</v>
      </c>
      <c r="B777" s="88">
        <v>-0.2087</v>
      </c>
      <c r="C777" s="88">
        <v>0.1837</v>
      </c>
    </row>
    <row r="778" spans="1:3">
      <c r="A778" s="62">
        <v>44634</v>
      </c>
      <c r="B778" s="88">
        <v>-0.20079999999999998</v>
      </c>
      <c r="C778" s="88">
        <v>0.20440000000000003</v>
      </c>
    </row>
    <row r="779" spans="1:3">
      <c r="A779" s="62">
        <v>44635</v>
      </c>
      <c r="B779" s="88">
        <v>-0.1953</v>
      </c>
      <c r="C779" s="88">
        <v>0.2016</v>
      </c>
    </row>
    <row r="780" spans="1:3">
      <c r="A780" s="62">
        <v>44636</v>
      </c>
      <c r="B780" s="88">
        <v>-0.2014</v>
      </c>
      <c r="C780" s="88">
        <v>0.24579999999999999</v>
      </c>
    </row>
    <row r="781" spans="1:3">
      <c r="A781" s="62">
        <v>44637</v>
      </c>
      <c r="B781" s="88">
        <v>-0.19440000000000002</v>
      </c>
      <c r="C781" s="88">
        <v>0.25030000000000002</v>
      </c>
    </row>
    <row r="782" spans="1:3">
      <c r="A782" s="62">
        <v>44638</v>
      </c>
      <c r="B782" s="88">
        <v>-0.20499999999999999</v>
      </c>
      <c r="C782" s="88">
        <v>0.25170000000000003</v>
      </c>
    </row>
    <row r="783" spans="1:3">
      <c r="A783" s="62">
        <v>44641</v>
      </c>
      <c r="B783" s="88">
        <v>-0.19760000000000003</v>
      </c>
      <c r="C783" s="88">
        <v>0.24460000000000001</v>
      </c>
    </row>
    <row r="784" spans="1:3">
      <c r="A784" s="62">
        <v>44642</v>
      </c>
      <c r="B784" s="88">
        <v>-0.19350000000000001</v>
      </c>
      <c r="C784" s="88">
        <v>0.25920000000000004</v>
      </c>
    </row>
    <row r="785" spans="1:3">
      <c r="A785" s="62">
        <v>44643</v>
      </c>
      <c r="B785" s="88">
        <v>-0.1938</v>
      </c>
      <c r="C785" s="88">
        <v>0.24440000000000001</v>
      </c>
    </row>
    <row r="786" spans="1:3">
      <c r="A786" s="62">
        <v>44644</v>
      </c>
      <c r="B786" s="88">
        <v>-0.192</v>
      </c>
      <c r="C786" s="88">
        <v>0.23960000000000001</v>
      </c>
    </row>
    <row r="787" spans="1:3">
      <c r="A787" s="62">
        <v>44645</v>
      </c>
      <c r="B787" s="88">
        <v>-0.1855</v>
      </c>
      <c r="C787" s="88">
        <v>0.23920000000000002</v>
      </c>
    </row>
    <row r="788" spans="1:3">
      <c r="A788" s="62">
        <v>44648</v>
      </c>
      <c r="B788" s="88">
        <v>-0.1822</v>
      </c>
      <c r="C788" s="88">
        <v>0.24590000000000001</v>
      </c>
    </row>
    <row r="789" spans="1:3">
      <c r="A789" s="62">
        <v>44649</v>
      </c>
      <c r="B789" s="88">
        <v>-0.18760000000000002</v>
      </c>
      <c r="C789" s="88">
        <v>0.2843</v>
      </c>
    </row>
    <row r="790" spans="1:3">
      <c r="A790" s="62">
        <v>44650</v>
      </c>
      <c r="B790" s="88">
        <v>-0.1885</v>
      </c>
      <c r="C790" s="88">
        <v>0.2747</v>
      </c>
    </row>
    <row r="791" spans="1:3">
      <c r="A791" s="62">
        <v>44651</v>
      </c>
      <c r="B791" s="88">
        <v>-0.1928</v>
      </c>
      <c r="C791" s="88">
        <v>0.25920000000000004</v>
      </c>
    </row>
    <row r="792" spans="1:3">
      <c r="A792" s="62">
        <v>44652</v>
      </c>
      <c r="B792" s="88">
        <v>-0.18719999999999998</v>
      </c>
      <c r="C792" s="88">
        <v>0.26390000000000002</v>
      </c>
    </row>
    <row r="793" spans="1:3">
      <c r="A793" s="62">
        <v>44655</v>
      </c>
      <c r="B793" s="88">
        <v>-0.1925</v>
      </c>
      <c r="C793" s="88">
        <v>0.27279999999999999</v>
      </c>
    </row>
    <row r="794" spans="1:3">
      <c r="A794" s="62">
        <v>44656</v>
      </c>
      <c r="B794" s="88">
        <v>-0.1928</v>
      </c>
      <c r="C794" s="88">
        <v>0.25650000000000001</v>
      </c>
    </row>
    <row r="795" spans="1:3">
      <c r="A795" s="62">
        <v>44657</v>
      </c>
      <c r="B795" s="88">
        <v>-0.18160000000000001</v>
      </c>
      <c r="C795" s="88">
        <v>0.2288</v>
      </c>
    </row>
    <row r="796" spans="1:3">
      <c r="A796" s="62">
        <v>44658</v>
      </c>
      <c r="B796" s="88">
        <v>-0.18100000000000002</v>
      </c>
      <c r="C796" s="88">
        <v>0.2218</v>
      </c>
    </row>
    <row r="797" spans="1:3">
      <c r="A797" s="62">
        <v>44659</v>
      </c>
      <c r="B797" s="88">
        <v>-0.16769999999999999</v>
      </c>
      <c r="C797" s="88">
        <v>0.23809999999999998</v>
      </c>
    </row>
    <row r="798" spans="1:3">
      <c r="A798" s="62">
        <v>44662</v>
      </c>
      <c r="B798" s="88">
        <v>-0.16300000000000001</v>
      </c>
      <c r="C798" s="88">
        <v>0.23960000000000001</v>
      </c>
    </row>
    <row r="799" spans="1:3">
      <c r="A799" s="62">
        <v>44663</v>
      </c>
      <c r="B799" s="88">
        <v>-0.16239999999999999</v>
      </c>
      <c r="C799" s="88">
        <v>0.2361</v>
      </c>
    </row>
    <row r="800" spans="1:3">
      <c r="A800" s="62">
        <v>44664</v>
      </c>
      <c r="B800" s="88">
        <v>-0.15970000000000001</v>
      </c>
      <c r="C800" s="88">
        <v>0.23699999999999999</v>
      </c>
    </row>
    <row r="801" spans="1:3">
      <c r="A801" s="62">
        <v>44665</v>
      </c>
      <c r="B801" s="88">
        <v>-0.151</v>
      </c>
      <c r="C801" s="88">
        <v>0.24590000000000001</v>
      </c>
    </row>
    <row r="802" spans="1:3">
      <c r="A802" s="62">
        <v>44670</v>
      </c>
      <c r="B802" s="88">
        <v>-0.15759999999999999</v>
      </c>
      <c r="C802" s="88">
        <v>0.23559999999999998</v>
      </c>
    </row>
    <row r="803" spans="1:3">
      <c r="A803" s="62">
        <v>44671</v>
      </c>
      <c r="B803" s="88">
        <v>-0.16</v>
      </c>
      <c r="C803" s="88">
        <v>0.25259999999999999</v>
      </c>
    </row>
    <row r="804" spans="1:3">
      <c r="A804" s="62">
        <v>44672</v>
      </c>
      <c r="B804" s="88">
        <v>-0.1641</v>
      </c>
      <c r="C804" s="88">
        <v>0.2697</v>
      </c>
    </row>
    <row r="805" spans="1:3">
      <c r="A805" s="62">
        <v>44673</v>
      </c>
      <c r="B805" s="88">
        <v>-0.16239999999999999</v>
      </c>
      <c r="C805" s="88">
        <v>0.24440000000000001</v>
      </c>
    </row>
    <row r="806" spans="1:3">
      <c r="A806" s="62">
        <v>44676</v>
      </c>
      <c r="B806" s="88">
        <v>-0.16020000000000001</v>
      </c>
      <c r="C806" s="88">
        <v>0.21940000000000001</v>
      </c>
    </row>
    <row r="807" spans="1:3">
      <c r="A807" s="62">
        <v>44677</v>
      </c>
      <c r="B807" s="88">
        <v>-0.15160000000000001</v>
      </c>
      <c r="C807" s="88">
        <v>0.21289999999999998</v>
      </c>
    </row>
    <row r="808" spans="1:3">
      <c r="A808" s="62">
        <v>44678</v>
      </c>
      <c r="B808" s="88">
        <v>-0.14710000000000001</v>
      </c>
      <c r="C808" s="88">
        <v>0.21870000000000001</v>
      </c>
    </row>
    <row r="809" spans="1:3">
      <c r="A809" s="62">
        <v>44679</v>
      </c>
      <c r="B809" s="88">
        <v>-0.14630000000000001</v>
      </c>
      <c r="C809" s="88">
        <v>0.23050000000000001</v>
      </c>
    </row>
    <row r="810" spans="1:3">
      <c r="A810" s="62">
        <v>44680</v>
      </c>
      <c r="B810" s="88">
        <v>-0.14649999999999999</v>
      </c>
      <c r="C810" s="88">
        <v>0.2354</v>
      </c>
    </row>
    <row r="811" spans="1:3">
      <c r="A811" s="62">
        <v>44683</v>
      </c>
      <c r="B811" s="88">
        <v>-0.1507</v>
      </c>
      <c r="C811" s="88">
        <v>0.21489999999999998</v>
      </c>
    </row>
    <row r="812" spans="1:3">
      <c r="A812" s="62">
        <v>44684</v>
      </c>
      <c r="B812" s="88">
        <v>-0.13600000000000001</v>
      </c>
      <c r="C812" s="88">
        <v>0.22450000000000001</v>
      </c>
    </row>
    <row r="813" spans="1:3">
      <c r="A813" s="62">
        <v>44685</v>
      </c>
      <c r="B813" s="88">
        <v>-0.13239999999999999</v>
      </c>
      <c r="C813" s="88">
        <v>0.20929999999999999</v>
      </c>
    </row>
    <row r="814" spans="1:3">
      <c r="A814" s="62">
        <v>44686</v>
      </c>
      <c r="B814" s="88">
        <v>-0.1249</v>
      </c>
      <c r="C814" s="88">
        <v>0.2041</v>
      </c>
    </row>
    <row r="815" spans="1:3">
      <c r="A815" s="62">
        <v>44687</v>
      </c>
      <c r="B815" s="88">
        <v>-0.12710000000000002</v>
      </c>
      <c r="C815" s="88">
        <v>0.18329999999999999</v>
      </c>
    </row>
    <row r="816" spans="1:3">
      <c r="A816" s="62">
        <v>44690</v>
      </c>
      <c r="B816" s="88">
        <v>-0.122</v>
      </c>
      <c r="C816" s="88">
        <v>0.1507</v>
      </c>
    </row>
    <row r="817" spans="1:3">
      <c r="A817" s="62">
        <v>44691</v>
      </c>
      <c r="B817" s="88">
        <v>-0.11599999999999999</v>
      </c>
      <c r="C817" s="88">
        <v>0.15659999999999999</v>
      </c>
    </row>
    <row r="818" spans="1:3">
      <c r="A818" s="62">
        <v>44692</v>
      </c>
      <c r="B818" s="88">
        <v>-0.1202</v>
      </c>
      <c r="C818" s="88">
        <v>0.1855</v>
      </c>
    </row>
    <row r="819" spans="1:3">
      <c r="A819" s="62">
        <v>44693</v>
      </c>
      <c r="B819" s="88">
        <v>-0.1192</v>
      </c>
      <c r="C819" s="88">
        <v>0.17350000000000002</v>
      </c>
    </row>
    <row r="820" spans="1:3">
      <c r="A820" s="62">
        <v>44694</v>
      </c>
      <c r="B820" s="88">
        <v>-0.1202</v>
      </c>
      <c r="C820" s="88">
        <v>0.20300000000000001</v>
      </c>
    </row>
    <row r="821" spans="1:3">
      <c r="A821" s="62">
        <v>44697</v>
      </c>
      <c r="B821" s="88">
        <v>-0.11599999999999999</v>
      </c>
      <c r="C821" s="88">
        <v>0.20019999999999999</v>
      </c>
    </row>
    <row r="822" spans="1:3">
      <c r="A822" s="62">
        <v>44698</v>
      </c>
      <c r="B822" s="88">
        <v>-0.1157</v>
      </c>
      <c r="C822" s="88">
        <v>0.21579999999999999</v>
      </c>
    </row>
    <row r="823" spans="1:3">
      <c r="A823" s="62">
        <v>44699</v>
      </c>
      <c r="B823" s="88">
        <v>-0.1186</v>
      </c>
      <c r="C823" s="88">
        <v>0.20120000000000002</v>
      </c>
    </row>
    <row r="824" spans="1:3">
      <c r="A824" s="62">
        <v>44700</v>
      </c>
      <c r="B824" s="88">
        <v>-0.12909999999999999</v>
      </c>
      <c r="C824" s="88">
        <v>0.18600000000000003</v>
      </c>
    </row>
    <row r="825" spans="1:3">
      <c r="A825" s="62">
        <v>44701</v>
      </c>
      <c r="B825" s="88">
        <v>-0.1265</v>
      </c>
      <c r="C825" s="88">
        <v>0.18840000000000001</v>
      </c>
    </row>
    <row r="826" spans="1:3">
      <c r="A826" s="62">
        <v>44704</v>
      </c>
      <c r="B826" s="88">
        <v>-0.11789999999999999</v>
      </c>
      <c r="C826" s="88">
        <v>0.20230000000000001</v>
      </c>
    </row>
    <row r="827" spans="1:3">
      <c r="A827" s="62">
        <v>44705</v>
      </c>
      <c r="B827" s="88">
        <v>-0.109</v>
      </c>
      <c r="C827" s="88">
        <v>0.18230000000000002</v>
      </c>
    </row>
    <row r="828" spans="1:3">
      <c r="A828" s="62">
        <v>44706</v>
      </c>
      <c r="B828" s="88">
        <v>-0.11310000000000001</v>
      </c>
      <c r="C828" s="88">
        <v>0.19089999999999999</v>
      </c>
    </row>
    <row r="829" spans="1:3">
      <c r="A829" s="62">
        <v>44707</v>
      </c>
      <c r="B829" s="88">
        <v>-0.1116</v>
      </c>
      <c r="C829" s="88">
        <v>0.21210000000000001</v>
      </c>
    </row>
    <row r="830" spans="1:3">
      <c r="A830" s="62">
        <v>44708</v>
      </c>
      <c r="B830" s="88">
        <v>-0.1173</v>
      </c>
      <c r="C830" s="88">
        <v>0.23199999999999998</v>
      </c>
    </row>
    <row r="831" spans="1:3">
      <c r="A831" s="62">
        <v>44711</v>
      </c>
      <c r="B831" s="88">
        <v>-0.12560000000000002</v>
      </c>
      <c r="C831" s="88">
        <v>0.24079999999999999</v>
      </c>
    </row>
    <row r="832" spans="1:3">
      <c r="A832" s="62">
        <v>44712</v>
      </c>
      <c r="B832" s="88">
        <v>-0.1216</v>
      </c>
      <c r="C832" s="88">
        <v>0.22309999999999999</v>
      </c>
    </row>
    <row r="833" spans="1:3">
      <c r="A833" s="62">
        <v>44713</v>
      </c>
      <c r="B833" s="88">
        <v>-0.1229</v>
      </c>
      <c r="C833" s="88">
        <v>0.2137</v>
      </c>
    </row>
    <row r="834" spans="1:3">
      <c r="A834" s="62">
        <v>44714</v>
      </c>
      <c r="B834" s="88">
        <v>-0.12909999999999999</v>
      </c>
      <c r="C834" s="88">
        <v>0.2291</v>
      </c>
    </row>
    <row r="835" spans="1:3">
      <c r="A835" s="62">
        <v>44715</v>
      </c>
      <c r="B835" s="88">
        <v>-0.1285</v>
      </c>
      <c r="C835" s="88">
        <v>0.22620000000000001</v>
      </c>
    </row>
    <row r="836" spans="1:3">
      <c r="A836" s="62">
        <v>44718</v>
      </c>
      <c r="B836" s="88">
        <v>-0.1338</v>
      </c>
      <c r="C836" s="88">
        <v>0.2382</v>
      </c>
    </row>
    <row r="837" spans="1:3">
      <c r="A837" s="62">
        <v>44719</v>
      </c>
      <c r="B837" s="88">
        <v>-0.16320000000000001</v>
      </c>
      <c r="C837" s="88">
        <v>0.2291</v>
      </c>
    </row>
    <row r="838" spans="1:3">
      <c r="A838" s="62">
        <v>44720</v>
      </c>
      <c r="B838" s="88">
        <v>-0.18190000000000001</v>
      </c>
      <c r="C838" s="88">
        <v>0.21929999999999999</v>
      </c>
    </row>
    <row r="839" spans="1:3">
      <c r="A839" s="62">
        <v>44721</v>
      </c>
      <c r="B839" s="88">
        <v>-0.18160000000000001</v>
      </c>
      <c r="C839" s="88">
        <v>0.20219999999999999</v>
      </c>
    </row>
    <row r="840" spans="1:3">
      <c r="A840" s="62">
        <v>44722</v>
      </c>
      <c r="B840" s="88">
        <v>-0.18539999999999998</v>
      </c>
      <c r="C840" s="88">
        <v>0.1699</v>
      </c>
    </row>
    <row r="841" spans="1:3">
      <c r="A841" s="62">
        <v>44725</v>
      </c>
      <c r="B841" s="88">
        <v>-0.17800000000000002</v>
      </c>
      <c r="C841" s="88">
        <v>0.13869999999999999</v>
      </c>
    </row>
    <row r="842" spans="1:3">
      <c r="A842" s="62">
        <v>44726</v>
      </c>
      <c r="B842" s="88">
        <v>-0.18079999999999999</v>
      </c>
      <c r="C842" s="88">
        <v>0.125</v>
      </c>
    </row>
    <row r="843" spans="1:3">
      <c r="A843" s="62">
        <v>44727</v>
      </c>
      <c r="B843" s="88">
        <v>-0.17949999999999999</v>
      </c>
      <c r="C843" s="88">
        <v>0.14019999999999999</v>
      </c>
    </row>
    <row r="844" spans="1:3">
      <c r="A844" s="62">
        <v>44728</v>
      </c>
      <c r="B844" s="88">
        <v>-0.1769</v>
      </c>
      <c r="C844" s="88">
        <v>0.113</v>
      </c>
    </row>
    <row r="845" spans="1:3">
      <c r="A845" s="62">
        <v>44729</v>
      </c>
      <c r="B845" s="88">
        <v>-0.17510000000000001</v>
      </c>
      <c r="C845" s="88">
        <v>0.11230000000000001</v>
      </c>
    </row>
    <row r="846" spans="1:3">
      <c r="A846" s="62">
        <v>44732</v>
      </c>
      <c r="B846" s="88">
        <v>-0.16820000000000002</v>
      </c>
      <c r="C846" s="88">
        <v>0.11939999999999999</v>
      </c>
    </row>
    <row r="847" spans="1:3">
      <c r="A847" s="62">
        <v>44733</v>
      </c>
      <c r="B847" s="88">
        <v>-0.17530000000000001</v>
      </c>
      <c r="C847" s="88">
        <v>0.1278</v>
      </c>
    </row>
    <row r="848" spans="1:3">
      <c r="A848" s="62">
        <v>44734</v>
      </c>
      <c r="B848" s="88">
        <v>-0.16170000000000001</v>
      </c>
      <c r="C848" s="88">
        <v>0.11869999999999999</v>
      </c>
    </row>
    <row r="849" spans="1:3">
      <c r="A849" s="62">
        <v>44735</v>
      </c>
      <c r="B849" s="88">
        <v>-0.1673</v>
      </c>
      <c r="C849" s="88">
        <v>0.1124</v>
      </c>
    </row>
    <row r="850" spans="1:3">
      <c r="A850" s="62">
        <v>44736</v>
      </c>
      <c r="B850" s="88">
        <v>-0.16239999999999999</v>
      </c>
      <c r="C850" s="88">
        <v>0.14829999999999999</v>
      </c>
    </row>
    <row r="851" spans="1:3">
      <c r="A851" s="62">
        <v>44739</v>
      </c>
      <c r="B851" s="88">
        <v>-0.1603</v>
      </c>
      <c r="C851" s="88">
        <v>0.1434</v>
      </c>
    </row>
    <row r="852" spans="1:3">
      <c r="A852" s="62">
        <v>44740</v>
      </c>
      <c r="B852" s="88">
        <v>-0.14859999999999998</v>
      </c>
      <c r="C852" s="88">
        <v>0.1507</v>
      </c>
    </row>
    <row r="853" spans="1:3">
      <c r="A853" s="62">
        <v>44741</v>
      </c>
      <c r="B853" s="88">
        <v>-0.15109999999999998</v>
      </c>
      <c r="C853" s="88">
        <v>0.1404</v>
      </c>
    </row>
    <row r="854" spans="1:3">
      <c r="A854" s="62">
        <v>44742</v>
      </c>
      <c r="B854" s="88">
        <v>-0.15380000000000002</v>
      </c>
      <c r="C854" s="88">
        <v>0.11990000000000001</v>
      </c>
    </row>
    <row r="855" spans="1:3">
      <c r="A855" s="62">
        <v>44743</v>
      </c>
      <c r="B855" s="88">
        <v>-0.14929999999999999</v>
      </c>
      <c r="C855" s="88">
        <v>0.12140000000000001</v>
      </c>
    </row>
    <row r="856" spans="1:3">
      <c r="A856" s="62">
        <v>44746</v>
      </c>
      <c r="B856" s="88">
        <v>-0.14779999999999999</v>
      </c>
      <c r="C856" s="88">
        <v>0.12590000000000001</v>
      </c>
    </row>
    <row r="857" spans="1:3">
      <c r="A857" s="62">
        <v>44747</v>
      </c>
      <c r="B857" s="88">
        <v>-0.15970000000000001</v>
      </c>
      <c r="C857" s="88">
        <v>9.5700000000000007E-2</v>
      </c>
    </row>
    <row r="858" spans="1:3">
      <c r="A858" s="62">
        <v>44748</v>
      </c>
      <c r="B858" s="88">
        <v>-0.16940000000000002</v>
      </c>
      <c r="C858" s="88">
        <v>0.11789999999999999</v>
      </c>
    </row>
    <row r="859" spans="1:3">
      <c r="A859" s="62">
        <v>44749</v>
      </c>
      <c r="B859" s="88">
        <v>-0.18989999999999999</v>
      </c>
      <c r="C859" s="88">
        <v>0.13570000000000002</v>
      </c>
    </row>
    <row r="860" spans="1:3">
      <c r="A860" s="62">
        <v>44750</v>
      </c>
      <c r="B860" s="88">
        <v>-0.2009</v>
      </c>
      <c r="C860" s="88">
        <v>0.14069999999999999</v>
      </c>
    </row>
    <row r="861" spans="1:3">
      <c r="A861" s="62">
        <v>44753</v>
      </c>
      <c r="B861" s="88">
        <v>-0.20030000000000001</v>
      </c>
      <c r="C861" s="88">
        <v>0.1338</v>
      </c>
    </row>
    <row r="862" spans="1:3">
      <c r="A862" s="62">
        <v>44754</v>
      </c>
      <c r="B862" s="88">
        <v>-0.1875</v>
      </c>
      <c r="C862" s="88">
        <v>0.14279999999999998</v>
      </c>
    </row>
    <row r="863" spans="1:3">
      <c r="A863" s="62">
        <v>44755</v>
      </c>
      <c r="B863" s="88">
        <v>-0.19159999999999999</v>
      </c>
      <c r="C863" s="88">
        <v>0.13449999999999998</v>
      </c>
    </row>
    <row r="864" spans="1:3">
      <c r="A864" s="62">
        <v>44756</v>
      </c>
      <c r="B864" s="88">
        <v>-0.20569999999999999</v>
      </c>
      <c r="C864" s="88">
        <v>0.11849999999999999</v>
      </c>
    </row>
    <row r="865" spans="1:3">
      <c r="A865" s="62">
        <v>44757</v>
      </c>
      <c r="B865" s="88">
        <v>-0.20420000000000002</v>
      </c>
      <c r="C865" s="88">
        <v>0.14130000000000001</v>
      </c>
    </row>
    <row r="866" spans="1:3">
      <c r="A866" s="62">
        <v>44760</v>
      </c>
      <c r="B866" s="88">
        <v>-0.20809999999999998</v>
      </c>
      <c r="C866" s="88">
        <v>0.15179999999999999</v>
      </c>
    </row>
    <row r="867" spans="1:3">
      <c r="A867" s="62">
        <v>44761</v>
      </c>
      <c r="B867" s="88">
        <v>-0.20469999999999999</v>
      </c>
      <c r="C867" s="88">
        <v>0.17249999999999999</v>
      </c>
    </row>
    <row r="868" spans="1:3">
      <c r="A868" s="62">
        <v>44762</v>
      </c>
      <c r="B868" s="88">
        <v>-0.21329999999999999</v>
      </c>
      <c r="C868" s="88">
        <v>0.16940000000000002</v>
      </c>
    </row>
    <row r="869" spans="1:3">
      <c r="A869" s="62">
        <v>44763</v>
      </c>
      <c r="B869" s="88">
        <v>-0.22289999999999999</v>
      </c>
      <c r="C869" s="88">
        <v>0.17249999999999999</v>
      </c>
    </row>
    <row r="870" spans="1:3">
      <c r="A870" s="62">
        <v>44764</v>
      </c>
      <c r="B870" s="88">
        <v>-0.23699999999999999</v>
      </c>
      <c r="C870" s="88">
        <v>0.17550000000000002</v>
      </c>
    </row>
    <row r="871" spans="1:3">
      <c r="A871" s="62">
        <v>44767</v>
      </c>
      <c r="B871" s="88">
        <v>-0.22550000000000001</v>
      </c>
      <c r="C871" s="88">
        <v>0.1794</v>
      </c>
    </row>
    <row r="872" spans="1:3">
      <c r="A872" s="62">
        <v>44768</v>
      </c>
      <c r="B872" s="88">
        <v>-0.2281</v>
      </c>
      <c r="C872" s="88">
        <v>0.17449999999999999</v>
      </c>
    </row>
    <row r="873" spans="1:3">
      <c r="A873" s="62">
        <v>44769</v>
      </c>
      <c r="B873" s="88">
        <v>-0.23350000000000001</v>
      </c>
      <c r="C873" s="88">
        <v>0.1832</v>
      </c>
    </row>
    <row r="874" spans="1:3">
      <c r="A874" s="62">
        <v>44770</v>
      </c>
      <c r="B874" s="88">
        <v>-0.25109999999999999</v>
      </c>
      <c r="C874" s="88">
        <v>0.1986</v>
      </c>
    </row>
    <row r="875" spans="1:3">
      <c r="A875" s="62">
        <v>44771</v>
      </c>
      <c r="B875" s="88">
        <v>-0.24609999999999999</v>
      </c>
      <c r="C875" s="88">
        <v>0.21929999999999999</v>
      </c>
    </row>
    <row r="876" spans="1:3">
      <c r="A876" s="62">
        <v>44774</v>
      </c>
      <c r="B876" s="88">
        <v>-0.2487</v>
      </c>
      <c r="C876" s="88">
        <v>0.21710000000000002</v>
      </c>
    </row>
    <row r="877" spans="1:3">
      <c r="A877" s="62">
        <v>44775</v>
      </c>
      <c r="B877" s="88">
        <v>-0.24010000000000001</v>
      </c>
      <c r="C877" s="88">
        <v>0.21199999999999999</v>
      </c>
    </row>
    <row r="878" spans="1:3">
      <c r="A878" s="62">
        <v>44776</v>
      </c>
      <c r="B878" s="88">
        <v>-0.25009999999999999</v>
      </c>
      <c r="C878" s="88">
        <v>0.22370000000000001</v>
      </c>
    </row>
    <row r="879" spans="1:3">
      <c r="A879" s="62">
        <v>44777</v>
      </c>
      <c r="B879" s="88">
        <v>-0.25109999999999999</v>
      </c>
      <c r="C879" s="88">
        <v>0.23149999999999998</v>
      </c>
    </row>
    <row r="880" spans="1:3">
      <c r="A880" s="62">
        <v>44778</v>
      </c>
      <c r="B880" s="88">
        <v>-0.23680000000000001</v>
      </c>
      <c r="C880" s="88">
        <v>0.2238</v>
      </c>
    </row>
    <row r="881" spans="1:3">
      <c r="A881" s="62">
        <v>44781</v>
      </c>
      <c r="B881" s="88">
        <v>-0.24100000000000002</v>
      </c>
      <c r="C881" s="88">
        <v>0.2336</v>
      </c>
    </row>
    <row r="882" spans="1:3">
      <c r="A882" s="62">
        <v>44782</v>
      </c>
      <c r="B882" s="88">
        <v>-0.23199999999999998</v>
      </c>
      <c r="C882" s="88">
        <v>0.2271</v>
      </c>
    </row>
    <row r="883" spans="1:3">
      <c r="A883" s="62">
        <v>44783</v>
      </c>
      <c r="B883" s="88">
        <v>-0.23769999999999999</v>
      </c>
      <c r="C883" s="88">
        <v>0.2334</v>
      </c>
    </row>
    <row r="884" spans="1:3">
      <c r="A884" s="62">
        <v>44784</v>
      </c>
      <c r="B884" s="88">
        <v>-0.2379</v>
      </c>
      <c r="C884" s="88">
        <v>0.23749999999999999</v>
      </c>
    </row>
    <row r="885" spans="1:3">
      <c r="A885" s="62">
        <v>44785</v>
      </c>
      <c r="B885" s="88">
        <v>-0.23680000000000001</v>
      </c>
      <c r="C885" s="88">
        <v>0.23920000000000002</v>
      </c>
    </row>
    <row r="886" spans="1:3">
      <c r="A886" s="62">
        <v>44788</v>
      </c>
      <c r="B886" s="88">
        <v>-0.23329999999999998</v>
      </c>
      <c r="C886" s="88">
        <v>0.2422</v>
      </c>
    </row>
    <row r="887" spans="1:3">
      <c r="A887" s="62">
        <v>44789</v>
      </c>
      <c r="B887" s="88">
        <v>-0.2235</v>
      </c>
      <c r="C887" s="88">
        <v>0.2465</v>
      </c>
    </row>
    <row r="888" spans="1:3">
      <c r="A888" s="62">
        <v>44790</v>
      </c>
      <c r="B888" s="88">
        <v>-0.221</v>
      </c>
      <c r="C888" s="88">
        <v>0.23440000000000003</v>
      </c>
    </row>
    <row r="889" spans="1:3">
      <c r="A889" s="62">
        <v>44791</v>
      </c>
      <c r="B889" s="88">
        <v>-0.2213</v>
      </c>
      <c r="C889" s="88">
        <v>0.23989999999999997</v>
      </c>
    </row>
    <row r="890" spans="1:3">
      <c r="A890" s="62">
        <v>44792</v>
      </c>
      <c r="B890" s="88">
        <v>-0.21729999999999999</v>
      </c>
      <c r="C890" s="88">
        <v>0.22820000000000001</v>
      </c>
    </row>
    <row r="891" spans="1:3">
      <c r="A891" s="62">
        <v>44795</v>
      </c>
      <c r="B891" s="88">
        <v>-0.21920000000000001</v>
      </c>
      <c r="C891" s="88">
        <v>0.20610000000000001</v>
      </c>
    </row>
    <row r="892" spans="1:3">
      <c r="A892" s="62">
        <v>44796</v>
      </c>
      <c r="B892" s="88">
        <v>-0.22339999999999999</v>
      </c>
      <c r="C892" s="88">
        <v>0.2029</v>
      </c>
    </row>
    <row r="893" spans="1:3">
      <c r="A893" s="62">
        <v>44797</v>
      </c>
      <c r="B893" s="88">
        <v>-0.23329999999999998</v>
      </c>
      <c r="C893" s="88">
        <v>0.20760000000000001</v>
      </c>
    </row>
    <row r="894" spans="1:3">
      <c r="A894" s="62">
        <v>44798</v>
      </c>
      <c r="B894" s="88">
        <v>-0.23449999999999999</v>
      </c>
      <c r="C894" s="88">
        <v>0.20660000000000001</v>
      </c>
    </row>
    <row r="895" spans="1:3">
      <c r="A895" s="62">
        <v>44799</v>
      </c>
      <c r="B895" s="88">
        <v>-0.24390000000000001</v>
      </c>
      <c r="C895" s="88">
        <v>0.18629999999999999</v>
      </c>
    </row>
    <row r="896" spans="1:3">
      <c r="A896" s="62">
        <v>44802</v>
      </c>
      <c r="B896" s="88">
        <v>-0.23079999999999998</v>
      </c>
      <c r="C896" s="88">
        <v>0.17649999999999999</v>
      </c>
    </row>
    <row r="897" spans="1:3">
      <c r="A897" s="62">
        <v>44803</v>
      </c>
      <c r="B897" s="88">
        <v>-0.23350000000000001</v>
      </c>
      <c r="C897" s="88">
        <v>0.17420000000000002</v>
      </c>
    </row>
    <row r="898" spans="1:3">
      <c r="A898" s="62">
        <v>44804</v>
      </c>
      <c r="B898" s="88">
        <v>-0.23850000000000002</v>
      </c>
      <c r="C898" s="88">
        <v>0.15810000000000002</v>
      </c>
    </row>
    <row r="899" spans="1:3">
      <c r="A899" s="62">
        <v>44805</v>
      </c>
      <c r="B899" s="88">
        <v>-0.2354</v>
      </c>
      <c r="C899" s="88">
        <v>0.14099999999999999</v>
      </c>
    </row>
    <row r="900" spans="1:3">
      <c r="A900" s="62">
        <v>44806</v>
      </c>
      <c r="B900" s="88">
        <v>-0.2321</v>
      </c>
      <c r="C900" s="88">
        <v>0.1661</v>
      </c>
    </row>
    <row r="901" spans="1:3">
      <c r="A901" s="62">
        <v>44809</v>
      </c>
      <c r="B901" s="88">
        <v>-0.2359</v>
      </c>
      <c r="C901" s="88">
        <v>0.15210000000000001</v>
      </c>
    </row>
    <row r="902" spans="1:3">
      <c r="A902" s="62">
        <v>44810</v>
      </c>
      <c r="B902" s="88">
        <v>-0.23120000000000002</v>
      </c>
      <c r="C902" s="88">
        <v>0.15429999999999999</v>
      </c>
    </row>
    <row r="903" spans="1:3">
      <c r="A903" s="62">
        <v>44811</v>
      </c>
      <c r="B903" s="88">
        <v>-0.23860000000000001</v>
      </c>
      <c r="C903" s="88">
        <v>0.1545</v>
      </c>
    </row>
    <row r="904" spans="1:3">
      <c r="A904" s="62">
        <v>44812</v>
      </c>
      <c r="B904" s="88">
        <v>-0.2412</v>
      </c>
      <c r="C904" s="88">
        <v>0.1583</v>
      </c>
    </row>
    <row r="905" spans="1:3">
      <c r="A905" s="62">
        <v>44813</v>
      </c>
      <c r="B905" s="88">
        <v>-0.2382</v>
      </c>
      <c r="C905" s="88">
        <v>0.17460000000000001</v>
      </c>
    </row>
    <row r="906" spans="1:3">
      <c r="A906" s="62">
        <v>44816</v>
      </c>
      <c r="B906" s="88">
        <v>-0.2306</v>
      </c>
      <c r="C906" s="88">
        <v>0.19750000000000001</v>
      </c>
    </row>
    <row r="907" spans="1:3">
      <c r="A907" s="62">
        <v>44817</v>
      </c>
      <c r="B907" s="88">
        <v>-0.22850000000000001</v>
      </c>
      <c r="C907" s="88">
        <v>0.18090000000000001</v>
      </c>
    </row>
    <row r="908" spans="1:3">
      <c r="A908" s="62">
        <v>44818</v>
      </c>
      <c r="B908" s="88">
        <v>-0.2354</v>
      </c>
      <c r="C908" s="88">
        <v>0.17649999999999999</v>
      </c>
    </row>
    <row r="909" spans="1:3">
      <c r="A909" s="62">
        <v>44819</v>
      </c>
      <c r="B909" s="88">
        <v>-0.23469999999999999</v>
      </c>
      <c r="C909" s="88">
        <v>0.1643</v>
      </c>
    </row>
    <row r="910" spans="1:3">
      <c r="A910" s="62">
        <v>44820</v>
      </c>
      <c r="B910" s="88">
        <v>-0.2407</v>
      </c>
      <c r="C910" s="88">
        <v>0.14910000000000001</v>
      </c>
    </row>
    <row r="911" spans="1:3">
      <c r="A911" s="62">
        <v>44823</v>
      </c>
      <c r="B911" s="88">
        <v>-0.24249999999999999</v>
      </c>
      <c r="C911" s="88">
        <v>0.14610000000000001</v>
      </c>
    </row>
    <row r="912" spans="1:3">
      <c r="A912" s="62">
        <v>44824</v>
      </c>
      <c r="B912" s="88">
        <v>-0.26100000000000001</v>
      </c>
      <c r="C912" s="88">
        <v>0.13059999999999999</v>
      </c>
    </row>
    <row r="913" spans="1:3">
      <c r="A913" s="62">
        <v>44825</v>
      </c>
      <c r="B913" s="88">
        <v>-0.26479999999999998</v>
      </c>
      <c r="C913" s="88">
        <v>0.1404</v>
      </c>
    </row>
    <row r="914" spans="1:3">
      <c r="A914" s="62">
        <v>44826</v>
      </c>
      <c r="B914" s="88">
        <v>-0.25780000000000003</v>
      </c>
      <c r="C914" s="88">
        <v>0.1191</v>
      </c>
    </row>
    <row r="915" spans="1:3">
      <c r="A915" s="62">
        <v>44827</v>
      </c>
      <c r="B915" s="88">
        <v>-0.26780000000000004</v>
      </c>
      <c r="C915" s="88">
        <v>9.35E-2</v>
      </c>
    </row>
    <row r="916" spans="1:3">
      <c r="A916" s="62">
        <v>44830</v>
      </c>
      <c r="B916" s="88">
        <v>-0.27800000000000002</v>
      </c>
      <c r="C916" s="88">
        <v>9.0899999999999995E-2</v>
      </c>
    </row>
    <row r="917" spans="1:3">
      <c r="A917" s="62">
        <v>44831</v>
      </c>
      <c r="B917" s="88">
        <v>-0.28300000000000003</v>
      </c>
      <c r="C917" s="88">
        <v>8.7899999999999992E-2</v>
      </c>
    </row>
    <row r="918" spans="1:3">
      <c r="A918" s="62">
        <v>44832</v>
      </c>
      <c r="B918" s="88">
        <v>-0.2838</v>
      </c>
      <c r="C918" s="88">
        <v>0.09</v>
      </c>
    </row>
    <row r="919" spans="1:3">
      <c r="A919" s="62">
        <v>44833</v>
      </c>
      <c r="B919" s="88">
        <v>-0.29880000000000001</v>
      </c>
      <c r="C919" s="88">
        <v>7.3399999999999993E-2</v>
      </c>
    </row>
    <row r="920" spans="1:3">
      <c r="A920" s="62">
        <v>44834</v>
      </c>
      <c r="B920" s="88">
        <v>-0.30260000000000004</v>
      </c>
      <c r="C920" s="88">
        <v>8.9499999999999996E-2</v>
      </c>
    </row>
    <row r="921" spans="1:3">
      <c r="A921" s="62">
        <v>44837</v>
      </c>
      <c r="B921" s="88">
        <v>-0.28960000000000002</v>
      </c>
      <c r="C921" s="88">
        <v>9.5500000000000002E-2</v>
      </c>
    </row>
    <row r="922" spans="1:3">
      <c r="A922" s="62">
        <v>44838</v>
      </c>
      <c r="B922" s="88">
        <v>-0.28399999999999997</v>
      </c>
      <c r="C922" s="88">
        <v>0.14199999999999999</v>
      </c>
    </row>
    <row r="923" spans="1:3">
      <c r="A923" s="62">
        <v>44839</v>
      </c>
      <c r="B923" s="88">
        <v>-0.2969</v>
      </c>
      <c r="C923" s="88">
        <v>0.13170000000000001</v>
      </c>
    </row>
    <row r="924" spans="1:3">
      <c r="A924" s="62">
        <v>44840</v>
      </c>
      <c r="B924" s="88">
        <v>-0.31230000000000002</v>
      </c>
      <c r="C924" s="88">
        <v>0.12240000000000001</v>
      </c>
    </row>
    <row r="925" spans="1:3">
      <c r="A925" s="62">
        <v>44841</v>
      </c>
      <c r="B925" s="88">
        <v>-0.30570000000000003</v>
      </c>
      <c r="C925" s="88">
        <v>0.10929999999999999</v>
      </c>
    </row>
    <row r="926" spans="1:3">
      <c r="A926" s="62">
        <v>44844</v>
      </c>
      <c r="B926" s="88">
        <v>-0.2999</v>
      </c>
      <c r="C926" s="88">
        <v>0.1043</v>
      </c>
    </row>
    <row r="927" spans="1:3">
      <c r="A927" s="62">
        <v>44845</v>
      </c>
      <c r="B927" s="88">
        <v>-0.29899999999999999</v>
      </c>
      <c r="C927" s="88">
        <v>0.10289999999999999</v>
      </c>
    </row>
    <row r="928" spans="1:3">
      <c r="A928" s="62">
        <v>44846</v>
      </c>
      <c r="B928" s="88">
        <v>-0.30199999999999999</v>
      </c>
      <c r="C928" s="88">
        <v>0.10009999999999999</v>
      </c>
    </row>
    <row r="929" spans="1:3">
      <c r="A929" s="62">
        <v>44847</v>
      </c>
      <c r="B929" s="88">
        <v>-0.30099999999999999</v>
      </c>
      <c r="C929" s="88">
        <v>0.1116</v>
      </c>
    </row>
    <row r="930" spans="1:3">
      <c r="A930" s="62">
        <v>44848</v>
      </c>
      <c r="B930" s="88">
        <v>-0.29710000000000003</v>
      </c>
      <c r="C930" s="88">
        <v>0.1216</v>
      </c>
    </row>
    <row r="931" spans="1:3">
      <c r="A931" s="62">
        <v>44851</v>
      </c>
      <c r="B931" s="88">
        <v>-0.29020000000000001</v>
      </c>
      <c r="C931" s="88">
        <v>0.14219999999999999</v>
      </c>
    </row>
    <row r="932" spans="1:3">
      <c r="A932" s="62">
        <v>44852</v>
      </c>
      <c r="B932" s="88">
        <v>-0.29059999999999997</v>
      </c>
      <c r="C932" s="88">
        <v>0.14710000000000001</v>
      </c>
    </row>
    <row r="933" spans="1:3">
      <c r="A933" s="62">
        <v>44853</v>
      </c>
      <c r="B933" s="88">
        <v>-0.28160000000000002</v>
      </c>
      <c r="C933" s="88">
        <v>0.14219999999999999</v>
      </c>
    </row>
    <row r="934" spans="1:3">
      <c r="A934" s="62">
        <v>44854</v>
      </c>
      <c r="B934" s="88">
        <v>-0.2848</v>
      </c>
      <c r="C934" s="88">
        <v>0.15090000000000001</v>
      </c>
    </row>
    <row r="935" spans="1:3">
      <c r="A935" s="62">
        <v>44855</v>
      </c>
      <c r="B935" s="88">
        <v>-0.2873</v>
      </c>
      <c r="C935" s="88">
        <v>0.14119999999999999</v>
      </c>
    </row>
    <row r="936" spans="1:3">
      <c r="A936" s="62">
        <v>44858</v>
      </c>
      <c r="B936" s="88">
        <v>-0.28420000000000001</v>
      </c>
      <c r="C936" s="88">
        <v>0.1593</v>
      </c>
    </row>
    <row r="937" spans="1:3">
      <c r="A937" s="62">
        <v>44859</v>
      </c>
      <c r="B937" s="88">
        <v>-0.29070000000000001</v>
      </c>
      <c r="C937" s="88">
        <v>0.18179999999999999</v>
      </c>
    </row>
    <row r="938" spans="1:3">
      <c r="A938" s="62">
        <v>44860</v>
      </c>
      <c r="B938" s="88">
        <v>-0.28939999999999999</v>
      </c>
      <c r="C938" s="88">
        <v>0.1867</v>
      </c>
    </row>
    <row r="939" spans="1:3">
      <c r="A939" s="62">
        <v>44861</v>
      </c>
      <c r="B939" s="88">
        <v>-0.28899999999999998</v>
      </c>
      <c r="C939" s="88">
        <v>0.18059999999999998</v>
      </c>
    </row>
    <row r="940" spans="1:3">
      <c r="A940" s="62">
        <v>44862</v>
      </c>
      <c r="B940" s="88">
        <v>-0.28010000000000002</v>
      </c>
      <c r="C940" s="88">
        <v>0.18609999999999999</v>
      </c>
    </row>
    <row r="941" spans="1:3">
      <c r="A941" s="62">
        <v>44865</v>
      </c>
      <c r="B941" s="88">
        <v>-0.2737</v>
      </c>
      <c r="C941" s="88">
        <v>0.18489999999999998</v>
      </c>
    </row>
    <row r="942" spans="1:3">
      <c r="A942" s="62">
        <v>44866</v>
      </c>
      <c r="B942" s="88">
        <v>-0.26860000000000001</v>
      </c>
      <c r="C942" s="88">
        <v>0.19649999999999998</v>
      </c>
    </row>
    <row r="943" spans="1:3">
      <c r="A943" s="62">
        <v>44867</v>
      </c>
      <c r="B943" s="88">
        <v>-0.26350000000000001</v>
      </c>
      <c r="C943" s="88">
        <v>0.18679999999999999</v>
      </c>
    </row>
    <row r="944" spans="1:3">
      <c r="A944" s="62">
        <v>44868</v>
      </c>
      <c r="B944" s="88">
        <v>-0.26890000000000003</v>
      </c>
      <c r="C944" s="88">
        <v>0.18049999999999999</v>
      </c>
    </row>
    <row r="945" spans="1:3">
      <c r="A945" s="62">
        <v>44869</v>
      </c>
      <c r="B945" s="88">
        <v>-0.26400000000000001</v>
      </c>
      <c r="C945" s="88">
        <v>0.2132</v>
      </c>
    </row>
    <row r="946" spans="1:3">
      <c r="A946" s="62">
        <v>44872</v>
      </c>
      <c r="B946" s="88">
        <v>-0.26479999999999998</v>
      </c>
      <c r="C946" s="88">
        <v>0.2132</v>
      </c>
    </row>
    <row r="947" spans="1:3">
      <c r="A947" s="62">
        <v>44873</v>
      </c>
      <c r="B947" s="88">
        <v>-0.26239999999999997</v>
      </c>
      <c r="C947" s="88">
        <v>0.21789999999999998</v>
      </c>
    </row>
    <row r="948" spans="1:3">
      <c r="A948" s="62">
        <v>44874</v>
      </c>
      <c r="B948" s="88">
        <v>-0.2646</v>
      </c>
      <c r="C948" s="88">
        <v>0.21590000000000001</v>
      </c>
    </row>
    <row r="949" spans="1:3">
      <c r="A949" s="62">
        <v>44875</v>
      </c>
      <c r="B949" s="88">
        <v>-0.26429999999999998</v>
      </c>
      <c r="C949" s="88">
        <v>0.23980000000000001</v>
      </c>
    </row>
    <row r="950" spans="1:3">
      <c r="A950" s="62">
        <v>44876</v>
      </c>
      <c r="B950" s="88">
        <v>-0.27010000000000001</v>
      </c>
      <c r="C950" s="88">
        <v>0.24690000000000001</v>
      </c>
    </row>
    <row r="951" spans="1:3">
      <c r="A951" s="62">
        <v>44879</v>
      </c>
      <c r="B951" s="88">
        <v>-0.26469999999999999</v>
      </c>
      <c r="C951" s="88">
        <v>0.24969999999999998</v>
      </c>
    </row>
    <row r="952" spans="1:3">
      <c r="A952" s="62">
        <v>44880</v>
      </c>
      <c r="B952" s="88">
        <v>-0.26400000000000001</v>
      </c>
      <c r="C952" s="88">
        <v>0.25579999999999997</v>
      </c>
    </row>
    <row r="953" spans="1:3">
      <c r="A953" s="62">
        <v>44881</v>
      </c>
      <c r="B953" s="88">
        <v>-0.26419999999999999</v>
      </c>
      <c r="C953" s="88">
        <v>0.24929999999999999</v>
      </c>
    </row>
    <row r="954" spans="1:3">
      <c r="A954" s="62">
        <v>44882</v>
      </c>
      <c r="B954" s="88">
        <v>-0.2661</v>
      </c>
      <c r="C954" s="88">
        <v>0.24340000000000001</v>
      </c>
    </row>
    <row r="955" spans="1:3">
      <c r="A955" s="62">
        <v>44883</v>
      </c>
      <c r="B955" s="88">
        <v>-0.26050000000000001</v>
      </c>
      <c r="C955" s="88">
        <v>0.25629999999999997</v>
      </c>
    </row>
    <row r="956" spans="1:3">
      <c r="A956" s="62">
        <v>44886</v>
      </c>
      <c r="B956" s="88">
        <v>-0.25409999999999999</v>
      </c>
      <c r="C956" s="88">
        <v>0.25440000000000002</v>
      </c>
    </row>
    <row r="957" spans="1:3">
      <c r="A957" s="62">
        <v>44887</v>
      </c>
      <c r="B957" s="88">
        <v>-0.25459999999999999</v>
      </c>
      <c r="C957" s="88">
        <v>0.25879999999999997</v>
      </c>
    </row>
    <row r="958" spans="1:3">
      <c r="A958" s="62">
        <v>44888</v>
      </c>
      <c r="B958" s="88">
        <v>-0.25559999999999999</v>
      </c>
      <c r="C958" s="88">
        <v>0.26289999999999997</v>
      </c>
    </row>
    <row r="959" spans="1:3">
      <c r="A959" s="62">
        <v>44889</v>
      </c>
      <c r="B959" s="88">
        <v>-0.25129999999999997</v>
      </c>
      <c r="C959" s="88">
        <v>0.26819999999999999</v>
      </c>
    </row>
    <row r="960" spans="1:3">
      <c r="A960" s="62">
        <v>44890</v>
      </c>
      <c r="B960" s="88">
        <v>-0.25109999999999999</v>
      </c>
      <c r="C960" s="88">
        <v>0.26919999999999999</v>
      </c>
    </row>
    <row r="961" spans="1:3">
      <c r="A961" s="62">
        <v>44893</v>
      </c>
      <c r="B961" s="88">
        <v>-0.25469999999999998</v>
      </c>
      <c r="C961" s="88">
        <v>0.26019999999999999</v>
      </c>
    </row>
    <row r="962" spans="1:3">
      <c r="A962" s="62">
        <v>44894</v>
      </c>
      <c r="B962" s="88">
        <v>-0.2576</v>
      </c>
      <c r="C962" s="88">
        <v>0.26100000000000001</v>
      </c>
    </row>
    <row r="963" spans="1:3">
      <c r="A963" s="62">
        <v>44895</v>
      </c>
      <c r="B963" s="88">
        <v>-0.26329999999999998</v>
      </c>
      <c r="C963" s="88">
        <v>0.27410000000000001</v>
      </c>
    </row>
    <row r="964" spans="1:3">
      <c r="A964" s="62">
        <v>44896</v>
      </c>
      <c r="B964" s="88">
        <v>-0.26390000000000002</v>
      </c>
      <c r="C964" s="88">
        <v>0.27699999999999997</v>
      </c>
    </row>
    <row r="965" spans="1:3">
      <c r="A965" s="62">
        <v>44897</v>
      </c>
      <c r="B965" s="88">
        <v>-0.27190000000000003</v>
      </c>
      <c r="C965" s="88">
        <v>0.27479999999999999</v>
      </c>
    </row>
    <row r="966" spans="1:3">
      <c r="A966" s="62">
        <v>44900</v>
      </c>
      <c r="B966" s="88">
        <v>-0.29309999999999997</v>
      </c>
      <c r="C966" s="88">
        <v>0.26629999999999998</v>
      </c>
    </row>
    <row r="967" spans="1:3">
      <c r="A967" s="62">
        <v>44901</v>
      </c>
      <c r="B967" s="88">
        <v>-0.28550000000000003</v>
      </c>
      <c r="C967" s="88">
        <v>0.26450000000000001</v>
      </c>
    </row>
    <row r="968" spans="1:3">
      <c r="A968" s="62">
        <v>44902</v>
      </c>
      <c r="B968" s="88">
        <v>-0.29609999999999997</v>
      </c>
      <c r="C968" s="88">
        <v>0.25940000000000002</v>
      </c>
    </row>
    <row r="969" spans="1:3">
      <c r="A969" s="62">
        <v>44903</v>
      </c>
      <c r="B969" s="88">
        <v>-0.30459999999999998</v>
      </c>
      <c r="C969" s="88">
        <v>0.25690000000000002</v>
      </c>
    </row>
    <row r="970" spans="1:3">
      <c r="A970" s="62">
        <v>44904</v>
      </c>
      <c r="B970" s="88">
        <v>-0.29870000000000002</v>
      </c>
      <c r="C970" s="88">
        <v>0.2626</v>
      </c>
    </row>
    <row r="971" spans="1:3">
      <c r="A971" s="62">
        <v>44907</v>
      </c>
      <c r="B971" s="88">
        <v>-0.30180000000000001</v>
      </c>
      <c r="C971" s="88">
        <v>0.25750000000000001</v>
      </c>
    </row>
    <row r="972" spans="1:3">
      <c r="A972" s="62">
        <v>44908</v>
      </c>
      <c r="B972" s="88">
        <v>-0.30359999999999998</v>
      </c>
      <c r="C972" s="88">
        <v>0.27529999999999999</v>
      </c>
    </row>
    <row r="973" spans="1:3">
      <c r="A973" s="62">
        <v>44909</v>
      </c>
      <c r="B973" s="88">
        <v>-0.30079999999999996</v>
      </c>
      <c r="C973" s="88">
        <v>0.27260000000000001</v>
      </c>
    </row>
    <row r="974" spans="1:3">
      <c r="A974" s="62">
        <v>44910</v>
      </c>
      <c r="B974" s="88">
        <v>-0.30070000000000002</v>
      </c>
      <c r="C974" s="88">
        <v>0.23329999999999998</v>
      </c>
    </row>
    <row r="975" spans="1:3">
      <c r="A975" s="62">
        <v>44911</v>
      </c>
      <c r="B975" s="88">
        <v>-0.30769999999999997</v>
      </c>
      <c r="C975" s="88">
        <v>0.22010000000000002</v>
      </c>
    </row>
    <row r="976" spans="1:3">
      <c r="A976" s="62">
        <v>44914</v>
      </c>
      <c r="B976" s="88">
        <v>-0.30430000000000001</v>
      </c>
      <c r="C976" s="88">
        <v>0.22399999999999998</v>
      </c>
    </row>
    <row r="977" spans="1:3">
      <c r="A977" s="62">
        <v>44915</v>
      </c>
      <c r="B977" s="88">
        <v>-0.31109999999999999</v>
      </c>
      <c r="C977" s="88">
        <v>0.21960000000000002</v>
      </c>
    </row>
    <row r="978" spans="1:3">
      <c r="A978" s="62">
        <v>44916</v>
      </c>
      <c r="B978" s="88">
        <v>-0.30299999999999999</v>
      </c>
      <c r="C978" s="88">
        <v>0.24420000000000003</v>
      </c>
    </row>
    <row r="979" spans="1:3">
      <c r="A979" s="62">
        <v>44917</v>
      </c>
      <c r="B979" s="88">
        <v>-0.2984</v>
      </c>
      <c r="C979" s="88">
        <v>0.2324</v>
      </c>
    </row>
    <row r="980" spans="1:3">
      <c r="A980" s="62">
        <v>44918</v>
      </c>
      <c r="B980" s="88">
        <v>-0.29420000000000002</v>
      </c>
      <c r="C980" s="88">
        <v>0.22989999999999999</v>
      </c>
    </row>
    <row r="981" spans="1:3">
      <c r="A981" s="62">
        <v>44922</v>
      </c>
      <c r="B981" s="88">
        <v>-0.29370000000000002</v>
      </c>
      <c r="C981" s="88">
        <v>0.23860000000000001</v>
      </c>
    </row>
    <row r="982" spans="1:3">
      <c r="A982" s="62">
        <v>44923</v>
      </c>
      <c r="B982" s="88">
        <v>-0.29630000000000001</v>
      </c>
      <c r="C982" s="88">
        <v>0.23100000000000001</v>
      </c>
    </row>
    <row r="983" spans="1:3">
      <c r="A983" s="62">
        <v>44924</v>
      </c>
      <c r="B983" s="88">
        <v>-0.29160000000000003</v>
      </c>
      <c r="C983" s="88">
        <v>0.2429</v>
      </c>
    </row>
    <row r="984" spans="1:3">
      <c r="A984" s="62">
        <v>44925</v>
      </c>
      <c r="B984" s="88">
        <v>-0.30010000000000003</v>
      </c>
      <c r="C984" s="88">
        <v>0.22399999999999998</v>
      </c>
    </row>
    <row r="985" spans="1:3">
      <c r="A985" s="62">
        <v>44928</v>
      </c>
      <c r="B985" s="88">
        <v>-0.29160000000000003</v>
      </c>
      <c r="C985" s="88">
        <v>0.24690000000000001</v>
      </c>
    </row>
    <row r="986" spans="1:3">
      <c r="A986" s="62">
        <v>44929</v>
      </c>
      <c r="B986" s="88">
        <v>-0.28139999999999998</v>
      </c>
      <c r="C986" s="88">
        <v>0.25239999999999996</v>
      </c>
    </row>
    <row r="987" spans="1:3">
      <c r="A987" s="62">
        <v>44930</v>
      </c>
      <c r="B987" s="88">
        <v>-0.25989999999999996</v>
      </c>
      <c r="C987" s="88">
        <v>0.28129999999999999</v>
      </c>
    </row>
    <row r="988" spans="1:3">
      <c r="A988" s="62">
        <v>44931</v>
      </c>
      <c r="B988" s="88">
        <v>-0.25359999999999999</v>
      </c>
      <c r="C988" s="88">
        <v>0.27850000000000003</v>
      </c>
    </row>
    <row r="989" spans="1:3">
      <c r="A989" s="62">
        <v>44932</v>
      </c>
      <c r="B989" s="88">
        <v>-0.25409999999999999</v>
      </c>
      <c r="C989" s="88">
        <v>0.29730000000000001</v>
      </c>
    </row>
    <row r="990" spans="1:3">
      <c r="A990" s="62">
        <v>44935</v>
      </c>
      <c r="B990" s="88">
        <v>-0.25440000000000002</v>
      </c>
      <c r="C990" s="88">
        <v>0.30599999999999999</v>
      </c>
    </row>
    <row r="991" spans="1:3">
      <c r="A991" s="62">
        <v>44936</v>
      </c>
      <c r="B991" s="88">
        <v>-0.254</v>
      </c>
      <c r="C991" s="88">
        <v>0.29880000000000001</v>
      </c>
    </row>
    <row r="992" spans="1:3">
      <c r="A992" s="62">
        <v>44937</v>
      </c>
      <c r="B992" s="88">
        <v>-0.26190000000000002</v>
      </c>
      <c r="C992" s="88">
        <v>0.30920000000000003</v>
      </c>
    </row>
    <row r="993" spans="1:3">
      <c r="A993" s="62">
        <v>44938</v>
      </c>
      <c r="B993" s="88">
        <v>-0.25239999999999996</v>
      </c>
      <c r="C993" s="88">
        <v>0.31900000000000001</v>
      </c>
    </row>
    <row r="994" spans="1:3">
      <c r="A994" s="62">
        <v>44939</v>
      </c>
      <c r="B994" s="88">
        <v>-0.252</v>
      </c>
      <c r="C994" s="88">
        <v>0.32799999999999996</v>
      </c>
    </row>
    <row r="995" spans="1:3">
      <c r="A995" s="62">
        <v>44942</v>
      </c>
      <c r="B995" s="88">
        <v>-0.26850000000000002</v>
      </c>
      <c r="C995" s="88">
        <v>0.33169999999999999</v>
      </c>
    </row>
    <row r="996" spans="1:3">
      <c r="A996" s="62">
        <v>44943</v>
      </c>
      <c r="B996" s="88">
        <v>-0.26989999999999997</v>
      </c>
      <c r="C996" s="88">
        <v>0.33810000000000001</v>
      </c>
    </row>
    <row r="997" spans="1:3">
      <c r="A997" s="62">
        <v>44944</v>
      </c>
      <c r="B997" s="88">
        <v>-0.27429999999999999</v>
      </c>
      <c r="C997" s="88">
        <v>0.33929999999999999</v>
      </c>
    </row>
    <row r="998" spans="1:3">
      <c r="A998" s="62">
        <v>44945</v>
      </c>
      <c r="B998" s="88">
        <v>-0.27810000000000001</v>
      </c>
      <c r="C998" s="88">
        <v>0.31440000000000001</v>
      </c>
    </row>
    <row r="999" spans="1:3">
      <c r="A999" s="62">
        <v>44946</v>
      </c>
      <c r="B999" s="88">
        <v>-0.2747</v>
      </c>
      <c r="C999" s="88">
        <v>0.32280000000000003</v>
      </c>
    </row>
    <row r="1000" spans="1:3">
      <c r="A1000" s="62">
        <v>44949</v>
      </c>
      <c r="B1000" s="88">
        <v>-0.27699999999999997</v>
      </c>
      <c r="C1000" s="88">
        <v>0.3296</v>
      </c>
    </row>
    <row r="1001" spans="1:3">
      <c r="A1001" s="62">
        <v>44950</v>
      </c>
      <c r="B1001" s="88">
        <v>-0.27379999999999999</v>
      </c>
      <c r="C1001" s="88">
        <v>0.33310000000000001</v>
      </c>
    </row>
    <row r="1002" spans="1:3">
      <c r="A1002" s="62">
        <v>44951</v>
      </c>
      <c r="B1002" s="88">
        <v>-0.2752</v>
      </c>
      <c r="C1002" s="88">
        <v>0.33179999999999998</v>
      </c>
    </row>
    <row r="1003" spans="1:3">
      <c r="A1003" s="62">
        <v>44952</v>
      </c>
      <c r="B1003" s="88">
        <v>-0.27929999999999999</v>
      </c>
      <c r="C1003" s="88">
        <v>0.3417</v>
      </c>
    </row>
    <row r="1004" spans="1:3">
      <c r="A1004" s="62">
        <v>44953</v>
      </c>
      <c r="B1004" s="88">
        <v>-0.28010000000000002</v>
      </c>
      <c r="C1004" s="88">
        <v>0.34189999999999998</v>
      </c>
    </row>
    <row r="1005" spans="1:3">
      <c r="A1005" s="62">
        <v>44956</v>
      </c>
      <c r="B1005" s="88">
        <v>-0.27479999999999999</v>
      </c>
      <c r="C1005" s="88">
        <v>0.33909999999999996</v>
      </c>
    </row>
    <row r="1006" spans="1:3">
      <c r="A1006" s="62">
        <v>44957</v>
      </c>
      <c r="B1006" s="88">
        <v>-0.26679999999999998</v>
      </c>
      <c r="C1006" s="88">
        <v>0.33909999999999996</v>
      </c>
    </row>
    <row r="1007" spans="1:3">
      <c r="A1007" s="62">
        <v>44958</v>
      </c>
      <c r="B1007" s="88">
        <v>-0.26719999999999999</v>
      </c>
      <c r="C1007" s="88">
        <v>0.33810000000000001</v>
      </c>
    </row>
    <row r="1008" spans="1:3">
      <c r="A1008" s="62">
        <v>44959</v>
      </c>
      <c r="B1008" s="88">
        <v>-0.27239999999999998</v>
      </c>
      <c r="C1008" s="88">
        <v>0.35499999999999998</v>
      </c>
    </row>
    <row r="1009" spans="1:3">
      <c r="A1009" s="62">
        <v>44960</v>
      </c>
      <c r="B1009" s="88">
        <v>-0.2767</v>
      </c>
      <c r="C1009" s="88">
        <v>0.36780000000000002</v>
      </c>
    </row>
    <row r="1010" spans="1:3">
      <c r="A1010" s="62">
        <v>44963</v>
      </c>
      <c r="B1010" s="88">
        <v>-0.27860000000000001</v>
      </c>
      <c r="C1010" s="88">
        <v>0.34950000000000003</v>
      </c>
    </row>
    <row r="1011" spans="1:3">
      <c r="A1011" s="62">
        <v>44964</v>
      </c>
      <c r="B1011" s="88">
        <v>-0.2797</v>
      </c>
      <c r="C1011" s="88">
        <v>0.34860000000000002</v>
      </c>
    </row>
    <row r="1012" spans="1:3">
      <c r="A1012" s="62">
        <v>44965</v>
      </c>
      <c r="B1012" s="88">
        <v>-0.27479999999999999</v>
      </c>
      <c r="C1012" s="88">
        <v>0.34619999999999995</v>
      </c>
    </row>
    <row r="1013" spans="1:3">
      <c r="A1013" s="62">
        <v>44966</v>
      </c>
      <c r="B1013" s="88">
        <v>-0.27899999999999997</v>
      </c>
      <c r="C1013" s="88">
        <v>0.35920000000000002</v>
      </c>
    </row>
    <row r="1014" spans="1:3">
      <c r="A1014" s="62">
        <v>44967</v>
      </c>
      <c r="B1014" s="88">
        <v>-0.26940000000000003</v>
      </c>
      <c r="C1014" s="88">
        <v>0.34810000000000002</v>
      </c>
    </row>
    <row r="1015" spans="1:3">
      <c r="A1015" s="62">
        <v>44970</v>
      </c>
      <c r="B1015" s="88">
        <v>-0.26839999999999997</v>
      </c>
      <c r="C1015" s="88">
        <v>0.36299999999999999</v>
      </c>
    </row>
    <row r="1016" spans="1:3">
      <c r="A1016" s="62">
        <v>44971</v>
      </c>
      <c r="B1016" s="88">
        <v>-0.2515</v>
      </c>
      <c r="C1016" s="88">
        <v>0.36399999999999999</v>
      </c>
    </row>
    <row r="1017" spans="1:3">
      <c r="A1017" s="62">
        <v>44972</v>
      </c>
      <c r="B1017" s="88">
        <v>-0.248</v>
      </c>
      <c r="C1017" s="88">
        <v>0.38040000000000002</v>
      </c>
    </row>
    <row r="1018" spans="1:3">
      <c r="A1018" s="62">
        <v>44973</v>
      </c>
      <c r="B1018" s="88">
        <v>-0.19940000000000002</v>
      </c>
      <c r="C1018" s="88">
        <v>0.39280000000000004</v>
      </c>
    </row>
    <row r="1019" spans="1:3">
      <c r="A1019" s="62">
        <v>44974</v>
      </c>
      <c r="B1019" s="88">
        <v>-0.192</v>
      </c>
      <c r="C1019" s="88">
        <v>0.38929999999999998</v>
      </c>
    </row>
    <row r="1020" spans="1:3">
      <c r="A1020" s="62">
        <v>44977</v>
      </c>
      <c r="B1020" s="88">
        <v>-0.18359999999999999</v>
      </c>
      <c r="C1020" s="88">
        <v>0.38700000000000001</v>
      </c>
    </row>
    <row r="1021" spans="1:3">
      <c r="A1021" s="62">
        <v>44978</v>
      </c>
      <c r="B1021" s="88">
        <v>-0.18640000000000001</v>
      </c>
      <c r="C1021" s="88">
        <v>0.38189999999999996</v>
      </c>
    </row>
    <row r="1022" spans="1:3">
      <c r="A1022" s="62">
        <v>44979</v>
      </c>
      <c r="B1022" s="88">
        <v>-0.17929999999999999</v>
      </c>
      <c r="C1022" s="88">
        <v>0.38009999999999999</v>
      </c>
    </row>
    <row r="1023" spans="1:3">
      <c r="A1023" s="62">
        <v>44980</v>
      </c>
      <c r="B1023" s="88">
        <v>-0.1875</v>
      </c>
      <c r="C1023" s="88">
        <v>0.3836</v>
      </c>
    </row>
    <row r="1024" spans="1:3">
      <c r="A1024" s="62">
        <v>44981</v>
      </c>
      <c r="B1024" s="88">
        <v>-0.17929999999999999</v>
      </c>
      <c r="C1024" s="88">
        <v>0.35899999999999999</v>
      </c>
    </row>
    <row r="1025" spans="1:3">
      <c r="A1025" s="62">
        <v>44984</v>
      </c>
      <c r="B1025" s="88">
        <v>-0.18109999999999998</v>
      </c>
      <c r="C1025" s="88">
        <v>0.37939999999999996</v>
      </c>
    </row>
    <row r="1026" spans="1:3">
      <c r="A1026" s="62">
        <v>44985</v>
      </c>
      <c r="B1026" s="88">
        <v>-0.18609999999999999</v>
      </c>
      <c r="C1026" s="88">
        <v>0.37420000000000003</v>
      </c>
    </row>
    <row r="1027" spans="1:3">
      <c r="A1027" s="62">
        <v>44986</v>
      </c>
      <c r="B1027" s="88">
        <v>-0.18940000000000001</v>
      </c>
      <c r="C1027" s="88">
        <v>0.36780000000000002</v>
      </c>
    </row>
    <row r="1028" spans="1:3">
      <c r="A1028" s="62">
        <v>44987</v>
      </c>
      <c r="B1028" s="88">
        <v>-0.1893</v>
      </c>
      <c r="C1028" s="88">
        <v>0.37729999999999997</v>
      </c>
    </row>
    <row r="1029" spans="1:3">
      <c r="A1029" s="62">
        <v>44988</v>
      </c>
      <c r="B1029" s="88">
        <v>-0.18960000000000002</v>
      </c>
      <c r="C1029" s="88">
        <v>0.38939999999999997</v>
      </c>
    </row>
    <row r="1030" spans="1:3">
      <c r="A1030" s="62">
        <v>44991</v>
      </c>
      <c r="B1030" s="88">
        <v>-0.18010000000000001</v>
      </c>
      <c r="C1030" s="88">
        <v>0.39409999999999995</v>
      </c>
    </row>
    <row r="1031" spans="1:3">
      <c r="A1031" s="62">
        <v>44992</v>
      </c>
      <c r="B1031" s="88">
        <v>-0.18629999999999999</v>
      </c>
      <c r="C1031" s="88">
        <v>0.38770000000000004</v>
      </c>
    </row>
    <row r="1032" spans="1:3">
      <c r="A1032" s="62">
        <v>44993</v>
      </c>
      <c r="B1032" s="88">
        <v>-0.18359999999999999</v>
      </c>
      <c r="C1032" s="88">
        <v>0.38500000000000001</v>
      </c>
    </row>
    <row r="1033" spans="1:3">
      <c r="A1033" s="62">
        <v>44994</v>
      </c>
      <c r="B1033" s="88">
        <v>-0.1825</v>
      </c>
      <c r="C1033" s="88">
        <v>0.38329999999999997</v>
      </c>
    </row>
    <row r="1034" spans="1:3">
      <c r="A1034" s="62">
        <v>44995</v>
      </c>
      <c r="B1034" s="88">
        <v>-0.17980000000000002</v>
      </c>
      <c r="C1034" s="88">
        <v>0.36530000000000001</v>
      </c>
    </row>
    <row r="1035" spans="1:3">
      <c r="A1035" s="62">
        <v>44998</v>
      </c>
      <c r="B1035" s="88">
        <v>-0.1893</v>
      </c>
      <c r="C1035" s="88">
        <v>0.32569999999999999</v>
      </c>
    </row>
    <row r="1036" spans="1:3">
      <c r="A1036" s="62">
        <v>44999</v>
      </c>
      <c r="B1036" s="88">
        <v>-0.19469999999999998</v>
      </c>
      <c r="C1036" s="88">
        <v>0.3503</v>
      </c>
    </row>
    <row r="1037" spans="1:3">
      <c r="A1037" s="62">
        <v>45000</v>
      </c>
      <c r="B1037" s="88">
        <v>-0.18989999999999999</v>
      </c>
      <c r="C1037" s="88">
        <v>0.3019</v>
      </c>
    </row>
    <row r="1038" spans="1:3">
      <c r="A1038" s="62">
        <v>45001</v>
      </c>
      <c r="B1038" s="88">
        <v>-0.19159999999999999</v>
      </c>
      <c r="C1038" s="88">
        <v>0.32840000000000003</v>
      </c>
    </row>
    <row r="1039" spans="1:3">
      <c r="A1039" s="62">
        <v>45002</v>
      </c>
      <c r="B1039" s="88">
        <v>-0.2029</v>
      </c>
      <c r="C1039" s="88">
        <v>0.30940000000000001</v>
      </c>
    </row>
    <row r="1040" spans="1:3">
      <c r="A1040" s="62">
        <v>45005</v>
      </c>
      <c r="B1040" s="88">
        <v>-0.19350000000000001</v>
      </c>
      <c r="C1040" s="88">
        <v>0.32600000000000001</v>
      </c>
    </row>
    <row r="1041" spans="1:3">
      <c r="A1041" s="62">
        <v>45006</v>
      </c>
      <c r="B1041" s="88">
        <v>-0.18420000000000003</v>
      </c>
      <c r="C1041" s="88">
        <v>0.34490000000000004</v>
      </c>
    </row>
    <row r="1042" spans="1:3">
      <c r="A1042" s="62">
        <v>45007</v>
      </c>
      <c r="B1042" s="88">
        <v>-0.1837</v>
      </c>
      <c r="C1042" s="88">
        <v>0.3483</v>
      </c>
    </row>
    <row r="1043" spans="1:3">
      <c r="A1043" s="62">
        <v>45008</v>
      </c>
      <c r="B1043" s="88">
        <v>-0.18359999999999999</v>
      </c>
      <c r="C1043" s="88">
        <v>0.34990000000000004</v>
      </c>
    </row>
    <row r="1044" spans="1:3">
      <c r="A1044" s="62">
        <v>45009</v>
      </c>
      <c r="B1044" s="88">
        <v>-0.19469999999999998</v>
      </c>
      <c r="C1044" s="88">
        <v>0.32640000000000002</v>
      </c>
    </row>
    <row r="1045" spans="1:3">
      <c r="A1045" s="62">
        <v>45012</v>
      </c>
      <c r="B1045" s="88">
        <v>-0.17800000000000002</v>
      </c>
      <c r="C1045" s="88">
        <v>0.33829999999999999</v>
      </c>
    </row>
    <row r="1046" spans="1:3">
      <c r="A1046" s="62">
        <v>45013</v>
      </c>
      <c r="B1046" s="88">
        <v>-0.18140000000000001</v>
      </c>
      <c r="C1046" s="88">
        <v>0.34029999999999999</v>
      </c>
    </row>
    <row r="1047" spans="1:3">
      <c r="A1047" s="62">
        <v>45014</v>
      </c>
      <c r="B1047" s="88">
        <v>-0.1855</v>
      </c>
      <c r="C1047" s="88">
        <v>0.3589</v>
      </c>
    </row>
    <row r="1048" spans="1:3">
      <c r="A1048" s="62">
        <v>45015</v>
      </c>
      <c r="B1048" s="88">
        <v>-0.184</v>
      </c>
      <c r="C1048" s="88">
        <v>0.37329999999999997</v>
      </c>
    </row>
    <row r="1049" spans="1:3">
      <c r="A1049" s="62">
        <v>45016</v>
      </c>
      <c r="B1049" s="88">
        <v>-0.1741</v>
      </c>
      <c r="C1049" s="88">
        <v>0.38450000000000001</v>
      </c>
    </row>
    <row r="1050" spans="1:3">
      <c r="A1050" s="62">
        <v>45019</v>
      </c>
      <c r="B1050" s="88">
        <v>-0.17069999999999999</v>
      </c>
      <c r="C1050" s="88">
        <v>0.38900000000000001</v>
      </c>
    </row>
    <row r="1051" spans="1:3">
      <c r="A1051" s="62">
        <v>45020</v>
      </c>
      <c r="B1051" s="88">
        <v>-0.17120000000000002</v>
      </c>
      <c r="C1051" s="88">
        <v>0.38880000000000003</v>
      </c>
    </row>
    <row r="1052" spans="1:3">
      <c r="A1052" s="62">
        <v>45021</v>
      </c>
      <c r="B1052" s="88">
        <v>-0.14960000000000001</v>
      </c>
      <c r="C1052" s="88">
        <v>0.38340000000000002</v>
      </c>
    </row>
    <row r="1053" spans="1:3">
      <c r="A1053" s="62">
        <v>45022</v>
      </c>
      <c r="B1053" s="88">
        <v>-0.13570000000000002</v>
      </c>
      <c r="C1053" s="88">
        <v>0.38500000000000001</v>
      </c>
    </row>
    <row r="1054" spans="1:3">
      <c r="A1054" s="62">
        <v>45027</v>
      </c>
      <c r="B1054" s="88">
        <v>-0.13819999999999999</v>
      </c>
      <c r="C1054" s="88">
        <v>0.39729999999999999</v>
      </c>
    </row>
    <row r="1055" spans="1:3">
      <c r="A1055" s="62">
        <v>45028</v>
      </c>
      <c r="B1055" s="88">
        <v>-0.1386</v>
      </c>
      <c r="C1055" s="88">
        <v>0.39860000000000001</v>
      </c>
    </row>
    <row r="1056" spans="1:3">
      <c r="A1056" s="62">
        <v>45029</v>
      </c>
      <c r="B1056" s="88">
        <v>-0.14400000000000002</v>
      </c>
      <c r="C1056" s="88">
        <v>0.41450000000000004</v>
      </c>
    </row>
    <row r="1057" spans="1:3">
      <c r="A1057" s="62">
        <v>45030</v>
      </c>
      <c r="B1057" s="88">
        <v>-0.151</v>
      </c>
      <c r="C1057" s="88">
        <v>0.42180000000000001</v>
      </c>
    </row>
    <row r="1058" spans="1:3">
      <c r="A1058" s="62">
        <v>45033</v>
      </c>
      <c r="B1058" s="88">
        <v>-0.1421</v>
      </c>
      <c r="C1058" s="88">
        <v>0.41770000000000002</v>
      </c>
    </row>
    <row r="1059" spans="1:3">
      <c r="A1059" s="62">
        <v>45034</v>
      </c>
      <c r="B1059" s="88">
        <v>-0.1368</v>
      </c>
      <c r="C1059" s="88">
        <v>0.4244</v>
      </c>
    </row>
    <row r="1060" spans="1:3">
      <c r="A1060" s="62">
        <v>45035</v>
      </c>
      <c r="B1060" s="88">
        <v>-0.13539999999999999</v>
      </c>
      <c r="C1060" s="88">
        <v>0.4274</v>
      </c>
    </row>
    <row r="1061" spans="1:3">
      <c r="A1061" s="62">
        <v>45036</v>
      </c>
      <c r="B1061" s="88">
        <v>-0.13350000000000001</v>
      </c>
      <c r="C1061" s="88">
        <v>0.4254</v>
      </c>
    </row>
    <row r="1062" spans="1:3">
      <c r="A1062" s="62">
        <v>45037</v>
      </c>
      <c r="B1062" s="88">
        <v>-0.13</v>
      </c>
      <c r="C1062" s="88">
        <v>0.43259999999999998</v>
      </c>
    </row>
    <row r="1063" spans="1:3">
      <c r="A1063" s="62">
        <v>45040</v>
      </c>
      <c r="B1063" s="88">
        <v>-0.1409</v>
      </c>
      <c r="C1063" s="88">
        <v>0.43209999999999998</v>
      </c>
    </row>
    <row r="1064" spans="1:3">
      <c r="A1064" s="62">
        <v>45041</v>
      </c>
      <c r="B1064" s="88">
        <v>-0.1376</v>
      </c>
      <c r="C1064" s="88">
        <v>0.42409999999999998</v>
      </c>
    </row>
    <row r="1065" spans="1:3">
      <c r="A1065" s="62">
        <v>45042</v>
      </c>
      <c r="B1065" s="88">
        <v>-0.11960000000000001</v>
      </c>
      <c r="C1065" s="88">
        <v>0.4118</v>
      </c>
    </row>
    <row r="1066" spans="1:3">
      <c r="A1066" s="62">
        <v>45043</v>
      </c>
      <c r="B1066" s="88">
        <v>-0.10980000000000001</v>
      </c>
      <c r="C1066" s="88">
        <v>0.41499999999999998</v>
      </c>
    </row>
    <row r="1067" spans="1:3">
      <c r="A1067" s="62">
        <v>45044</v>
      </c>
      <c r="B1067" s="88">
        <v>-0.10890000000000001</v>
      </c>
      <c r="C1067" s="88">
        <v>0.41649999999999998</v>
      </c>
    </row>
    <row r="1068" spans="1:3">
      <c r="A1068" s="62">
        <v>45048</v>
      </c>
      <c r="B1068" s="88">
        <v>-0.1232</v>
      </c>
      <c r="C1068" s="88">
        <v>0.39600000000000002</v>
      </c>
    </row>
    <row r="1069" spans="1:3">
      <c r="A1069" s="62">
        <v>45049</v>
      </c>
      <c r="B1069" s="88">
        <v>-0.11599999999999999</v>
      </c>
      <c r="C1069" s="88">
        <v>0.39990000000000003</v>
      </c>
    </row>
    <row r="1070" spans="1:3">
      <c r="A1070" s="62">
        <v>45050</v>
      </c>
      <c r="B1070" s="88">
        <v>-0.1198</v>
      </c>
      <c r="C1070" s="88">
        <v>0.38799999999999996</v>
      </c>
    </row>
    <row r="1071" spans="1:3">
      <c r="A1071" s="62">
        <v>45051</v>
      </c>
      <c r="B1071" s="88">
        <v>-0.12230000000000001</v>
      </c>
      <c r="C1071" s="88">
        <v>0.40539999999999998</v>
      </c>
    </row>
    <row r="1072" spans="1:3">
      <c r="A1072" s="62">
        <v>45054</v>
      </c>
      <c r="B1072" s="88">
        <v>-0.1217</v>
      </c>
      <c r="C1072" s="88">
        <v>0.40689999999999998</v>
      </c>
    </row>
    <row r="1073" spans="1:3">
      <c r="A1073" s="62">
        <v>45055</v>
      </c>
      <c r="B1073" s="88">
        <v>-0.11689999999999999</v>
      </c>
      <c r="C1073" s="88">
        <v>0.39860000000000001</v>
      </c>
    </row>
    <row r="1074" spans="1:3">
      <c r="A1074" s="62">
        <v>45056</v>
      </c>
      <c r="B1074" s="88">
        <v>-0.1229</v>
      </c>
      <c r="C1074" s="88">
        <v>0.39179999999999998</v>
      </c>
    </row>
    <row r="1075" spans="1:3">
      <c r="A1075" s="62">
        <v>45057</v>
      </c>
      <c r="B1075" s="88">
        <v>-0.1278</v>
      </c>
      <c r="C1075" s="88">
        <v>0.3957</v>
      </c>
    </row>
    <row r="1076" spans="1:3">
      <c r="A1076" s="62">
        <v>45058</v>
      </c>
      <c r="B1076" s="88">
        <v>-0.12809999999999999</v>
      </c>
      <c r="C1076" s="88">
        <v>0.40200000000000002</v>
      </c>
    </row>
    <row r="1077" spans="1:3">
      <c r="A1077" s="62">
        <v>45061</v>
      </c>
      <c r="B1077" s="88">
        <v>-0.1285</v>
      </c>
      <c r="C1077" s="88">
        <v>0.40259999999999996</v>
      </c>
    </row>
    <row r="1078" spans="1:3">
      <c r="A1078" s="62">
        <v>45062</v>
      </c>
      <c r="B1078" s="88">
        <v>-0.13089999999999999</v>
      </c>
      <c r="C1078" s="88">
        <v>0.40029999999999999</v>
      </c>
    </row>
    <row r="1079" spans="1:3">
      <c r="A1079" s="62">
        <v>45063</v>
      </c>
      <c r="B1079" s="88">
        <v>-0.13819999999999999</v>
      </c>
      <c r="C1079" s="88">
        <v>0.39909999999999995</v>
      </c>
    </row>
    <row r="1080" spans="1:3">
      <c r="A1080" s="62">
        <v>45064</v>
      </c>
      <c r="B1080" s="88">
        <v>-0.14560000000000001</v>
      </c>
      <c r="C1080" s="88">
        <v>0.40799999999999997</v>
      </c>
    </row>
    <row r="1081" spans="1:3">
      <c r="A1081" s="62">
        <v>45065</v>
      </c>
      <c r="B1081" s="88">
        <v>-0.14630000000000001</v>
      </c>
      <c r="C1081" s="88">
        <v>0.41659999999999997</v>
      </c>
    </row>
    <row r="1082" spans="1:3">
      <c r="A1082" s="62">
        <v>45068</v>
      </c>
      <c r="B1082" s="88">
        <v>-0.13269999999999998</v>
      </c>
      <c r="C1082" s="88">
        <v>0.41399999999999998</v>
      </c>
    </row>
    <row r="1083" spans="1:3">
      <c r="A1083" s="62">
        <v>45069</v>
      </c>
      <c r="B1083" s="88">
        <v>-0.125</v>
      </c>
      <c r="C1083" s="88">
        <v>0.39520000000000005</v>
      </c>
    </row>
    <row r="1084" spans="1:3">
      <c r="A1084" s="62">
        <v>45070</v>
      </c>
      <c r="B1084" s="88">
        <v>-0.1268</v>
      </c>
      <c r="C1084" s="88">
        <v>0.3715</v>
      </c>
    </row>
    <row r="1085" spans="1:3">
      <c r="A1085" s="62">
        <v>45071</v>
      </c>
      <c r="B1085" s="88">
        <v>-0.1371</v>
      </c>
      <c r="C1085" s="88">
        <v>0.3669</v>
      </c>
    </row>
    <row r="1086" spans="1:3">
      <c r="A1086" s="62">
        <v>45072</v>
      </c>
      <c r="B1086" s="88">
        <v>-0.14099999999999999</v>
      </c>
      <c r="C1086" s="88">
        <v>0.38390000000000002</v>
      </c>
    </row>
    <row r="1087" spans="1:3">
      <c r="A1087" s="62">
        <v>45075</v>
      </c>
      <c r="B1087" s="88">
        <v>-0.14180000000000001</v>
      </c>
      <c r="C1087" s="88">
        <v>0.38100000000000001</v>
      </c>
    </row>
    <row r="1088" spans="1:3">
      <c r="A1088" s="62">
        <v>45076</v>
      </c>
      <c r="B1088" s="88">
        <v>-0.154</v>
      </c>
      <c r="C1088" s="88">
        <v>0.36320000000000002</v>
      </c>
    </row>
    <row r="1089" spans="1:3">
      <c r="A1089" s="62">
        <v>45077</v>
      </c>
      <c r="B1089" s="88">
        <v>-0.1575</v>
      </c>
      <c r="C1089" s="88">
        <v>0.3422</v>
      </c>
    </row>
    <row r="1090" spans="1:3">
      <c r="A1090" s="62">
        <v>45078</v>
      </c>
      <c r="B1090" s="88">
        <v>-0.157</v>
      </c>
      <c r="C1090" s="88">
        <v>0.34950000000000003</v>
      </c>
    </row>
    <row r="1091" spans="1:3">
      <c r="A1091" s="62">
        <v>45079</v>
      </c>
      <c r="B1091" s="88">
        <v>-0.16820000000000002</v>
      </c>
      <c r="C1091" s="88">
        <v>0.37469999999999998</v>
      </c>
    </row>
    <row r="1092" spans="1:3">
      <c r="A1092" s="62">
        <v>45082</v>
      </c>
      <c r="B1092" s="88">
        <v>-0.18539999999999998</v>
      </c>
      <c r="C1092" s="88">
        <v>0.36149999999999999</v>
      </c>
    </row>
    <row r="1093" spans="1:3">
      <c r="A1093" s="62">
        <v>45083</v>
      </c>
      <c r="B1093" s="88">
        <v>-0.19409999999999999</v>
      </c>
      <c r="C1093" s="88">
        <v>0.36310000000000003</v>
      </c>
    </row>
    <row r="1094" spans="1:3">
      <c r="A1094" s="62">
        <v>45084</v>
      </c>
      <c r="B1094" s="88">
        <v>-0.19409999999999999</v>
      </c>
      <c r="C1094" s="88">
        <v>0.3619</v>
      </c>
    </row>
    <row r="1095" spans="1:3">
      <c r="A1095" s="62">
        <v>45085</v>
      </c>
      <c r="B1095" s="88">
        <v>-0.2009</v>
      </c>
      <c r="C1095" s="88">
        <v>0.36560000000000004</v>
      </c>
    </row>
    <row r="1096" spans="1:3">
      <c r="A1096" s="62">
        <v>45086</v>
      </c>
      <c r="B1096" s="88">
        <v>-0.20600000000000002</v>
      </c>
      <c r="C1096" s="88">
        <v>0.36380000000000001</v>
      </c>
    </row>
    <row r="1097" spans="1:3">
      <c r="A1097" s="62">
        <v>45089</v>
      </c>
      <c r="B1097" s="88">
        <v>-0.21640000000000001</v>
      </c>
      <c r="C1097" s="88">
        <v>0.37090000000000001</v>
      </c>
    </row>
    <row r="1098" spans="1:3">
      <c r="A1098" s="62">
        <v>45090</v>
      </c>
      <c r="B1098" s="88">
        <v>-0.22409999999999999</v>
      </c>
      <c r="C1098" s="88">
        <v>0.3785</v>
      </c>
    </row>
    <row r="1099" spans="1:3">
      <c r="A1099" s="62">
        <v>45091</v>
      </c>
      <c r="B1099" s="88">
        <v>-0.22260000000000002</v>
      </c>
      <c r="C1099" s="88">
        <v>0.38569999999999999</v>
      </c>
    </row>
    <row r="1100" spans="1:3">
      <c r="A1100" s="62">
        <v>45092</v>
      </c>
      <c r="B1100" s="88">
        <v>-0.21890000000000001</v>
      </c>
      <c r="C1100" s="88">
        <v>0.37859999999999999</v>
      </c>
    </row>
    <row r="1101" spans="1:3">
      <c r="A1101" s="62">
        <v>45093</v>
      </c>
      <c r="B1101" s="88">
        <v>-0.21660000000000001</v>
      </c>
      <c r="C1101" s="88">
        <v>0.39700000000000002</v>
      </c>
    </row>
    <row r="1102" spans="1:3">
      <c r="A1102" s="62">
        <v>45096</v>
      </c>
      <c r="B1102" s="88">
        <v>-0.22159999999999999</v>
      </c>
      <c r="C1102" s="88">
        <v>0.38290000000000002</v>
      </c>
    </row>
    <row r="1103" spans="1:3">
      <c r="A1103" s="62">
        <v>45097</v>
      </c>
      <c r="B1103" s="88">
        <v>-0.22260000000000002</v>
      </c>
      <c r="C1103" s="88">
        <v>0.37920000000000004</v>
      </c>
    </row>
    <row r="1104" spans="1:3">
      <c r="A1104" s="62">
        <v>45098</v>
      </c>
      <c r="B1104" s="88">
        <v>-0.2223</v>
      </c>
      <c r="C1104" s="88">
        <v>0.37290000000000001</v>
      </c>
    </row>
    <row r="1105" spans="1:3">
      <c r="A1105" s="62">
        <v>45099</v>
      </c>
      <c r="B1105" s="88">
        <v>-0.22850000000000001</v>
      </c>
      <c r="C1105" s="88">
        <v>0.36200000000000004</v>
      </c>
    </row>
    <row r="1106" spans="1:3">
      <c r="A1106" s="62">
        <v>45100</v>
      </c>
      <c r="B1106" s="88">
        <v>-0.21809999999999999</v>
      </c>
      <c r="C1106" s="88">
        <v>0.35439999999999999</v>
      </c>
    </row>
    <row r="1107" spans="1:3">
      <c r="A1107" s="62">
        <v>45103</v>
      </c>
      <c r="B1107" s="88">
        <v>-0.21719999999999998</v>
      </c>
      <c r="C1107" s="88">
        <v>0.35840000000000005</v>
      </c>
    </row>
    <row r="1108" spans="1:3">
      <c r="A1108" s="62">
        <v>45104</v>
      </c>
      <c r="B1108" s="88">
        <v>-0.2107</v>
      </c>
      <c r="C1108" s="88">
        <v>0.36430000000000001</v>
      </c>
    </row>
    <row r="1109" spans="1:3">
      <c r="A1109" s="62">
        <v>45105</v>
      </c>
      <c r="B1109" s="88">
        <v>-0.2069</v>
      </c>
      <c r="C1109" s="88">
        <v>0.37770000000000004</v>
      </c>
    </row>
    <row r="1110" spans="1:3">
      <c r="A1110" s="62">
        <v>45106</v>
      </c>
      <c r="B1110" s="88">
        <v>-0.18899999999999997</v>
      </c>
      <c r="C1110" s="88">
        <v>0.38270000000000004</v>
      </c>
    </row>
    <row r="1111" spans="1:3">
      <c r="A1111" s="62">
        <v>45107</v>
      </c>
      <c r="B1111" s="88">
        <v>-0.19289999999999999</v>
      </c>
      <c r="C1111" s="88">
        <v>0.3992</v>
      </c>
    </row>
    <row r="1112" spans="1:3">
      <c r="A1112" s="62">
        <v>45110</v>
      </c>
      <c r="B1112" s="88">
        <v>-0.19350000000000001</v>
      </c>
      <c r="C1112" s="88">
        <v>0.3967</v>
      </c>
    </row>
    <row r="1113" spans="1:3">
      <c r="A1113" s="62">
        <v>45111</v>
      </c>
      <c r="B1113" s="88">
        <v>-0.19769999999999999</v>
      </c>
      <c r="C1113" s="88">
        <v>0.39350000000000002</v>
      </c>
    </row>
    <row r="1114" spans="1:3">
      <c r="A1114" s="62">
        <v>45112</v>
      </c>
      <c r="B1114" s="88">
        <v>-0.20120000000000002</v>
      </c>
      <c r="C1114" s="88">
        <v>0.38229999999999997</v>
      </c>
    </row>
    <row r="1115" spans="1:3">
      <c r="A1115" s="62">
        <v>45113</v>
      </c>
      <c r="B1115" s="88">
        <v>-0.2097</v>
      </c>
      <c r="C1115" s="88">
        <v>0.33909999999999996</v>
      </c>
    </row>
    <row r="1116" spans="1:3">
      <c r="A1116" s="62">
        <v>45114</v>
      </c>
      <c r="B1116" s="88">
        <v>-0.2208</v>
      </c>
      <c r="C1116" s="88">
        <v>0.34470000000000001</v>
      </c>
    </row>
    <row r="1117" spans="1:3">
      <c r="A1117" s="62">
        <v>45117</v>
      </c>
      <c r="B1117" s="88">
        <v>-0.2175</v>
      </c>
      <c r="C1117" s="88">
        <v>0.35070000000000001</v>
      </c>
    </row>
    <row r="1118" spans="1:3">
      <c r="A1118" s="62">
        <v>45118</v>
      </c>
      <c r="B1118" s="88">
        <v>-0.21340000000000001</v>
      </c>
      <c r="C1118" s="88">
        <v>0.36509999999999998</v>
      </c>
    </row>
    <row r="1119" spans="1:3">
      <c r="A1119" s="62">
        <v>45119</v>
      </c>
      <c r="B1119" s="88">
        <v>-0.2107</v>
      </c>
      <c r="C1119" s="88">
        <v>0.38650000000000001</v>
      </c>
    </row>
    <row r="1120" spans="1:3">
      <c r="A1120" s="62">
        <v>45120</v>
      </c>
      <c r="B1120" s="88">
        <v>-0.21190000000000001</v>
      </c>
      <c r="C1120" s="88">
        <v>0.39350000000000002</v>
      </c>
    </row>
    <row r="1121" spans="1:3">
      <c r="A1121" s="62">
        <v>45121</v>
      </c>
      <c r="B1121" s="88">
        <v>-0.2089</v>
      </c>
      <c r="C1121" s="88">
        <v>0.39439999999999997</v>
      </c>
    </row>
    <row r="1122" spans="1:3">
      <c r="A1122" s="62">
        <v>45124</v>
      </c>
      <c r="B1122" s="88">
        <v>-0.20749999999999999</v>
      </c>
      <c r="C1122" s="88">
        <v>0.37869999999999998</v>
      </c>
    </row>
    <row r="1123" spans="1:3">
      <c r="A1123" s="62">
        <v>45125</v>
      </c>
      <c r="B1123" s="88">
        <v>-0.2127</v>
      </c>
      <c r="C1123" s="88">
        <v>0.38390000000000002</v>
      </c>
    </row>
    <row r="1124" spans="1:3">
      <c r="A1124" s="62">
        <v>45126</v>
      </c>
      <c r="B1124" s="88">
        <v>-0.2026</v>
      </c>
      <c r="C1124" s="88">
        <v>0.38539999999999996</v>
      </c>
    </row>
    <row r="1125" spans="1:3">
      <c r="A1125" s="62">
        <v>45127</v>
      </c>
      <c r="B1125" s="88">
        <v>-0.18640000000000001</v>
      </c>
      <c r="C1125" s="88">
        <v>0.39630000000000004</v>
      </c>
    </row>
    <row r="1126" spans="1:3">
      <c r="A1126" s="62">
        <v>45128</v>
      </c>
      <c r="B1126" s="88">
        <v>-0.18820000000000001</v>
      </c>
      <c r="C1126" s="88">
        <v>0.40539999999999998</v>
      </c>
    </row>
    <row r="1127" spans="1:3">
      <c r="A1127" s="62">
        <v>45131</v>
      </c>
      <c r="B1127" s="88">
        <v>-0.18109999999999998</v>
      </c>
      <c r="C1127" s="88">
        <v>0.40429999999999999</v>
      </c>
    </row>
    <row r="1128" spans="1:3">
      <c r="A1128" s="62">
        <v>45132</v>
      </c>
      <c r="B1128" s="88">
        <v>-0.1905</v>
      </c>
      <c r="C1128" s="88">
        <v>0.40210000000000001</v>
      </c>
    </row>
    <row r="1129" spans="1:3">
      <c r="A1129" s="62">
        <v>45133</v>
      </c>
      <c r="B1129" s="88">
        <v>-0.20710000000000001</v>
      </c>
      <c r="C1129" s="88">
        <v>0.3831</v>
      </c>
    </row>
    <row r="1130" spans="1:3">
      <c r="A1130" s="62">
        <v>45134</v>
      </c>
      <c r="B1130" s="88">
        <v>-0.2094</v>
      </c>
      <c r="C1130" s="88">
        <v>0.41149999999999998</v>
      </c>
    </row>
    <row r="1131" spans="1:3">
      <c r="A1131" s="62">
        <v>45135</v>
      </c>
      <c r="B1131" s="88">
        <v>-0.2167</v>
      </c>
      <c r="C1131" s="88">
        <v>0.41359999999999997</v>
      </c>
    </row>
    <row r="1132" spans="1:3">
      <c r="A1132" s="62">
        <v>45138</v>
      </c>
      <c r="B1132" s="88">
        <v>-0.22440000000000002</v>
      </c>
      <c r="C1132" s="88">
        <v>0.41770000000000002</v>
      </c>
    </row>
    <row r="1133" spans="1:3">
      <c r="A1133" s="62">
        <v>45139</v>
      </c>
      <c r="B1133" s="88">
        <v>-0.2288</v>
      </c>
      <c r="C1133" s="88">
        <v>0.40029999999999999</v>
      </c>
    </row>
    <row r="1134" spans="1:3">
      <c r="A1134" s="62">
        <v>45140</v>
      </c>
      <c r="B1134" s="88">
        <v>-0.23</v>
      </c>
      <c r="C1134" s="88">
        <v>0.38270000000000004</v>
      </c>
    </row>
    <row r="1135" spans="1:3">
      <c r="A1135" s="62">
        <v>45141</v>
      </c>
      <c r="B1135" s="88">
        <v>-0.23879999999999998</v>
      </c>
      <c r="C1135" s="88">
        <v>0.37280000000000002</v>
      </c>
    </row>
    <row r="1136" spans="1:3">
      <c r="A1136" s="62">
        <v>45142</v>
      </c>
      <c r="B1136" s="88">
        <v>-0.2389</v>
      </c>
      <c r="C1136" s="88">
        <v>0.3831</v>
      </c>
    </row>
    <row r="1137" spans="1:3">
      <c r="A1137" s="62">
        <v>45145</v>
      </c>
      <c r="B1137" s="88">
        <v>-0.23910000000000001</v>
      </c>
      <c r="C1137" s="88">
        <v>0.38400000000000001</v>
      </c>
    </row>
    <row r="1138" spans="1:3">
      <c r="A1138" s="62">
        <v>45146</v>
      </c>
      <c r="B1138" s="88">
        <v>-0.23879999999999998</v>
      </c>
      <c r="C1138" s="88">
        <v>0.37450000000000006</v>
      </c>
    </row>
    <row r="1139" spans="1:3">
      <c r="A1139" s="62">
        <v>45147</v>
      </c>
      <c r="B1139" s="88">
        <v>-0.23319999999999999</v>
      </c>
      <c r="C1139" s="88">
        <v>0.38439999999999996</v>
      </c>
    </row>
    <row r="1140" spans="1:3">
      <c r="A1140" s="62">
        <v>45148</v>
      </c>
      <c r="B1140" s="88">
        <v>-0.22839999999999999</v>
      </c>
      <c r="C1140" s="88">
        <v>0.40549999999999997</v>
      </c>
    </row>
    <row r="1141" spans="1:3">
      <c r="A1141" s="62">
        <v>45149</v>
      </c>
      <c r="B1141" s="88">
        <v>-0.2261</v>
      </c>
      <c r="C1141" s="88">
        <v>0.38789999999999997</v>
      </c>
    </row>
    <row r="1142" spans="1:3">
      <c r="A1142" s="62">
        <v>45152</v>
      </c>
      <c r="B1142" s="88">
        <v>-0.222</v>
      </c>
      <c r="C1142" s="88">
        <v>0.38950000000000001</v>
      </c>
    </row>
    <row r="1143" spans="1:3">
      <c r="A1143" s="62">
        <v>45153</v>
      </c>
      <c r="B1143" s="88">
        <v>-0.22750000000000001</v>
      </c>
      <c r="C1143" s="88">
        <v>0.37420000000000003</v>
      </c>
    </row>
    <row r="1144" spans="1:3">
      <c r="A1144" s="62">
        <v>45154</v>
      </c>
      <c r="B1144" s="88">
        <v>-0.22899999999999998</v>
      </c>
      <c r="C1144" s="88">
        <v>0.37280000000000002</v>
      </c>
    </row>
    <row r="1145" spans="1:3">
      <c r="A1145" s="62">
        <v>45155</v>
      </c>
      <c r="B1145" s="88">
        <v>-0.2291</v>
      </c>
      <c r="C1145" s="88">
        <v>0.35979999999999995</v>
      </c>
    </row>
    <row r="1146" spans="1:3">
      <c r="A1146" s="62">
        <v>45156</v>
      </c>
      <c r="B1146" s="88">
        <v>-0.22589999999999999</v>
      </c>
      <c r="C1146" s="88">
        <v>0.35460000000000003</v>
      </c>
    </row>
    <row r="1147" spans="1:3">
      <c r="A1147" s="62">
        <v>45159</v>
      </c>
      <c r="B1147" s="88">
        <v>-0.2296</v>
      </c>
      <c r="C1147" s="88">
        <v>0.36099999999999999</v>
      </c>
    </row>
    <row r="1148" spans="1:3">
      <c r="A1148" s="62">
        <v>45160</v>
      </c>
      <c r="B1148" s="88">
        <v>-0.23149999999999998</v>
      </c>
      <c r="C1148" s="88">
        <v>0.36909999999999998</v>
      </c>
    </row>
    <row r="1149" spans="1:3">
      <c r="A1149" s="62">
        <v>45161</v>
      </c>
      <c r="B1149" s="88">
        <v>-0.22579999999999997</v>
      </c>
      <c r="C1149" s="88">
        <v>0.37020000000000003</v>
      </c>
    </row>
    <row r="1150" spans="1:3">
      <c r="A1150" s="62">
        <v>45162</v>
      </c>
      <c r="B1150" s="88">
        <v>-0.2278</v>
      </c>
      <c r="C1150" s="88">
        <v>0.36409999999999998</v>
      </c>
    </row>
    <row r="1151" spans="1:3">
      <c r="A1151" s="62">
        <v>45163</v>
      </c>
      <c r="B1151" s="88">
        <v>-0.2261</v>
      </c>
      <c r="C1151" s="88">
        <v>0.36700000000000005</v>
      </c>
    </row>
    <row r="1152" spans="1:3">
      <c r="A1152" s="62">
        <v>45166</v>
      </c>
      <c r="B1152" s="88">
        <v>-0.22219999999999998</v>
      </c>
      <c r="C1152" s="88">
        <v>0.38490000000000002</v>
      </c>
    </row>
    <row r="1153" spans="1:3">
      <c r="A1153" s="62">
        <v>45167</v>
      </c>
      <c r="B1153" s="88">
        <v>-0.21789999999999998</v>
      </c>
      <c r="C1153" s="88">
        <v>0.39419999999999999</v>
      </c>
    </row>
    <row r="1154" spans="1:3">
      <c r="A1154" s="62">
        <v>45168</v>
      </c>
      <c r="B1154" s="88">
        <v>-0.21789999999999998</v>
      </c>
      <c r="C1154" s="88">
        <v>0.39240000000000003</v>
      </c>
    </row>
    <row r="1155" spans="1:3">
      <c r="A1155" s="62">
        <v>45169</v>
      </c>
      <c r="B1155" s="88">
        <v>-0.21890000000000001</v>
      </c>
      <c r="C1155" s="88">
        <v>0.38340000000000002</v>
      </c>
    </row>
    <row r="1156" spans="1:3">
      <c r="A1156" s="62">
        <v>45170</v>
      </c>
      <c r="B1156" s="88">
        <v>-0.21340000000000001</v>
      </c>
      <c r="C1156" s="88">
        <v>0.37969999999999998</v>
      </c>
    </row>
    <row r="1157" spans="1:3">
      <c r="A1157" s="62">
        <v>45173</v>
      </c>
      <c r="B1157" s="88">
        <v>-0.21690000000000001</v>
      </c>
      <c r="C1157" s="88">
        <v>0.37640000000000001</v>
      </c>
    </row>
    <row r="1158" spans="1:3">
      <c r="A1158" s="62">
        <v>45174</v>
      </c>
      <c r="B1158" s="88">
        <v>-0.21729999999999999</v>
      </c>
      <c r="C1158" s="88">
        <v>0.37170000000000003</v>
      </c>
    </row>
    <row r="1159" spans="1:3">
      <c r="A1159" s="62">
        <v>45175</v>
      </c>
      <c r="B1159" s="88">
        <v>-0.20420000000000002</v>
      </c>
      <c r="C1159" s="88">
        <v>0.36020000000000002</v>
      </c>
    </row>
    <row r="1160" spans="1:3">
      <c r="A1160" s="62">
        <v>45176</v>
      </c>
      <c r="B1160" s="88">
        <v>-0.18719999999999998</v>
      </c>
      <c r="C1160" s="88">
        <v>0.36060000000000003</v>
      </c>
    </row>
    <row r="1161" spans="1:3">
      <c r="A1161" s="62">
        <v>45177</v>
      </c>
      <c r="B1161" s="88">
        <v>-0.18600000000000003</v>
      </c>
      <c r="C1161" s="88">
        <v>0.36909999999999998</v>
      </c>
    </row>
    <row r="1162" spans="1:3">
      <c r="A1162" s="62">
        <v>45180</v>
      </c>
      <c r="B1162" s="88">
        <v>-0.17679999999999998</v>
      </c>
      <c r="C1162" s="88">
        <v>0.37619999999999998</v>
      </c>
    </row>
    <row r="1163" spans="1:3">
      <c r="A1163" s="62">
        <v>45181</v>
      </c>
      <c r="B1163" s="88">
        <v>-0.17300000000000001</v>
      </c>
      <c r="C1163" s="88">
        <v>0.37140000000000001</v>
      </c>
    </row>
    <row r="1164" spans="1:3">
      <c r="A1164" s="62">
        <v>45182</v>
      </c>
      <c r="B1164" s="88">
        <v>-0.17629999999999998</v>
      </c>
      <c r="C1164" s="88">
        <v>0.36560000000000004</v>
      </c>
    </row>
    <row r="1165" spans="1:3">
      <c r="A1165" s="62">
        <v>45183</v>
      </c>
      <c r="B1165" s="88">
        <v>-0.17219999999999999</v>
      </c>
      <c r="C1165" s="88">
        <v>0.38189999999999996</v>
      </c>
    </row>
    <row r="1166" spans="1:3">
      <c r="A1166" s="62">
        <v>45184</v>
      </c>
      <c r="B1166" s="88">
        <v>-0.16589999999999999</v>
      </c>
      <c r="C1166" s="88">
        <v>0.39520000000000005</v>
      </c>
    </row>
    <row r="1167" spans="1:3">
      <c r="A1167" s="62">
        <v>45187</v>
      </c>
      <c r="B1167" s="88">
        <v>-0.16289999999999999</v>
      </c>
      <c r="C1167" s="88">
        <v>0.37579999999999997</v>
      </c>
    </row>
    <row r="1168" spans="1:3">
      <c r="A1168" s="62">
        <v>45188</v>
      </c>
      <c r="B1168" s="88">
        <v>-0.15759999999999999</v>
      </c>
      <c r="C1168" s="88">
        <v>0.37689999999999996</v>
      </c>
    </row>
    <row r="1169" spans="1:3">
      <c r="A1169" s="62">
        <v>45189</v>
      </c>
      <c r="B1169" s="88">
        <v>-0.15160000000000001</v>
      </c>
      <c r="C1169" s="88">
        <v>0.3861</v>
      </c>
    </row>
    <row r="1170" spans="1:3">
      <c r="A1170" s="62">
        <v>45190</v>
      </c>
      <c r="B1170" s="88">
        <v>-0.1489</v>
      </c>
      <c r="C1170" s="88">
        <v>0.36399999999999999</v>
      </c>
    </row>
    <row r="1171" spans="1:3">
      <c r="A1171" s="62">
        <v>45191</v>
      </c>
      <c r="B1171" s="88">
        <v>-0.16329999999999997</v>
      </c>
      <c r="C1171" s="88">
        <v>0.35850000000000004</v>
      </c>
    </row>
    <row r="1172" spans="1:3">
      <c r="A1172" s="62">
        <v>45194</v>
      </c>
      <c r="B1172" s="88">
        <v>-0.17100000000000001</v>
      </c>
      <c r="C1172" s="88">
        <v>0.34700000000000003</v>
      </c>
    </row>
    <row r="1173" spans="1:3">
      <c r="A1173" s="62">
        <v>45195</v>
      </c>
      <c r="B1173" s="88">
        <v>-0.17100000000000001</v>
      </c>
      <c r="C1173" s="88">
        <v>0.33750000000000002</v>
      </c>
    </row>
    <row r="1174" spans="1:3">
      <c r="A1174" s="62">
        <v>45196</v>
      </c>
      <c r="B1174" s="88">
        <v>-0.18390000000000001</v>
      </c>
      <c r="C1174" s="88">
        <v>0.33710000000000001</v>
      </c>
    </row>
    <row r="1175" spans="1:3">
      <c r="A1175" s="62">
        <v>45197</v>
      </c>
      <c r="B1175" s="88">
        <v>-0.1855</v>
      </c>
      <c r="C1175" s="88">
        <v>0.34549999999999997</v>
      </c>
    </row>
    <row r="1176" spans="1:3">
      <c r="A1176" s="62">
        <v>45198</v>
      </c>
      <c r="B1176" s="88">
        <v>-0.18100000000000002</v>
      </c>
      <c r="C1176" s="88">
        <v>0.34909999999999997</v>
      </c>
    </row>
    <row r="1177" spans="1:3">
      <c r="A1177" s="62">
        <v>45201</v>
      </c>
      <c r="B1177" s="88">
        <v>-0.17829999999999999</v>
      </c>
      <c r="C1177" s="88">
        <v>0.33640000000000003</v>
      </c>
    </row>
    <row r="1178" spans="1:3">
      <c r="A1178" s="62">
        <v>45202</v>
      </c>
      <c r="B1178" s="88">
        <v>-0.1867</v>
      </c>
      <c r="C1178" s="88">
        <v>0.32299999999999995</v>
      </c>
    </row>
    <row r="1179" spans="1:3">
      <c r="A1179" s="62">
        <v>45203</v>
      </c>
      <c r="B1179" s="88">
        <v>-0.17100000000000001</v>
      </c>
      <c r="C1179" s="88">
        <v>0.32289999999999996</v>
      </c>
    </row>
    <row r="1180" spans="1:3">
      <c r="A1180" s="62">
        <v>45204</v>
      </c>
      <c r="B1180" s="88">
        <v>-0.17129999999999998</v>
      </c>
      <c r="C1180" s="88">
        <v>0.32319999999999999</v>
      </c>
    </row>
    <row r="1181" spans="1:3">
      <c r="A1181" s="62">
        <v>45205</v>
      </c>
      <c r="B1181" s="88">
        <v>-0.1716</v>
      </c>
      <c r="C1181" s="88">
        <v>0.33490000000000003</v>
      </c>
    </row>
    <row r="1182" spans="1:3">
      <c r="A1182" s="62">
        <v>45208</v>
      </c>
      <c r="B1182" s="88">
        <v>-0.17059999999999997</v>
      </c>
      <c r="C1182" s="88">
        <v>0.3276</v>
      </c>
    </row>
    <row r="1183" spans="1:3">
      <c r="A1183" s="62">
        <v>45209</v>
      </c>
      <c r="B1183" s="88">
        <v>-0.17030000000000001</v>
      </c>
      <c r="C1183" s="88">
        <v>0.3543</v>
      </c>
    </row>
    <row r="1184" spans="1:3">
      <c r="A1184" s="62">
        <v>45210</v>
      </c>
      <c r="B1184" s="88">
        <v>-0.16969999999999999</v>
      </c>
      <c r="C1184" s="88">
        <v>0.34840000000000004</v>
      </c>
    </row>
    <row r="1185" spans="1:3">
      <c r="A1185" s="62">
        <v>45211</v>
      </c>
      <c r="B1185" s="88">
        <v>-0.17480000000000001</v>
      </c>
      <c r="C1185" s="88">
        <v>0.34329999999999999</v>
      </c>
    </row>
    <row r="1186" spans="1:3">
      <c r="A1186" s="62">
        <v>45212</v>
      </c>
      <c r="B1186" s="88">
        <v>-0.16739999999999999</v>
      </c>
      <c r="C1186" s="88">
        <v>0.32420000000000004</v>
      </c>
    </row>
    <row r="1187" spans="1:3">
      <c r="A1187" s="62">
        <v>45215</v>
      </c>
      <c r="B1187" s="88">
        <v>-0.1754</v>
      </c>
      <c r="C1187" s="88">
        <v>0.32770000000000005</v>
      </c>
    </row>
    <row r="1188" spans="1:3">
      <c r="A1188" s="62">
        <v>45216</v>
      </c>
      <c r="B1188" s="88">
        <v>-0.17480000000000001</v>
      </c>
      <c r="C1188" s="88">
        <v>0.32919999999999999</v>
      </c>
    </row>
    <row r="1189" spans="1:3">
      <c r="A1189" s="62">
        <v>45217</v>
      </c>
      <c r="B1189" s="88">
        <v>-0.17010000000000003</v>
      </c>
      <c r="C1189" s="88">
        <v>0.31709999999999999</v>
      </c>
    </row>
    <row r="1190" spans="1:3">
      <c r="A1190" s="62">
        <v>45218</v>
      </c>
      <c r="B1190" s="88">
        <v>-0.17749999999999999</v>
      </c>
      <c r="C1190" s="88">
        <v>0.30870000000000003</v>
      </c>
    </row>
    <row r="1191" spans="1:3">
      <c r="A1191" s="62">
        <v>45219</v>
      </c>
      <c r="B1191" s="88">
        <v>-0.18280000000000002</v>
      </c>
      <c r="C1191" s="88">
        <v>0.2888</v>
      </c>
    </row>
    <row r="1192" spans="1:3">
      <c r="A1192" s="62">
        <v>45222</v>
      </c>
      <c r="B1192" s="88">
        <v>-0.18820000000000001</v>
      </c>
      <c r="C1192" s="88">
        <v>0.29530000000000001</v>
      </c>
    </row>
    <row r="1193" spans="1:3">
      <c r="A1193" s="62">
        <v>45223</v>
      </c>
      <c r="B1193" s="88">
        <v>-0.1827</v>
      </c>
      <c r="C1193" s="88">
        <v>0.3034</v>
      </c>
    </row>
    <row r="1194" spans="1:3">
      <c r="A1194" s="62">
        <v>45224</v>
      </c>
      <c r="B1194" s="88">
        <v>-0.17960000000000001</v>
      </c>
      <c r="C1194" s="88">
        <v>0.3075</v>
      </c>
    </row>
    <row r="1195" spans="1:3">
      <c r="A1195" s="62">
        <v>45225</v>
      </c>
      <c r="B1195" s="88">
        <v>-0.1757</v>
      </c>
      <c r="C1195" s="88">
        <v>0.30260000000000004</v>
      </c>
    </row>
    <row r="1196" spans="1:3">
      <c r="A1196" s="62">
        <v>45226</v>
      </c>
      <c r="B1196" s="88">
        <v>-0.16969999999999999</v>
      </c>
      <c r="C1196" s="88">
        <v>0.28489999999999999</v>
      </c>
    </row>
    <row r="1197" spans="1:3">
      <c r="A1197" s="62">
        <v>45229</v>
      </c>
      <c r="B1197" s="88">
        <v>-0.16589999999999999</v>
      </c>
      <c r="C1197" s="88">
        <v>0.29049999999999998</v>
      </c>
    </row>
    <row r="1198" spans="1:3">
      <c r="A1198" s="62">
        <v>45230</v>
      </c>
      <c r="B1198" s="88">
        <v>-0.16210000000000002</v>
      </c>
      <c r="C1198" s="88">
        <v>0.3019</v>
      </c>
    </row>
    <row r="1199" spans="1:3">
      <c r="A1199" s="62">
        <v>45231</v>
      </c>
      <c r="B1199" s="88">
        <v>-0.15640000000000001</v>
      </c>
      <c r="C1199" s="88">
        <v>0.31079999999999997</v>
      </c>
    </row>
    <row r="1200" spans="1:3">
      <c r="A1200" s="62">
        <v>45232</v>
      </c>
      <c r="B1200" s="88">
        <v>-0.15539999999999998</v>
      </c>
      <c r="C1200" s="88">
        <v>0.33500000000000002</v>
      </c>
    </row>
    <row r="1201" spans="1:3">
      <c r="A1201" s="62">
        <v>45233</v>
      </c>
      <c r="B1201" s="88">
        <v>-0.15960000000000002</v>
      </c>
      <c r="C1201" s="88">
        <v>0.33250000000000002</v>
      </c>
    </row>
    <row r="1202" spans="1:3">
      <c r="A1202" s="62">
        <v>45236</v>
      </c>
      <c r="B1202" s="88">
        <v>-0.16289999999999999</v>
      </c>
      <c r="C1202" s="88">
        <v>0.3261</v>
      </c>
    </row>
    <row r="1203" spans="1:3">
      <c r="A1203" s="62">
        <v>45237</v>
      </c>
      <c r="B1203" s="88">
        <v>-0.1724</v>
      </c>
      <c r="C1203" s="88">
        <v>0.32090000000000002</v>
      </c>
    </row>
    <row r="1204" spans="1:3">
      <c r="A1204" s="62">
        <v>45238</v>
      </c>
      <c r="B1204" s="88">
        <v>-0.1729</v>
      </c>
      <c r="C1204" s="88">
        <v>0.33</v>
      </c>
    </row>
    <row r="1205" spans="1:3">
      <c r="A1205" s="62">
        <v>45239</v>
      </c>
      <c r="B1205" s="88">
        <v>-0.16829999999999998</v>
      </c>
      <c r="C1205" s="88">
        <v>0.34499999999999997</v>
      </c>
    </row>
    <row r="1206" spans="1:3">
      <c r="A1206" s="62">
        <v>45240</v>
      </c>
      <c r="B1206" s="88">
        <v>-0.16649999999999998</v>
      </c>
      <c r="C1206" s="88">
        <v>0.33210000000000001</v>
      </c>
    </row>
    <row r="1207" spans="1:3">
      <c r="A1207" s="62">
        <v>45243</v>
      </c>
      <c r="B1207" s="88">
        <v>-0.16329999999999997</v>
      </c>
      <c r="C1207" s="88">
        <v>0.34</v>
      </c>
    </row>
    <row r="1208" spans="1:3">
      <c r="A1208" s="62">
        <v>45244</v>
      </c>
      <c r="B1208" s="88">
        <v>-0.1744</v>
      </c>
      <c r="C1208" s="88">
        <v>0.35869999999999996</v>
      </c>
    </row>
    <row r="1209" spans="1:3">
      <c r="A1209" s="62">
        <v>45245</v>
      </c>
      <c r="B1209" s="88">
        <v>-0.1769</v>
      </c>
      <c r="C1209" s="88">
        <v>0.36320000000000002</v>
      </c>
    </row>
    <row r="1210" spans="1:3">
      <c r="A1210" s="62">
        <v>45246</v>
      </c>
      <c r="B1210" s="88">
        <v>-0.17149999999999999</v>
      </c>
      <c r="C1210" s="88">
        <v>0.35539999999999999</v>
      </c>
    </row>
    <row r="1211" spans="1:3">
      <c r="A1211" s="62">
        <v>45247</v>
      </c>
      <c r="B1211" s="88">
        <v>-0.16469999999999999</v>
      </c>
      <c r="C1211" s="88">
        <v>0.36780000000000002</v>
      </c>
    </row>
    <row r="1212" spans="1:3">
      <c r="A1212" s="62">
        <v>45250</v>
      </c>
      <c r="B1212" s="88">
        <v>-0.16829999999999998</v>
      </c>
      <c r="C1212" s="88">
        <v>0.37020000000000003</v>
      </c>
    </row>
    <row r="1213" spans="1:3">
      <c r="A1213" s="62">
        <v>45251</v>
      </c>
      <c r="B1213" s="88">
        <v>-0.1671</v>
      </c>
      <c r="C1213" s="88">
        <v>0.3669</v>
      </c>
    </row>
    <row r="1214" spans="1:3">
      <c r="A1214" s="62">
        <v>45252</v>
      </c>
      <c r="B1214" s="88">
        <v>-0.1641</v>
      </c>
      <c r="C1214" s="88">
        <v>0.37280000000000002</v>
      </c>
    </row>
    <row r="1215" spans="1:3">
      <c r="A1215" s="62">
        <v>45253</v>
      </c>
      <c r="B1215" s="88">
        <v>-0.16120000000000001</v>
      </c>
      <c r="C1215" s="88">
        <v>0.37609999999999999</v>
      </c>
    </row>
    <row r="1216" spans="1:3">
      <c r="A1216" s="62">
        <v>45254</v>
      </c>
      <c r="B1216" s="88">
        <v>-0.1578</v>
      </c>
      <c r="C1216" s="88">
        <v>0.37890000000000001</v>
      </c>
    </row>
    <row r="1217" spans="1:3">
      <c r="A1217" s="62">
        <v>45257</v>
      </c>
      <c r="B1217" s="88">
        <v>-0.1525</v>
      </c>
      <c r="C1217" s="88">
        <v>0.37369999999999998</v>
      </c>
    </row>
    <row r="1218" spans="1:3">
      <c r="A1218" s="62">
        <v>45258</v>
      </c>
      <c r="B1218" s="88">
        <v>-0.14749999999999999</v>
      </c>
      <c r="C1218" s="88">
        <v>0.37079999999999996</v>
      </c>
    </row>
    <row r="1219" spans="1:3">
      <c r="A1219" s="62">
        <v>45259</v>
      </c>
      <c r="B1219" s="88">
        <v>-0.151</v>
      </c>
      <c r="C1219" s="88">
        <v>0.37420000000000003</v>
      </c>
    </row>
    <row r="1220" spans="1:3">
      <c r="A1220" s="62">
        <v>45260</v>
      </c>
      <c r="B1220" s="88">
        <v>-0.14749999999999999</v>
      </c>
      <c r="C1220" s="88">
        <v>0.38229999999999997</v>
      </c>
    </row>
    <row r="1221" spans="1:3">
      <c r="A1221" s="62">
        <v>45261</v>
      </c>
      <c r="B1221" s="88">
        <v>-0.1416</v>
      </c>
      <c r="C1221" s="88">
        <v>0.38900000000000001</v>
      </c>
    </row>
    <row r="1222" spans="1:3">
      <c r="A1222" s="62">
        <v>45264</v>
      </c>
      <c r="B1222" s="88">
        <v>-0.16120000000000001</v>
      </c>
      <c r="C1222" s="88">
        <v>0.38640000000000002</v>
      </c>
    </row>
    <row r="1223" spans="1:3">
      <c r="A1223" s="62">
        <v>45265</v>
      </c>
      <c r="B1223" s="88">
        <v>-0.15759999999999999</v>
      </c>
      <c r="C1223" s="88">
        <v>0.3967</v>
      </c>
    </row>
    <row r="1224" spans="1:3">
      <c r="A1224" s="62">
        <v>45266</v>
      </c>
      <c r="B1224" s="88">
        <v>-0.1603</v>
      </c>
      <c r="C1224" s="88">
        <v>0.40600000000000003</v>
      </c>
    </row>
    <row r="1225" spans="1:3">
      <c r="A1225" s="62">
        <v>45267</v>
      </c>
      <c r="B1225" s="88">
        <v>-0.15960000000000002</v>
      </c>
      <c r="C1225" s="88">
        <v>0.40460000000000002</v>
      </c>
    </row>
    <row r="1226" spans="1:3">
      <c r="A1226" s="62">
        <v>45268</v>
      </c>
      <c r="B1226" s="88">
        <v>-0.16329999999999997</v>
      </c>
      <c r="C1226" s="88">
        <v>0.42310000000000003</v>
      </c>
    </row>
    <row r="1227" spans="1:3">
      <c r="A1227" s="62">
        <v>45271</v>
      </c>
      <c r="B1227" s="88">
        <v>-0.16260000000000002</v>
      </c>
      <c r="C1227" s="88">
        <v>0.42780000000000001</v>
      </c>
    </row>
    <row r="1228" spans="1:3">
      <c r="A1228" s="62">
        <v>45272</v>
      </c>
      <c r="B1228" s="88">
        <v>-0.15839999999999999</v>
      </c>
      <c r="C1228" s="88">
        <v>0.42630000000000001</v>
      </c>
    </row>
    <row r="1229" spans="1:3">
      <c r="A1229" s="62">
        <v>45273</v>
      </c>
      <c r="B1229" s="88">
        <v>-0.18539999999999998</v>
      </c>
      <c r="C1229" s="88">
        <v>0.42399999999999999</v>
      </c>
    </row>
    <row r="1230" spans="1:3">
      <c r="A1230" s="62">
        <v>45274</v>
      </c>
      <c r="B1230" s="88">
        <v>-0.1953</v>
      </c>
      <c r="C1230" s="88">
        <v>0.43240000000000001</v>
      </c>
    </row>
    <row r="1231" spans="1:3">
      <c r="A1231" s="62">
        <v>45275</v>
      </c>
      <c r="B1231" s="88">
        <v>-0.2036</v>
      </c>
      <c r="C1231" s="88">
        <v>0.43640000000000001</v>
      </c>
    </row>
    <row r="1232" spans="1:3">
      <c r="A1232" s="62">
        <v>45278</v>
      </c>
      <c r="B1232" s="88">
        <v>-0.21179999999999999</v>
      </c>
      <c r="C1232" s="88">
        <v>0.43109999999999998</v>
      </c>
    </row>
    <row r="1233" spans="1:3">
      <c r="A1233" s="62">
        <v>45279</v>
      </c>
      <c r="B1233" s="88">
        <v>-0.21719999999999998</v>
      </c>
      <c r="C1233" s="88">
        <v>0.43219999999999997</v>
      </c>
    </row>
    <row r="1234" spans="1:3">
      <c r="A1234" s="62">
        <v>45280</v>
      </c>
      <c r="B1234" s="88">
        <v>-0.2109</v>
      </c>
      <c r="C1234" s="88">
        <v>0.43390000000000001</v>
      </c>
    </row>
    <row r="1235" spans="1:3">
      <c r="A1235" s="62">
        <v>45281</v>
      </c>
      <c r="B1235" s="88">
        <v>-0.2122</v>
      </c>
      <c r="C1235" s="88">
        <v>0.43159999999999998</v>
      </c>
    </row>
    <row r="1236" spans="1:3">
      <c r="A1236" s="62">
        <v>45282</v>
      </c>
      <c r="B1236" s="88">
        <v>-0.21030000000000001</v>
      </c>
      <c r="C1236" s="88">
        <v>0.43109999999999998</v>
      </c>
    </row>
    <row r="1237" spans="1:3">
      <c r="A1237" s="62">
        <v>45287</v>
      </c>
      <c r="B1237" s="88">
        <v>-0.21719999999999998</v>
      </c>
      <c r="C1237" s="88">
        <v>0.43170000000000003</v>
      </c>
    </row>
    <row r="1238" spans="1:3">
      <c r="A1238" s="62">
        <v>45288</v>
      </c>
      <c r="B1238" s="88">
        <v>-0.2225</v>
      </c>
      <c r="C1238" s="88">
        <v>0.42469999999999997</v>
      </c>
    </row>
    <row r="1239" spans="1:3">
      <c r="A1239" s="62">
        <v>45289</v>
      </c>
      <c r="B1239" s="88">
        <v>-0.22289999999999999</v>
      </c>
      <c r="C1239" s="88">
        <v>0.42630000000000001</v>
      </c>
    </row>
    <row r="1240" spans="1:3">
      <c r="A1240" s="62">
        <v>45293</v>
      </c>
      <c r="B1240" s="88">
        <v>-0.2087</v>
      </c>
      <c r="C1240" s="88">
        <v>0.4239</v>
      </c>
    </row>
    <row r="1241" spans="1:3">
      <c r="A1241" s="62">
        <v>45294</v>
      </c>
      <c r="B1241" s="88">
        <v>-0.1991</v>
      </c>
      <c r="C1241" s="88">
        <v>0.40139999999999998</v>
      </c>
    </row>
    <row r="1242" spans="1:3">
      <c r="A1242" s="62">
        <v>45295</v>
      </c>
      <c r="B1242" s="88">
        <v>-0.19649999999999998</v>
      </c>
      <c r="C1242" s="88">
        <v>0.40880000000000005</v>
      </c>
    </row>
    <row r="1243" spans="1:3">
      <c r="A1243" s="62">
        <v>45296</v>
      </c>
      <c r="B1243" s="88">
        <v>-0.19260000000000002</v>
      </c>
      <c r="C1243" s="88">
        <v>0.40310000000000001</v>
      </c>
    </row>
    <row r="1244" spans="1:3">
      <c r="A1244" s="62">
        <v>45299</v>
      </c>
      <c r="B1244" s="88">
        <v>-0.19399999999999998</v>
      </c>
      <c r="C1244" s="88">
        <v>0.40869999999999995</v>
      </c>
    </row>
    <row r="1245" spans="1:3">
      <c r="A1245" s="62">
        <v>45300</v>
      </c>
      <c r="B1245" s="88">
        <v>-0.2059</v>
      </c>
      <c r="C1245" s="88">
        <v>0.4042</v>
      </c>
    </row>
    <row r="1246" spans="1:3">
      <c r="A1246" s="62">
        <v>45301</v>
      </c>
      <c r="B1246" s="88">
        <v>-0.20480000000000001</v>
      </c>
      <c r="C1246" s="88">
        <v>0.40409999999999996</v>
      </c>
    </row>
    <row r="1247" spans="1:3">
      <c r="A1247" s="62">
        <v>45302</v>
      </c>
      <c r="B1247" s="88">
        <v>-0.20499999999999999</v>
      </c>
      <c r="C1247" s="88">
        <v>0.39679999999999999</v>
      </c>
    </row>
    <row r="1248" spans="1:3">
      <c r="A1248" s="62">
        <v>45303</v>
      </c>
      <c r="B1248" s="88">
        <v>-0.18789999999999998</v>
      </c>
      <c r="C1248" s="88">
        <v>0.41149999999999998</v>
      </c>
    </row>
    <row r="1249" spans="1:3">
      <c r="A1249" s="62">
        <v>45306</v>
      </c>
      <c r="B1249" s="88">
        <v>-0.1704</v>
      </c>
      <c r="C1249" s="88">
        <v>0.40139999999999998</v>
      </c>
    </row>
    <row r="1250" spans="1:3">
      <c r="A1250" s="62">
        <v>45307</v>
      </c>
      <c r="B1250" s="88">
        <v>-0.16350000000000001</v>
      </c>
      <c r="C1250" s="88">
        <v>0.39880000000000004</v>
      </c>
    </row>
    <row r="1251" spans="1:3">
      <c r="A1251" s="62">
        <v>45308</v>
      </c>
      <c r="B1251" s="88">
        <v>-0.15479999999999999</v>
      </c>
      <c r="C1251" s="88">
        <v>0.38380000000000003</v>
      </c>
    </row>
    <row r="1252" spans="1:3">
      <c r="A1252" s="62">
        <v>45309</v>
      </c>
      <c r="B1252" s="88">
        <v>-0.15820000000000001</v>
      </c>
      <c r="C1252" s="88">
        <v>0.39939999999999998</v>
      </c>
    </row>
    <row r="1253" spans="1:3">
      <c r="A1253" s="62">
        <v>45310</v>
      </c>
      <c r="B1253" s="88">
        <v>-0.15509999999999999</v>
      </c>
      <c r="C1253" s="88">
        <v>0.39380000000000004</v>
      </c>
    </row>
    <row r="1254" spans="1:3">
      <c r="A1254" s="62">
        <v>45313</v>
      </c>
      <c r="B1254" s="88">
        <v>-0.1532</v>
      </c>
      <c r="C1254" s="88">
        <v>0.4017</v>
      </c>
    </row>
    <row r="1255" spans="1:3">
      <c r="A1255" s="62">
        <v>45314</v>
      </c>
      <c r="B1255" s="88">
        <v>-0.14800000000000002</v>
      </c>
      <c r="C1255" s="88">
        <v>0.39689999999999998</v>
      </c>
    </row>
    <row r="1256" spans="1:3">
      <c r="A1256" s="62">
        <v>45315</v>
      </c>
      <c r="B1256" s="88">
        <v>-0.15130000000000002</v>
      </c>
      <c r="C1256" s="88">
        <v>0.40970000000000001</v>
      </c>
    </row>
    <row r="1257" spans="1:3">
      <c r="A1257" s="62">
        <v>45316</v>
      </c>
      <c r="B1257" s="88">
        <v>-0.15340000000000001</v>
      </c>
      <c r="C1257" s="88">
        <v>0.4113</v>
      </c>
    </row>
    <row r="1258" spans="1:3">
      <c r="A1258" s="62">
        <v>45317</v>
      </c>
      <c r="B1258" s="88">
        <v>-0.1575</v>
      </c>
      <c r="C1258" s="88">
        <v>0.44350000000000001</v>
      </c>
    </row>
    <row r="1259" spans="1:3">
      <c r="A1259" s="62">
        <v>45320</v>
      </c>
      <c r="B1259" s="88">
        <v>-0.16699999999999998</v>
      </c>
      <c r="C1259" s="88">
        <v>0.44469999999999998</v>
      </c>
    </row>
    <row r="1260" spans="1:3">
      <c r="A1260" s="62">
        <v>45321</v>
      </c>
      <c r="B1260" s="88">
        <v>-0.1704</v>
      </c>
      <c r="C1260" s="88">
        <v>0.45159999999999995</v>
      </c>
    </row>
    <row r="1261" spans="1:3">
      <c r="A1261" s="62">
        <v>45322</v>
      </c>
      <c r="B1261" s="88">
        <v>-0.17059999999999997</v>
      </c>
      <c r="C1261" s="88">
        <v>0.44770000000000004</v>
      </c>
    </row>
    <row r="1262" spans="1:3">
      <c r="A1262" s="62">
        <v>45323</v>
      </c>
      <c r="B1262" s="88">
        <v>-0.17499999999999999</v>
      </c>
      <c r="C1262" s="88">
        <v>0.43490000000000001</v>
      </c>
    </row>
    <row r="1263" spans="1:3">
      <c r="A1263" s="62">
        <v>45324</v>
      </c>
      <c r="B1263" s="88">
        <v>-0.1736</v>
      </c>
      <c r="C1263" s="88">
        <v>0.4355</v>
      </c>
    </row>
    <row r="1264" spans="1:3">
      <c r="A1264" s="62">
        <v>45327</v>
      </c>
      <c r="B1264" s="88">
        <v>-0.1802</v>
      </c>
      <c r="C1264" s="88">
        <v>0.43509999999999999</v>
      </c>
    </row>
    <row r="1265" spans="1:3">
      <c r="A1265" s="62">
        <v>45328</v>
      </c>
      <c r="B1265" s="88">
        <v>-0.18600000000000003</v>
      </c>
      <c r="C1265" s="88">
        <v>0.44439999999999996</v>
      </c>
    </row>
    <row r="1266" spans="1:3">
      <c r="A1266" s="62">
        <v>45329</v>
      </c>
      <c r="B1266" s="88">
        <v>-0.19500000000000001</v>
      </c>
      <c r="C1266" s="88">
        <v>0.43909999999999999</v>
      </c>
    </row>
    <row r="1267" spans="1:3">
      <c r="A1267" s="62">
        <v>45330</v>
      </c>
      <c r="B1267" s="88">
        <v>-0.2011</v>
      </c>
      <c r="C1267" s="88">
        <v>0.44939999999999997</v>
      </c>
    </row>
    <row r="1268" spans="1:3">
      <c r="A1268" s="62">
        <v>45331</v>
      </c>
      <c r="B1268" s="88">
        <v>-0.20679999999999998</v>
      </c>
      <c r="C1268" s="88">
        <v>0.44600000000000001</v>
      </c>
    </row>
    <row r="1269" spans="1:3">
      <c r="A1269" s="62">
        <v>45334</v>
      </c>
      <c r="B1269" s="88">
        <v>-0.20300000000000001</v>
      </c>
      <c r="C1269" s="88">
        <v>0.45399999999999996</v>
      </c>
    </row>
    <row r="1270" spans="1:3">
      <c r="A1270" s="62">
        <v>45335</v>
      </c>
      <c r="B1270" s="88">
        <v>-0.1971</v>
      </c>
      <c r="C1270" s="88">
        <v>0.44179999999999997</v>
      </c>
    </row>
    <row r="1271" spans="1:3">
      <c r="A1271" s="62">
        <v>45336</v>
      </c>
      <c r="B1271" s="88">
        <v>-0.19820000000000002</v>
      </c>
      <c r="C1271" s="88">
        <v>0.45159999999999995</v>
      </c>
    </row>
    <row r="1272" spans="1:3">
      <c r="A1272" s="62">
        <v>45337</v>
      </c>
      <c r="B1272" s="88">
        <v>-0.18899999999999997</v>
      </c>
      <c r="C1272" s="88">
        <v>0.46409999999999996</v>
      </c>
    </row>
    <row r="1273" spans="1:3">
      <c r="A1273" s="62">
        <v>45338</v>
      </c>
      <c r="B1273" s="88">
        <v>-0.18809999999999999</v>
      </c>
      <c r="C1273" s="88">
        <v>0.46880000000000005</v>
      </c>
    </row>
    <row r="1274" spans="1:3">
      <c r="A1274" s="62">
        <v>45341</v>
      </c>
      <c r="B1274" s="88">
        <v>-0.18210000000000001</v>
      </c>
      <c r="C1274" s="88">
        <v>0.46889999999999998</v>
      </c>
    </row>
    <row r="1275" spans="1:3">
      <c r="A1275" s="62">
        <v>45342</v>
      </c>
      <c r="B1275" s="88">
        <v>-0.1777</v>
      </c>
      <c r="C1275" s="88">
        <v>0.47389999999999999</v>
      </c>
    </row>
    <row r="1276" spans="1:3">
      <c r="A1276" s="62">
        <v>45343</v>
      </c>
      <c r="B1276" s="88">
        <v>-0.18210000000000001</v>
      </c>
      <c r="C1276" s="88">
        <v>0.47710000000000002</v>
      </c>
    </row>
    <row r="1277" spans="1:3">
      <c r="A1277" s="62">
        <v>45344</v>
      </c>
      <c r="B1277" s="88">
        <v>-0.18760000000000002</v>
      </c>
      <c r="C1277" s="88">
        <v>0.49590000000000001</v>
      </c>
    </row>
    <row r="1278" spans="1:3">
      <c r="A1278" s="62">
        <v>45345</v>
      </c>
      <c r="B1278" s="88">
        <v>-0.18789999999999998</v>
      </c>
      <c r="C1278" s="88">
        <v>0.50629999999999997</v>
      </c>
    </row>
    <row r="1279" spans="1:3">
      <c r="A1279" s="62">
        <v>45348</v>
      </c>
      <c r="B1279" s="88">
        <v>-0.19219999999999998</v>
      </c>
      <c r="C1279" s="88">
        <v>0.49939999999999996</v>
      </c>
    </row>
    <row r="1280" spans="1:3">
      <c r="A1280" s="62">
        <v>45349</v>
      </c>
      <c r="B1280" s="88">
        <v>-0.19</v>
      </c>
      <c r="C1280" s="88">
        <v>0.50290000000000001</v>
      </c>
    </row>
    <row r="1281" spans="1:3">
      <c r="A1281" s="62">
        <v>45350</v>
      </c>
      <c r="B1281" s="88">
        <v>-0.19350000000000001</v>
      </c>
      <c r="C1281" s="88">
        <v>0.504</v>
      </c>
    </row>
    <row r="1282" spans="1:3">
      <c r="A1282" s="62">
        <v>45351</v>
      </c>
      <c r="B1282" s="88">
        <v>-0.20019999999999999</v>
      </c>
      <c r="C1282" s="88">
        <v>0.49890000000000001</v>
      </c>
    </row>
    <row r="1283" spans="1:3">
      <c r="A1283" s="62">
        <v>45352</v>
      </c>
      <c r="B1283" s="88">
        <v>-0.2024</v>
      </c>
      <c r="C1283" s="88">
        <v>0.50019999999999998</v>
      </c>
    </row>
    <row r="1284" spans="1:3">
      <c r="A1284" s="62">
        <v>45355</v>
      </c>
      <c r="B1284" s="88">
        <v>-0.2059</v>
      </c>
      <c r="C1284" s="88">
        <v>0.50439999999999996</v>
      </c>
    </row>
    <row r="1285" spans="1:3">
      <c r="A1285" s="62">
        <v>45356</v>
      </c>
      <c r="B1285" s="88">
        <v>-0.19940000000000002</v>
      </c>
      <c r="C1285" s="88">
        <v>0.49990000000000001</v>
      </c>
    </row>
    <row r="1286" spans="1:3">
      <c r="A1286" s="62">
        <v>45357</v>
      </c>
      <c r="B1286" s="88">
        <v>-0.2059</v>
      </c>
      <c r="C1286" s="88">
        <v>0.50409999999999999</v>
      </c>
    </row>
    <row r="1287" spans="1:3">
      <c r="A1287" s="62">
        <v>45358</v>
      </c>
      <c r="B1287" s="88">
        <v>-0.20420000000000002</v>
      </c>
      <c r="C1287" s="88">
        <v>0.5</v>
      </c>
    </row>
  </sheetData>
  <autoFilter ref="A2:C2" xr:uid="{00000000-0001-0000-0000-000000000000}">
    <sortState xmlns:xlrd2="http://schemas.microsoft.com/office/spreadsheetml/2017/richdata2" ref="A3:C1287">
      <sortCondition ref="A2:A12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22</vt:i4>
      </vt:variant>
      <vt:variant>
        <vt:lpstr>Charts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34" baseType="lpstr">
      <vt:lpstr>Presentation</vt:lpstr>
      <vt:lpstr>DDM_model(1)</vt:lpstr>
      <vt:lpstr>DDM_model</vt:lpstr>
      <vt:lpstr>comparables_multiples</vt:lpstr>
      <vt:lpstr>subsample_comparables_valuation</vt:lpstr>
      <vt:lpstr>data_screener</vt:lpstr>
      <vt:lpstr>Presentation (2)</vt:lpstr>
      <vt:lpstr>beta_computation</vt:lpstr>
      <vt:lpstr>Presentation (3)</vt:lpstr>
      <vt:lpstr>cash_flow_analysis </vt:lpstr>
      <vt:lpstr>balance_sheet_data </vt:lpstr>
      <vt:lpstr>income_statement_sheet </vt:lpstr>
      <vt:lpstr>revenue_segments </vt:lpstr>
      <vt:lpstr>ratios_and_analytics</vt:lpstr>
      <vt:lpstr>ratios_value_risk</vt:lpstr>
      <vt:lpstr>Tracking_sheet_modelling</vt:lpstr>
      <vt:lpstr>forecast_multiples_mean</vt:lpstr>
      <vt:lpstr>firm_ownership_summary</vt:lpstr>
      <vt:lpstr>ownership_structure</vt:lpstr>
      <vt:lpstr>Presentation (4)</vt:lpstr>
      <vt:lpstr>orange_timeseries</vt:lpstr>
      <vt:lpstr>index_orange_performance</vt:lpstr>
      <vt:lpstr>stock_index_performance_plot</vt:lpstr>
      <vt:lpstr>rolling_beta_orange_plot</vt:lpstr>
      <vt:lpstr>regression_beta_orange_plot</vt:lpstr>
      <vt:lpstr>debt_level__beta_plot</vt:lpstr>
      <vt:lpstr>ownership_plot</vt:lpstr>
      <vt:lpstr>subsample_comparables_valuation!avg_target_price</vt:lpstr>
      <vt:lpstr>avg_target_price</vt:lpstr>
      <vt:lpstr>subsample_comparables_valuation!market_price</vt:lpstr>
      <vt:lpstr>market_price</vt:lpstr>
      <vt:lpstr>forecast_multiples_mean!Print_Area</vt:lpstr>
      <vt:lpstr>stdev_market</vt:lpstr>
      <vt:lpstr>stdev_orange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youssef louraoui</cp:lastModifiedBy>
  <dcterms:created xsi:type="dcterms:W3CDTF">2024-03-07T09:21:16Z</dcterms:created>
  <dcterms:modified xsi:type="dcterms:W3CDTF">2024-03-22T10:54:57Z</dcterms:modified>
</cp:coreProperties>
</file>