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win\Desktop\"/>
    </mc:Choice>
  </mc:AlternateContent>
  <xr:revisionPtr revIDLastSave="0" documentId="13_ncr:1_{B09C4534-2830-4CC6-B20C-67AB54D85AA1}" xr6:coauthVersionLast="47" xr6:coauthVersionMax="47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Campaigns Analyzes _ Parent Cat" sheetId="2" r:id="rId1"/>
    <sheet name="Campaigns Analyzes _ Sub-Cat" sheetId="3" r:id="rId2"/>
    <sheet name="Campaigns Analysis _ Date" sheetId="4" r:id="rId3"/>
    <sheet name="Crowfunding Goal Analysis" sheetId="5" r:id="rId4"/>
    <sheet name="Summary statistics table" sheetId="6" r:id="rId5"/>
    <sheet name="Crowdfunding data " sheetId="1" r:id="rId6"/>
  </sheets>
  <definedNames>
    <definedName name="_xlnm._FilterDatabase" localSheetId="5" hidden="1">'Crowdfunding data '!$A$1:$T$1001</definedName>
    <definedName name="_xlchart.v1.0" hidden="1">'Summary statistics table'!$E$2:$E$365</definedName>
    <definedName name="_xlchart.v1.1" hidden="1">'Summary statistics table'!$B$2:$B$566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6" l="1"/>
  <c r="H11" i="6"/>
  <c r="I10" i="6"/>
  <c r="H10" i="6"/>
  <c r="I2" i="6"/>
  <c r="I9" i="6"/>
  <c r="I8" i="6"/>
  <c r="H9" i="6"/>
  <c r="H8" i="6"/>
  <c r="H17" i="6"/>
  <c r="H16" i="6"/>
  <c r="I17" i="6" l="1"/>
  <c r="I16" i="6"/>
  <c r="I7" i="6"/>
  <c r="I6" i="6"/>
  <c r="I5" i="6"/>
  <c r="I4" i="6"/>
  <c r="I3" i="6"/>
  <c r="H7" i="6"/>
  <c r="H6" i="6"/>
  <c r="H5" i="6"/>
  <c r="H4" i="6"/>
  <c r="H3" i="6"/>
  <c r="H2" i="6"/>
  <c r="C13" i="5"/>
  <c r="D13" i="5"/>
  <c r="D12" i="5"/>
  <c r="D11" i="5"/>
  <c r="D10" i="5"/>
  <c r="D9" i="5"/>
  <c r="D8" i="5"/>
  <c r="D7" i="5"/>
  <c r="D6" i="5"/>
  <c r="C12" i="5"/>
  <c r="C11" i="5"/>
  <c r="C10" i="5"/>
  <c r="C9" i="5"/>
  <c r="C8" i="5"/>
  <c r="C7" i="5"/>
  <c r="C6" i="5"/>
  <c r="B13" i="5"/>
  <c r="B12" i="5"/>
  <c r="B11" i="5"/>
  <c r="B10" i="5"/>
  <c r="B9" i="5"/>
  <c r="B8" i="5"/>
  <c r="B7" i="5"/>
  <c r="B6" i="5"/>
  <c r="D5" i="5"/>
  <c r="C5" i="5"/>
  <c r="B5" i="5"/>
  <c r="D4" i="5"/>
  <c r="C4" i="5"/>
  <c r="B4" i="5"/>
  <c r="D3" i="5"/>
  <c r="C3" i="5"/>
  <c r="B3" i="5"/>
  <c r="D2" i="5"/>
  <c r="C2" i="5"/>
  <c r="E2" i="5" s="1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1001" i="1"/>
  <c r="F1001" i="1"/>
  <c r="I1000" i="1"/>
  <c r="F1000" i="1"/>
  <c r="I999" i="1"/>
  <c r="F999" i="1"/>
  <c r="I998" i="1"/>
  <c r="F998" i="1"/>
  <c r="I997" i="1"/>
  <c r="F997" i="1"/>
  <c r="I996" i="1"/>
  <c r="F996" i="1"/>
  <c r="I995" i="1"/>
  <c r="F995" i="1"/>
  <c r="I994" i="1"/>
  <c r="F994" i="1"/>
  <c r="I993" i="1"/>
  <c r="F993" i="1"/>
  <c r="I992" i="1"/>
  <c r="F992" i="1"/>
  <c r="I991" i="1"/>
  <c r="F991" i="1"/>
  <c r="I990" i="1"/>
  <c r="F990" i="1"/>
  <c r="I989" i="1"/>
  <c r="F989" i="1"/>
  <c r="I988" i="1"/>
  <c r="F988" i="1"/>
  <c r="I987" i="1"/>
  <c r="F987" i="1"/>
  <c r="I986" i="1"/>
  <c r="F986" i="1"/>
  <c r="I985" i="1"/>
  <c r="F985" i="1"/>
  <c r="I984" i="1"/>
  <c r="F984" i="1"/>
  <c r="I983" i="1"/>
  <c r="F983" i="1"/>
  <c r="I982" i="1"/>
  <c r="F982" i="1"/>
  <c r="I981" i="1"/>
  <c r="F981" i="1"/>
  <c r="I980" i="1"/>
  <c r="F980" i="1"/>
  <c r="I979" i="1"/>
  <c r="F979" i="1"/>
  <c r="I978" i="1"/>
  <c r="F978" i="1"/>
  <c r="I977" i="1"/>
  <c r="F977" i="1"/>
  <c r="I976" i="1"/>
  <c r="F976" i="1"/>
  <c r="I975" i="1"/>
  <c r="F975" i="1"/>
  <c r="I974" i="1"/>
  <c r="F974" i="1"/>
  <c r="I973" i="1"/>
  <c r="F973" i="1"/>
  <c r="I972" i="1"/>
  <c r="F972" i="1"/>
  <c r="I971" i="1"/>
  <c r="F971" i="1"/>
  <c r="I970" i="1"/>
  <c r="F970" i="1"/>
  <c r="I969" i="1"/>
  <c r="F969" i="1"/>
  <c r="I968" i="1"/>
  <c r="F968" i="1"/>
  <c r="I967" i="1"/>
  <c r="F967" i="1"/>
  <c r="I966" i="1"/>
  <c r="F966" i="1"/>
  <c r="I965" i="1"/>
  <c r="F965" i="1"/>
  <c r="I964" i="1"/>
  <c r="F964" i="1"/>
  <c r="I963" i="1"/>
  <c r="F963" i="1"/>
  <c r="I962" i="1"/>
  <c r="F962" i="1"/>
  <c r="I961" i="1"/>
  <c r="F961" i="1"/>
  <c r="I960" i="1"/>
  <c r="F960" i="1"/>
  <c r="I959" i="1"/>
  <c r="F959" i="1"/>
  <c r="I958" i="1"/>
  <c r="F958" i="1"/>
  <c r="I957" i="1"/>
  <c r="F957" i="1"/>
  <c r="I956" i="1"/>
  <c r="F956" i="1"/>
  <c r="I955" i="1"/>
  <c r="F955" i="1"/>
  <c r="I954" i="1"/>
  <c r="F954" i="1"/>
  <c r="I953" i="1"/>
  <c r="F953" i="1"/>
  <c r="I952" i="1"/>
  <c r="F952" i="1"/>
  <c r="I951" i="1"/>
  <c r="F951" i="1"/>
  <c r="I950" i="1"/>
  <c r="F950" i="1"/>
  <c r="I949" i="1"/>
  <c r="F949" i="1"/>
  <c r="I948" i="1"/>
  <c r="F948" i="1"/>
  <c r="I947" i="1"/>
  <c r="F947" i="1"/>
  <c r="I946" i="1"/>
  <c r="F946" i="1"/>
  <c r="I945" i="1"/>
  <c r="F945" i="1"/>
  <c r="I944" i="1"/>
  <c r="F944" i="1"/>
  <c r="I943" i="1"/>
  <c r="F943" i="1"/>
  <c r="I942" i="1"/>
  <c r="F942" i="1"/>
  <c r="I941" i="1"/>
  <c r="F941" i="1"/>
  <c r="I940" i="1"/>
  <c r="F940" i="1"/>
  <c r="I939" i="1"/>
  <c r="F939" i="1"/>
  <c r="I938" i="1"/>
  <c r="F938" i="1"/>
  <c r="I937" i="1"/>
  <c r="F937" i="1"/>
  <c r="I936" i="1"/>
  <c r="F936" i="1"/>
  <c r="I935" i="1"/>
  <c r="F935" i="1"/>
  <c r="I934" i="1"/>
  <c r="F934" i="1"/>
  <c r="I933" i="1"/>
  <c r="F933" i="1"/>
  <c r="I932" i="1"/>
  <c r="F932" i="1"/>
  <c r="I931" i="1"/>
  <c r="F931" i="1"/>
  <c r="I930" i="1"/>
  <c r="F930" i="1"/>
  <c r="I929" i="1"/>
  <c r="F929" i="1"/>
  <c r="I928" i="1"/>
  <c r="F928" i="1"/>
  <c r="I927" i="1"/>
  <c r="F927" i="1"/>
  <c r="I926" i="1"/>
  <c r="F926" i="1"/>
  <c r="I925" i="1"/>
  <c r="F925" i="1"/>
  <c r="I924" i="1"/>
  <c r="F924" i="1"/>
  <c r="I923" i="1"/>
  <c r="F923" i="1"/>
  <c r="I922" i="1"/>
  <c r="F922" i="1"/>
  <c r="I921" i="1"/>
  <c r="F921" i="1"/>
  <c r="I920" i="1"/>
  <c r="F920" i="1"/>
  <c r="I919" i="1"/>
  <c r="F919" i="1"/>
  <c r="I918" i="1"/>
  <c r="F918" i="1"/>
  <c r="I917" i="1"/>
  <c r="F917" i="1"/>
  <c r="I916" i="1"/>
  <c r="F916" i="1"/>
  <c r="I915" i="1"/>
  <c r="F915" i="1"/>
  <c r="I914" i="1"/>
  <c r="F914" i="1"/>
  <c r="I913" i="1"/>
  <c r="F913" i="1"/>
  <c r="I912" i="1"/>
  <c r="F912" i="1"/>
  <c r="I911" i="1"/>
  <c r="F911" i="1"/>
  <c r="I910" i="1"/>
  <c r="F910" i="1"/>
  <c r="I909" i="1"/>
  <c r="F909" i="1"/>
  <c r="I908" i="1"/>
  <c r="F908" i="1"/>
  <c r="I907" i="1"/>
  <c r="F907" i="1"/>
  <c r="I906" i="1"/>
  <c r="F906" i="1"/>
  <c r="I905" i="1"/>
  <c r="F905" i="1"/>
  <c r="I904" i="1"/>
  <c r="F904" i="1"/>
  <c r="I903" i="1"/>
  <c r="F903" i="1"/>
  <c r="I902" i="1"/>
  <c r="F902" i="1"/>
  <c r="I901" i="1"/>
  <c r="F901" i="1"/>
  <c r="I900" i="1"/>
  <c r="F900" i="1"/>
  <c r="I899" i="1"/>
  <c r="F899" i="1"/>
  <c r="I898" i="1"/>
  <c r="F898" i="1"/>
  <c r="I897" i="1"/>
  <c r="F897" i="1"/>
  <c r="I896" i="1"/>
  <c r="F896" i="1"/>
  <c r="I895" i="1"/>
  <c r="F895" i="1"/>
  <c r="I894" i="1"/>
  <c r="F894" i="1"/>
  <c r="I893" i="1"/>
  <c r="F893" i="1"/>
  <c r="I892" i="1"/>
  <c r="F892" i="1"/>
  <c r="I891" i="1"/>
  <c r="F891" i="1"/>
  <c r="I890" i="1"/>
  <c r="F890" i="1"/>
  <c r="I889" i="1"/>
  <c r="F889" i="1"/>
  <c r="I888" i="1"/>
  <c r="F888" i="1"/>
  <c r="I887" i="1"/>
  <c r="F887" i="1"/>
  <c r="I886" i="1"/>
  <c r="F886" i="1"/>
  <c r="I885" i="1"/>
  <c r="F885" i="1"/>
  <c r="I884" i="1"/>
  <c r="F884" i="1"/>
  <c r="I883" i="1"/>
  <c r="F883" i="1"/>
  <c r="I882" i="1"/>
  <c r="F882" i="1"/>
  <c r="I881" i="1"/>
  <c r="F881" i="1"/>
  <c r="I880" i="1"/>
  <c r="F880" i="1"/>
  <c r="I879" i="1"/>
  <c r="F879" i="1"/>
  <c r="I878" i="1"/>
  <c r="F878" i="1"/>
  <c r="I877" i="1"/>
  <c r="F877" i="1"/>
  <c r="I876" i="1"/>
  <c r="F876" i="1"/>
  <c r="I875" i="1"/>
  <c r="F875" i="1"/>
  <c r="I874" i="1"/>
  <c r="F874" i="1"/>
  <c r="I873" i="1"/>
  <c r="F873" i="1"/>
  <c r="I872" i="1"/>
  <c r="F872" i="1"/>
  <c r="I871" i="1"/>
  <c r="F871" i="1"/>
  <c r="I870" i="1"/>
  <c r="F870" i="1"/>
  <c r="I869" i="1"/>
  <c r="F869" i="1"/>
  <c r="I868" i="1"/>
  <c r="F868" i="1"/>
  <c r="I867" i="1"/>
  <c r="F867" i="1"/>
  <c r="I866" i="1"/>
  <c r="F866" i="1"/>
  <c r="I865" i="1"/>
  <c r="F865" i="1"/>
  <c r="I864" i="1"/>
  <c r="F864" i="1"/>
  <c r="I863" i="1"/>
  <c r="F863" i="1"/>
  <c r="I862" i="1"/>
  <c r="F862" i="1"/>
  <c r="I861" i="1"/>
  <c r="F861" i="1"/>
  <c r="I860" i="1"/>
  <c r="F860" i="1"/>
  <c r="I859" i="1"/>
  <c r="F859" i="1"/>
  <c r="I858" i="1"/>
  <c r="F858" i="1"/>
  <c r="I857" i="1"/>
  <c r="F857" i="1"/>
  <c r="I856" i="1"/>
  <c r="F856" i="1"/>
  <c r="I855" i="1"/>
  <c r="F855" i="1"/>
  <c r="I854" i="1"/>
  <c r="F854" i="1"/>
  <c r="I853" i="1"/>
  <c r="F853" i="1"/>
  <c r="I852" i="1"/>
  <c r="F852" i="1"/>
  <c r="I851" i="1"/>
  <c r="F851" i="1"/>
  <c r="I850" i="1"/>
  <c r="F850" i="1"/>
  <c r="I849" i="1"/>
  <c r="F849" i="1"/>
  <c r="I848" i="1"/>
  <c r="F848" i="1"/>
  <c r="I847" i="1"/>
  <c r="F847" i="1"/>
  <c r="I846" i="1"/>
  <c r="F846" i="1"/>
  <c r="I845" i="1"/>
  <c r="F845" i="1"/>
  <c r="I844" i="1"/>
  <c r="F844" i="1"/>
  <c r="I843" i="1"/>
  <c r="F843" i="1"/>
  <c r="I842" i="1"/>
  <c r="F842" i="1"/>
  <c r="I841" i="1"/>
  <c r="F841" i="1"/>
  <c r="I840" i="1"/>
  <c r="F840" i="1"/>
  <c r="I839" i="1"/>
  <c r="F839" i="1"/>
  <c r="I838" i="1"/>
  <c r="F838" i="1"/>
  <c r="I837" i="1"/>
  <c r="F837" i="1"/>
  <c r="I836" i="1"/>
  <c r="F836" i="1"/>
  <c r="I835" i="1"/>
  <c r="F835" i="1"/>
  <c r="I834" i="1"/>
  <c r="F834" i="1"/>
  <c r="I833" i="1"/>
  <c r="F833" i="1"/>
  <c r="I832" i="1"/>
  <c r="F832" i="1"/>
  <c r="I831" i="1"/>
  <c r="F831" i="1"/>
  <c r="I830" i="1"/>
  <c r="F830" i="1"/>
  <c r="I829" i="1"/>
  <c r="F829" i="1"/>
  <c r="I828" i="1"/>
  <c r="F828" i="1"/>
  <c r="I827" i="1"/>
  <c r="F827" i="1"/>
  <c r="I826" i="1"/>
  <c r="F826" i="1"/>
  <c r="I825" i="1"/>
  <c r="F825" i="1"/>
  <c r="I824" i="1"/>
  <c r="F824" i="1"/>
  <c r="I823" i="1"/>
  <c r="F823" i="1"/>
  <c r="I822" i="1"/>
  <c r="F822" i="1"/>
  <c r="I821" i="1"/>
  <c r="F821" i="1"/>
  <c r="I820" i="1"/>
  <c r="F820" i="1"/>
  <c r="I819" i="1"/>
  <c r="F819" i="1"/>
  <c r="I818" i="1"/>
  <c r="F818" i="1"/>
  <c r="I817" i="1"/>
  <c r="F817" i="1"/>
  <c r="I816" i="1"/>
  <c r="F816" i="1"/>
  <c r="I815" i="1"/>
  <c r="F815" i="1"/>
  <c r="I814" i="1"/>
  <c r="F814" i="1"/>
  <c r="I813" i="1"/>
  <c r="F813" i="1"/>
  <c r="I812" i="1"/>
  <c r="F812" i="1"/>
  <c r="I811" i="1"/>
  <c r="F811" i="1"/>
  <c r="I810" i="1"/>
  <c r="F810" i="1"/>
  <c r="I809" i="1"/>
  <c r="F809" i="1"/>
  <c r="I808" i="1"/>
  <c r="F808" i="1"/>
  <c r="I807" i="1"/>
  <c r="F807" i="1"/>
  <c r="I806" i="1"/>
  <c r="F806" i="1"/>
  <c r="I805" i="1"/>
  <c r="F805" i="1"/>
  <c r="I804" i="1"/>
  <c r="F804" i="1"/>
  <c r="I803" i="1"/>
  <c r="F803" i="1"/>
  <c r="I802" i="1"/>
  <c r="F802" i="1"/>
  <c r="I801" i="1"/>
  <c r="F801" i="1"/>
  <c r="I800" i="1"/>
  <c r="F800" i="1"/>
  <c r="I799" i="1"/>
  <c r="F799" i="1"/>
  <c r="I798" i="1"/>
  <c r="F798" i="1"/>
  <c r="I797" i="1"/>
  <c r="F797" i="1"/>
  <c r="I796" i="1"/>
  <c r="F796" i="1"/>
  <c r="I795" i="1"/>
  <c r="F795" i="1"/>
  <c r="I794" i="1"/>
  <c r="F794" i="1"/>
  <c r="I793" i="1"/>
  <c r="F793" i="1"/>
  <c r="I792" i="1"/>
  <c r="F792" i="1"/>
  <c r="I791" i="1"/>
  <c r="F791" i="1"/>
  <c r="I790" i="1"/>
  <c r="F790" i="1"/>
  <c r="I789" i="1"/>
  <c r="F789" i="1"/>
  <c r="I788" i="1"/>
  <c r="F788" i="1"/>
  <c r="I787" i="1"/>
  <c r="F787" i="1"/>
  <c r="I786" i="1"/>
  <c r="F786" i="1"/>
  <c r="I785" i="1"/>
  <c r="F785" i="1"/>
  <c r="I784" i="1"/>
  <c r="F784" i="1"/>
  <c r="I783" i="1"/>
  <c r="F783" i="1"/>
  <c r="I782" i="1"/>
  <c r="F782" i="1"/>
  <c r="I781" i="1"/>
  <c r="F781" i="1"/>
  <c r="I780" i="1"/>
  <c r="F780" i="1"/>
  <c r="I779" i="1"/>
  <c r="F779" i="1"/>
  <c r="I778" i="1"/>
  <c r="F778" i="1"/>
  <c r="I777" i="1"/>
  <c r="F777" i="1"/>
  <c r="I776" i="1"/>
  <c r="F776" i="1"/>
  <c r="I775" i="1"/>
  <c r="F775" i="1"/>
  <c r="I774" i="1"/>
  <c r="F774" i="1"/>
  <c r="I773" i="1"/>
  <c r="F773" i="1"/>
  <c r="I772" i="1"/>
  <c r="F772" i="1"/>
  <c r="I771" i="1"/>
  <c r="F771" i="1"/>
  <c r="I770" i="1"/>
  <c r="F770" i="1"/>
  <c r="I769" i="1"/>
  <c r="F769" i="1"/>
  <c r="I768" i="1"/>
  <c r="F768" i="1"/>
  <c r="I767" i="1"/>
  <c r="F767" i="1"/>
  <c r="I766" i="1"/>
  <c r="F766" i="1"/>
  <c r="I765" i="1"/>
  <c r="F765" i="1"/>
  <c r="I764" i="1"/>
  <c r="F764" i="1"/>
  <c r="I763" i="1"/>
  <c r="F763" i="1"/>
  <c r="I762" i="1"/>
  <c r="F762" i="1"/>
  <c r="I761" i="1"/>
  <c r="F761" i="1"/>
  <c r="I760" i="1"/>
  <c r="F760" i="1"/>
  <c r="I759" i="1"/>
  <c r="F759" i="1"/>
  <c r="I758" i="1"/>
  <c r="F758" i="1"/>
  <c r="I757" i="1"/>
  <c r="F757" i="1"/>
  <c r="I756" i="1"/>
  <c r="F756" i="1"/>
  <c r="I755" i="1"/>
  <c r="F755" i="1"/>
  <c r="I754" i="1"/>
  <c r="F754" i="1"/>
  <c r="I753" i="1"/>
  <c r="F753" i="1"/>
  <c r="I752" i="1"/>
  <c r="F752" i="1"/>
  <c r="I751" i="1"/>
  <c r="F751" i="1"/>
  <c r="I750" i="1"/>
  <c r="F750" i="1"/>
  <c r="I749" i="1"/>
  <c r="F749" i="1"/>
  <c r="I748" i="1"/>
  <c r="F748" i="1"/>
  <c r="I747" i="1"/>
  <c r="F747" i="1"/>
  <c r="I746" i="1"/>
  <c r="F746" i="1"/>
  <c r="I745" i="1"/>
  <c r="F745" i="1"/>
  <c r="I744" i="1"/>
  <c r="F744" i="1"/>
  <c r="I743" i="1"/>
  <c r="F743" i="1"/>
  <c r="I742" i="1"/>
  <c r="F742" i="1"/>
  <c r="I741" i="1"/>
  <c r="F741" i="1"/>
  <c r="I740" i="1"/>
  <c r="F740" i="1"/>
  <c r="I739" i="1"/>
  <c r="F739" i="1"/>
  <c r="I738" i="1"/>
  <c r="F738" i="1"/>
  <c r="I737" i="1"/>
  <c r="F737" i="1"/>
  <c r="I736" i="1"/>
  <c r="F736" i="1"/>
  <c r="I735" i="1"/>
  <c r="F735" i="1"/>
  <c r="I734" i="1"/>
  <c r="F734" i="1"/>
  <c r="I733" i="1"/>
  <c r="F733" i="1"/>
  <c r="I732" i="1"/>
  <c r="F732" i="1"/>
  <c r="I731" i="1"/>
  <c r="F731" i="1"/>
  <c r="I730" i="1"/>
  <c r="F730" i="1"/>
  <c r="I729" i="1"/>
  <c r="F729" i="1"/>
  <c r="I728" i="1"/>
  <c r="F728" i="1"/>
  <c r="I727" i="1"/>
  <c r="F727" i="1"/>
  <c r="I726" i="1"/>
  <c r="F726" i="1"/>
  <c r="I725" i="1"/>
  <c r="F725" i="1"/>
  <c r="I724" i="1"/>
  <c r="F724" i="1"/>
  <c r="I723" i="1"/>
  <c r="F723" i="1"/>
  <c r="I722" i="1"/>
  <c r="F722" i="1"/>
  <c r="I721" i="1"/>
  <c r="F721" i="1"/>
  <c r="I720" i="1"/>
  <c r="F720" i="1"/>
  <c r="I719" i="1"/>
  <c r="F719" i="1"/>
  <c r="I718" i="1"/>
  <c r="F718" i="1"/>
  <c r="I717" i="1"/>
  <c r="F717" i="1"/>
  <c r="I716" i="1"/>
  <c r="F716" i="1"/>
  <c r="I715" i="1"/>
  <c r="F715" i="1"/>
  <c r="I714" i="1"/>
  <c r="F714" i="1"/>
  <c r="I713" i="1"/>
  <c r="F713" i="1"/>
  <c r="I712" i="1"/>
  <c r="F712" i="1"/>
  <c r="I711" i="1"/>
  <c r="F711" i="1"/>
  <c r="I710" i="1"/>
  <c r="F710" i="1"/>
  <c r="I709" i="1"/>
  <c r="F709" i="1"/>
  <c r="I708" i="1"/>
  <c r="F708" i="1"/>
  <c r="I707" i="1"/>
  <c r="F707" i="1"/>
  <c r="I706" i="1"/>
  <c r="F706" i="1"/>
  <c r="I705" i="1"/>
  <c r="F705" i="1"/>
  <c r="I704" i="1"/>
  <c r="F704" i="1"/>
  <c r="I703" i="1"/>
  <c r="F703" i="1"/>
  <c r="I702" i="1"/>
  <c r="F702" i="1"/>
  <c r="I701" i="1"/>
  <c r="F701" i="1"/>
  <c r="I700" i="1"/>
  <c r="F700" i="1"/>
  <c r="I699" i="1"/>
  <c r="F699" i="1"/>
  <c r="I698" i="1"/>
  <c r="F698" i="1"/>
  <c r="I697" i="1"/>
  <c r="F697" i="1"/>
  <c r="I696" i="1"/>
  <c r="F696" i="1"/>
  <c r="I695" i="1"/>
  <c r="F695" i="1"/>
  <c r="I694" i="1"/>
  <c r="F694" i="1"/>
  <c r="I693" i="1"/>
  <c r="F693" i="1"/>
  <c r="I692" i="1"/>
  <c r="F692" i="1"/>
  <c r="I691" i="1"/>
  <c r="F691" i="1"/>
  <c r="I690" i="1"/>
  <c r="F690" i="1"/>
  <c r="I689" i="1"/>
  <c r="F689" i="1"/>
  <c r="I688" i="1"/>
  <c r="F688" i="1"/>
  <c r="I687" i="1"/>
  <c r="F687" i="1"/>
  <c r="I686" i="1"/>
  <c r="F686" i="1"/>
  <c r="I685" i="1"/>
  <c r="F685" i="1"/>
  <c r="I684" i="1"/>
  <c r="F684" i="1"/>
  <c r="I683" i="1"/>
  <c r="F683" i="1"/>
  <c r="I682" i="1"/>
  <c r="F682" i="1"/>
  <c r="I681" i="1"/>
  <c r="F681" i="1"/>
  <c r="I680" i="1"/>
  <c r="F680" i="1"/>
  <c r="I679" i="1"/>
  <c r="F679" i="1"/>
  <c r="I678" i="1"/>
  <c r="F678" i="1"/>
  <c r="I677" i="1"/>
  <c r="F677" i="1"/>
  <c r="I676" i="1"/>
  <c r="F676" i="1"/>
  <c r="I675" i="1"/>
  <c r="F675" i="1"/>
  <c r="I674" i="1"/>
  <c r="F674" i="1"/>
  <c r="I673" i="1"/>
  <c r="F673" i="1"/>
  <c r="I672" i="1"/>
  <c r="F672" i="1"/>
  <c r="I671" i="1"/>
  <c r="F671" i="1"/>
  <c r="I670" i="1"/>
  <c r="F670" i="1"/>
  <c r="I669" i="1"/>
  <c r="F669" i="1"/>
  <c r="I668" i="1"/>
  <c r="F668" i="1"/>
  <c r="I667" i="1"/>
  <c r="F667" i="1"/>
  <c r="I666" i="1"/>
  <c r="F666" i="1"/>
  <c r="I665" i="1"/>
  <c r="F665" i="1"/>
  <c r="I664" i="1"/>
  <c r="F664" i="1"/>
  <c r="I663" i="1"/>
  <c r="F663" i="1"/>
  <c r="I662" i="1"/>
  <c r="F662" i="1"/>
  <c r="I661" i="1"/>
  <c r="F661" i="1"/>
  <c r="I660" i="1"/>
  <c r="F660" i="1"/>
  <c r="I659" i="1"/>
  <c r="F659" i="1"/>
  <c r="I658" i="1"/>
  <c r="F658" i="1"/>
  <c r="I657" i="1"/>
  <c r="F657" i="1"/>
  <c r="I656" i="1"/>
  <c r="F656" i="1"/>
  <c r="I655" i="1"/>
  <c r="F655" i="1"/>
  <c r="I654" i="1"/>
  <c r="F654" i="1"/>
  <c r="I653" i="1"/>
  <c r="F653" i="1"/>
  <c r="I652" i="1"/>
  <c r="F652" i="1"/>
  <c r="I651" i="1"/>
  <c r="F651" i="1"/>
  <c r="I650" i="1"/>
  <c r="F650" i="1"/>
  <c r="I649" i="1"/>
  <c r="F649" i="1"/>
  <c r="I648" i="1"/>
  <c r="F648" i="1"/>
  <c r="I647" i="1"/>
  <c r="F647" i="1"/>
  <c r="I646" i="1"/>
  <c r="F646" i="1"/>
  <c r="I645" i="1"/>
  <c r="F645" i="1"/>
  <c r="I644" i="1"/>
  <c r="F644" i="1"/>
  <c r="I643" i="1"/>
  <c r="F643" i="1"/>
  <c r="I642" i="1"/>
  <c r="F642" i="1"/>
  <c r="I641" i="1"/>
  <c r="F641" i="1"/>
  <c r="I640" i="1"/>
  <c r="F640" i="1"/>
  <c r="I639" i="1"/>
  <c r="F639" i="1"/>
  <c r="I638" i="1"/>
  <c r="F638" i="1"/>
  <c r="I637" i="1"/>
  <c r="F637" i="1"/>
  <c r="I636" i="1"/>
  <c r="F636" i="1"/>
  <c r="I635" i="1"/>
  <c r="F635" i="1"/>
  <c r="I634" i="1"/>
  <c r="F634" i="1"/>
  <c r="I633" i="1"/>
  <c r="F633" i="1"/>
  <c r="I632" i="1"/>
  <c r="F632" i="1"/>
  <c r="I631" i="1"/>
  <c r="F631" i="1"/>
  <c r="I630" i="1"/>
  <c r="F630" i="1"/>
  <c r="I629" i="1"/>
  <c r="F629" i="1"/>
  <c r="I628" i="1"/>
  <c r="F628" i="1"/>
  <c r="I627" i="1"/>
  <c r="F627" i="1"/>
  <c r="I626" i="1"/>
  <c r="F626" i="1"/>
  <c r="I625" i="1"/>
  <c r="F625" i="1"/>
  <c r="I624" i="1"/>
  <c r="F624" i="1"/>
  <c r="I623" i="1"/>
  <c r="F623" i="1"/>
  <c r="I622" i="1"/>
  <c r="F622" i="1"/>
  <c r="I621" i="1"/>
  <c r="F621" i="1"/>
  <c r="I620" i="1"/>
  <c r="F620" i="1"/>
  <c r="I619" i="1"/>
  <c r="F619" i="1"/>
  <c r="I618" i="1"/>
  <c r="F618" i="1"/>
  <c r="I617" i="1"/>
  <c r="F617" i="1"/>
  <c r="I616" i="1"/>
  <c r="F616" i="1"/>
  <c r="I615" i="1"/>
  <c r="F615" i="1"/>
  <c r="I614" i="1"/>
  <c r="F614" i="1"/>
  <c r="I613" i="1"/>
  <c r="F613" i="1"/>
  <c r="I612" i="1"/>
  <c r="F612" i="1"/>
  <c r="I611" i="1"/>
  <c r="F611" i="1"/>
  <c r="I610" i="1"/>
  <c r="F610" i="1"/>
  <c r="I609" i="1"/>
  <c r="F609" i="1"/>
  <c r="I608" i="1"/>
  <c r="F608" i="1"/>
  <c r="I607" i="1"/>
  <c r="F607" i="1"/>
  <c r="I606" i="1"/>
  <c r="F606" i="1"/>
  <c r="I605" i="1"/>
  <c r="F605" i="1"/>
  <c r="I604" i="1"/>
  <c r="F604" i="1"/>
  <c r="I603" i="1"/>
  <c r="F603" i="1"/>
  <c r="I602" i="1"/>
  <c r="F602" i="1"/>
  <c r="I601" i="1"/>
  <c r="F601" i="1"/>
  <c r="I600" i="1"/>
  <c r="F600" i="1"/>
  <c r="I599" i="1"/>
  <c r="F599" i="1"/>
  <c r="I598" i="1"/>
  <c r="F598" i="1"/>
  <c r="I597" i="1"/>
  <c r="F597" i="1"/>
  <c r="I596" i="1"/>
  <c r="F596" i="1"/>
  <c r="I595" i="1"/>
  <c r="F595" i="1"/>
  <c r="I594" i="1"/>
  <c r="F594" i="1"/>
  <c r="I593" i="1"/>
  <c r="F593" i="1"/>
  <c r="I592" i="1"/>
  <c r="F592" i="1"/>
  <c r="I591" i="1"/>
  <c r="F591" i="1"/>
  <c r="I590" i="1"/>
  <c r="F590" i="1"/>
  <c r="I589" i="1"/>
  <c r="F589" i="1"/>
  <c r="I588" i="1"/>
  <c r="F588" i="1"/>
  <c r="I587" i="1"/>
  <c r="F587" i="1"/>
  <c r="I586" i="1"/>
  <c r="F586" i="1"/>
  <c r="I585" i="1"/>
  <c r="F585" i="1"/>
  <c r="I584" i="1"/>
  <c r="F584" i="1"/>
  <c r="I583" i="1"/>
  <c r="F583" i="1"/>
  <c r="I582" i="1"/>
  <c r="F582" i="1"/>
  <c r="I581" i="1"/>
  <c r="F581" i="1"/>
  <c r="I580" i="1"/>
  <c r="F580" i="1"/>
  <c r="I579" i="1"/>
  <c r="F579" i="1"/>
  <c r="I578" i="1"/>
  <c r="F578" i="1"/>
  <c r="I577" i="1"/>
  <c r="F577" i="1"/>
  <c r="I576" i="1"/>
  <c r="F576" i="1"/>
  <c r="I575" i="1"/>
  <c r="F575" i="1"/>
  <c r="I574" i="1"/>
  <c r="F574" i="1"/>
  <c r="I573" i="1"/>
  <c r="F573" i="1"/>
  <c r="I572" i="1"/>
  <c r="F572" i="1"/>
  <c r="I571" i="1"/>
  <c r="F571" i="1"/>
  <c r="I570" i="1"/>
  <c r="F570" i="1"/>
  <c r="I569" i="1"/>
  <c r="F569" i="1"/>
  <c r="I568" i="1"/>
  <c r="F568" i="1"/>
  <c r="I567" i="1"/>
  <c r="F567" i="1"/>
  <c r="I566" i="1"/>
  <c r="F566" i="1"/>
  <c r="I565" i="1"/>
  <c r="F565" i="1"/>
  <c r="I564" i="1"/>
  <c r="F564" i="1"/>
  <c r="I563" i="1"/>
  <c r="F563" i="1"/>
  <c r="I562" i="1"/>
  <c r="F562" i="1"/>
  <c r="I561" i="1"/>
  <c r="F561" i="1"/>
  <c r="I560" i="1"/>
  <c r="F560" i="1"/>
  <c r="I559" i="1"/>
  <c r="F559" i="1"/>
  <c r="I558" i="1"/>
  <c r="F558" i="1"/>
  <c r="I557" i="1"/>
  <c r="F557" i="1"/>
  <c r="I556" i="1"/>
  <c r="F556" i="1"/>
  <c r="I555" i="1"/>
  <c r="F555" i="1"/>
  <c r="I554" i="1"/>
  <c r="F554" i="1"/>
  <c r="I553" i="1"/>
  <c r="F553" i="1"/>
  <c r="I552" i="1"/>
  <c r="F552" i="1"/>
  <c r="I551" i="1"/>
  <c r="F551" i="1"/>
  <c r="I550" i="1"/>
  <c r="F550" i="1"/>
  <c r="I549" i="1"/>
  <c r="F549" i="1"/>
  <c r="I548" i="1"/>
  <c r="F548" i="1"/>
  <c r="I547" i="1"/>
  <c r="F547" i="1"/>
  <c r="I546" i="1"/>
  <c r="F546" i="1"/>
  <c r="I545" i="1"/>
  <c r="F545" i="1"/>
  <c r="I544" i="1"/>
  <c r="F544" i="1"/>
  <c r="I543" i="1"/>
  <c r="F543" i="1"/>
  <c r="I542" i="1"/>
  <c r="F542" i="1"/>
  <c r="I541" i="1"/>
  <c r="F541" i="1"/>
  <c r="I540" i="1"/>
  <c r="F540" i="1"/>
  <c r="I539" i="1"/>
  <c r="F539" i="1"/>
  <c r="I538" i="1"/>
  <c r="F538" i="1"/>
  <c r="I537" i="1"/>
  <c r="F537" i="1"/>
  <c r="I536" i="1"/>
  <c r="F536" i="1"/>
  <c r="I535" i="1"/>
  <c r="F535" i="1"/>
  <c r="I534" i="1"/>
  <c r="F534" i="1"/>
  <c r="I533" i="1"/>
  <c r="F533" i="1"/>
  <c r="I532" i="1"/>
  <c r="F532" i="1"/>
  <c r="I531" i="1"/>
  <c r="F531" i="1"/>
  <c r="I530" i="1"/>
  <c r="F530" i="1"/>
  <c r="I529" i="1"/>
  <c r="F529" i="1"/>
  <c r="I528" i="1"/>
  <c r="F528" i="1"/>
  <c r="I527" i="1"/>
  <c r="F527" i="1"/>
  <c r="I526" i="1"/>
  <c r="F526" i="1"/>
  <c r="I525" i="1"/>
  <c r="F525" i="1"/>
  <c r="I524" i="1"/>
  <c r="F524" i="1"/>
  <c r="I523" i="1"/>
  <c r="F523" i="1"/>
  <c r="I522" i="1"/>
  <c r="F522" i="1"/>
  <c r="I521" i="1"/>
  <c r="F521" i="1"/>
  <c r="I520" i="1"/>
  <c r="F520" i="1"/>
  <c r="I519" i="1"/>
  <c r="F519" i="1"/>
  <c r="I518" i="1"/>
  <c r="F518" i="1"/>
  <c r="I517" i="1"/>
  <c r="F517" i="1"/>
  <c r="I516" i="1"/>
  <c r="F516" i="1"/>
  <c r="I515" i="1"/>
  <c r="F515" i="1"/>
  <c r="I514" i="1"/>
  <c r="F514" i="1"/>
  <c r="I513" i="1"/>
  <c r="F513" i="1"/>
  <c r="I512" i="1"/>
  <c r="F512" i="1"/>
  <c r="I511" i="1"/>
  <c r="F511" i="1"/>
  <c r="I510" i="1"/>
  <c r="F510" i="1"/>
  <c r="I509" i="1"/>
  <c r="F509" i="1"/>
  <c r="I508" i="1"/>
  <c r="F508" i="1"/>
  <c r="I507" i="1"/>
  <c r="F507" i="1"/>
  <c r="I506" i="1"/>
  <c r="F506" i="1"/>
  <c r="I505" i="1"/>
  <c r="F505" i="1"/>
  <c r="I504" i="1"/>
  <c r="F504" i="1"/>
  <c r="I503" i="1"/>
  <c r="F503" i="1"/>
  <c r="I502" i="1"/>
  <c r="F502" i="1"/>
  <c r="I501" i="1"/>
  <c r="F501" i="1"/>
  <c r="I500" i="1"/>
  <c r="F500" i="1"/>
  <c r="I499" i="1"/>
  <c r="F499" i="1"/>
  <c r="I498" i="1"/>
  <c r="F498" i="1"/>
  <c r="I497" i="1"/>
  <c r="F497" i="1"/>
  <c r="I496" i="1"/>
  <c r="F496" i="1"/>
  <c r="I495" i="1"/>
  <c r="F495" i="1"/>
  <c r="I494" i="1"/>
  <c r="F494" i="1"/>
  <c r="I493" i="1"/>
  <c r="F493" i="1"/>
  <c r="I492" i="1"/>
  <c r="F492" i="1"/>
  <c r="I491" i="1"/>
  <c r="F491" i="1"/>
  <c r="I490" i="1"/>
  <c r="F490" i="1"/>
  <c r="I489" i="1"/>
  <c r="F489" i="1"/>
  <c r="I488" i="1"/>
  <c r="F488" i="1"/>
  <c r="I487" i="1"/>
  <c r="F487" i="1"/>
  <c r="I486" i="1"/>
  <c r="F486" i="1"/>
  <c r="I485" i="1"/>
  <c r="F485" i="1"/>
  <c r="I484" i="1"/>
  <c r="F484" i="1"/>
  <c r="I483" i="1"/>
  <c r="F483" i="1"/>
  <c r="I482" i="1"/>
  <c r="F482" i="1"/>
  <c r="I481" i="1"/>
  <c r="F481" i="1"/>
  <c r="I480" i="1"/>
  <c r="F480" i="1"/>
  <c r="I479" i="1"/>
  <c r="F479" i="1"/>
  <c r="I478" i="1"/>
  <c r="F478" i="1"/>
  <c r="I477" i="1"/>
  <c r="F477" i="1"/>
  <c r="I476" i="1"/>
  <c r="F476" i="1"/>
  <c r="I475" i="1"/>
  <c r="F475" i="1"/>
  <c r="I474" i="1"/>
  <c r="F474" i="1"/>
  <c r="I473" i="1"/>
  <c r="F473" i="1"/>
  <c r="I472" i="1"/>
  <c r="F472" i="1"/>
  <c r="I471" i="1"/>
  <c r="F471" i="1"/>
  <c r="I470" i="1"/>
  <c r="F470" i="1"/>
  <c r="I469" i="1"/>
  <c r="F469" i="1"/>
  <c r="I468" i="1"/>
  <c r="F468" i="1"/>
  <c r="I467" i="1"/>
  <c r="F467" i="1"/>
  <c r="I466" i="1"/>
  <c r="F466" i="1"/>
  <c r="I465" i="1"/>
  <c r="F465" i="1"/>
  <c r="I464" i="1"/>
  <c r="F464" i="1"/>
  <c r="I463" i="1"/>
  <c r="F463" i="1"/>
  <c r="I462" i="1"/>
  <c r="F462" i="1"/>
  <c r="I461" i="1"/>
  <c r="F461" i="1"/>
  <c r="I460" i="1"/>
  <c r="F460" i="1"/>
  <c r="I459" i="1"/>
  <c r="F459" i="1"/>
  <c r="I458" i="1"/>
  <c r="F458" i="1"/>
  <c r="I457" i="1"/>
  <c r="F457" i="1"/>
  <c r="I456" i="1"/>
  <c r="F456" i="1"/>
  <c r="I455" i="1"/>
  <c r="F455" i="1"/>
  <c r="I454" i="1"/>
  <c r="F454" i="1"/>
  <c r="I453" i="1"/>
  <c r="F453" i="1"/>
  <c r="I452" i="1"/>
  <c r="F452" i="1"/>
  <c r="I451" i="1"/>
  <c r="F451" i="1"/>
  <c r="I450" i="1"/>
  <c r="F450" i="1"/>
  <c r="I449" i="1"/>
  <c r="F449" i="1"/>
  <c r="I448" i="1"/>
  <c r="F448" i="1"/>
  <c r="I447" i="1"/>
  <c r="F447" i="1"/>
  <c r="I446" i="1"/>
  <c r="F446" i="1"/>
  <c r="I445" i="1"/>
  <c r="F445" i="1"/>
  <c r="I444" i="1"/>
  <c r="F444" i="1"/>
  <c r="I443" i="1"/>
  <c r="F443" i="1"/>
  <c r="I442" i="1"/>
  <c r="F442" i="1"/>
  <c r="I441" i="1"/>
  <c r="F441" i="1"/>
  <c r="I440" i="1"/>
  <c r="F440" i="1"/>
  <c r="I439" i="1"/>
  <c r="F439" i="1"/>
  <c r="I438" i="1"/>
  <c r="F438" i="1"/>
  <c r="I437" i="1"/>
  <c r="F437" i="1"/>
  <c r="I436" i="1"/>
  <c r="F436" i="1"/>
  <c r="I435" i="1"/>
  <c r="F435" i="1"/>
  <c r="I434" i="1"/>
  <c r="F434" i="1"/>
  <c r="I433" i="1"/>
  <c r="F433" i="1"/>
  <c r="I432" i="1"/>
  <c r="F432" i="1"/>
  <c r="I431" i="1"/>
  <c r="F431" i="1"/>
  <c r="I430" i="1"/>
  <c r="F430" i="1"/>
  <c r="I429" i="1"/>
  <c r="F429" i="1"/>
  <c r="I428" i="1"/>
  <c r="F428" i="1"/>
  <c r="I427" i="1"/>
  <c r="F427" i="1"/>
  <c r="I426" i="1"/>
  <c r="F426" i="1"/>
  <c r="I425" i="1"/>
  <c r="F425" i="1"/>
  <c r="I424" i="1"/>
  <c r="F424" i="1"/>
  <c r="I423" i="1"/>
  <c r="F423" i="1"/>
  <c r="I422" i="1"/>
  <c r="F422" i="1"/>
  <c r="I421" i="1"/>
  <c r="F421" i="1"/>
  <c r="I420" i="1"/>
  <c r="F420" i="1"/>
  <c r="I419" i="1"/>
  <c r="F419" i="1"/>
  <c r="I418" i="1"/>
  <c r="F418" i="1"/>
  <c r="I417" i="1"/>
  <c r="F417" i="1"/>
  <c r="I416" i="1"/>
  <c r="F416" i="1"/>
  <c r="I415" i="1"/>
  <c r="F415" i="1"/>
  <c r="I414" i="1"/>
  <c r="F414" i="1"/>
  <c r="I413" i="1"/>
  <c r="F413" i="1"/>
  <c r="I412" i="1"/>
  <c r="F412" i="1"/>
  <c r="I411" i="1"/>
  <c r="F411" i="1"/>
  <c r="I410" i="1"/>
  <c r="F410" i="1"/>
  <c r="I409" i="1"/>
  <c r="F409" i="1"/>
  <c r="I408" i="1"/>
  <c r="F408" i="1"/>
  <c r="I407" i="1"/>
  <c r="F407" i="1"/>
  <c r="I406" i="1"/>
  <c r="F406" i="1"/>
  <c r="I405" i="1"/>
  <c r="F405" i="1"/>
  <c r="I404" i="1"/>
  <c r="F404" i="1"/>
  <c r="I403" i="1"/>
  <c r="F403" i="1"/>
  <c r="I402" i="1"/>
  <c r="F402" i="1"/>
  <c r="I401" i="1"/>
  <c r="F401" i="1"/>
  <c r="I400" i="1"/>
  <c r="F400" i="1"/>
  <c r="I399" i="1"/>
  <c r="F399" i="1"/>
  <c r="I398" i="1"/>
  <c r="F398" i="1"/>
  <c r="I397" i="1"/>
  <c r="F397" i="1"/>
  <c r="I396" i="1"/>
  <c r="F396" i="1"/>
  <c r="I395" i="1"/>
  <c r="F395" i="1"/>
  <c r="I394" i="1"/>
  <c r="F394" i="1"/>
  <c r="I393" i="1"/>
  <c r="F393" i="1"/>
  <c r="I392" i="1"/>
  <c r="F392" i="1"/>
  <c r="I391" i="1"/>
  <c r="F391" i="1"/>
  <c r="I390" i="1"/>
  <c r="F390" i="1"/>
  <c r="I389" i="1"/>
  <c r="F389" i="1"/>
  <c r="I388" i="1"/>
  <c r="F388" i="1"/>
  <c r="I387" i="1"/>
  <c r="F387" i="1"/>
  <c r="I386" i="1"/>
  <c r="F386" i="1"/>
  <c r="I385" i="1"/>
  <c r="F385" i="1"/>
  <c r="I384" i="1"/>
  <c r="F384" i="1"/>
  <c r="I383" i="1"/>
  <c r="F383" i="1"/>
  <c r="I382" i="1"/>
  <c r="F382" i="1"/>
  <c r="I381" i="1"/>
  <c r="F381" i="1"/>
  <c r="I380" i="1"/>
  <c r="F380" i="1"/>
  <c r="I379" i="1"/>
  <c r="F379" i="1"/>
  <c r="I378" i="1"/>
  <c r="F378" i="1"/>
  <c r="I377" i="1"/>
  <c r="F377" i="1"/>
  <c r="I376" i="1"/>
  <c r="F376" i="1"/>
  <c r="I375" i="1"/>
  <c r="F375" i="1"/>
  <c r="I374" i="1"/>
  <c r="F374" i="1"/>
  <c r="I373" i="1"/>
  <c r="F373" i="1"/>
  <c r="I372" i="1"/>
  <c r="F372" i="1"/>
  <c r="I371" i="1"/>
  <c r="F371" i="1"/>
  <c r="I370" i="1"/>
  <c r="F370" i="1"/>
  <c r="I369" i="1"/>
  <c r="F369" i="1"/>
  <c r="I368" i="1"/>
  <c r="F368" i="1"/>
  <c r="I367" i="1"/>
  <c r="F367" i="1"/>
  <c r="I366" i="1"/>
  <c r="F366" i="1"/>
  <c r="I365" i="1"/>
  <c r="F365" i="1"/>
  <c r="I364" i="1"/>
  <c r="F364" i="1"/>
  <c r="I363" i="1"/>
  <c r="F363" i="1"/>
  <c r="I362" i="1"/>
  <c r="F362" i="1"/>
  <c r="I361" i="1"/>
  <c r="F361" i="1"/>
  <c r="I360" i="1"/>
  <c r="F360" i="1"/>
  <c r="I359" i="1"/>
  <c r="F359" i="1"/>
  <c r="I358" i="1"/>
  <c r="F358" i="1"/>
  <c r="I357" i="1"/>
  <c r="F357" i="1"/>
  <c r="I356" i="1"/>
  <c r="F356" i="1"/>
  <c r="I355" i="1"/>
  <c r="F355" i="1"/>
  <c r="I354" i="1"/>
  <c r="F354" i="1"/>
  <c r="I353" i="1"/>
  <c r="F353" i="1"/>
  <c r="I352" i="1"/>
  <c r="F352" i="1"/>
  <c r="I351" i="1"/>
  <c r="F351" i="1"/>
  <c r="I350" i="1"/>
  <c r="F350" i="1"/>
  <c r="I349" i="1"/>
  <c r="F349" i="1"/>
  <c r="I348" i="1"/>
  <c r="F348" i="1"/>
  <c r="I347" i="1"/>
  <c r="F347" i="1"/>
  <c r="I346" i="1"/>
  <c r="F346" i="1"/>
  <c r="I345" i="1"/>
  <c r="F345" i="1"/>
  <c r="I344" i="1"/>
  <c r="F344" i="1"/>
  <c r="I343" i="1"/>
  <c r="F343" i="1"/>
  <c r="I342" i="1"/>
  <c r="F342" i="1"/>
  <c r="I341" i="1"/>
  <c r="F341" i="1"/>
  <c r="I340" i="1"/>
  <c r="F340" i="1"/>
  <c r="I339" i="1"/>
  <c r="F339" i="1"/>
  <c r="I338" i="1"/>
  <c r="F338" i="1"/>
  <c r="I337" i="1"/>
  <c r="F337" i="1"/>
  <c r="I336" i="1"/>
  <c r="F336" i="1"/>
  <c r="I335" i="1"/>
  <c r="F335" i="1"/>
  <c r="I334" i="1"/>
  <c r="F334" i="1"/>
  <c r="I333" i="1"/>
  <c r="F333" i="1"/>
  <c r="I332" i="1"/>
  <c r="F332" i="1"/>
  <c r="I331" i="1"/>
  <c r="F331" i="1"/>
  <c r="I330" i="1"/>
  <c r="F330" i="1"/>
  <c r="I329" i="1"/>
  <c r="F329" i="1"/>
  <c r="I328" i="1"/>
  <c r="F328" i="1"/>
  <c r="I327" i="1"/>
  <c r="F327" i="1"/>
  <c r="I326" i="1"/>
  <c r="F326" i="1"/>
  <c r="I325" i="1"/>
  <c r="F325" i="1"/>
  <c r="I324" i="1"/>
  <c r="F324" i="1"/>
  <c r="I323" i="1"/>
  <c r="F323" i="1"/>
  <c r="I322" i="1"/>
  <c r="F322" i="1"/>
  <c r="I321" i="1"/>
  <c r="F321" i="1"/>
  <c r="I320" i="1"/>
  <c r="F320" i="1"/>
  <c r="I319" i="1"/>
  <c r="F319" i="1"/>
  <c r="I318" i="1"/>
  <c r="F318" i="1"/>
  <c r="I317" i="1"/>
  <c r="F317" i="1"/>
  <c r="I316" i="1"/>
  <c r="F316" i="1"/>
  <c r="I315" i="1"/>
  <c r="F315" i="1"/>
  <c r="I314" i="1"/>
  <c r="F314" i="1"/>
  <c r="I313" i="1"/>
  <c r="F313" i="1"/>
  <c r="I312" i="1"/>
  <c r="F312" i="1"/>
  <c r="I311" i="1"/>
  <c r="F311" i="1"/>
  <c r="I310" i="1"/>
  <c r="F310" i="1"/>
  <c r="I309" i="1"/>
  <c r="F309" i="1"/>
  <c r="I308" i="1"/>
  <c r="F308" i="1"/>
  <c r="I307" i="1"/>
  <c r="F307" i="1"/>
  <c r="I306" i="1"/>
  <c r="F306" i="1"/>
  <c r="I305" i="1"/>
  <c r="F305" i="1"/>
  <c r="I304" i="1"/>
  <c r="F304" i="1"/>
  <c r="I303" i="1"/>
  <c r="F303" i="1"/>
  <c r="I302" i="1"/>
  <c r="F302" i="1"/>
  <c r="I301" i="1"/>
  <c r="F301" i="1"/>
  <c r="I300" i="1"/>
  <c r="F300" i="1"/>
  <c r="I299" i="1"/>
  <c r="F299" i="1"/>
  <c r="I298" i="1"/>
  <c r="F298" i="1"/>
  <c r="I297" i="1"/>
  <c r="F297" i="1"/>
  <c r="I296" i="1"/>
  <c r="F296" i="1"/>
  <c r="I295" i="1"/>
  <c r="F295" i="1"/>
  <c r="I294" i="1"/>
  <c r="F294" i="1"/>
  <c r="I293" i="1"/>
  <c r="F293" i="1"/>
  <c r="I292" i="1"/>
  <c r="F292" i="1"/>
  <c r="I291" i="1"/>
  <c r="F291" i="1"/>
  <c r="I290" i="1"/>
  <c r="F290" i="1"/>
  <c r="I289" i="1"/>
  <c r="F289" i="1"/>
  <c r="I288" i="1"/>
  <c r="F288" i="1"/>
  <c r="I287" i="1"/>
  <c r="F287" i="1"/>
  <c r="I286" i="1"/>
  <c r="F286" i="1"/>
  <c r="I285" i="1"/>
  <c r="F285" i="1"/>
  <c r="I284" i="1"/>
  <c r="F284" i="1"/>
  <c r="I283" i="1"/>
  <c r="F283" i="1"/>
  <c r="I282" i="1"/>
  <c r="F282" i="1"/>
  <c r="I281" i="1"/>
  <c r="F281" i="1"/>
  <c r="I280" i="1"/>
  <c r="F280" i="1"/>
  <c r="I279" i="1"/>
  <c r="F279" i="1"/>
  <c r="I278" i="1"/>
  <c r="F278" i="1"/>
  <c r="I277" i="1"/>
  <c r="F277" i="1"/>
  <c r="I276" i="1"/>
  <c r="F276" i="1"/>
  <c r="I275" i="1"/>
  <c r="F275" i="1"/>
  <c r="I274" i="1"/>
  <c r="F274" i="1"/>
  <c r="I273" i="1"/>
  <c r="F273" i="1"/>
  <c r="I272" i="1"/>
  <c r="F272" i="1"/>
  <c r="I271" i="1"/>
  <c r="F271" i="1"/>
  <c r="I270" i="1"/>
  <c r="F270" i="1"/>
  <c r="I269" i="1"/>
  <c r="F269" i="1"/>
  <c r="I268" i="1"/>
  <c r="F268" i="1"/>
  <c r="I267" i="1"/>
  <c r="F267" i="1"/>
  <c r="I266" i="1"/>
  <c r="F266" i="1"/>
  <c r="I265" i="1"/>
  <c r="F265" i="1"/>
  <c r="I264" i="1"/>
  <c r="F264" i="1"/>
  <c r="I263" i="1"/>
  <c r="F263" i="1"/>
  <c r="I262" i="1"/>
  <c r="F262" i="1"/>
  <c r="I261" i="1"/>
  <c r="F261" i="1"/>
  <c r="I260" i="1"/>
  <c r="F260" i="1"/>
  <c r="I259" i="1"/>
  <c r="F259" i="1"/>
  <c r="I258" i="1"/>
  <c r="F258" i="1"/>
  <c r="I257" i="1"/>
  <c r="F257" i="1"/>
  <c r="I256" i="1"/>
  <c r="F256" i="1"/>
  <c r="I255" i="1"/>
  <c r="F255" i="1"/>
  <c r="I254" i="1"/>
  <c r="F254" i="1"/>
  <c r="I253" i="1"/>
  <c r="F253" i="1"/>
  <c r="I252" i="1"/>
  <c r="F252" i="1"/>
  <c r="I251" i="1"/>
  <c r="F251" i="1"/>
  <c r="I250" i="1"/>
  <c r="F250" i="1"/>
  <c r="I249" i="1"/>
  <c r="F249" i="1"/>
  <c r="I248" i="1"/>
  <c r="F248" i="1"/>
  <c r="I247" i="1"/>
  <c r="F247" i="1"/>
  <c r="I246" i="1"/>
  <c r="F246" i="1"/>
  <c r="I245" i="1"/>
  <c r="F245" i="1"/>
  <c r="I244" i="1"/>
  <c r="F244" i="1"/>
  <c r="I243" i="1"/>
  <c r="F243" i="1"/>
  <c r="I242" i="1"/>
  <c r="F242" i="1"/>
  <c r="I241" i="1"/>
  <c r="F241" i="1"/>
  <c r="I240" i="1"/>
  <c r="F240" i="1"/>
  <c r="I239" i="1"/>
  <c r="F239" i="1"/>
  <c r="I238" i="1"/>
  <c r="F238" i="1"/>
  <c r="I237" i="1"/>
  <c r="F237" i="1"/>
  <c r="I236" i="1"/>
  <c r="F236" i="1"/>
  <c r="I235" i="1"/>
  <c r="F235" i="1"/>
  <c r="I234" i="1"/>
  <c r="F234" i="1"/>
  <c r="I233" i="1"/>
  <c r="F233" i="1"/>
  <c r="I232" i="1"/>
  <c r="F232" i="1"/>
  <c r="I231" i="1"/>
  <c r="F231" i="1"/>
  <c r="I230" i="1"/>
  <c r="F230" i="1"/>
  <c r="I229" i="1"/>
  <c r="F229" i="1"/>
  <c r="I228" i="1"/>
  <c r="F228" i="1"/>
  <c r="I227" i="1"/>
  <c r="F227" i="1"/>
  <c r="I226" i="1"/>
  <c r="F226" i="1"/>
  <c r="I225" i="1"/>
  <c r="F225" i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8" i="1"/>
  <c r="F218" i="1"/>
  <c r="I217" i="1"/>
  <c r="F217" i="1"/>
  <c r="I216" i="1"/>
  <c r="F216" i="1"/>
  <c r="I215" i="1"/>
  <c r="F215" i="1"/>
  <c r="I214" i="1"/>
  <c r="F214" i="1"/>
  <c r="I213" i="1"/>
  <c r="F213" i="1"/>
  <c r="I212" i="1"/>
  <c r="F212" i="1"/>
  <c r="I211" i="1"/>
  <c r="F211" i="1"/>
  <c r="I210" i="1"/>
  <c r="F210" i="1"/>
  <c r="I209" i="1"/>
  <c r="F209" i="1"/>
  <c r="I208" i="1"/>
  <c r="F208" i="1"/>
  <c r="I207" i="1"/>
  <c r="F207" i="1"/>
  <c r="I206" i="1"/>
  <c r="F206" i="1"/>
  <c r="I205" i="1"/>
  <c r="F205" i="1"/>
  <c r="I204" i="1"/>
  <c r="F204" i="1"/>
  <c r="I203" i="1"/>
  <c r="F203" i="1"/>
  <c r="I202" i="1"/>
  <c r="F202" i="1"/>
  <c r="I201" i="1"/>
  <c r="F201" i="1"/>
  <c r="I200" i="1"/>
  <c r="F200" i="1"/>
  <c r="I199" i="1"/>
  <c r="F199" i="1"/>
  <c r="I198" i="1"/>
  <c r="F198" i="1"/>
  <c r="I197" i="1"/>
  <c r="F197" i="1"/>
  <c r="I196" i="1"/>
  <c r="F196" i="1"/>
  <c r="I195" i="1"/>
  <c r="F195" i="1"/>
  <c r="I194" i="1"/>
  <c r="F194" i="1"/>
  <c r="I193" i="1"/>
  <c r="F193" i="1"/>
  <c r="I192" i="1"/>
  <c r="F192" i="1"/>
  <c r="I191" i="1"/>
  <c r="F191" i="1"/>
  <c r="I190" i="1"/>
  <c r="F190" i="1"/>
  <c r="I189" i="1"/>
  <c r="F189" i="1"/>
  <c r="I188" i="1"/>
  <c r="F188" i="1"/>
  <c r="I187" i="1"/>
  <c r="F187" i="1"/>
  <c r="I186" i="1"/>
  <c r="F186" i="1"/>
  <c r="I185" i="1"/>
  <c r="F185" i="1"/>
  <c r="I184" i="1"/>
  <c r="F184" i="1"/>
  <c r="I183" i="1"/>
  <c r="F183" i="1"/>
  <c r="I182" i="1"/>
  <c r="F182" i="1"/>
  <c r="I181" i="1"/>
  <c r="F181" i="1"/>
  <c r="I180" i="1"/>
  <c r="F180" i="1"/>
  <c r="I179" i="1"/>
  <c r="F179" i="1"/>
  <c r="I178" i="1"/>
  <c r="F178" i="1"/>
  <c r="I177" i="1"/>
  <c r="F177" i="1"/>
  <c r="I176" i="1"/>
  <c r="F176" i="1"/>
  <c r="I175" i="1"/>
  <c r="F175" i="1"/>
  <c r="I174" i="1"/>
  <c r="F174" i="1"/>
  <c r="I173" i="1"/>
  <c r="F173" i="1"/>
  <c r="I172" i="1"/>
  <c r="F172" i="1"/>
  <c r="I171" i="1"/>
  <c r="F171" i="1"/>
  <c r="I170" i="1"/>
  <c r="F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I155" i="1"/>
  <c r="F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I148" i="1"/>
  <c r="F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F132" i="1"/>
  <c r="I131" i="1"/>
  <c r="F131" i="1"/>
  <c r="I130" i="1"/>
  <c r="F130" i="1"/>
  <c r="I129" i="1"/>
  <c r="F129" i="1"/>
  <c r="I128" i="1"/>
  <c r="F128" i="1"/>
  <c r="I127" i="1"/>
  <c r="F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I112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  <c r="I2" i="1"/>
  <c r="F2" i="1"/>
  <c r="G2" i="5" l="1"/>
  <c r="F2" i="5"/>
  <c r="H2" i="5"/>
  <c r="E3" i="5"/>
  <c r="F3" i="5" s="1"/>
  <c r="E13" i="5"/>
  <c r="H13" i="5" s="1"/>
  <c r="E7" i="5"/>
  <c r="E9" i="5"/>
  <c r="F9" i="5" s="1"/>
  <c r="E12" i="5"/>
  <c r="G12" i="5" s="1"/>
  <c r="E10" i="5"/>
  <c r="H10" i="5" s="1"/>
  <c r="E8" i="5"/>
  <c r="H8" i="5" s="1"/>
  <c r="E6" i="5"/>
  <c r="F6" i="5" s="1"/>
  <c r="E11" i="5"/>
  <c r="F11" i="5" s="1"/>
  <c r="E5" i="5"/>
  <c r="G5" i="5" s="1"/>
  <c r="E4" i="5"/>
  <c r="G4" i="5" s="1"/>
  <c r="H9" i="5" l="1"/>
  <c r="H3" i="5"/>
  <c r="F5" i="5"/>
  <c r="G13" i="5"/>
  <c r="G9" i="5"/>
  <c r="H5" i="5"/>
  <c r="G3" i="5"/>
  <c r="F13" i="5"/>
  <c r="H11" i="5"/>
  <c r="H7" i="5"/>
  <c r="G7" i="5"/>
  <c r="H6" i="5"/>
  <c r="F8" i="5"/>
  <c r="F7" i="5"/>
  <c r="F4" i="5"/>
  <c r="H12" i="5"/>
  <c r="G11" i="5"/>
  <c r="F10" i="5"/>
  <c r="G6" i="5"/>
  <c r="G10" i="5"/>
  <c r="F12" i="5"/>
  <c r="H4" i="5"/>
  <c r="G8" i="5"/>
</calcChain>
</file>

<file path=xl/sharedStrings.xml><?xml version="1.0" encoding="utf-8"?>
<sst xmlns="http://schemas.openxmlformats.org/spreadsheetml/2006/main" count="9096" uniqueCount="2131">
  <si>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</si>
  <si>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</si>
  <si>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</si>
  <si>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</si>
  <si>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</si>
  <si>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</si>
  <si>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</si>
  <si>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</si>
  <si>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</si>
  <si>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</si>
  <si>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</si>
  <si>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</si>
  <si>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</si>
  <si>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</si>
  <si>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</si>
  <si>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</si>
  <si>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</si>
  <si>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</si>
  <si>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</si>
  <si>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</si>
  <si>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</si>
  <si>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</si>
  <si>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</si>
  <si>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</si>
  <si>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</si>
  <si>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</si>
  <si>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</si>
  <si>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</si>
  <si>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</si>
  <si>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</si>
  <si>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</si>
  <si>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</si>
  <si>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</si>
  <si>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</si>
  <si>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</si>
  <si>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</si>
  <si>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</si>
  <si>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</si>
  <si>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</si>
  <si>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</si>
  <si>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</si>
  <si>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</si>
  <si>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</si>
  <si>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</si>
  <si>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</si>
  <si>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</si>
  <si>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</si>
  <si>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</si>
  <si>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</si>
  <si>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</si>
  <si>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</si>
  <si>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</si>
  <si>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</si>
  <si>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</si>
  <si>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</si>
  <si>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</si>
  <si>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</si>
  <si>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</si>
  <si>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</si>
  <si>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</si>
  <si>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</si>
  <si>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</si>
  <si>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</si>
  <si>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</si>
  <si>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</si>
  <si>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</si>
  <si>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</si>
  <si>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</si>
  <si>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</si>
  <si>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</si>
  <si>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</si>
  <si>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</si>
  <si>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</si>
  <si>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</si>
  <si>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</si>
  <si>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</si>
  <si>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</si>
  <si>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</si>
  <si>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</si>
  <si>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</si>
  <si>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</si>
  <si>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</si>
  <si>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</si>
  <si>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</si>
  <si>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</si>
  <si>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</si>
  <si>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</si>
  <si>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</si>
  <si>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</si>
  <si>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</si>
  <si>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</si>
  <si>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</si>
  <si>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</si>
  <si>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</si>
  <si>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</si>
  <si>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</si>
  <si>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</si>
  <si>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</si>
  <si>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</si>
  <si>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</si>
  <si>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</si>
  <si>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</si>
  <si>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</si>
  <si>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</si>
  <si>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</si>
  <si>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</si>
  <si>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</si>
  <si>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</si>
  <si>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</si>
  <si>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</si>
  <si>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</si>
  <si>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</si>
  <si>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</si>
  <si>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</si>
  <si>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</si>
  <si>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</si>
  <si>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</si>
  <si>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</si>
  <si>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</si>
  <si>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</si>
  <si>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</si>
  <si>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</si>
  <si>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</si>
  <si>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</si>
  <si>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</si>
  <si>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</si>
  <si>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</si>
  <si>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</si>
  <si>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</si>
  <si>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</si>
  <si>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</si>
  <si>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</si>
  <si>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</si>
  <si>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</si>
  <si>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</si>
  <si>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</si>
  <si>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</si>
  <si>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</si>
  <si>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</si>
  <si>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</si>
  <si>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</si>
  <si>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</si>
  <si>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</si>
  <si>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</si>
  <si>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</si>
  <si>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</si>
  <si>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</si>
  <si>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</si>
  <si>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</si>
  <si>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</si>
  <si>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</si>
  <si>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</si>
  <si>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</si>
  <si>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</si>
  <si>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</si>
  <si>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</si>
  <si>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</si>
  <si>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</si>
  <si>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</si>
  <si>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</si>
  <si>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</si>
  <si>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</si>
  <si>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</si>
  <si>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</si>
  <si>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</si>
  <si>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</si>
  <si>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</si>
  <si>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</si>
  <si>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</si>
  <si>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</si>
  <si>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</si>
  <si>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</si>
  <si>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</si>
  <si>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</si>
  <si>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</si>
  <si>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</si>
  <si>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</si>
  <si>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</si>
  <si>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</si>
  <si>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</si>
  <si>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</si>
  <si>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</si>
  <si>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</si>
  <si>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</si>
  <si>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</si>
  <si>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</si>
  <si>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</si>
  <si>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</si>
  <si>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</si>
  <si>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</si>
  <si>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</si>
  <si>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</si>
  <si>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</si>
  <si>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</si>
  <si>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</si>
  <si>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</si>
  <si>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</si>
  <si>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</si>
  <si>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</si>
  <si>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</si>
  <si>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</si>
  <si>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</si>
  <si>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</si>
  <si>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</si>
  <si>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</si>
  <si>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</si>
  <si>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</si>
  <si>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</si>
  <si>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</si>
  <si>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</si>
  <si>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</si>
  <si>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</si>
  <si>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</si>
  <si>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</si>
  <si>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</si>
  <si>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</si>
  <si>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</si>
  <si>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</si>
  <si>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</si>
  <si>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</si>
  <si>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</si>
  <si>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</si>
  <si>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</si>
  <si>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</si>
  <si>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</si>
  <si>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</si>
  <si>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</si>
  <si>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</si>
  <si>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</si>
  <si>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</si>
  <si>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</si>
  <si>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</si>
  <si>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</si>
  <si>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</si>
  <si>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</si>
  <si>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</si>
  <si>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</si>
  <si>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</si>
  <si>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</si>
  <si>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</si>
  <si>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</si>
  <si>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</si>
  <si>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</si>
  <si>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</si>
  <si>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</si>
  <si>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</si>
  <si>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</si>
  <si>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</si>
  <si>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</si>
  <si>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</si>
  <si>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</si>
  <si>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</si>
  <si>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</si>
  <si>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</si>
  <si>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</si>
  <si>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</si>
  <si>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</si>
  <si>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</si>
  <si>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</si>
  <si>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</si>
  <si>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</si>
  <si>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</si>
  <si>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</si>
  <si>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</si>
  <si>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</si>
  <si>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</si>
  <si>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</si>
  <si>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</si>
  <si>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</si>
  <si>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</si>
  <si>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</si>
  <si>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</si>
  <si>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</si>
  <si>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</si>
  <si>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</si>
  <si>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</si>
  <si>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</si>
  <si>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</si>
  <si>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</si>
  <si>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</si>
  <si>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</si>
  <si>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</si>
  <si>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</si>
  <si>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</si>
  <si>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</si>
  <si>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</si>
  <si>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</si>
  <si>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</si>
  <si>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</si>
  <si>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</si>
  <si>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</si>
  <si>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</si>
  <si>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</si>
  <si>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</si>
  <si>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</si>
  <si>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</si>
  <si>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</si>
  <si>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</si>
  <si>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</si>
  <si>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</si>
  <si>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</si>
  <si>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</si>
  <si>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</si>
  <si>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</si>
  <si>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</si>
  <si>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</si>
  <si>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</si>
  <si>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</si>
  <si>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</si>
  <si>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</si>
  <si>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</si>
  <si>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</si>
  <si>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</si>
  <si>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</si>
  <si>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</si>
  <si>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</si>
  <si>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</si>
  <si>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</si>
  <si>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</si>
  <si>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</si>
  <si>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</si>
  <si>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</si>
  <si>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</si>
  <si>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</si>
  <si>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</si>
  <si>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</si>
  <si>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</si>
  <si>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</si>
  <si>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</si>
  <si>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</si>
  <si>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</si>
  <si>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</si>
  <si>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</si>
  <si>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</si>
  <si>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</si>
  <si>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</si>
  <si>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</si>
  <si>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</si>
  <si>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</si>
  <si>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</si>
  <si>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</si>
  <si>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</si>
  <si>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</si>
  <si>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</si>
  <si>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</si>
  <si>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</si>
  <si>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</si>
  <si>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</si>
  <si>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</si>
  <si>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</si>
  <si>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</si>
  <si>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</si>
  <si>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</si>
  <si>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</si>
  <si>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</si>
  <si>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</si>
  <si>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</si>
  <si>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</si>
  <si>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</si>
  <si>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</si>
  <si>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</si>
  <si>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</si>
  <si>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</si>
  <si>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</si>
  <si>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</si>
  <si>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</si>
  <si>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</si>
  <si>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</si>
  <si>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</si>
  <si>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</si>
  <si>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</si>
  <si>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</si>
  <si>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</si>
  <si>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</si>
  <si>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</si>
  <si>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</si>
  <si>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</si>
  <si>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</si>
  <si>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</si>
  <si>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</si>
  <si>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</si>
  <si>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</si>
  <si>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</si>
  <si>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</si>
  <si>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</si>
  <si>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</si>
  <si>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</si>
  <si>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</si>
  <si>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</si>
  <si>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</si>
  <si>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</si>
  <si>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</si>
  <si>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</si>
  <si>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</si>
  <si>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</si>
  <si>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</si>
  <si>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</si>
  <si>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</si>
  <si>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</si>
  <si>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</si>
  <si>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</si>
  <si>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</si>
  <si>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</si>
  <si>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</si>
  <si>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</si>
  <si>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</si>
  <si>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</si>
  <si>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</si>
  <si>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</si>
  <si>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</si>
  <si>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</si>
  <si>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</si>
  <si>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</si>
  <si>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</si>
  <si>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</si>
  <si>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</si>
  <si>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</si>
  <si>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</si>
  <si>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</si>
  <si>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</si>
  <si>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</si>
  <si>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</si>
  <si>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</si>
  <si>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</si>
  <si>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</si>
  <si>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</si>
  <si>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</si>
  <si>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</si>
  <si>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</si>
  <si>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</si>
  <si>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</si>
  <si>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</si>
  <si>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</si>
  <si>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</si>
  <si>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</si>
  <si>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</si>
  <si>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</si>
  <si>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</si>
  <si>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</si>
  <si>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</si>
  <si>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</si>
  <si>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</si>
  <si>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</si>
  <si>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</si>
  <si>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</si>
  <si>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</si>
  <si>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</si>
  <si>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</si>
  <si>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</si>
  <si>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</si>
  <si>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</si>
  <si>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</si>
  <si>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</si>
  <si>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</si>
  <si>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</si>
  <si>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</si>
  <si>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</si>
  <si>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</si>
  <si>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</si>
  <si>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</si>
  <si>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</si>
  <si>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</si>
  <si>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</si>
  <si>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</si>
  <si>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</si>
  <si>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</si>
  <si>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</si>
  <si>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</si>
  <si>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</si>
  <si>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</si>
  <si>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</si>
  <si>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</si>
  <si>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</si>
  <si>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</si>
  <si>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</si>
  <si>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</si>
  <si>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</si>
  <si>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</si>
  <si>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</si>
  <si>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</si>
  <si>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</si>
  <si>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</si>
  <si>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</si>
  <si>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</si>
  <si>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</si>
  <si>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</si>
  <si>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</si>
  <si>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</si>
  <si>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</si>
  <si>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</si>
  <si>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</si>
  <si>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</si>
  <si>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</si>
  <si>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</si>
  <si>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</si>
  <si>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</si>
  <si>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</si>
  <si>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</si>
  <si>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</si>
  <si>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</si>
  <si>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</si>
  <si>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</si>
  <si>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</si>
  <si>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</si>
  <si>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</si>
  <si>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</si>
  <si>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</si>
  <si>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</si>
  <si>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</si>
  <si>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</si>
  <si>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</si>
  <si>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</si>
  <si>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</si>
  <si>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</si>
  <si>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</si>
  <si>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</si>
  <si>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</si>
  <si>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</si>
  <si>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</si>
  <si>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</si>
  <si>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</si>
  <si>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</si>
  <si>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</si>
  <si>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</si>
  <si>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</si>
  <si>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</si>
  <si>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</si>
  <si>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</si>
  <si>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</si>
  <si>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</si>
  <si>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</si>
  <si>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</si>
  <si>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</si>
  <si>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</si>
  <si>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</si>
  <si>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</si>
  <si>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</si>
  <si>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</si>
  <si>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</si>
  <si>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</si>
  <si>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</si>
  <si>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</si>
  <si>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</si>
  <si>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</si>
  <si>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</si>
  <si>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</si>
  <si>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</si>
  <si>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</si>
  <si>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</si>
  <si>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</si>
  <si>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</si>
  <si>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</si>
  <si>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</si>
  <si>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</si>
  <si>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</si>
  <si>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</si>
  <si>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</si>
  <si>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</si>
  <si>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</si>
  <si>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</si>
  <si>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</si>
  <si>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</si>
  <si>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</si>
  <si>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</si>
  <si>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</si>
  <si>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</si>
  <si>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</si>
  <si>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</si>
  <si>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</si>
  <si>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</si>
  <si>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</si>
  <si>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</si>
  <si>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</si>
  <si>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</si>
  <si>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</si>
  <si>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</si>
  <si>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</si>
  <si>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</si>
  <si>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</si>
  <si>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</si>
  <si>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</si>
  <si>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</si>
  <si>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</si>
  <si>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</si>
  <si>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</si>
  <si>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</si>
  <si>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</si>
  <si>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</si>
  <si>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</si>
  <si>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</si>
  <si>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</si>
  <si>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</si>
  <si>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</si>
  <si>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</si>
  <si>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</si>
  <si>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</si>
  <si>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</si>
  <si>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</si>
  <si>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</si>
  <si>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</si>
  <si>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</si>
  <si>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</si>
  <si>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</si>
  <si>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</si>
  <si>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</si>
  <si>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</si>
  <si>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</si>
  <si>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</si>
  <si>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</si>
  <si>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</si>
  <si>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</si>
  <si>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</si>
  <si>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</si>
  <si>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</si>
  <si>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</si>
  <si>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</si>
  <si>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</si>
  <si>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</si>
  <si>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</si>
  <si>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</si>
  <si>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</si>
  <si>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</si>
  <si>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</si>
  <si>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</si>
  <si>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</si>
  <si>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</si>
  <si>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</si>
  <si>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</si>
  <si>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</si>
  <si>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</si>
  <si>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</si>
  <si>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</si>
  <si>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</si>
  <si>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</si>
  <si>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</si>
  <si>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</si>
  <si>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</si>
  <si>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</si>
  <si>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</si>
  <si>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</si>
  <si>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</si>
  <si>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</si>
  <si>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</si>
  <si>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</si>
  <si>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</si>
  <si>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</si>
  <si>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</si>
  <si>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</si>
  <si>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</si>
  <si>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</si>
  <si>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</si>
  <si>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</si>
  <si>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</si>
  <si>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</si>
  <si>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</si>
  <si>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</si>
  <si>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</si>
  <si>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</si>
  <si>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</si>
  <si>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</si>
  <si>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</si>
  <si>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</si>
  <si>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</si>
  <si>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</si>
  <si>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</si>
  <si>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</si>
  <si>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</si>
  <si>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</si>
  <si>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</si>
  <si>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</si>
  <si>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</si>
  <si>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</si>
  <si>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</si>
  <si>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</si>
  <si>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</si>
  <si>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</si>
  <si>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</si>
  <si>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</si>
  <si>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</si>
  <si>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</si>
  <si>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</si>
  <si>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</si>
  <si>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</si>
  <si>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</si>
  <si>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</si>
  <si>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</si>
  <si>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</si>
  <si>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</si>
  <si>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</si>
  <si>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</si>
  <si>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</si>
  <si>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</si>
  <si>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</si>
  <si>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</si>
  <si>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</si>
  <si>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</si>
  <si>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</si>
  <si>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</si>
  <si>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</si>
  <si>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</si>
  <si>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</si>
  <si>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</si>
  <si>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</si>
  <si>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</si>
  <si>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</si>
  <si>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</si>
  <si>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</si>
  <si>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</si>
  <si>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</si>
  <si>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</si>
  <si>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</si>
  <si>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</si>
  <si>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</si>
  <si>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</si>
  <si>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</si>
  <si>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</si>
  <si>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</si>
  <si>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</si>
  <si>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</si>
  <si>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</si>
  <si>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</si>
  <si>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</si>
  <si>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</si>
  <si>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</si>
  <si>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</si>
  <si>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</si>
  <si>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</si>
  <si>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</si>
  <si>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</si>
  <si>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</si>
  <si>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</si>
  <si>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</si>
  <si>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</si>
  <si>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</si>
  <si>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</si>
  <si>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</si>
  <si>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</si>
  <si>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</si>
  <si>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</si>
  <si>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</si>
  <si>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</si>
  <si>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</si>
  <si>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</si>
  <si>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</si>
  <si>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</si>
  <si>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</si>
  <si>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</si>
  <si>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</si>
  <si>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</si>
  <si>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</si>
  <si>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</si>
  <si>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</si>
  <si>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</si>
  <si>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</si>
  <si>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</si>
  <si>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</si>
  <si>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</si>
  <si>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</si>
  <si>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</si>
  <si>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</si>
  <si>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</si>
  <si>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</si>
  <si>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</si>
  <si>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</si>
  <si>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</si>
  <si>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</si>
  <si>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</si>
  <si>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</si>
  <si>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</si>
  <si>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</si>
  <si>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</si>
  <si>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</si>
  <si>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</si>
  <si>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</si>
  <si>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</si>
  <si>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</si>
  <si>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</si>
  <si>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</si>
  <si>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</si>
  <si>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</si>
  <si>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</si>
  <si>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</si>
  <si>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</si>
  <si>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</si>
  <si>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</si>
  <si>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</si>
  <si>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</si>
  <si>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</si>
  <si>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</si>
  <si>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</si>
  <si>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</si>
  <si>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</si>
  <si>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</si>
  <si>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</si>
  <si>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</si>
  <si>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</si>
  <si>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</si>
  <si>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</si>
  <si>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</si>
  <si>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</si>
  <si>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</si>
  <si>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</si>
  <si>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</si>
  <si>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</si>
  <si>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</si>
  <si>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</si>
  <si>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</si>
  <si>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</si>
  <si>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</si>
  <si>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</si>
  <si>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</si>
  <si>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</si>
  <si>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</si>
  <si>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</si>
  <si>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</si>
  <si>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</si>
  <si>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</si>
  <si>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</si>
  <si>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</si>
  <si>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</si>
  <si>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</si>
  <si>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</si>
  <si>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</si>
  <si>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</si>
  <si>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</si>
  <si>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</si>
  <si>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</si>
  <si>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</si>
  <si>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</si>
  <si>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</si>
  <si>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</si>
  <si>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</si>
  <si>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</si>
  <si>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</si>
  <si>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</si>
  <si>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</si>
  <si>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</si>
  <si>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</si>
  <si>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</si>
  <si>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</si>
  <si>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</si>
  <si>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</si>
  <si>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</si>
  <si>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</si>
  <si>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</si>
  <si>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</si>
  <si>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</si>
  <si>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</si>
  <si>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</si>
  <si>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</si>
  <si>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</si>
  <si>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</si>
  <si>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</si>
  <si>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</si>
  <si>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</si>
  <si>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</si>
  <si>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</si>
  <si>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</si>
  <si>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</si>
  <si>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</si>
  <si>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</si>
  <si>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</si>
  <si>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</si>
  <si>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</si>
  <si>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</si>
  <si>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</si>
  <si>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</si>
  <si>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</si>
  <si>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</si>
  <si>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</si>
  <si>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</si>
  <si>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</si>
  <si>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</si>
  <si>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</si>
  <si>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</si>
  <si>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</si>
  <si>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</si>
  <si>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</si>
  <si>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</si>
  <si>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</si>
  <si>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</si>
  <si>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</si>
  <si>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</si>
  <si>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</si>
  <si>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</si>
  <si>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</si>
  <si>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</si>
  <si>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</si>
  <si>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</si>
  <si>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</si>
  <si>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</si>
  <si>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</si>
  <si>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</si>
  <si>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</si>
  <si>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</si>
  <si>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</si>
  <si>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</si>
  <si>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</si>
  <si>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</si>
  <si>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</si>
  <si>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</si>
  <si>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</si>
  <si>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</si>
  <si>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</si>
  <si>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</si>
  <si>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</si>
  <si>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</si>
  <si>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</si>
  <si>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</si>
  <si>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</si>
  <si>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</si>
  <si>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</si>
  <si>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</si>
  <si>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</si>
  <si>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</si>
  <si>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</si>
  <si>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</si>
  <si>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</si>
  <si>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</si>
  <si>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</si>
  <si>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</si>
  <si>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</si>
  <si>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</si>
  <si>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</si>
  <si>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</si>
  <si>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</si>
  <si>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</si>
  <si>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</si>
  <si>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</si>
  <si>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</si>
  <si>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</si>
  <si>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</si>
  <si>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</si>
  <si>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</si>
  <si>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</si>
  <si>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</si>
  <si>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</si>
  <si>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</si>
  <si>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</si>
  <si>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</si>
  <si>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</si>
  <si>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</si>
  <si>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</si>
  <si>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</si>
  <si>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</si>
  <si>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</si>
  <si>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</si>
  <si>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</si>
  <si>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</si>
  <si>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</si>
  <si>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</si>
  <si>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</si>
  <si>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</si>
  <si>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</si>
  <si>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</si>
  <si>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</si>
  <si>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</si>
  <si>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</si>
  <si>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</si>
  <si>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</si>
  <si>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</si>
  <si>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</si>
  <si>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</si>
  <si>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</si>
  <si>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</si>
  <si>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</si>
  <si>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</si>
  <si>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</si>
  <si>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</si>
  <si>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</si>
  <si>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</si>
  <si>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</si>
  <si>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</si>
  <si>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</si>
  <si>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</si>
  <si>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</si>
  <si>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</si>
  <si>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</si>
  <si>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</si>
  <si>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</si>
  <si>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</si>
  <si>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</si>
  <si>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</si>
  <si>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</si>
  <si>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</si>
  <si>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</si>
  <si>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</si>
  <si>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</si>
  <si>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</si>
  <si>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</si>
  <si>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</si>
  <si>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</si>
  <si>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</si>
  <si>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</si>
  <si>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</si>
  <si>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</si>
  <si>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</si>
  <si>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</si>
  <si>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</si>
  <si>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</si>
  <si>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</si>
  <si>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</si>
  <si>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</si>
  <si>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</si>
  <si>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</si>
  <si>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</si>
  <si>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</si>
  <si>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</si>
  <si>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</si>
  <si>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</si>
  <si>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</si>
  <si>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</si>
  <si>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</si>
  <si>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</si>
  <si>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</si>
  <si>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</si>
  <si>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</si>
  <si>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</si>
  <si>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</si>
  <si>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</si>
  <si>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</si>
  <si>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</si>
  <si>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</si>
  <si>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</si>
  <si>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</si>
  <si>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</si>
  <si>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</si>
  <si>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</si>
  <si>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</si>
  <si>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</si>
  <si>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</si>
  <si>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</si>
  <si>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</si>
  <si>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</si>
  <si>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</si>
  <si>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</si>
  <si>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</si>
  <si>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</si>
  <si>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</si>
  <si>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</si>
  <si>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</si>
  <si>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</si>
  <si>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</si>
  <si>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</si>
  <si>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</si>
  <si>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</si>
  <si>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</si>
  <si>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</si>
  <si>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</si>
  <si>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</si>
  <si>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</si>
  <si>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</si>
  <si>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</si>
  <si>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</si>
  <si>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</si>
  <si>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</si>
  <si>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</si>
  <si>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</si>
  <si>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</si>
  <si>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</si>
  <si>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</si>
  <si>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</si>
  <si>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</si>
  <si>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</si>
  <si>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</si>
  <si>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</si>
  <si>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</si>
  <si>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</si>
  <si>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</si>
  <si>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</si>
  <si>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</si>
  <si>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</si>
  <si>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</si>
  <si>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</si>
  <si>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</si>
  <si>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</si>
  <si>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</si>
  <si>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</si>
  <si>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</si>
  <si>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</si>
  <si>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</si>
  <si>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</si>
  <si>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</si>
  <si>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</si>
  <si>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</si>
  <si>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</si>
  <si>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</si>
  <si>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</si>
  <si>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</si>
  <si>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</si>
  <si>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</si>
  <si>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</si>
  <si>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</si>
  <si>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</si>
  <si>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</si>
  <si>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</si>
  <si>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</si>
  <si>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</si>
  <si>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</si>
  <si>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</si>
  <si>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</si>
  <si>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</si>
  <si>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</si>
  <si>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</si>
  <si>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</si>
  <si>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</si>
  <si>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</si>
  <si>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</si>
  <si>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</si>
  <si>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</si>
  <si>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</si>
  <si>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</si>
  <si>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</si>
  <si>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</si>
  <si>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</si>
  <si>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</si>
  <si>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</si>
  <si>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</si>
  <si>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</si>
  <si>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</si>
  <si>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</si>
  <si>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</si>
  <si>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</si>
  <si>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</si>
  <si>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</si>
  <si>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</si>
  <si>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</si>
  <si>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</si>
  <si>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</si>
  <si>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</si>
  <si>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</si>
  <si>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</si>
  <si>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</si>
  <si>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</si>
  <si>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</si>
  <si>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</si>
  <si>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</si>
  <si>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</si>
  <si>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</si>
  <si>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</si>
  <si>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</si>
  <si>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</si>
  <si>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</si>
  <si>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</si>
  <si>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</si>
  <si>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</si>
  <si>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</si>
  <si>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</si>
  <si>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</si>
  <si>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</si>
  <si>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</si>
  <si>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</si>
  <si>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</si>
  <si>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</si>
  <si>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</si>
  <si>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</si>
  <si>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</si>
  <si>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</si>
  <si>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</si>
  <si>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</si>
  <si>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</si>
  <si>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</si>
  <si>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</si>
  <si>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</si>
  <si>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</si>
  <si>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</si>
  <si>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</si>
  <si>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</si>
  <si>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</si>
  <si>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</si>
  <si>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</si>
  <si>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</si>
  <si>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</si>
  <si>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</si>
  <si>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</si>
  <si>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</si>
  <si>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</si>
  <si>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</si>
  <si>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</si>
  <si>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</si>
  <si>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</si>
  <si>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</si>
  <si>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</si>
  <si>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</si>
  <si>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</si>
  <si>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</si>
  <si>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</si>
  <si>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</si>
  <si>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</si>
  <si>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</si>
  <si>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</si>
  <si>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</si>
  <si>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</si>
  <si>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</si>
  <si>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</si>
  <si>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</si>
  <si>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</si>
  <si>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</si>
  <si>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</si>
  <si>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</si>
  <si>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</si>
  <si>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</si>
  <si>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</si>
  <si>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</si>
  <si>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</si>
  <si>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</si>
  <si>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</si>
  <si>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</si>
  <si>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</si>
  <si>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</si>
  <si>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</si>
  <si>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</si>
  <si>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</si>
  <si>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</si>
  <si>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</si>
  <si>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</si>
  <si>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</si>
  <si>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</si>
  <si>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</si>
  <si>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</si>
  <si>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</si>
  <si>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</si>
  <si>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</si>
  <si>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</si>
  <si>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</si>
  <si>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</si>
  <si>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</si>
  <si>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</si>
  <si>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</si>
  <si>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</si>
  <si>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</si>
  <si>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</si>
  <si>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</si>
  <si>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</si>
  <si>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</si>
  <si>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</si>
  <si>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</si>
  <si>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</si>
  <si>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</si>
  <si>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</si>
  <si>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</si>
  <si>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</si>
  <si>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</si>
  <si>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</si>
  <si>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</si>
  <si>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</si>
  <si>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</si>
  <si>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</si>
  <si>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</si>
  <si>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</si>
  <si>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</si>
  <si>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</si>
  <si>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</si>
  <si>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</si>
  <si>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</si>
  <si>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</si>
  <si>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</si>
  <si>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</si>
  <si>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</si>
  <si>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</si>
  <si>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</si>
  <si>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</si>
  <si>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</si>
  <si>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</si>
  <si>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</si>
  <si>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</si>
  <si>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</si>
  <si>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</si>
  <si>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</si>
  <si>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</si>
  <si>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</si>
  <si>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</si>
  <si>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</si>
  <si>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</si>
  <si>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</si>
  <si>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</si>
  <si>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</si>
  <si>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</si>
  <si>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</si>
  <si>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</si>
  <si>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</si>
  <si>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</si>
  <si>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</si>
  <si>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</si>
  <si>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</si>
  <si>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</si>
  <si>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</si>
  <si>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</si>
  <si>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</si>
  <si>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</si>
  <si>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</si>
  <si>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</si>
  <si>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</si>
  <si>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</si>
  <si>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</si>
  <si>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</si>
  <si>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</si>
  <si>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</si>
  <si>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</si>
  <si>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</si>
  <si>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</si>
  <si>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</si>
  <si>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</si>
  <si>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</si>
  <si>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</si>
  <si>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</si>
  <si>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</si>
  <si>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</si>
  <si>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</si>
  <si>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</si>
  <si>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</si>
  <si>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</si>
  <si>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</si>
  <si>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</si>
  <si>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</si>
  <si>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</si>
  <si>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</si>
  <si>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</si>
  <si>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</si>
  <si>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</si>
  <si>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</si>
  <si>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</si>
  <si>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</si>
  <si>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</si>
  <si>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</si>
  <si>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</si>
  <si>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</si>
  <si>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</si>
  <si>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</si>
  <si>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</si>
  <si>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</si>
  <si>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</si>
  <si>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</si>
  <si>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</si>
  <si>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</si>
  <si>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</si>
  <si>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</si>
  <si>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</si>
  <si>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</si>
  <si>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</si>
  <si>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</si>
  <si>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</si>
  <si>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</si>
  <si>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</si>
  <si>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</si>
  <si>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</si>
  <si>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</si>
  <si>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</si>
  <si>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</si>
  <si>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</si>
  <si>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</si>
  <si>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</si>
  <si>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</si>
  <si>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</si>
  <si>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</si>
  <si>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</si>
  <si>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</si>
  <si>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</si>
  <si>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</si>
  <si>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</si>
  <si>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</si>
  <si>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</si>
  <si>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</si>
  <si>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</si>
  <si>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</si>
  <si>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</si>
  <si>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</si>
  <si>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</si>
  <si>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</si>
  <si>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</si>
  <si>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</si>
  <si>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</si>
  <si>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</si>
  <si>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</si>
  <si>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</si>
  <si>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</si>
  <si>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</si>
  <si>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</si>
  <si>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</si>
  <si>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</si>
  <si>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</si>
  <si>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</si>
  <si>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</si>
  <si>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</si>
  <si>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</si>
  <si>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</si>
  <si>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</si>
  <si>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</si>
  <si>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</si>
  <si>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</si>
  <si>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</si>
  <si>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</si>
  <si>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</si>
  <si>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</si>
  <si>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</si>
  <si>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</si>
  <si>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</si>
  <si>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</si>
  <si>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</si>
  <si>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</si>
  <si>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</si>
  <si>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</si>
  <si>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</si>
  <si>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</si>
  <si>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</si>
  <si>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</si>
  <si>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</si>
  <si>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</si>
  <si>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</si>
  <si>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</si>
  <si>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</si>
  <si>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</si>
  <si>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</si>
  <si>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</si>
  <si>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</si>
  <si>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</si>
  <si>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</si>
  <si>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</si>
  <si>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</si>
  <si>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</si>
  <si>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</si>
  <si>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</si>
  <si>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</si>
  <si>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</si>
  <si>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</si>
  <si>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</si>
  <si>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</si>
  <si>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</si>
  <si>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</si>
  <si>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</si>
  <si>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</si>
  <si>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</si>
  <si>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</si>
  <si>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</si>
  <si>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</si>
  <si>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</si>
  <si>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</si>
  <si>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</si>
  <si>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</si>
  <si>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</si>
  <si>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</si>
  <si>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</si>
  <si>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</si>
  <si>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</si>
  <si>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</si>
  <si>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</si>
  <si>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</si>
  <si>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</si>
  <si>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</si>
  <si>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</si>
  <si>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</si>
  <si>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</si>
  <si>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</si>
  <si>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</si>
  <si>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</si>
  <si>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</si>
  <si>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</si>
  <si>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</si>
  <si>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</si>
  <si>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</si>
  <si>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</si>
  <si>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</si>
  <si>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</si>
  <si>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</si>
  <si>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</si>
  <si>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</si>
  <si>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</si>
  <si>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</si>
  <si>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</si>
  <si>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</si>
  <si>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</si>
  <si>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</si>
  <si>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</si>
  <si>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</si>
  <si>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</si>
  <si>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</si>
  <si>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</si>
  <si>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</si>
  <si>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</si>
  <si>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</si>
  <si>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</si>
  <si>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</si>
  <si>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</si>
  <si>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</si>
  <si>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</si>
  <si>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</si>
  <si>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</si>
  <si>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</si>
  <si>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</si>
  <si>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</si>
  <si>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</si>
  <si>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</si>
  <si>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</si>
  <si>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</si>
  <si>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</si>
  <si>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</si>
  <si>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</si>
  <si>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</si>
  <si>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</si>
  <si>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</si>
  <si>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</si>
  <si>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</si>
  <si>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</si>
  <si>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</si>
  <si>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</si>
  <si>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</si>
  <si>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</si>
  <si>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</si>
  <si>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</si>
  <si>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</si>
  <si>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</si>
  <si>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</si>
  <si>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</si>
  <si>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</si>
  <si>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</si>
  <si>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</si>
  <si>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</si>
  <si>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</si>
  <si>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</si>
  <si>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</si>
  <si>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</si>
  <si>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</si>
  <si>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</si>
  <si>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</si>
  <si>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</si>
  <si>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</si>
  <si>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</si>
  <si>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</si>
  <si>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</si>
  <si>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</si>
  <si>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</si>
  <si>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</si>
  <si>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</si>
  <si>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</si>
  <si>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</si>
  <si>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</si>
  <si>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</si>
  <si>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</si>
  <si>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</si>
  <si>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</si>
  <si>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</si>
  <si>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</si>
  <si>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</si>
  <si>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</si>
  <si>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</si>
  <si>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</si>
  <si>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</si>
  <si>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</si>
  <si>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</si>
  <si>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</si>
  <si>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</si>
  <si>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</si>
  <si>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</si>
  <si>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</si>
  <si>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</si>
  <si>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</si>
  <si>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</si>
  <si>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</si>
  <si>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</si>
  <si>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</si>
  <si>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</si>
  <si>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</si>
  <si>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</si>
  <si>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</si>
  <si>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</si>
  <si>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</si>
  <si>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</si>
  <si>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</si>
  <si>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</si>
  <si>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</si>
  <si>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</si>
  <si>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</si>
  <si>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</si>
  <si>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</si>
  <si>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</si>
  <si>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</si>
  <si>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</si>
  <si>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</si>
  <si>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</si>
  <si>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</si>
  <si>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</si>
  <si>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</si>
  <si>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</si>
  <si>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</si>
  <si>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</si>
  <si>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</si>
  <si>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</si>
  <si>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</si>
  <si>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</si>
  <si>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</si>
  <si>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</si>
  <si>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</si>
  <si>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</si>
  <si>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</si>
  <si>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</si>
  <si>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</si>
  <si>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</si>
  <si>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</si>
  <si>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</si>
  <si>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</si>
  <si>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</si>
  <si>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</si>
  <si>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</si>
  <si>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</si>
  <si>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</si>
  <si>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</si>
  <si>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</si>
  <si>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</si>
  <si>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</si>
  <si>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</si>
  <si>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</si>
  <si>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</si>
  <si>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</si>
  <si>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</si>
  <si>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</si>
  <si>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</si>
  <si>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</si>
  <si>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</si>
  <si>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</si>
  <si>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</si>
  <si>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</si>
  <si>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</si>
  <si>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</si>
  <si>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</si>
  <si>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</si>
  <si>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</si>
  <si>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</si>
  <si>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</si>
  <si>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</si>
  <si>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</si>
  <si>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</si>
  <si>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</si>
  <si>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</si>
  <si>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</si>
  <si>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</si>
  <si>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</si>
  <si>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</si>
  <si>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</si>
  <si>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</si>
  <si>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</si>
  <si>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</si>
  <si>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</si>
  <si>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</si>
  <si>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</si>
  <si>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</si>
  <si>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</si>
  <si>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</si>
  <si>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</si>
  <si>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</si>
  <si>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</si>
  <si>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</si>
  <si>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</si>
  <si>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</si>
  <si>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</si>
  <si>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</si>
  <si>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</si>
  <si>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</si>
  <si>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</si>
  <si>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</si>
  <si>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</si>
  <si>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</si>
  <si>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</si>
  <si>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</si>
  <si>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</si>
  <si>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</si>
  <si>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</si>
  <si>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</si>
  <si>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</si>
  <si>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</si>
  <si>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</si>
  <si>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</si>
  <si>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</si>
  <si>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</si>
  <si>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</si>
  <si>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</si>
  <si>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</si>
  <si>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</si>
  <si>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</si>
  <si>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</si>
  <si>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</si>
  <si>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</si>
  <si>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</si>
  <si>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</si>
  <si>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</si>
  <si>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</si>
  <si>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</si>
  <si>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</si>
  <si>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</si>
  <si>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</si>
  <si>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</si>
  <si>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</si>
  <si>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</si>
  <si>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</si>
  <si>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</si>
  <si>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</si>
  <si>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</si>
  <si>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</si>
  <si>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</si>
  <si>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</si>
  <si>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</si>
  <si>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</si>
  <si>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</si>
  <si>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</si>
  <si>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</si>
  <si>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</si>
  <si>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</si>
  <si>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</si>
  <si>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</si>
  <si>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</si>
  <si>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</si>
  <si>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</si>
  <si>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</si>
  <si>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</si>
  <si>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</si>
  <si>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</si>
  <si>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</si>
  <si>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</si>
  <si>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</si>
  <si>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</si>
  <si>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</si>
  <si>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</si>
  <si>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</si>
  <si>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</si>
  <si>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</si>
  <si>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</si>
  <si>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</si>
  <si>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</si>
  <si>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</si>
  <si>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</si>
  <si>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</si>
  <si>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</si>
  <si>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</si>
  <si>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</si>
  <si>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</si>
  <si>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</si>
  <si>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</si>
  <si>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</si>
  <si>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</si>
  <si>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</si>
  <si>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</si>
  <si>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</si>
  <si>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</si>
  <si>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</si>
  <si>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</si>
  <si>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</si>
  <si>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</si>
  <si>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</si>
  <si>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</si>
  <si>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</si>
  <si>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</si>
  <si>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</si>
  <si>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</si>
  <si>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</si>
  <si>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</si>
  <si>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</si>
  <si>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</si>
  <si>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</si>
  <si>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</si>
  <si>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</si>
  <si>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</si>
  <si>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</si>
  <si>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</si>
  <si>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</si>
  <si>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</si>
  <si>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</si>
  <si>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</si>
  <si>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</si>
  <si>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</si>
  <si>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</si>
  <si>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</si>
  <si>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</si>
  <si>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</si>
  <si>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</si>
  <si>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</si>
  <si>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</si>
  <si>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</si>
  <si>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</si>
  <si>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</si>
  <si>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</si>
  <si>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</si>
  <si>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</si>
  <si>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</si>
  <si>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</si>
  <si>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</si>
  <si>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</si>
  <si>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</si>
  <si>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</si>
  <si>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</si>
  <si>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</si>
  <si>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</si>
  <si>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</si>
  <si>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</si>
  <si>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</si>
  <si>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</si>
  <si>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</si>
  <si>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</si>
  <si>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</si>
  <si>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</si>
  <si>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</si>
  <si>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</si>
  <si>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</si>
  <si>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</si>
  <si>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</si>
  <si>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</si>
  <si>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</si>
  <si>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</si>
  <si>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</si>
  <si>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</si>
  <si>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</si>
  <si>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</si>
  <si>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</si>
  <si>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</si>
  <si>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</si>
  <si>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</si>
  <si>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</si>
  <si>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</si>
  <si>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</si>
  <si>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</si>
  <si>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</si>
  <si>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</si>
  <si>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</si>
  <si>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</si>
  <si>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</si>
  <si>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</si>
  <si>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</si>
  <si>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</si>
  <si>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</si>
  <si>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</si>
  <si>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</si>
  <si>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</si>
  <si>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</si>
  <si>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</si>
  <si>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</si>
  <si>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</si>
  <si>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</si>
  <si>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</si>
  <si>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</si>
  <si>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</si>
  <si>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</si>
  <si>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</si>
  <si>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</si>
  <si>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</si>
  <si>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</si>
  <si>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</si>
  <si>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</si>
  <si>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</si>
  <si>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</si>
  <si>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</si>
  <si>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</si>
  <si>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</si>
  <si>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</si>
  <si>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</si>
  <si>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</si>
  <si>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</si>
  <si>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</si>
  <si>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</si>
  <si>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</si>
  <si>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</si>
  <si>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</si>
  <si>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</si>
  <si>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</si>
  <si>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</si>
  <si>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</si>
  <si>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</si>
  <si>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</si>
  <si>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</si>
  <si>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</si>
  <si>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</si>
  <si>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</si>
  <si>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</si>
  <si>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</si>
  <si>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</si>
  <si>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</si>
  <si>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</si>
  <si>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</si>
  <si>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</si>
  <si>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</si>
  <si>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</si>
  <si>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</si>
  <si>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</si>
  <si>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</si>
  <si>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</si>
  <si>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</si>
  <si>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</si>
  <si>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</si>
  <si>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</si>
  <si>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</si>
  <si>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</si>
  <si>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</si>
  <si>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</si>
  <si>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</si>
  <si>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</si>
  <si>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</si>
  <si>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</si>
  <si>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</si>
  <si>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</si>
  <si>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</si>
  <si>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</si>
  <si>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</si>
  <si>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</si>
  <si>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</si>
  <si>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</si>
  <si>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</si>
  <si>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</si>
  <si>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</si>
  <si>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</si>
  <si>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</si>
  <si>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</si>
  <si>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</si>
  <si>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</si>
  <si>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</si>
  <si>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</si>
  <si>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</si>
  <si>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</si>
  <si>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</si>
  <si>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</si>
  <si>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</si>
  <si>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</si>
  <si>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</si>
  <si>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</si>
  <si>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</si>
  <si>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</si>
  <si>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</si>
  <si>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</si>
  <si>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</si>
  <si>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</si>
  <si>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</si>
  <si>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</si>
  <si>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</si>
  <si>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</si>
  <si>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</si>
  <si>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</si>
  <si>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</si>
  <si>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</si>
  <si>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</si>
  <si>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</si>
  <si>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</si>
  <si>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</si>
  <si>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</si>
  <si>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</si>
  <si>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</si>
  <si>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</si>
  <si>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</si>
  <si>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</si>
  <si>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</si>
  <si>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</si>
  <si>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</si>
  <si>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</si>
  <si>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</si>
  <si>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</si>
  <si>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</si>
  <si>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</si>
  <si>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</si>
  <si>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</si>
  <si>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</si>
  <si>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</si>
  <si>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</si>
  <si>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</si>
  <si>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</si>
  <si>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</si>
  <si>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</si>
  <si>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</si>
  <si>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</si>
  <si>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</si>
  <si>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</si>
  <si>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</si>
  <si>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</si>
  <si>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</si>
  <si>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</si>
  <si>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</si>
  <si>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</si>
  <si>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</si>
  <si>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</si>
  <si>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</si>
  <si>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</si>
  <si>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</si>
  <si>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</si>
  <si>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</si>
  <si>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</si>
  <si>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</si>
  <si>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</si>
  <si>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</si>
  <si>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</si>
  <si>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</si>
  <si>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</si>
  <si>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</si>
  <si>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</si>
  <si>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</si>
  <si>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</si>
  <si>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</si>
  <si>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</si>
  <si>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</si>
  <si>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</si>
  <si>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</si>
  <si>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</si>
  <si>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</si>
  <si>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</si>
  <si>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</si>
  <si>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</si>
  <si>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</si>
  <si>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</si>
  <si>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</si>
  <si>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</si>
  <si>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</si>
  <si>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</si>
  <si>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</si>
  <si>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</si>
  <si>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</si>
  <si>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</si>
  <si>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</si>
  <si>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</si>
  <si>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</si>
  <si>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</si>
  <si>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</si>
  <si>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</si>
  <si>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</si>
  <si>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</si>
  <si>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</si>
  <si>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</si>
  <si>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</si>
  <si>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</si>
  <si>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</si>
  <si>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</si>
  <si>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</si>
  <si>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</si>
  <si>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</si>
  <si>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</si>
  <si>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</si>
  <si>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</si>
  <si>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Precent Funded</t>
  </si>
  <si>
    <t>Average Donation</t>
  </si>
  <si>
    <t>Date Created Conversion</t>
  </si>
  <si>
    <t xml:space="preserve">Date Ended Conversion 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</si>
  <si>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</si>
  <si>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</si>
  <si>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</si>
  <si>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</si>
  <si>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</si>
  <si>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</si>
  <si>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</si>
  <si>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</si>
  <si>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</si>
  <si>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</si>
  <si>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</si>
  <si>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</si>
  <si>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</si>
  <si>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</si>
  <si>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</si>
  <si>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</si>
  <si>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</si>
  <si>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</si>
  <si>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</si>
  <si>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</si>
  <si>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</si>
  <si>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</si>
  <si>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</si>
  <si>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</si>
  <si>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</si>
  <si>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</si>
  <si>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</si>
  <si>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</si>
  <si>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</si>
  <si>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</si>
  <si>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</si>
  <si>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</si>
  <si>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</si>
  <si>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</si>
  <si>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</si>
  <si>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</si>
  <si>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</si>
  <si>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</si>
  <si>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(All)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</si>
  <si>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</si>
  <si>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</si>
  <si>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</si>
  <si>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</si>
  <si>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</si>
  <si>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</si>
  <si>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</si>
  <si>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</si>
  <si>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</si>
  <si>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</si>
  <si>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</si>
  <si>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</si>
  <si>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</si>
  <si>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</si>
  <si>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</si>
  <si>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 xml:space="preserve">Goal </t>
  </si>
  <si>
    <t xml:space="preserve">Number Failed </t>
  </si>
  <si>
    <t xml:space="preserve">Number Canceled </t>
  </si>
  <si>
    <t xml:space="preserve">Percentage Failed </t>
  </si>
  <si>
    <t xml:space="preserve">Percentage Canceled </t>
  </si>
  <si>
    <t>Tota Projects</t>
  </si>
  <si>
    <t xml:space="preserve"> Percentage Successful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</si>
  <si>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</si>
  <si>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</si>
  <si>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</si>
  <si>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</si>
  <si>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</si>
  <si>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</si>
  <si>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</si>
  <si>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</si>
  <si>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</si>
  <si>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</si>
  <si>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</si>
  <si>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</si>
  <si>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 xml:space="preserve">Mean </t>
  </si>
  <si>
    <t>Median</t>
  </si>
  <si>
    <t>Minimum</t>
  </si>
  <si>
    <t>Maximum</t>
  </si>
  <si>
    <t>Varivance</t>
  </si>
  <si>
    <t xml:space="preserve">Standard Deviation </t>
  </si>
  <si>
    <t>Successful Values</t>
  </si>
  <si>
    <t>Failed Values</t>
  </si>
  <si>
    <t xml:space="preserve">Difference </t>
  </si>
  <si>
    <t xml:space="preserve">10% of Smaller </t>
  </si>
  <si>
    <t xml:space="preserve">10% rule Central tendency </t>
  </si>
  <si>
    <t>Mean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</si>
  <si>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</si>
  <si>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</si>
  <si>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</si>
  <si>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</si>
  <si>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</si>
  <si>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</si>
  <si>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</si>
  <si>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Sum</t>
  </si>
  <si>
    <t>Count</t>
  </si>
  <si>
    <t>First Quartile</t>
  </si>
  <si>
    <t xml:space="preserve">Third Quartile </t>
  </si>
  <si>
    <t>IQR</t>
  </si>
  <si>
    <t>1.5*IQR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</si>
</sst>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2B2B2B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42" applyFont="1"/>
    <xf numFmtId="0" fontId="16" fillId="0" borderId="0" xfId="0" applyFont="1" applyAlignment="1">
      <alignment wrapText="1"/>
    </xf>
    <xf numFmtId="0" fontId="16" fillId="0" borderId="0" xfId="0" applyFont="1"/>
    <xf numFmtId="9" fontId="16" fillId="0" borderId="0" xfId="42" applyFont="1"/>
    <xf numFmtId="0" fontId="18" fillId="0" borderId="0" xfId="0" applyFont="1" applyAlignment="1">
      <alignment horizontal="left" vertical="center" wrapText="1"/>
    </xf>
    <xf numFmtId="0" fontId="0" fillId="0" borderId="10" xfId="0" applyBorder="1"/>
    <xf numFmtId="0" fontId="0" fillId="0" borderId="13" xfId="0" applyBorder="1"/>
    <xf numFmtId="0" fontId="16" fillId="0" borderId="13" xfId="0" applyFont="1" applyBorder="1"/>
    <xf numFmtId="165" fontId="0" fillId="0" borderId="13" xfId="0" applyNumberFormat="1" applyBorder="1"/>
    <xf numFmtId="0" fontId="19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CAAFA"/>
        </patternFill>
      </fill>
    </dxf>
    <dxf>
      <fill>
        <patternFill>
          <bgColor rgb="FFEAE296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CAAFA"/>
        </patternFill>
      </fill>
    </dxf>
    <dxf>
      <fill>
        <patternFill>
          <bgColor rgb="FFEAE296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CAAFA"/>
        </patternFill>
      </fill>
    </dxf>
    <dxf>
      <fill>
        <patternFill>
          <bgColor rgb="FFEAE296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EAE296"/>
      <color rgb="FFFCA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Analyzes _ Parent Cat!Parent Category</c:name>
    <c:fmtId val="9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Analyzes _ Parent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'Campaigns Analyzes _ 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Analyzes _ Parent Cat'!$B$5:$B$14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A-422F-9E9A-440046D67380}"/>
            </c:ext>
          </c:extLst>
        </c:ser>
        <c:ser>
          <c:idx val="1"/>
          <c:order val="1"/>
          <c:tx>
            <c:strRef>
              <c:f>'Campaigns Analyzes _ Parent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'Campaigns Analyzes _ 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Analyzes _ Parent Cat'!$C$5:$C$14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A-422F-9E9A-440046D67380}"/>
            </c:ext>
          </c:extLst>
        </c:ser>
        <c:ser>
          <c:idx val="2"/>
          <c:order val="2"/>
          <c:tx>
            <c:strRef>
              <c:f>'Campaigns Analyzes _ Parent Cat'!$D$3:$D$4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Analyzes _ 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Analyzes _ Parent Cat'!$D$5:$D$14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A-422F-9E9A-440046D6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036688"/>
        <c:axId val="633893008"/>
      </c:barChart>
      <c:catAx>
        <c:axId val="5990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93008"/>
        <c:crosses val="autoZero"/>
        <c:auto val="1"/>
        <c:lblAlgn val="ctr"/>
        <c:lblOffset val="100"/>
        <c:noMultiLvlLbl val="0"/>
      </c:catAx>
      <c:valAx>
        <c:axId val="6338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Analyzes _ Sub-Cat!Sub-Category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Analyzes _ Sub-Cat'!$B$4:$B$5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Analyzes _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Analyzes _ Sub-Cat'!$B$6:$B$30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C-4E0A-9509-B057819F436E}"/>
            </c:ext>
          </c:extLst>
        </c:ser>
        <c:ser>
          <c:idx val="1"/>
          <c:order val="1"/>
          <c:tx>
            <c:strRef>
              <c:f>'Campaigns Analyzes _ Sub-Cat'!$C$4:$C$5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Analyzes _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Analyzes _ Sub-Cat'!$C$6:$C$30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C-4E0A-9509-B057819F436E}"/>
            </c:ext>
          </c:extLst>
        </c:ser>
        <c:ser>
          <c:idx val="2"/>
          <c:order val="2"/>
          <c:tx>
            <c:strRef>
              <c:f>'Campaigns Analyzes _ Sub-Cat'!$D$4:$D$5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Analyzes _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Analyzes _ Sub-Cat'!$D$6:$D$30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C-4E0A-9509-B057819F436E}"/>
            </c:ext>
          </c:extLst>
        </c:ser>
        <c:ser>
          <c:idx val="3"/>
          <c:order val="3"/>
          <c:tx>
            <c:strRef>
              <c:f>'Campaigns Analyzes _ Sub-Cat'!$E$4:$E$5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Analyzes _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Analyzes _ Sub-Cat'!$E$6:$E$30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C-4E0A-9509-B057819F4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149040"/>
        <c:axId val="522153200"/>
      </c:barChart>
      <c:catAx>
        <c:axId val="5221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53200"/>
        <c:crosses val="autoZero"/>
        <c:auto val="1"/>
        <c:lblAlgn val="ctr"/>
        <c:lblOffset val="100"/>
        <c:noMultiLvlLbl val="0"/>
      </c:catAx>
      <c:valAx>
        <c:axId val="5221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Analysis _ Date!PivotTable5</c:name>
    <c:fmtId val="9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'Campaigns Analysis _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'Campaigns Analysis _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Analysis _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6E7-BC57-7AFA320D54A4}"/>
            </c:ext>
          </c:extLst>
        </c:ser>
        <c:ser>
          <c:idx val="1"/>
          <c:order val="1"/>
          <c:tx>
            <c:strRef>
              <c:f>'Campaigns Analysis _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'Campaigns Analysis _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Analysis _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A-46E7-BC57-7AFA320D54A4}"/>
            </c:ext>
          </c:extLst>
        </c:ser>
        <c:ser>
          <c:idx val="2"/>
          <c:order val="2"/>
          <c:tx>
            <c:strRef>
              <c:f>'Campaigns Analysis _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'Campaigns Analysis _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Analysis _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A-46E7-BC57-7AFA320D5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898768"/>
        <c:axId val="633893968"/>
      </c:lineChart>
      <c:catAx>
        <c:axId val="6338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93968"/>
        <c:crosses val="autoZero"/>
        <c:auto val="1"/>
        <c:lblAlgn val="ctr"/>
        <c:lblOffset val="100"/>
        <c:noMultiLvlLbl val="0"/>
      </c:catAx>
      <c:valAx>
        <c:axId val="6338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</a:t>
            </a:r>
            <a:r>
              <a:rPr lang="en-CA" baseline="0"/>
              <a:t>s Based on Goal	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7-4576-8209-E61E89DE852B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576-8209-E61E89DE852B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7-4576-8209-E61E89DE8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26064"/>
        <c:axId val="568626704"/>
      </c:lineChart>
      <c:catAx>
        <c:axId val="5686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6704"/>
        <c:crosses val="autoZero"/>
        <c:auto val="1"/>
        <c:lblAlgn val="ctr"/>
        <c:lblOffset val="100"/>
        <c:noMultiLvlLbl val="0"/>
      </c:catAx>
      <c:valAx>
        <c:axId val="5686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</a:t>
          </a:r>
        </a:p>
      </cx:txPr>
    </cx:title>
    <cx:plotArea>
      <cx:plotAreaRegion>
        <cx:series layoutId="boxWhisker" uniqueId="{CB6C5954-AD06-4E93-A851-F332042FD4A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6860B2EF-EBF3-4844-B769-83C8D732726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836612</xdr:colOff>
      <xdr:row>0</xdr:row>
      <xdr:rowOff>0</xdr:rowOff>
    </xdr:from>
    <xdr:to>
      <xdr:col>16</xdr:col>
      <xdr:colOff>647701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DCBB9-A79E-8A05-D16C-61A472E0C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627062</xdr:colOff>
      <xdr:row>3</xdr:row>
      <xdr:rowOff>19049</xdr:rowOff>
    </xdr:from>
    <xdr:to>
      <xdr:col>20</xdr:col>
      <xdr:colOff>95250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7DC90-BAB6-04B3-8D44-6E067EF9E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25399</xdr:colOff>
      <xdr:row>3</xdr:row>
      <xdr:rowOff>6350</xdr:rowOff>
    </xdr:from>
    <xdr:to>
      <xdr:col>18</xdr:col>
      <xdr:colOff>76199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F73D9C-07F4-FD75-BEE1-229A70661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15</xdr:row>
      <xdr:rowOff>0</xdr:rowOff>
    </xdr:from>
    <xdr:to>
      <xdr:col>6</xdr:col>
      <xdr:colOff>1536700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74288-C39E-C7FD-EED3-892147216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36</xdr:row>
      <xdr:rowOff>0</xdr:rowOff>
    </xdr:from>
    <xdr:to>
      <xdr:col>9</xdr:col>
      <xdr:colOff>774700</xdr:colOff>
      <xdr:row>49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2697A6B-09EC-4C2A-B969-D54F8CE78C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4700" y="7099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52</xdr:row>
      <xdr:rowOff>0</xdr:rowOff>
    </xdr:from>
    <xdr:to>
      <xdr:col>9</xdr:col>
      <xdr:colOff>774700</xdr:colOff>
      <xdr:row>65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9BF4942-1830-4F9C-8B95-BF62CF9CC1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4700" y="10248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win" refreshedDate="44977.759107523147" createdVersion="8" refreshedVersion="8" minRefreshableVersion="3" recordCount="1001" xr:uid="{CEFD1C2F-4C62-4880-9457-E1A4120F4303}">
  <cacheSource type="worksheet">
    <worksheetSource ref="A1:T1048576" sheet="Crowdfunding data 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re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Blank="1"/>
    </cacheField>
    <cacheField name="Date Ended Conversion " numFmtId="0">
      <sharedItems containsNonDate="0" containsString="0" containsBlank="1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win" refreshedDate="44977.779491435183" createdVersion="8" refreshedVersion="8" minRefreshableVersion="3" recordCount="1000" xr:uid="{27EC64B5-3D9D-4CE7-BA55-9FA14D64CFD2}">
  <cacheSource type="worksheet">
    <worksheetSource ref="A1:T1001" sheet="Crowdfunding data 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re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 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e v="#VALUE!"/>
    <m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m/>
    <m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m/>
    <m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m/>
    <m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m/>
    <m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m/>
    <m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m/>
    <m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m/>
    <m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m/>
    <m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m/>
    <m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m/>
    <m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m/>
    <m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m/>
    <m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m/>
    <m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m/>
    <m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m/>
    <m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m/>
    <m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m/>
    <m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m/>
    <m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m/>
    <m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m/>
    <m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m/>
    <m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m/>
    <m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m/>
    <m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m/>
    <m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m/>
    <m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m/>
    <m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m/>
    <m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m/>
    <m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m/>
    <m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m/>
    <m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m/>
    <m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m/>
    <m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m/>
    <m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m/>
    <m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m/>
    <m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m/>
    <m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m/>
    <m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m/>
    <m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m/>
    <m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m/>
    <m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m/>
    <m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m/>
    <m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m/>
    <m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m/>
    <m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m/>
    <m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m/>
    <m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m/>
    <m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m/>
    <m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m/>
    <m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m/>
    <m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m/>
    <m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m/>
    <m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m/>
    <m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m/>
    <m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m/>
    <m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m/>
    <m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m/>
    <m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m/>
    <m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m/>
    <m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m/>
    <m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m/>
    <m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m/>
    <m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m/>
    <m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m/>
    <m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m/>
    <m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m/>
    <m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m/>
    <m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m/>
    <m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m/>
    <m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m/>
    <m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m/>
    <m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m/>
    <m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m/>
    <m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m/>
    <m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m/>
    <m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m/>
    <m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m/>
    <m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m/>
    <m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m/>
    <m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m/>
    <m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m/>
    <m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m/>
    <m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m/>
    <m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m/>
    <m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m/>
    <m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m/>
    <m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m/>
    <m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m/>
    <m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m/>
    <m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m/>
    <m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m/>
    <m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m/>
    <m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m/>
    <m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m/>
    <m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m/>
    <m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m/>
    <m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m/>
    <m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m/>
    <m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m/>
    <m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m/>
    <m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m/>
    <m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m/>
    <m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m/>
    <m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m/>
    <m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m/>
    <m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m/>
    <m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m/>
    <m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m/>
    <m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m/>
    <m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m/>
    <m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m/>
    <m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m/>
    <m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m/>
    <m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m/>
    <m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m/>
    <m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m/>
    <m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m/>
    <m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m/>
    <m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m/>
    <m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m/>
    <m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m/>
    <m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m/>
    <m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m/>
    <m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m/>
    <m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m/>
    <m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m/>
    <m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m/>
    <m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m/>
    <m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m/>
    <m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m/>
    <m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m/>
    <m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m/>
    <m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m/>
    <m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m/>
    <m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m/>
    <m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m/>
    <m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m/>
    <m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m/>
    <m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m/>
    <m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m/>
    <m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m/>
    <m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m/>
    <m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m/>
    <m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m/>
    <m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m/>
    <m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m/>
    <m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m/>
    <m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m/>
    <m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m/>
    <m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m/>
    <m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m/>
    <m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m/>
    <m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m/>
    <m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m/>
    <m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m/>
    <m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m/>
    <m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m/>
    <m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m/>
    <m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m/>
    <m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m/>
    <m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m/>
    <m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m/>
    <m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m/>
    <m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m/>
    <m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m/>
    <m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m/>
    <m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m/>
    <m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m/>
    <m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m/>
    <m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m/>
    <m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m/>
    <m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m/>
    <m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m/>
    <m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m/>
    <m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m/>
    <m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m/>
    <m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m/>
    <m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m/>
    <m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m/>
    <m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m/>
    <m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m/>
    <m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m/>
    <m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m/>
    <m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m/>
    <m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m/>
    <m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m/>
    <m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m/>
    <m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m/>
    <m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m/>
    <m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m/>
    <m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m/>
    <m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m/>
    <m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m/>
    <m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m/>
    <m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m/>
    <m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m/>
    <m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m/>
    <m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m/>
    <m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m/>
    <m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m/>
    <m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m/>
    <m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m/>
    <m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m/>
    <m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m/>
    <m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m/>
    <m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m/>
    <m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m/>
    <m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m/>
    <m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m/>
    <m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m/>
    <m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m/>
    <m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m/>
    <m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m/>
    <m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m/>
    <m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m/>
    <m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m/>
    <m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m/>
    <m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m/>
    <m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m/>
    <m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m/>
    <m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m/>
    <m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m/>
    <m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m/>
    <m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m/>
    <m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m/>
    <m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m/>
    <m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m/>
    <m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m/>
    <m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m/>
    <m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m/>
    <m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m/>
    <m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m/>
    <m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m/>
    <m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m/>
    <m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m/>
    <m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m/>
    <m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m/>
    <m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m/>
    <m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m/>
    <m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m/>
    <m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m/>
    <m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m/>
    <m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m/>
    <m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m/>
    <m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m/>
    <m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m/>
    <m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m/>
    <m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m/>
    <m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m/>
    <m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m/>
    <m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m/>
    <m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m/>
    <m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m/>
    <m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m/>
    <m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m/>
    <m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m/>
    <m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m/>
    <m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m/>
    <m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m/>
    <m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m/>
    <m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m/>
    <m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m/>
    <m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m/>
    <m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m/>
    <m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m/>
    <m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m/>
    <m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m/>
    <m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m/>
    <m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m/>
    <m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m/>
    <m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m/>
    <m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m/>
    <m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m/>
    <m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m/>
    <m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m/>
    <m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m/>
    <m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m/>
    <m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m/>
    <m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m/>
    <m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m/>
    <m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m/>
    <m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m/>
    <m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m/>
    <m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m/>
    <m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m/>
    <m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m/>
    <m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m/>
    <m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m/>
    <m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m/>
    <m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m/>
    <m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m/>
    <m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m/>
    <m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m/>
    <m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m/>
    <m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m/>
    <m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m/>
    <m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m/>
    <m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m/>
    <m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m/>
    <m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m/>
    <m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m/>
    <m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m/>
    <m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m/>
    <m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m/>
    <m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m/>
    <m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m/>
    <m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m/>
    <m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m/>
    <m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m/>
    <m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m/>
    <m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m/>
    <m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m/>
    <m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m/>
    <m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m/>
    <m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m/>
    <m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m/>
    <m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m/>
    <m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m/>
    <m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m/>
    <m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m/>
    <m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m/>
    <m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m/>
    <m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m/>
    <m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m/>
    <m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m/>
    <m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m/>
    <m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m/>
    <m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m/>
    <m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m/>
    <m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m/>
    <m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m/>
    <m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m/>
    <m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m/>
    <m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m/>
    <m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m/>
    <m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m/>
    <m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m/>
    <m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m/>
    <m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m/>
    <m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m/>
    <m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m/>
    <m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m/>
    <m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m/>
    <m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m/>
    <m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m/>
    <m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m/>
    <m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m/>
    <m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m/>
    <m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m/>
    <m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m/>
    <m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m/>
    <m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m/>
    <m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m/>
    <m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m/>
    <m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m/>
    <m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m/>
    <m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m/>
    <m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m/>
    <m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m/>
    <m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m/>
    <m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m/>
    <m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m/>
    <m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m/>
    <m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m/>
    <m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m/>
    <m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m/>
    <m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m/>
    <m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m/>
    <m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m/>
    <m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m/>
    <m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m/>
    <m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m/>
    <m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m/>
    <m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m/>
    <m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m/>
    <m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m/>
    <m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m/>
    <m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m/>
    <m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m/>
    <m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m/>
    <m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m/>
    <m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m/>
    <m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m/>
    <m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m/>
    <m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m/>
    <m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m/>
    <m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m/>
    <m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m/>
    <m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m/>
    <m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m/>
    <m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m/>
    <m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m/>
    <m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m/>
    <m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m/>
    <m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m/>
    <m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m/>
    <m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m/>
    <m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m/>
    <m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m/>
    <m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m/>
    <m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m/>
    <m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m/>
    <m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m/>
    <m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m/>
    <m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m/>
    <m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m/>
    <m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m/>
    <m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m/>
    <m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m/>
    <m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m/>
    <m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m/>
    <m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m/>
    <m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m/>
    <m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m/>
    <m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m/>
    <m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m/>
    <m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m/>
    <m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m/>
    <m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m/>
    <m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m/>
    <m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m/>
    <m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m/>
    <m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m/>
    <m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m/>
    <m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m/>
    <m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m/>
    <m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m/>
    <m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m/>
    <m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m/>
    <m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m/>
    <m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m/>
    <m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m/>
    <m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m/>
    <m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m/>
    <m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m/>
    <m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m/>
    <m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m/>
    <m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m/>
    <m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m/>
    <m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m/>
    <m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m/>
    <m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m/>
    <m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m/>
    <m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m/>
    <m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m/>
    <m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m/>
    <m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m/>
    <m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m/>
    <m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m/>
    <m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m/>
    <m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m/>
    <m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m/>
    <m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m/>
    <m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m/>
    <m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m/>
    <m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m/>
    <m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m/>
    <m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m/>
    <m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m/>
    <m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m/>
    <m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m/>
    <m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m/>
    <m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m/>
    <m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m/>
    <m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m/>
    <m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m/>
    <m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m/>
    <m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m/>
    <m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m/>
    <m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m/>
    <m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m/>
    <m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m/>
    <m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m/>
    <m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m/>
    <m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m/>
    <m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m/>
    <m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m/>
    <m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m/>
    <m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m/>
    <m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m/>
    <m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m/>
    <m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m/>
    <m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m/>
    <m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m/>
    <m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m/>
    <m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m/>
    <m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m/>
    <m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m/>
    <m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m/>
    <m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m/>
    <m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m/>
    <m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m/>
    <m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m/>
    <m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m/>
    <m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m/>
    <m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m/>
    <m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m/>
    <m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m/>
    <m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m/>
    <m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m/>
    <m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m/>
    <m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m/>
    <m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m/>
    <m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m/>
    <m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m/>
    <m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m/>
    <m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m/>
    <m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m/>
    <m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m/>
    <m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m/>
    <m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m/>
    <m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m/>
    <m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m/>
    <m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m/>
    <m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m/>
    <m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m/>
    <m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m/>
    <m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m/>
    <m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m/>
    <m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m/>
    <m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m/>
    <m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m/>
    <m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m/>
    <m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m/>
    <m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m/>
    <m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m/>
    <m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m/>
    <m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m/>
    <m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m/>
    <m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m/>
    <m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m/>
    <m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m/>
    <m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m/>
    <m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m/>
    <m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m/>
    <m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m/>
    <m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m/>
    <m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m/>
    <m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m/>
    <m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m/>
    <m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m/>
    <m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m/>
    <m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m/>
    <m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m/>
    <m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m/>
    <m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m/>
    <m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m/>
    <m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m/>
    <m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m/>
    <m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m/>
    <m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m/>
    <m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m/>
    <m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m/>
    <m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m/>
    <m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m/>
    <m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m/>
    <m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m/>
    <m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m/>
    <m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m/>
    <m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m/>
    <m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m/>
    <m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m/>
    <m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m/>
    <m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m/>
    <m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m/>
    <m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m/>
    <m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m/>
    <m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m/>
    <m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m/>
    <m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m/>
    <m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m/>
    <m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m/>
    <m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m/>
    <m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m/>
    <m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m/>
    <m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m/>
    <m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m/>
    <m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m/>
    <m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m/>
    <m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m/>
    <m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m/>
    <m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m/>
    <m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m/>
    <m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m/>
    <m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m/>
    <m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m/>
    <m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m/>
    <m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m/>
    <m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m/>
    <m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m/>
    <m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m/>
    <m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m/>
    <m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m/>
    <m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m/>
    <m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m/>
    <m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m/>
    <m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m/>
    <m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m/>
    <m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m/>
    <m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m/>
    <m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m/>
    <m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m/>
    <m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m/>
    <m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m/>
    <m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m/>
    <m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m/>
    <m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m/>
    <m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m/>
    <m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m/>
    <m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m/>
    <m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m/>
    <m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m/>
    <m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m/>
    <m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m/>
    <m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m/>
    <m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m/>
    <m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m/>
    <m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m/>
    <m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m/>
    <m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m/>
    <m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m/>
    <m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m/>
    <m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m/>
    <m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m/>
    <m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m/>
    <m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m/>
    <m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m/>
    <m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m/>
    <m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m/>
    <m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m/>
    <m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m/>
    <m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m/>
    <m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m/>
    <m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m/>
    <m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m/>
    <m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m/>
    <m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m/>
    <m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m/>
    <m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m/>
    <m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m/>
    <m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m/>
    <m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m/>
    <m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m/>
    <m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m/>
    <m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m/>
    <m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m/>
    <m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m/>
    <m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m/>
    <m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m/>
    <m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m/>
    <m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m/>
    <m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m/>
    <m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m/>
    <m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m/>
    <m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m/>
    <m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m/>
    <m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m/>
    <m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m/>
    <m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m/>
    <m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m/>
    <m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m/>
    <m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m/>
    <m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m/>
    <m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m/>
    <m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m/>
    <m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m/>
    <m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m/>
    <m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m/>
    <m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m/>
    <m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m/>
    <m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m/>
    <m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m/>
    <m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m/>
    <m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m/>
    <m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m/>
    <m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m/>
    <m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m/>
    <m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m/>
    <m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m/>
    <m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m/>
    <m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m/>
    <m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m/>
    <m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m/>
    <m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m/>
    <m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m/>
    <m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m/>
    <m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m/>
    <m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m/>
    <m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m/>
    <m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m/>
    <m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m/>
    <m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m/>
    <m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m/>
    <m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m/>
    <m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m/>
    <m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m/>
    <m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m/>
    <m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m/>
    <m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m/>
    <m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m/>
    <m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m/>
    <m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m/>
    <m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m/>
    <m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m/>
    <m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m/>
    <m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m/>
    <m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m/>
    <m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m/>
    <m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m/>
    <m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m/>
    <m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m/>
    <m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m/>
    <m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m/>
    <m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m/>
    <m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m/>
    <m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m/>
    <m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m/>
    <m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m/>
    <m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m/>
    <m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m/>
    <m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m/>
    <m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m/>
    <m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m/>
    <m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m/>
    <m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m/>
    <m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m/>
    <m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m/>
    <m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m/>
    <m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m/>
    <m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m/>
    <m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m/>
    <m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m/>
    <m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m/>
    <m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m/>
    <m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m/>
    <m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m/>
    <m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m/>
    <m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m/>
    <m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m/>
    <m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m/>
    <m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m/>
    <m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m/>
    <m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m/>
    <m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m/>
    <m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m/>
    <m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m/>
    <m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m/>
    <m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m/>
    <m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m/>
    <m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m/>
    <m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m/>
    <m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m/>
    <m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m/>
    <m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m/>
    <m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m/>
    <m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m/>
    <m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m/>
    <m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m/>
    <m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m/>
    <m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m/>
    <m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m/>
    <m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m/>
    <m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m/>
    <m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m/>
    <m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m/>
    <m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m/>
    <m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m/>
    <m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m/>
    <m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m/>
    <m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m/>
    <m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m/>
    <m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m/>
    <m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m/>
    <m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m/>
    <m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m/>
    <m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m/>
    <m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m/>
    <m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m/>
    <m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m/>
    <m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m/>
    <m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m/>
    <m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m/>
    <m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m/>
    <m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m/>
    <m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m/>
    <m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m/>
    <m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m/>
    <m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m/>
    <m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m/>
    <m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m/>
    <m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m/>
    <m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m/>
    <m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m/>
    <m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m/>
    <m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m/>
    <m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m/>
    <m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m/>
    <m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m/>
    <m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m/>
    <m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m/>
    <m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m/>
    <m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m/>
    <m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m/>
    <m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m/>
    <m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m/>
    <m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m/>
    <m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m/>
    <m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m/>
    <m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m/>
    <m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m/>
    <m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m/>
    <m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m/>
    <m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m/>
    <m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m/>
    <m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m/>
    <m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m/>
    <m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m/>
    <m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m/>
    <m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m/>
    <m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m/>
    <m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m/>
    <m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m/>
    <m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m/>
    <m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m/>
    <m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m/>
    <m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m/>
    <m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m/>
    <m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m/>
    <m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m/>
    <m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m/>
    <m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m/>
    <m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m/>
    <m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m/>
    <m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m/>
    <m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m/>
    <m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m/>
    <m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m/>
    <m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m/>
    <m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m/>
    <m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m/>
    <m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m/>
    <m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m/>
    <m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m/>
    <m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m/>
    <m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m/>
    <m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m/>
    <m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m/>
    <m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m/>
    <m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m/>
    <m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m/>
    <m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m/>
    <m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m/>
    <m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m/>
    <m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m/>
    <m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m/>
    <m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m/>
    <m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m/>
    <m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m/>
    <m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m/>
    <m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m/>
    <m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m/>
    <m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m/>
    <m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m/>
    <m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m/>
    <m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m/>
    <m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m/>
    <m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m/>
    <m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m/>
    <m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m/>
    <m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m/>
    <m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m/>
    <m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m/>
    <m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m/>
    <m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m/>
    <m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m/>
    <m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m/>
    <m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m/>
    <m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m/>
    <m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m/>
    <m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m/>
    <m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m/>
    <m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m/>
    <m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m/>
    <m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m/>
    <m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m/>
    <m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m/>
    <m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m/>
    <m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m/>
    <m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m/>
    <m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m/>
    <m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m/>
    <m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m/>
    <m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m/>
    <m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m/>
    <m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m/>
    <m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m/>
    <m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m/>
    <m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m/>
    <m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m/>
    <m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m/>
    <m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m/>
    <m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m/>
    <m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m/>
    <m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m/>
    <m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m/>
    <m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m/>
    <m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m/>
    <m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m/>
    <m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m/>
    <m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m/>
    <m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m/>
    <m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m/>
    <m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m/>
    <m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m/>
    <m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m/>
    <m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m/>
    <m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m/>
    <m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m/>
    <m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m/>
    <m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m/>
    <m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m/>
    <m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m/>
    <m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m/>
    <m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m/>
    <m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m/>
    <m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m/>
    <m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m/>
    <m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m/>
    <m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m/>
    <m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m/>
    <m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m/>
    <m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m/>
    <m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m/>
    <m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m/>
    <m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m/>
    <m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m/>
    <m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m/>
    <m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m/>
    <m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m/>
    <m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m/>
    <m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m/>
    <m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m/>
    <m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m/>
    <m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m/>
    <m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m/>
    <m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m/>
    <m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m/>
    <m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m/>
    <m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m/>
    <m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m/>
    <m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m/>
    <m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m/>
    <m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m/>
    <m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m/>
    <m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m/>
    <m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m/>
    <m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m/>
    <m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m/>
    <m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m/>
    <m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m/>
    <m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m/>
    <m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m/>
    <m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m/>
    <m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m/>
    <m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m/>
    <m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m/>
    <m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m/>
    <m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m/>
    <m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m/>
    <m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m/>
    <m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m/>
    <m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m/>
    <m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m/>
    <m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m/>
    <m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m/>
    <m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m/>
    <m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m/>
    <m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m/>
    <m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m/>
    <m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m/>
    <m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m/>
    <m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m/>
    <m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m/>
    <m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m/>
    <m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m/>
    <m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m/>
    <m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m/>
    <m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m/>
    <m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m/>
    <m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m/>
    <m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m/>
    <m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m/>
    <m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m/>
    <m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m/>
    <m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m/>
    <m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m/>
    <m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m/>
    <m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m/>
    <m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m/>
    <m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673ED-2814-485C-B5B0-0C32A23F3BB8}" name="Parent Catego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E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982B1-E7E5-4010-B54B-1CE2C33D4F07}" name="Sub-Catego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42D50-5E9C-4A6F-8F52-F283A84077C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97E4-031B-4BD6-9E95-D52F6F3B377D}">
  <dimension ref="A1:E14"/>
  <sheetViews>
    <sheetView workbookViewId="0">
      <selection activeCell="N23" sqref="N2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5" width="11" bestFit="1" customWidth="1"/>
    <col min="6" max="6" width="6.83203125" bestFit="1" customWidth="1"/>
    <col min="7" max="7" width="11" bestFit="1" customWidth="1"/>
    <col min="8" max="25" width="18" bestFit="1" customWidth="1"/>
    <col min="26" max="26" width="11" bestFit="1" customWidth="1"/>
  </cols>
  <sheetData>
    <row r="1" spans="1:5" x14ac:dyDescent="0.35">
      <c r="A1" s="4" t="s">
        <v>6</v>
      </c>
      <c r="B1" t="s">
        <v>2071</v>
      </c>
    </row>
    <row r="3" spans="1:5" x14ac:dyDescent="0.35">
      <c r="A3" s="4" t="s">
        <v>2068</v>
      </c>
      <c r="B3" s="4" t="s">
        <v>2069</v>
      </c>
    </row>
    <row r="4" spans="1:5" x14ac:dyDescent="0.35">
      <c r="A4" s="4" t="s">
        <v>2072</v>
      </c>
      <c r="B4" t="s">
        <v>74</v>
      </c>
      <c r="C4" t="s">
        <v>14</v>
      </c>
      <c r="D4" t="s">
        <v>20</v>
      </c>
      <c r="E4" t="s">
        <v>2070</v>
      </c>
    </row>
    <row r="5" spans="1:5" x14ac:dyDescent="0.35">
      <c r="A5" s="5" t="s">
        <v>2043</v>
      </c>
      <c r="B5">
        <v>11</v>
      </c>
      <c r="C5">
        <v>60</v>
      </c>
      <c r="D5">
        <v>102</v>
      </c>
      <c r="E5">
        <v>173</v>
      </c>
    </row>
    <row r="6" spans="1:5" x14ac:dyDescent="0.35">
      <c r="A6" s="5" t="s">
        <v>2035</v>
      </c>
      <c r="B6">
        <v>4</v>
      </c>
      <c r="C6">
        <v>20</v>
      </c>
      <c r="D6">
        <v>22</v>
      </c>
      <c r="E6">
        <v>46</v>
      </c>
    </row>
    <row r="7" spans="1:5" x14ac:dyDescent="0.35">
      <c r="A7" s="5" t="s">
        <v>2052</v>
      </c>
      <c r="B7">
        <v>1</v>
      </c>
      <c r="C7">
        <v>23</v>
      </c>
      <c r="D7">
        <v>21</v>
      </c>
      <c r="E7">
        <v>45</v>
      </c>
    </row>
    <row r="8" spans="1:5" x14ac:dyDescent="0.35">
      <c r="A8" s="5" t="s">
        <v>2066</v>
      </c>
      <c r="D8">
        <v>4</v>
      </c>
      <c r="E8">
        <v>4</v>
      </c>
    </row>
    <row r="9" spans="1:5" x14ac:dyDescent="0.35">
      <c r="A9" s="5" t="s">
        <v>2037</v>
      </c>
      <c r="B9">
        <v>10</v>
      </c>
      <c r="C9">
        <v>66</v>
      </c>
      <c r="D9">
        <v>99</v>
      </c>
      <c r="E9">
        <v>175</v>
      </c>
    </row>
    <row r="10" spans="1:5" x14ac:dyDescent="0.35">
      <c r="A10" s="5" t="s">
        <v>2056</v>
      </c>
      <c r="B10">
        <v>4</v>
      </c>
      <c r="C10">
        <v>11</v>
      </c>
      <c r="D10">
        <v>26</v>
      </c>
      <c r="E10">
        <v>41</v>
      </c>
    </row>
    <row r="11" spans="1:5" x14ac:dyDescent="0.35">
      <c r="A11" s="5" t="s">
        <v>2049</v>
      </c>
      <c r="B11">
        <v>2</v>
      </c>
      <c r="C11">
        <v>24</v>
      </c>
      <c r="D11">
        <v>40</v>
      </c>
      <c r="E11">
        <v>66</v>
      </c>
    </row>
    <row r="12" spans="1:5" x14ac:dyDescent="0.35">
      <c r="A12" s="5" t="s">
        <v>2039</v>
      </c>
      <c r="B12">
        <v>2</v>
      </c>
      <c r="C12">
        <v>28</v>
      </c>
      <c r="D12">
        <v>64</v>
      </c>
      <c r="E12">
        <v>94</v>
      </c>
    </row>
    <row r="13" spans="1:5" x14ac:dyDescent="0.35">
      <c r="A13" s="5" t="s">
        <v>2041</v>
      </c>
      <c r="B13">
        <v>23</v>
      </c>
      <c r="C13">
        <v>132</v>
      </c>
      <c r="D13">
        <v>187</v>
      </c>
      <c r="E13">
        <v>342</v>
      </c>
    </row>
    <row r="14" spans="1:5" x14ac:dyDescent="0.35">
      <c r="A14" s="5" t="s">
        <v>2070</v>
      </c>
      <c r="B14">
        <v>57</v>
      </c>
      <c r="C14">
        <v>364</v>
      </c>
      <c r="D14">
        <v>565</v>
      </c>
      <c r="E14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0EF6-EC82-4ECB-A77C-847D90ADBE4A}">
  <dimension ref="A1:F30"/>
  <sheetViews>
    <sheetView workbookViewId="0">
      <selection activeCell="U33" sqref="U33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4" t="s">
        <v>2033</v>
      </c>
      <c r="B1" t="s">
        <v>2071</v>
      </c>
    </row>
    <row r="2" spans="1:6" x14ac:dyDescent="0.35">
      <c r="A2" s="4" t="s">
        <v>6</v>
      </c>
      <c r="B2" t="s">
        <v>2071</v>
      </c>
    </row>
    <row r="4" spans="1:6" x14ac:dyDescent="0.35">
      <c r="A4" s="4" t="s">
        <v>2068</v>
      </c>
      <c r="B4" s="4" t="s">
        <v>2069</v>
      </c>
    </row>
    <row r="5" spans="1:6" x14ac:dyDescent="0.35">
      <c r="A5" s="4" t="s">
        <v>2072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5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5" t="s">
        <v>2067</v>
      </c>
      <c r="E7">
        <v>4</v>
      </c>
      <c r="F7">
        <v>4</v>
      </c>
    </row>
    <row r="8" spans="1:6" x14ac:dyDescent="0.35">
      <c r="A8" s="5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5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5" t="s">
        <v>2045</v>
      </c>
      <c r="C10">
        <v>8</v>
      </c>
      <c r="E10">
        <v>10</v>
      </c>
      <c r="F10">
        <v>18</v>
      </c>
    </row>
    <row r="11" spans="1:6" x14ac:dyDescent="0.35">
      <c r="A11" s="5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5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5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5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5" t="s">
        <v>2059</v>
      </c>
      <c r="C15">
        <v>3</v>
      </c>
      <c r="E15">
        <v>4</v>
      </c>
      <c r="F15">
        <v>7</v>
      </c>
    </row>
    <row r="16" spans="1:6" x14ac:dyDescent="0.35">
      <c r="A16" s="5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5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5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5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5" t="s">
        <v>2058</v>
      </c>
      <c r="C20">
        <v>4</v>
      </c>
      <c r="E20">
        <v>4</v>
      </c>
      <c r="F20">
        <v>8</v>
      </c>
    </row>
    <row r="21" spans="1:6" x14ac:dyDescent="0.35">
      <c r="A21" s="5" t="s">
        <v>2038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5" t="s">
        <v>2065</v>
      </c>
      <c r="C22">
        <v>9</v>
      </c>
      <c r="E22">
        <v>5</v>
      </c>
      <c r="F22">
        <v>14</v>
      </c>
    </row>
    <row r="23" spans="1:6" x14ac:dyDescent="0.35">
      <c r="A23" s="5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5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5" t="s">
        <v>2061</v>
      </c>
      <c r="C25">
        <v>7</v>
      </c>
      <c r="E25">
        <v>14</v>
      </c>
      <c r="F25">
        <v>21</v>
      </c>
    </row>
    <row r="26" spans="1:6" x14ac:dyDescent="0.35">
      <c r="A26" s="5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5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5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5" t="s">
        <v>2064</v>
      </c>
      <c r="E29">
        <v>3</v>
      </c>
      <c r="F29">
        <v>3</v>
      </c>
    </row>
    <row r="30" spans="1:6" x14ac:dyDescent="0.35">
      <c r="A30" s="5" t="s">
        <v>2070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76C2-6B2E-4784-96B4-F3B65A3F8D87}">
  <dimension ref="A1:E18"/>
  <sheetViews>
    <sheetView workbookViewId="0">
      <selection activeCell="R24" sqref="R24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  <col min="7" max="12" width="4.83203125" bestFit="1" customWidth="1"/>
    <col min="13" max="13" width="11" bestFit="1" customWidth="1"/>
    <col min="14" max="15" width="6.33203125" bestFit="1" customWidth="1"/>
    <col min="16" max="16" width="9.58203125" bestFit="1" customWidth="1"/>
    <col min="17" max="17" width="9.75" bestFit="1" customWidth="1"/>
    <col min="18" max="20" width="6.5" bestFit="1" customWidth="1"/>
    <col min="21" max="21" width="9.58203125" bestFit="1" customWidth="1"/>
    <col min="22" max="24" width="6.33203125" bestFit="1" customWidth="1"/>
    <col min="25" max="25" width="9.58203125" bestFit="1" customWidth="1"/>
    <col min="26" max="28" width="6.33203125" bestFit="1" customWidth="1"/>
    <col min="29" max="29" width="9.58203125" bestFit="1" customWidth="1"/>
    <col min="30" max="32" width="6.33203125" bestFit="1" customWidth="1"/>
    <col min="33" max="33" width="9.58203125" bestFit="1" customWidth="1"/>
    <col min="34" max="34" width="9.75" bestFit="1" customWidth="1"/>
    <col min="35" max="37" width="6.5" bestFit="1" customWidth="1"/>
    <col min="38" max="38" width="9.58203125" bestFit="1" customWidth="1"/>
    <col min="39" max="41" width="6.33203125" bestFit="1" customWidth="1"/>
    <col min="42" max="42" width="9.58203125" bestFit="1" customWidth="1"/>
    <col min="43" max="45" width="6.33203125" bestFit="1" customWidth="1"/>
    <col min="46" max="46" width="9.58203125" bestFit="1" customWidth="1"/>
    <col min="47" max="49" width="6.33203125" bestFit="1" customWidth="1"/>
    <col min="50" max="50" width="9.58203125" bestFit="1" customWidth="1"/>
    <col min="51" max="51" width="9.75" bestFit="1" customWidth="1"/>
    <col min="52" max="54" width="6.5" bestFit="1" customWidth="1"/>
    <col min="55" max="55" width="9.58203125" bestFit="1" customWidth="1"/>
    <col min="56" max="58" width="6.33203125" bestFit="1" customWidth="1"/>
    <col min="59" max="59" width="9.58203125" bestFit="1" customWidth="1"/>
    <col min="60" max="62" width="6.33203125" bestFit="1" customWidth="1"/>
    <col min="63" max="63" width="9.58203125" bestFit="1" customWidth="1"/>
    <col min="64" max="66" width="6.33203125" bestFit="1" customWidth="1"/>
    <col min="67" max="67" width="9.58203125" bestFit="1" customWidth="1"/>
    <col min="68" max="68" width="9.75" bestFit="1" customWidth="1"/>
    <col min="69" max="71" width="6.5" bestFit="1" customWidth="1"/>
    <col min="72" max="72" width="9.58203125" bestFit="1" customWidth="1"/>
    <col min="73" max="75" width="6.33203125" bestFit="1" customWidth="1"/>
    <col min="76" max="76" width="9.58203125" bestFit="1" customWidth="1"/>
    <col min="77" max="79" width="6.33203125" bestFit="1" customWidth="1"/>
    <col min="80" max="80" width="9.58203125" bestFit="1" customWidth="1"/>
    <col min="81" max="83" width="6.33203125" bestFit="1" customWidth="1"/>
    <col min="84" max="84" width="9.58203125" bestFit="1" customWidth="1"/>
    <col min="85" max="85" width="9.75" bestFit="1" customWidth="1"/>
    <col min="86" max="88" width="6.5" bestFit="1" customWidth="1"/>
    <col min="89" max="89" width="9.58203125" bestFit="1" customWidth="1"/>
    <col min="90" max="92" width="6.33203125" bestFit="1" customWidth="1"/>
    <col min="93" max="93" width="9.58203125" bestFit="1" customWidth="1"/>
    <col min="94" max="96" width="6.33203125" bestFit="1" customWidth="1"/>
    <col min="97" max="97" width="9.58203125" bestFit="1" customWidth="1"/>
    <col min="98" max="100" width="6.33203125" bestFit="1" customWidth="1"/>
    <col min="101" max="101" width="9.58203125" bestFit="1" customWidth="1"/>
    <col min="102" max="102" width="9.75" bestFit="1" customWidth="1"/>
    <col min="103" max="105" width="6.5" bestFit="1" customWidth="1"/>
    <col min="106" max="106" width="9.58203125" bestFit="1" customWidth="1"/>
    <col min="107" max="109" width="6.33203125" bestFit="1" customWidth="1"/>
    <col min="110" max="110" width="9.58203125" bestFit="1" customWidth="1"/>
    <col min="111" max="113" width="6.33203125" bestFit="1" customWidth="1"/>
    <col min="114" max="114" width="9.58203125" bestFit="1" customWidth="1"/>
    <col min="115" max="117" width="6.33203125" bestFit="1" customWidth="1"/>
    <col min="118" max="118" width="9.58203125" bestFit="1" customWidth="1"/>
    <col min="119" max="119" width="9.75" bestFit="1" customWidth="1"/>
    <col min="120" max="122" width="6.5" bestFit="1" customWidth="1"/>
    <col min="123" max="123" width="9.58203125" bestFit="1" customWidth="1"/>
    <col min="124" max="126" width="6.33203125" bestFit="1" customWidth="1"/>
    <col min="127" max="127" width="9.58203125" bestFit="1" customWidth="1"/>
    <col min="128" max="130" width="6.33203125" bestFit="1" customWidth="1"/>
    <col min="131" max="131" width="9.58203125" bestFit="1" customWidth="1"/>
    <col min="132" max="134" width="6.33203125" bestFit="1" customWidth="1"/>
    <col min="135" max="135" width="9.58203125" bestFit="1" customWidth="1"/>
    <col min="136" max="136" width="9.75" bestFit="1" customWidth="1"/>
    <col min="137" max="139" width="6.5" bestFit="1" customWidth="1"/>
    <col min="140" max="140" width="9.58203125" bestFit="1" customWidth="1"/>
    <col min="141" max="143" width="6.33203125" bestFit="1" customWidth="1"/>
    <col min="144" max="144" width="9.58203125" bestFit="1" customWidth="1"/>
    <col min="145" max="147" width="6.33203125" bestFit="1" customWidth="1"/>
    <col min="148" max="148" width="9.58203125" bestFit="1" customWidth="1"/>
    <col min="149" max="151" width="6.33203125" bestFit="1" customWidth="1"/>
    <col min="152" max="152" width="9.58203125" bestFit="1" customWidth="1"/>
    <col min="153" max="153" width="9.75" bestFit="1" customWidth="1"/>
    <col min="154" max="156" width="6.5" bestFit="1" customWidth="1"/>
    <col min="157" max="157" width="9.58203125" bestFit="1" customWidth="1"/>
    <col min="158" max="160" width="6.33203125" bestFit="1" customWidth="1"/>
    <col min="161" max="161" width="9.58203125" bestFit="1" customWidth="1"/>
    <col min="162" max="164" width="6.33203125" bestFit="1" customWidth="1"/>
    <col min="165" max="165" width="9.58203125" bestFit="1" customWidth="1"/>
    <col min="166" max="168" width="6.33203125" bestFit="1" customWidth="1"/>
    <col min="169" max="169" width="9.58203125" bestFit="1" customWidth="1"/>
    <col min="170" max="170" width="9.75" bestFit="1" customWidth="1"/>
    <col min="171" max="171" width="6.5" bestFit="1" customWidth="1"/>
    <col min="172" max="172" width="9.58203125" bestFit="1" customWidth="1"/>
    <col min="173" max="173" width="9.75" bestFit="1" customWidth="1"/>
    <col min="174" max="174" width="11" bestFit="1" customWidth="1"/>
    <col min="175" max="879" width="15.33203125" bestFit="1" customWidth="1"/>
    <col min="880" max="880" width="11" bestFit="1" customWidth="1"/>
  </cols>
  <sheetData>
    <row r="1" spans="1:5" x14ac:dyDescent="0.35">
      <c r="A1" s="4" t="s">
        <v>2033</v>
      </c>
      <c r="B1" t="s">
        <v>2071</v>
      </c>
    </row>
    <row r="2" spans="1:5" x14ac:dyDescent="0.35">
      <c r="A2" s="4" t="s">
        <v>2085</v>
      </c>
      <c r="B2" t="s">
        <v>2071</v>
      </c>
    </row>
    <row r="4" spans="1:5" x14ac:dyDescent="0.35">
      <c r="A4" s="4" t="s">
        <v>2068</v>
      </c>
      <c r="B4" s="4" t="s">
        <v>2069</v>
      </c>
    </row>
    <row r="5" spans="1:5" x14ac:dyDescent="0.35">
      <c r="A5" s="4" t="s">
        <v>2072</v>
      </c>
      <c r="B5" t="s">
        <v>74</v>
      </c>
      <c r="C5" t="s">
        <v>14</v>
      </c>
      <c r="D5" t="s">
        <v>20</v>
      </c>
      <c r="E5" t="s">
        <v>2070</v>
      </c>
    </row>
    <row r="6" spans="1:5" x14ac:dyDescent="0.3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2070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89D2-19F8-4A21-B558-36BA5CD40762}">
  <dimension ref="A1:H13"/>
  <sheetViews>
    <sheetView topLeftCell="A24" workbookViewId="0">
      <selection activeCell="C44" sqref="C44"/>
    </sheetView>
  </sheetViews>
  <sheetFormatPr defaultRowHeight="15.5" x14ac:dyDescent="0.35"/>
  <cols>
    <col min="1" max="1" width="26.33203125" bestFit="1" customWidth="1"/>
    <col min="2" max="5" width="20.58203125" customWidth="1"/>
    <col min="6" max="8" width="20.58203125" style="8" customWidth="1"/>
    <col min="9" max="9" width="20.58203125" customWidth="1"/>
  </cols>
  <sheetData>
    <row r="1" spans="1:8" x14ac:dyDescent="0.35">
      <c r="A1" s="9" t="s">
        <v>2087</v>
      </c>
      <c r="B1" s="10" t="s">
        <v>2086</v>
      </c>
      <c r="C1" s="10" t="s">
        <v>2088</v>
      </c>
      <c r="D1" s="10" t="s">
        <v>2089</v>
      </c>
      <c r="E1" s="10" t="s">
        <v>2092</v>
      </c>
      <c r="F1" s="11" t="s">
        <v>2093</v>
      </c>
      <c r="G1" s="11" t="s">
        <v>2090</v>
      </c>
      <c r="H1" s="11" t="s">
        <v>2091</v>
      </c>
    </row>
    <row r="2" spans="1:8" x14ac:dyDescent="0.35">
      <c r="A2" s="10" t="s">
        <v>2105</v>
      </c>
      <c r="B2">
        <f>COUNTIFS('Crowdfunding data '!$G$2:$G$1001, "successful",'Crowdfunding data '!$D$2:$D$1001, "&lt;1000" )</f>
        <v>30</v>
      </c>
      <c r="C2">
        <f>COUNTIFS('Crowdfunding data '!$G$2:$G$1001, "failed",'Crowdfunding data '!$D$2:$D$1001, "&lt;1000" )</f>
        <v>20</v>
      </c>
      <c r="D2">
        <f>COUNTIFS('Crowdfunding data '!$G$2:$G$1001, "Canceled",'Crowdfunding data '!$D$2:$D$1001, "&lt;1000" )</f>
        <v>1</v>
      </c>
      <c r="E2">
        <f>SUM(B2:D2)</f>
        <v>51</v>
      </c>
      <c r="F2" s="8">
        <f>B2/$E2</f>
        <v>0.58823529411764708</v>
      </c>
      <c r="G2" s="8">
        <f t="shared" ref="G2:H13" si="0">C2/$E2</f>
        <v>0.39215686274509803</v>
      </c>
      <c r="H2" s="8">
        <f t="shared" si="0"/>
        <v>1.9607843137254902E-2</v>
      </c>
    </row>
    <row r="3" spans="1:8" x14ac:dyDescent="0.35">
      <c r="A3" s="12" t="s">
        <v>2094</v>
      </c>
      <c r="B3">
        <f>COUNTIFS('Crowdfunding data '!$G$2:$G$1001, "successful",'Crowdfunding data '!$D$2:$D$1001, "&gt;=1000", 'Crowdfunding data '!$D$2:$D$1001, "&lt;=4999")</f>
        <v>191</v>
      </c>
      <c r="C3">
        <f>COUNTIFS('Crowdfunding data '!$G$2:$G$1001, "failed",'Crowdfunding data '!$D$2:$D$1001, "&gt;=1000", 'Crowdfunding data '!$D$2:$D$1001, "&lt;=4999")</f>
        <v>38</v>
      </c>
      <c r="D3">
        <f>COUNTIFS('Crowdfunding data '!$G$2:$G$1001, "canceled",'Crowdfunding data '!$D$2:$D$1001, "&gt;=1000", 'Crowdfunding data '!$D$2:$D$1001, "&lt;=4999")</f>
        <v>2</v>
      </c>
      <c r="E3">
        <f t="shared" ref="E3:E13" si="1">SUM(B3:D3)</f>
        <v>231</v>
      </c>
      <c r="F3" s="8">
        <f t="shared" ref="F3:F13" si="2">B3/E3</f>
        <v>0.82683982683982682</v>
      </c>
      <c r="G3" s="8">
        <f t="shared" si="0"/>
        <v>0.16450216450216451</v>
      </c>
      <c r="H3" s="8">
        <f t="shared" si="0"/>
        <v>8.658008658008658E-3</v>
      </c>
    </row>
    <row r="4" spans="1:8" x14ac:dyDescent="0.35">
      <c r="A4" s="12" t="s">
        <v>2095</v>
      </c>
      <c r="B4">
        <f>COUNTIFS('Crowdfunding data '!$G$2:$G$1001, "successful",'Crowdfunding data '!$D$2:$D$1001, "&gt;=5000", 'Crowdfunding data '!$D$2:$D$1001, "&lt;=9999")</f>
        <v>164</v>
      </c>
      <c r="C4">
        <f>COUNTIFS('Crowdfunding data '!$G$2:$G$1001, "failed",'Crowdfunding data '!$D$2:$D$1001, "&gt;=5000", 'Crowdfunding data '!$D$2:$D$1001, "&lt;=9999")</f>
        <v>126</v>
      </c>
      <c r="D4">
        <f>COUNTIFS('Crowdfunding data '!$G$2:$G$1001, "canceled",'Crowdfunding data '!$D$2:$D$1001, "&gt;=5000", 'Crowdfunding data '!$D$2:$D$1001, "&lt;=9999")</f>
        <v>25</v>
      </c>
      <c r="E4">
        <f t="shared" si="1"/>
        <v>315</v>
      </c>
      <c r="F4" s="8">
        <f t="shared" si="2"/>
        <v>0.52063492063492067</v>
      </c>
      <c r="G4" s="8">
        <f t="shared" si="0"/>
        <v>0.4</v>
      </c>
      <c r="H4" s="8">
        <f t="shared" si="0"/>
        <v>7.9365079365079361E-2</v>
      </c>
    </row>
    <row r="5" spans="1:8" x14ac:dyDescent="0.35">
      <c r="A5" s="12" t="s">
        <v>2096</v>
      </c>
      <c r="B5">
        <f>COUNTIFS('Crowdfunding data '!$G$2:$G$1001, "successful",'Crowdfunding data '!$D$2:$D$1001, "&gt;=10000", 'Crowdfunding data '!$D$2:$D$1001, "&lt;=14999")</f>
        <v>4</v>
      </c>
      <c r="C5">
        <f>COUNTIFS('Crowdfunding data '!$G$2:$G$1001, "failed",'Crowdfunding data '!$D$2:$D$1001, "&gt;=10000", 'Crowdfunding data '!$D$2:$D$1001, "&lt;=14999")</f>
        <v>5</v>
      </c>
      <c r="D5">
        <f>COUNTIFS('Crowdfunding data '!$G$2:$G$1001, "canceled",'Crowdfunding data '!$D$2:$D$1001, "&gt;=10000", 'Crowdfunding data '!$D$2:$D$1001, "&lt;=14999")</f>
        <v>0</v>
      </c>
      <c r="E5">
        <f t="shared" si="1"/>
        <v>9</v>
      </c>
      <c r="F5" s="8">
        <f t="shared" si="2"/>
        <v>0.44444444444444442</v>
      </c>
      <c r="G5" s="8">
        <f t="shared" si="0"/>
        <v>0.55555555555555558</v>
      </c>
      <c r="H5" s="8">
        <f t="shared" si="0"/>
        <v>0</v>
      </c>
    </row>
    <row r="6" spans="1:8" x14ac:dyDescent="0.35">
      <c r="A6" s="12" t="s">
        <v>2097</v>
      </c>
      <c r="B6">
        <f>COUNTIFS('Crowdfunding data '!$G$2:$G$1001, "successful",'Crowdfunding data '!$D$2:$D$1001, "&gt;=15000", 'Crowdfunding data '!$D$2:$D$1001, "&lt;=19999")</f>
        <v>10</v>
      </c>
      <c r="C6">
        <f>COUNTIFS('Crowdfunding data '!$G$2:$G$1001, "failed",'Crowdfunding data '!$D$2:$D$1001, "&gt;=15000", 'Crowdfunding data '!$D$2:$D$1001, "&lt;=19999")</f>
        <v>0</v>
      </c>
      <c r="D6">
        <f>COUNTIFS('Crowdfunding data '!$G$2:$G$1001, "canceled",'Crowdfunding data '!$D$2:$D$1001, "&gt;=15000", 'Crowdfunding data '!$D$2:$D$1001, "&lt;=19999")</f>
        <v>0</v>
      </c>
      <c r="E6">
        <f t="shared" si="1"/>
        <v>10</v>
      </c>
      <c r="F6" s="8">
        <f t="shared" si="2"/>
        <v>1</v>
      </c>
      <c r="G6" s="8">
        <f t="shared" si="0"/>
        <v>0</v>
      </c>
      <c r="H6" s="8">
        <f t="shared" si="0"/>
        <v>0</v>
      </c>
    </row>
    <row r="7" spans="1:8" x14ac:dyDescent="0.35">
      <c r="A7" s="12" t="s">
        <v>2098</v>
      </c>
      <c r="B7">
        <f>COUNTIFS('Crowdfunding data '!$G$2:$G$1001, "successful",'Crowdfunding data '!$D$2:$D$1001, "&gt;=20000", 'Crowdfunding data '!$D$2:$D$1001, "&lt;=24999")</f>
        <v>7</v>
      </c>
      <c r="C7">
        <f>COUNTIFS('Crowdfunding data '!$G$2:$G$1001, "failed",'Crowdfunding data '!$D$2:$D$1001, "&gt;=20000", 'Crowdfunding data '!$D$2:$D$1001, "&lt;=24999")</f>
        <v>0</v>
      </c>
      <c r="D7">
        <f>COUNTIFS('Crowdfunding data '!$G$2:$G$1001, "cancled",'Crowdfunding data '!$D$2:$D$1001, "&gt;=20000", 'Crowdfunding data '!$D$2:$D$1001, "&lt;=24999")</f>
        <v>0</v>
      </c>
      <c r="E7">
        <f t="shared" si="1"/>
        <v>7</v>
      </c>
      <c r="F7" s="8">
        <f t="shared" si="2"/>
        <v>1</v>
      </c>
      <c r="G7" s="8">
        <f t="shared" si="0"/>
        <v>0</v>
      </c>
      <c r="H7" s="8">
        <f t="shared" si="0"/>
        <v>0</v>
      </c>
    </row>
    <row r="8" spans="1:8" x14ac:dyDescent="0.35">
      <c r="A8" s="12" t="s">
        <v>2099</v>
      </c>
      <c r="B8">
        <f>COUNTIFS('Crowdfunding data '!$G$2:$G$1001, "successful",'Crowdfunding data '!$D$2:$D$1001, "&gt;=25000", 'Crowdfunding data '!$D$2:$D$1001, "&lt;=29999")</f>
        <v>11</v>
      </c>
      <c r="C8">
        <f>COUNTIFS('Crowdfunding data '!$G$2:$G$1001, "failed",'Crowdfunding data '!$D$2:$D$1001, "&gt;=25000", 'Crowdfunding data '!$D$2:$D$1001, "&lt;=29999")</f>
        <v>3</v>
      </c>
      <c r="D8">
        <f>COUNTIFS('Crowdfunding data '!$G$2:$G$1001, "canceled",'Crowdfunding data '!$D$2:$D$1001, "&gt;=25000", 'Crowdfunding data '!$D$2:$D$1001, "&lt;=29999")</f>
        <v>0</v>
      </c>
      <c r="E8">
        <f t="shared" si="1"/>
        <v>14</v>
      </c>
      <c r="F8" s="8">
        <f t="shared" si="2"/>
        <v>0.7857142857142857</v>
      </c>
      <c r="G8" s="8">
        <f t="shared" si="0"/>
        <v>0.21428571428571427</v>
      </c>
      <c r="H8" s="8">
        <f t="shared" si="0"/>
        <v>0</v>
      </c>
    </row>
    <row r="9" spans="1:8" x14ac:dyDescent="0.35">
      <c r="A9" s="12" t="s">
        <v>2100</v>
      </c>
      <c r="B9">
        <f>COUNTIFS('Crowdfunding data '!$G$2:$G$1001, "successful",'Crowdfunding data '!$D$2:$D$1001, "&gt;=30000", 'Crowdfunding data '!$D$2:$D$1001, "&lt;=34999")</f>
        <v>7</v>
      </c>
      <c r="C9">
        <f>COUNTIFS('Crowdfunding data '!$G$2:$G$1001, "failed",'Crowdfunding data '!$D$2:$D$1001, "&gt;=30000", 'Crowdfunding data '!$D$2:$D$1001, "&lt;=34999")</f>
        <v>0</v>
      </c>
      <c r="D9">
        <f>COUNTIFS('Crowdfunding data '!$G$2:$G$1001, "canceled",'Crowdfunding data '!$D$2:$D$1001, "&gt;=30000", 'Crowdfunding data '!$D$2:$D$1001, "&lt;=34999")</f>
        <v>0</v>
      </c>
      <c r="E9">
        <f t="shared" si="1"/>
        <v>7</v>
      </c>
      <c r="F9" s="8">
        <f t="shared" si="2"/>
        <v>1</v>
      </c>
      <c r="G9" s="8">
        <f t="shared" si="0"/>
        <v>0</v>
      </c>
      <c r="H9" s="8">
        <f t="shared" si="0"/>
        <v>0</v>
      </c>
    </row>
    <row r="10" spans="1:8" x14ac:dyDescent="0.35">
      <c r="A10" s="12" t="s">
        <v>2101</v>
      </c>
      <c r="B10">
        <f>COUNTIFS('Crowdfunding data '!$G$2:$G$1001, "successful",'Crowdfunding data '!$D$2:$D$1001, "&gt;=35000", 'Crowdfunding data '!$D$2:$D$1001, "&lt;=39999")</f>
        <v>8</v>
      </c>
      <c r="C10">
        <f>COUNTIFS('Crowdfunding data '!$G$2:$G$1001, "failed",'Crowdfunding data '!$D$2:$D$1001, "&gt;=35000", 'Crowdfunding data '!$D$2:$D$1001, "&lt;=39999")</f>
        <v>3</v>
      </c>
      <c r="D10">
        <f>COUNTIFS('Crowdfunding data '!$G$2:$G$1001, "canceled",'Crowdfunding data '!$D$2:$D$1001, "&gt;=35000", 'Crowdfunding data '!$D$2:$D$1001, "&lt;=39999")</f>
        <v>1</v>
      </c>
      <c r="E10">
        <f t="shared" si="1"/>
        <v>12</v>
      </c>
      <c r="F10" s="8">
        <f t="shared" si="2"/>
        <v>0.66666666666666663</v>
      </c>
      <c r="G10" s="8">
        <f t="shared" si="0"/>
        <v>0.25</v>
      </c>
      <c r="H10" s="8">
        <f t="shared" si="0"/>
        <v>8.3333333333333329E-2</v>
      </c>
    </row>
    <row r="11" spans="1:8" x14ac:dyDescent="0.35">
      <c r="A11" s="12" t="s">
        <v>2102</v>
      </c>
      <c r="B11">
        <f>COUNTIFS('Crowdfunding data '!$G$2:$G$1001, "successful",'Crowdfunding data '!$D$2:$D$1001, "&gt;=40000", 'Crowdfunding data '!$D$2:$D$1001, "&lt;=44999")</f>
        <v>11</v>
      </c>
      <c r="C11">
        <f>COUNTIFS('Crowdfunding data '!$G$2:$G$1001, "failed",'Crowdfunding data '!$D$2:$D$1001, "&gt;=40000", 'Crowdfunding data '!$D$2:$D$1001, "&lt;=44999")</f>
        <v>3</v>
      </c>
      <c r="D11">
        <f>COUNTIFS('Crowdfunding data '!$G$2:$G$1001, "canceled",'Crowdfunding data '!$D$2:$D$1001, "&gt;=40000", 'Crowdfunding data '!$D$2:$D$1001, "&lt;=44999")</f>
        <v>0</v>
      </c>
      <c r="E11">
        <f t="shared" si="1"/>
        <v>14</v>
      </c>
      <c r="F11" s="8">
        <f t="shared" si="2"/>
        <v>0.7857142857142857</v>
      </c>
      <c r="G11" s="8">
        <f t="shared" si="0"/>
        <v>0.21428571428571427</v>
      </c>
      <c r="H11" s="8">
        <f t="shared" si="0"/>
        <v>0</v>
      </c>
    </row>
    <row r="12" spans="1:8" ht="16.5" customHeight="1" x14ac:dyDescent="0.35">
      <c r="A12" s="12" t="s">
        <v>2103</v>
      </c>
      <c r="B12">
        <f>COUNTIFS('Crowdfunding data '!$G$2:$G$1001, "successful",'Crowdfunding data '!$D$2:$D$1001, "&gt;=45000", 'Crowdfunding data '!$D$2:$D$1001, "&lt;=49999")</f>
        <v>8</v>
      </c>
      <c r="C12">
        <f>COUNTIFS('Crowdfunding data '!$G$2:$G$1001, "failed",'Crowdfunding data '!$D$2:$D$1001, "&gt;=45000", 'Crowdfunding data '!$D$2:$D$1001, "&lt;=49999")</f>
        <v>3</v>
      </c>
      <c r="D12">
        <f>COUNTIFS('Crowdfunding data '!$G$2:$G$1001, "canceled",'Crowdfunding data '!$D$2:$D$1001, "&gt;=45000", 'Crowdfunding data '!$D$2:$D$1001, "&lt;=49999")</f>
        <v>0</v>
      </c>
      <c r="E12">
        <f t="shared" si="1"/>
        <v>11</v>
      </c>
      <c r="F12" s="8">
        <f t="shared" si="2"/>
        <v>0.72727272727272729</v>
      </c>
      <c r="G12" s="8">
        <f t="shared" si="0"/>
        <v>0.27272727272727271</v>
      </c>
      <c r="H12" s="8">
        <f t="shared" si="0"/>
        <v>0</v>
      </c>
    </row>
    <row r="13" spans="1:8" ht="16.5" customHeight="1" x14ac:dyDescent="0.35">
      <c r="A13" s="12" t="s">
        <v>2104</v>
      </c>
      <c r="B13">
        <f>COUNTIFS('Crowdfunding data '!$G$2:$G$1001, "successful",'Crowdfunding data '!$D$2:$D$1001, "&gt;=50000")</f>
        <v>114</v>
      </c>
      <c r="C13">
        <f>COUNTIFS('Crowdfunding data '!$G$2:$G$1001, "failed",'Crowdfunding data '!$D$2:$D$1001, "&gt;=50000")</f>
        <v>163</v>
      </c>
      <c r="D13">
        <f>COUNTIFS('Crowdfunding data '!$G$2:$G$1001, "canceled",'Crowdfunding data '!$D$2:$D$1001, "&gt;=50000")</f>
        <v>28</v>
      </c>
      <c r="E13">
        <f t="shared" si="1"/>
        <v>305</v>
      </c>
      <c r="F13" s="8">
        <f t="shared" si="2"/>
        <v>0.3737704918032787</v>
      </c>
      <c r="G13" s="8">
        <f t="shared" si="0"/>
        <v>0.53442622950819674</v>
      </c>
      <c r="H13" s="8">
        <f t="shared" si="0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DDF6-0E7A-41EB-8DBF-D68A0432097F}">
  <dimension ref="A1:K566"/>
  <sheetViews>
    <sheetView topLeftCell="A186" workbookViewId="0">
      <selection activeCell="I52" sqref="I52"/>
    </sheetView>
  </sheetViews>
  <sheetFormatPr defaultRowHeight="15.5" x14ac:dyDescent="0.35"/>
  <cols>
    <col min="1" max="6" width="15.58203125" customWidth="1"/>
    <col min="7" max="7" width="23" bestFit="1" customWidth="1"/>
    <col min="8" max="8" width="15.08203125" bestFit="1" customWidth="1"/>
    <col min="9" max="9" width="11.75" bestFit="1" customWidth="1"/>
    <col min="10" max="10" width="16.75" bestFit="1" customWidth="1"/>
    <col min="11" max="11" width="11.75" bestFit="1" customWidth="1"/>
  </cols>
  <sheetData>
    <row r="1" spans="1:9" x14ac:dyDescent="0.35">
      <c r="A1" s="1" t="s">
        <v>4</v>
      </c>
      <c r="B1" s="1" t="s">
        <v>5</v>
      </c>
      <c r="C1" s="10"/>
      <c r="D1" s="1" t="s">
        <v>4</v>
      </c>
      <c r="E1" s="1" t="s">
        <v>5</v>
      </c>
      <c r="F1" s="10"/>
      <c r="G1" s="14"/>
      <c r="H1" s="15" t="s">
        <v>2112</v>
      </c>
      <c r="I1" s="15" t="s">
        <v>2113</v>
      </c>
    </row>
    <row r="2" spans="1:9" x14ac:dyDescent="0.35">
      <c r="A2" t="s">
        <v>20</v>
      </c>
      <c r="B2">
        <v>158</v>
      </c>
      <c r="D2" t="s">
        <v>14</v>
      </c>
      <c r="E2">
        <v>0</v>
      </c>
      <c r="G2" s="15" t="s">
        <v>2106</v>
      </c>
      <c r="H2" s="14">
        <f>ROUND(AVERAGE((B2:B566)),0)</f>
        <v>851</v>
      </c>
      <c r="I2" s="14">
        <f>ROUND(AVERAGE((E2:E566)),0)</f>
        <v>586</v>
      </c>
    </row>
    <row r="3" spans="1:9" x14ac:dyDescent="0.35">
      <c r="A3" t="s">
        <v>20</v>
      </c>
      <c r="B3">
        <v>1425</v>
      </c>
      <c r="D3" t="s">
        <v>14</v>
      </c>
      <c r="E3">
        <v>24</v>
      </c>
      <c r="G3" s="15" t="s">
        <v>2107</v>
      </c>
      <c r="H3" s="14">
        <f>MEDIAN(B2:B566)</f>
        <v>201</v>
      </c>
      <c r="I3" s="14">
        <f>MEDIAN(E2:E566)</f>
        <v>114.5</v>
      </c>
    </row>
    <row r="4" spans="1:9" x14ac:dyDescent="0.35">
      <c r="A4" t="s">
        <v>20</v>
      </c>
      <c r="B4">
        <v>174</v>
      </c>
      <c r="D4" t="s">
        <v>14</v>
      </c>
      <c r="E4">
        <v>53</v>
      </c>
      <c r="G4" s="15" t="s">
        <v>2108</v>
      </c>
      <c r="H4" s="14">
        <f>MIN(B2:B566)</f>
        <v>16</v>
      </c>
      <c r="I4" s="14">
        <f>MIN(E2:E566)</f>
        <v>0</v>
      </c>
    </row>
    <row r="5" spans="1:9" x14ac:dyDescent="0.35">
      <c r="A5" t="s">
        <v>20</v>
      </c>
      <c r="B5">
        <v>227</v>
      </c>
      <c r="D5" t="s">
        <v>14</v>
      </c>
      <c r="E5">
        <v>18</v>
      </c>
      <c r="G5" s="15" t="s">
        <v>2109</v>
      </c>
      <c r="H5" s="14">
        <f>MAX(E2:E365)</f>
        <v>6080</v>
      </c>
      <c r="I5" s="14">
        <f>MAX(E2:E365)</f>
        <v>6080</v>
      </c>
    </row>
    <row r="6" spans="1:9" x14ac:dyDescent="0.35">
      <c r="A6" t="s">
        <v>20</v>
      </c>
      <c r="B6">
        <v>220</v>
      </c>
      <c r="D6" t="s">
        <v>14</v>
      </c>
      <c r="E6">
        <v>44</v>
      </c>
      <c r="G6" s="15" t="s">
        <v>2110</v>
      </c>
      <c r="H6" s="14">
        <f>_xlfn.VAR.P(B2:B566)</f>
        <v>1603373.7324019109</v>
      </c>
      <c r="I6" s="14">
        <f>_xlfn.VAR.P(E2:E566)</f>
        <v>921574.68174133555</v>
      </c>
    </row>
    <row r="7" spans="1:9" x14ac:dyDescent="0.35">
      <c r="A7" t="s">
        <v>20</v>
      </c>
      <c r="B7">
        <v>98</v>
      </c>
      <c r="D7" t="s">
        <v>14</v>
      </c>
      <c r="E7">
        <v>27</v>
      </c>
      <c r="G7" s="15" t="s">
        <v>2111</v>
      </c>
      <c r="H7" s="14">
        <f>_xlfn.STDEV.P(B2:B566)</f>
        <v>1266.2439466397898</v>
      </c>
      <c r="I7" s="14">
        <f>_xlfn.STDEV.P(E2:E566)</f>
        <v>959.98681331637863</v>
      </c>
    </row>
    <row r="8" spans="1:9" x14ac:dyDescent="0.35">
      <c r="A8" t="s">
        <v>20</v>
      </c>
      <c r="B8">
        <v>100</v>
      </c>
      <c r="D8" t="s">
        <v>14</v>
      </c>
      <c r="E8">
        <v>55</v>
      </c>
      <c r="G8" s="15" t="s">
        <v>2127</v>
      </c>
      <c r="H8" s="16">
        <f>_xlfn.QUARTILE.EXC(B2:B566,1)</f>
        <v>127.5</v>
      </c>
      <c r="I8" s="16">
        <f>_xlfn.QUARTILE.EXC(E2:E566,1)</f>
        <v>38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  <c r="G9" s="15" t="s">
        <v>2128</v>
      </c>
      <c r="H9" s="14">
        <f>_xlfn.QUARTILE.EXC(B2:B566,3)</f>
        <v>1288.5</v>
      </c>
      <c r="I9" s="14">
        <f>_xlfn.QUARTILE.EXC(E2:E566,3)</f>
        <v>789.5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  <c r="G10" s="15" t="s">
        <v>2129</v>
      </c>
      <c r="H10" s="16">
        <f>H9-H8</f>
        <v>1161</v>
      </c>
      <c r="I10" s="16">
        <f>I9-I8</f>
        <v>751.5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  <c r="G11" s="15" t="s">
        <v>2130</v>
      </c>
      <c r="H11" s="14">
        <f>H10*1.5</f>
        <v>1741.5</v>
      </c>
      <c r="I11" s="14">
        <f>I10*1.5</f>
        <v>1127.25</v>
      </c>
    </row>
    <row r="12" spans="1:9" x14ac:dyDescent="0.35">
      <c r="A12" t="s">
        <v>20</v>
      </c>
      <c r="B12">
        <v>142</v>
      </c>
      <c r="D12" t="s">
        <v>14</v>
      </c>
      <c r="E12">
        <v>558</v>
      </c>
    </row>
    <row r="13" spans="1:9" x14ac:dyDescent="0.35">
      <c r="A13" t="s">
        <v>20</v>
      </c>
      <c r="B13">
        <v>2673</v>
      </c>
      <c r="D13" t="s">
        <v>14</v>
      </c>
      <c r="E13">
        <v>15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</row>
    <row r="15" spans="1:9" x14ac:dyDescent="0.35">
      <c r="A15" t="s">
        <v>20</v>
      </c>
      <c r="B15">
        <v>2220</v>
      </c>
      <c r="D15" t="s">
        <v>14</v>
      </c>
      <c r="E15">
        <v>88</v>
      </c>
      <c r="G15" s="18" t="s">
        <v>2116</v>
      </c>
      <c r="H15" s="19"/>
      <c r="I15" s="20"/>
    </row>
    <row r="16" spans="1:9" x14ac:dyDescent="0.35">
      <c r="A16" t="s">
        <v>20</v>
      </c>
      <c r="B16">
        <v>1606</v>
      </c>
      <c r="D16" t="s">
        <v>14</v>
      </c>
      <c r="E16">
        <v>48</v>
      </c>
      <c r="G16" s="15" t="s">
        <v>2114</v>
      </c>
      <c r="H16" s="14">
        <f>H2-H3</f>
        <v>650</v>
      </c>
      <c r="I16" s="14">
        <f>I2-I3</f>
        <v>471.5</v>
      </c>
    </row>
    <row r="17" spans="1:11" x14ac:dyDescent="0.35">
      <c r="A17" t="s">
        <v>20</v>
      </c>
      <c r="B17">
        <v>129</v>
      </c>
      <c r="D17" t="s">
        <v>14</v>
      </c>
      <c r="E17">
        <v>1</v>
      </c>
      <c r="G17" s="15" t="s">
        <v>2115</v>
      </c>
      <c r="H17" s="14">
        <f>MIN(H2:H3)*0.1</f>
        <v>20.100000000000001</v>
      </c>
      <c r="I17" s="14">
        <f>MIN(I2:I3)*0.1</f>
        <v>11.450000000000001</v>
      </c>
    </row>
    <row r="18" spans="1:11" x14ac:dyDescent="0.35">
      <c r="A18" t="s">
        <v>20</v>
      </c>
      <c r="B18">
        <v>226</v>
      </c>
      <c r="D18" t="s">
        <v>14</v>
      </c>
      <c r="E18">
        <v>1467</v>
      </c>
    </row>
    <row r="19" spans="1:11" ht="16" thickBot="1" x14ac:dyDescent="0.4">
      <c r="A19" t="s">
        <v>20</v>
      </c>
      <c r="B19">
        <v>5419</v>
      </c>
      <c r="D19" t="s">
        <v>14</v>
      </c>
      <c r="E19">
        <v>75</v>
      </c>
    </row>
    <row r="20" spans="1:11" x14ac:dyDescent="0.35">
      <c r="A20" t="s">
        <v>20</v>
      </c>
      <c r="B20">
        <v>165</v>
      </c>
      <c r="D20" t="s">
        <v>14</v>
      </c>
      <c r="E20">
        <v>120</v>
      </c>
      <c r="G20" s="17" t="s">
        <v>2112</v>
      </c>
      <c r="H20" s="17"/>
      <c r="J20" s="17" t="s">
        <v>2113</v>
      </c>
      <c r="K20" s="17"/>
    </row>
    <row r="21" spans="1:11" x14ac:dyDescent="0.35">
      <c r="A21" t="s">
        <v>20</v>
      </c>
      <c r="B21">
        <v>1965</v>
      </c>
      <c r="D21" t="s">
        <v>14</v>
      </c>
      <c r="E21">
        <v>2253</v>
      </c>
    </row>
    <row r="22" spans="1:11" x14ac:dyDescent="0.35">
      <c r="A22" t="s">
        <v>20</v>
      </c>
      <c r="B22">
        <v>16</v>
      </c>
      <c r="D22" t="s">
        <v>14</v>
      </c>
      <c r="E22">
        <v>5</v>
      </c>
      <c r="G22" t="s">
        <v>2117</v>
      </c>
      <c r="H22">
        <v>852.3758865248227</v>
      </c>
      <c r="J22" t="s">
        <v>2117</v>
      </c>
      <c r="K22">
        <v>587.22865013774106</v>
      </c>
    </row>
    <row r="23" spans="1:11" x14ac:dyDescent="0.35">
      <c r="A23" t="s">
        <v>20</v>
      </c>
      <c r="B23">
        <v>107</v>
      </c>
      <c r="D23" t="s">
        <v>14</v>
      </c>
      <c r="E23">
        <v>38</v>
      </c>
      <c r="G23" t="s">
        <v>2118</v>
      </c>
      <c r="H23">
        <v>53.398917919088703</v>
      </c>
      <c r="J23" t="s">
        <v>2118</v>
      </c>
      <c r="K23">
        <v>50.499332615093003</v>
      </c>
    </row>
    <row r="24" spans="1:11" x14ac:dyDescent="0.35">
      <c r="A24" t="s">
        <v>20</v>
      </c>
      <c r="B24">
        <v>134</v>
      </c>
      <c r="D24" t="s">
        <v>14</v>
      </c>
      <c r="E24">
        <v>12</v>
      </c>
      <c r="G24" t="s">
        <v>2107</v>
      </c>
      <c r="H24">
        <v>201.5</v>
      </c>
      <c r="J24" t="s">
        <v>2107</v>
      </c>
      <c r="K24">
        <v>115</v>
      </c>
    </row>
    <row r="25" spans="1:11" x14ac:dyDescent="0.35">
      <c r="A25" t="s">
        <v>20</v>
      </c>
      <c r="B25">
        <v>198</v>
      </c>
      <c r="D25" t="s">
        <v>14</v>
      </c>
      <c r="E25">
        <v>1684</v>
      </c>
      <c r="G25" t="s">
        <v>2119</v>
      </c>
      <c r="H25">
        <v>85</v>
      </c>
      <c r="J25" t="s">
        <v>2119</v>
      </c>
      <c r="K25">
        <v>1</v>
      </c>
    </row>
    <row r="26" spans="1:11" x14ac:dyDescent="0.35">
      <c r="A26" t="s">
        <v>20</v>
      </c>
      <c r="B26">
        <v>111</v>
      </c>
      <c r="D26" t="s">
        <v>14</v>
      </c>
      <c r="E26">
        <v>56</v>
      </c>
      <c r="G26" t="s">
        <v>2120</v>
      </c>
      <c r="H26">
        <v>1268.1540368978362</v>
      </c>
      <c r="J26" t="s">
        <v>2120</v>
      </c>
      <c r="K26">
        <v>962.1415082142729</v>
      </c>
    </row>
    <row r="27" spans="1:11" x14ac:dyDescent="0.35">
      <c r="A27" t="s">
        <v>20</v>
      </c>
      <c r="B27">
        <v>222</v>
      </c>
      <c r="D27" t="s">
        <v>14</v>
      </c>
      <c r="E27">
        <v>838</v>
      </c>
      <c r="G27" t="s">
        <v>2121</v>
      </c>
      <c r="H27">
        <v>1608214.6613002785</v>
      </c>
      <c r="J27" t="s">
        <v>2121</v>
      </c>
      <c r="K27">
        <v>925716.28182883584</v>
      </c>
    </row>
    <row r="28" spans="1:11" x14ac:dyDescent="0.35">
      <c r="A28" t="s">
        <v>20</v>
      </c>
      <c r="B28">
        <v>6212</v>
      </c>
      <c r="D28" t="s">
        <v>14</v>
      </c>
      <c r="E28">
        <v>1000</v>
      </c>
      <c r="G28" t="s">
        <v>2122</v>
      </c>
      <c r="H28">
        <v>4.9514842938410872</v>
      </c>
      <c r="J28" t="s">
        <v>2122</v>
      </c>
      <c r="K28">
        <v>8.7758402767775454</v>
      </c>
    </row>
    <row r="29" spans="1:11" x14ac:dyDescent="0.35">
      <c r="A29" t="s">
        <v>20</v>
      </c>
      <c r="B29">
        <v>98</v>
      </c>
      <c r="D29" t="s">
        <v>14</v>
      </c>
      <c r="E29">
        <v>1482</v>
      </c>
      <c r="G29" t="s">
        <v>2123</v>
      </c>
      <c r="H29">
        <v>2.1733881610147616</v>
      </c>
      <c r="J29" t="s">
        <v>2123</v>
      </c>
      <c r="K29">
        <v>2.7009361297039782</v>
      </c>
    </row>
    <row r="30" spans="1:11" x14ac:dyDescent="0.35">
      <c r="A30" t="s">
        <v>20</v>
      </c>
      <c r="B30">
        <v>92</v>
      </c>
      <c r="D30" t="s">
        <v>14</v>
      </c>
      <c r="E30">
        <v>106</v>
      </c>
      <c r="G30" t="s">
        <v>2124</v>
      </c>
      <c r="H30">
        <v>7279</v>
      </c>
      <c r="J30" t="s">
        <v>2124</v>
      </c>
      <c r="K30">
        <v>6080</v>
      </c>
    </row>
    <row r="31" spans="1:11" x14ac:dyDescent="0.35">
      <c r="A31" t="s">
        <v>20</v>
      </c>
      <c r="B31">
        <v>149</v>
      </c>
      <c r="D31" t="s">
        <v>14</v>
      </c>
      <c r="E31">
        <v>679</v>
      </c>
      <c r="G31" t="s">
        <v>2108</v>
      </c>
      <c r="H31">
        <v>16</v>
      </c>
      <c r="J31" t="s">
        <v>2108</v>
      </c>
      <c r="K31">
        <v>0</v>
      </c>
    </row>
    <row r="32" spans="1:11" x14ac:dyDescent="0.35">
      <c r="A32" t="s">
        <v>20</v>
      </c>
      <c r="B32">
        <v>2431</v>
      </c>
      <c r="D32" t="s">
        <v>14</v>
      </c>
      <c r="E32">
        <v>1220</v>
      </c>
      <c r="G32" t="s">
        <v>2109</v>
      </c>
      <c r="H32">
        <v>7295</v>
      </c>
      <c r="J32" t="s">
        <v>2109</v>
      </c>
      <c r="K32">
        <v>6080</v>
      </c>
    </row>
    <row r="33" spans="1:11" x14ac:dyDescent="0.35">
      <c r="A33" t="s">
        <v>20</v>
      </c>
      <c r="B33">
        <v>303</v>
      </c>
      <c r="D33" t="s">
        <v>14</v>
      </c>
      <c r="E33">
        <v>1</v>
      </c>
      <c r="G33" t="s">
        <v>2125</v>
      </c>
      <c r="H33">
        <v>480740</v>
      </c>
      <c r="J33" t="s">
        <v>2125</v>
      </c>
      <c r="K33">
        <v>213164</v>
      </c>
    </row>
    <row r="34" spans="1:11" ht="16" thickBot="1" x14ac:dyDescent="0.4">
      <c r="A34" t="s">
        <v>20</v>
      </c>
      <c r="B34">
        <v>209</v>
      </c>
      <c r="D34" t="s">
        <v>14</v>
      </c>
      <c r="E34">
        <v>37</v>
      </c>
      <c r="G34" s="13" t="s">
        <v>2126</v>
      </c>
      <c r="H34" s="13">
        <v>564</v>
      </c>
      <c r="J34" s="13" t="s">
        <v>2126</v>
      </c>
      <c r="K34" s="13">
        <v>363</v>
      </c>
    </row>
    <row r="35" spans="1:11" x14ac:dyDescent="0.35">
      <c r="A35" t="s">
        <v>20</v>
      </c>
      <c r="B35">
        <v>131</v>
      </c>
      <c r="D35" t="s">
        <v>14</v>
      </c>
      <c r="E35">
        <v>60</v>
      </c>
    </row>
    <row r="36" spans="1:11" x14ac:dyDescent="0.35">
      <c r="A36" t="s">
        <v>20</v>
      </c>
      <c r="B36">
        <v>164</v>
      </c>
      <c r="D36" t="s">
        <v>14</v>
      </c>
      <c r="E36">
        <v>296</v>
      </c>
    </row>
    <row r="37" spans="1:11" x14ac:dyDescent="0.35">
      <c r="A37" t="s">
        <v>20</v>
      </c>
      <c r="B37">
        <v>201</v>
      </c>
      <c r="D37" t="s">
        <v>14</v>
      </c>
      <c r="E37">
        <v>3304</v>
      </c>
    </row>
    <row r="38" spans="1:11" x14ac:dyDescent="0.35">
      <c r="A38" t="s">
        <v>20</v>
      </c>
      <c r="B38">
        <v>211</v>
      </c>
      <c r="D38" t="s">
        <v>14</v>
      </c>
      <c r="E38">
        <v>73</v>
      </c>
    </row>
    <row r="39" spans="1:11" x14ac:dyDescent="0.35">
      <c r="A39" t="s">
        <v>20</v>
      </c>
      <c r="B39">
        <v>128</v>
      </c>
      <c r="D39" t="s">
        <v>14</v>
      </c>
      <c r="E39">
        <v>3387</v>
      </c>
    </row>
    <row r="40" spans="1:11" x14ac:dyDescent="0.35">
      <c r="A40" t="s">
        <v>20</v>
      </c>
      <c r="B40">
        <v>1600</v>
      </c>
      <c r="D40" t="s">
        <v>14</v>
      </c>
      <c r="E40">
        <v>662</v>
      </c>
    </row>
    <row r="41" spans="1:11" x14ac:dyDescent="0.35">
      <c r="A41" t="s">
        <v>20</v>
      </c>
      <c r="B41">
        <v>249</v>
      </c>
      <c r="D41" t="s">
        <v>14</v>
      </c>
      <c r="E41">
        <v>774</v>
      </c>
    </row>
    <row r="42" spans="1:11" x14ac:dyDescent="0.35">
      <c r="A42" t="s">
        <v>20</v>
      </c>
      <c r="B42">
        <v>236</v>
      </c>
      <c r="D42" t="s">
        <v>14</v>
      </c>
      <c r="E42">
        <v>672</v>
      </c>
    </row>
    <row r="43" spans="1:11" x14ac:dyDescent="0.35">
      <c r="A43" t="s">
        <v>20</v>
      </c>
      <c r="B43">
        <v>4065</v>
      </c>
      <c r="D43" t="s">
        <v>14</v>
      </c>
      <c r="E43">
        <v>940</v>
      </c>
    </row>
    <row r="44" spans="1:11" x14ac:dyDescent="0.35">
      <c r="A44" t="s">
        <v>20</v>
      </c>
      <c r="B44">
        <v>246</v>
      </c>
      <c r="D44" t="s">
        <v>14</v>
      </c>
      <c r="E44">
        <v>117</v>
      </c>
    </row>
    <row r="45" spans="1:11" x14ac:dyDescent="0.35">
      <c r="A45" t="s">
        <v>20</v>
      </c>
      <c r="B45">
        <v>2475</v>
      </c>
      <c r="D45" t="s">
        <v>14</v>
      </c>
      <c r="E45">
        <v>115</v>
      </c>
    </row>
    <row r="46" spans="1:11" x14ac:dyDescent="0.35">
      <c r="A46" t="s">
        <v>20</v>
      </c>
      <c r="B46">
        <v>76</v>
      </c>
      <c r="D46" t="s">
        <v>14</v>
      </c>
      <c r="E46">
        <v>326</v>
      </c>
    </row>
    <row r="47" spans="1:11" x14ac:dyDescent="0.35">
      <c r="A47" t="s">
        <v>20</v>
      </c>
      <c r="B47">
        <v>54</v>
      </c>
      <c r="D47" t="s">
        <v>14</v>
      </c>
      <c r="E47">
        <v>1</v>
      </c>
    </row>
    <row r="48" spans="1:11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mergeCells count="3">
    <mergeCell ref="G20:H20"/>
    <mergeCell ref="J20:K20"/>
    <mergeCell ref="G15:I15"/>
  </mergeCells>
  <conditionalFormatting sqref="D1:D1047940">
    <cfRule type="containsText" dxfId="11" priority="6" operator="containsText" text="live">
      <formula>NOT(ISERROR(SEARCH("live",D1)))</formula>
    </cfRule>
    <cfRule type="containsText" dxfId="10" priority="7" operator="containsText" text="canceled">
      <formula>NOT(ISERROR(SEARCH("canceled",D1)))</formula>
    </cfRule>
    <cfRule type="containsText" dxfId="9" priority="8" operator="containsText" text="failed">
      <formula>NOT(ISERROR(SEARCH("failed",D1)))</formula>
    </cfRule>
    <cfRule type="containsText" dxfId="8" priority="9" operator="containsText" text="successful">
      <formula>NOT(ISERROR(SEARCH("successful",D1)))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141">
    <cfRule type="containsText" dxfId="7" priority="1" operator="containsText" text="live">
      <formula>NOT(ISERROR(SEARCH("live",A1)))</formula>
    </cfRule>
    <cfRule type="containsText" dxfId="6" priority="2" operator="containsText" text="canceled">
      <formula>NOT(ISERROR(SEARCH("canceled",A1)))</formula>
    </cfRule>
    <cfRule type="containsText" dxfId="5" priority="3" operator="containsText" text="failed">
      <formula>NOT(ISERROR(SEARCH("failed",A1)))</formula>
    </cfRule>
    <cfRule type="containsText" dxfId="4" priority="4" operator="containsText" text="successful">
      <formula>NOT(ISERROR(SEARCH("successful",A1)))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workbookViewId="0">
      <selection activeCell="D4" sqref="D4"/>
    </sheetView>
  </sheetViews>
  <sheetFormatPr defaultColWidth="10.6640625" defaultRowHeight="15.5" x14ac:dyDescent="0.35"/>
  <cols>
    <col min="1" max="2" width="15.58203125" customWidth="1"/>
    <col min="3" max="3" width="15.58203125" style="3" customWidth="1"/>
    <col min="4" max="8" width="20.58203125" customWidth="1"/>
    <col min="9" max="9" width="18.33203125" customWidth="1"/>
    <col min="10" max="10" width="7.6640625" customWidth="1"/>
    <col min="11" max="11" width="10.58203125" customWidth="1"/>
    <col min="12" max="18" width="20.58203125" customWidth="1"/>
    <col min="19" max="19" width="19" bestFit="1" customWidth="1"/>
    <col min="20" max="20" width="16.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46.5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ROUND(IFERROR(E2/H2,0),2)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">
        <v>2035</v>
      </c>
      <c r="T2" t="s">
        <v>2036</v>
      </c>
    </row>
    <row r="3" spans="1:20" ht="3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ROUND(IFERROR(E3/H3,0),2)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2037</v>
      </c>
      <c r="T3" t="s">
        <v>2038</v>
      </c>
    </row>
    <row r="4" spans="1:20" ht="46.5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46.5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2037</v>
      </c>
      <c r="T5" t="s">
        <v>2038</v>
      </c>
    </row>
    <row r="6" spans="1:20" ht="3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ht="46.5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ht="46.5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</row>
    <row r="9" spans="1:20" ht="46.5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ht="3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ht="46.5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2037</v>
      </c>
      <c r="T11" t="s">
        <v>2045</v>
      </c>
    </row>
    <row r="12" spans="1:20" ht="46.5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2043</v>
      </c>
      <c r="T12" t="s">
        <v>2046</v>
      </c>
    </row>
    <row r="13" spans="1:20" ht="46.5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ht="3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2043</v>
      </c>
      <c r="T14" t="s">
        <v>2046</v>
      </c>
    </row>
    <row r="15" spans="1:20" ht="46.5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2037</v>
      </c>
      <c r="T15" t="s">
        <v>2047</v>
      </c>
    </row>
    <row r="16" spans="1:20" ht="46.5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2037</v>
      </c>
      <c r="T16" t="s">
        <v>2047</v>
      </c>
    </row>
    <row r="17" spans="1:20" ht="46.5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2048</v>
      </c>
    </row>
    <row r="18" spans="1:20" ht="3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</row>
    <row r="19" spans="1:20" ht="46.5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2043</v>
      </c>
      <c r="T19" t="s">
        <v>2051</v>
      </c>
    </row>
    <row r="20" spans="1:20" ht="3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ht="3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ht="46.5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2043</v>
      </c>
      <c r="T22" t="s">
        <v>2046</v>
      </c>
    </row>
    <row r="23" spans="1:20" ht="46.5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ht="46.5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ht="46.5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2043</v>
      </c>
      <c r="T25" t="s">
        <v>2044</v>
      </c>
    </row>
    <row r="26" spans="1:20" ht="46.5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2048</v>
      </c>
    </row>
    <row r="27" spans="1:20" ht="46.5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2052</v>
      </c>
      <c r="T27" t="s">
        <v>2053</v>
      </c>
    </row>
    <row r="28" spans="1:20" ht="46.5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ht="46.5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2037</v>
      </c>
      <c r="T29" t="s">
        <v>2038</v>
      </c>
    </row>
    <row r="30" spans="1:20" ht="3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ht="46.5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2054</v>
      </c>
    </row>
    <row r="32" spans="1:20" ht="46.5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</row>
    <row r="33" spans="1:20" ht="46.5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2052</v>
      </c>
      <c r="T33" t="s">
        <v>2053</v>
      </c>
    </row>
    <row r="34" spans="1:20" ht="46.5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</row>
    <row r="35" spans="1:20" ht="46.5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62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</row>
    <row r="37" spans="1:20" ht="46.5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</row>
    <row r="38" spans="1:20" ht="3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46.5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2055</v>
      </c>
    </row>
    <row r="40" spans="1:20" ht="3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2056</v>
      </c>
      <c r="T40" t="s">
        <v>2057</v>
      </c>
    </row>
    <row r="41" spans="1:20" ht="46.5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ht="3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</row>
    <row r="43" spans="1:20" ht="46.5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2037</v>
      </c>
      <c r="T43" t="s">
        <v>2038</v>
      </c>
    </row>
    <row r="44" spans="1:20" ht="3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2035</v>
      </c>
      <c r="T44" t="s">
        <v>2036</v>
      </c>
    </row>
    <row r="45" spans="1:20" ht="3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2058</v>
      </c>
    </row>
    <row r="46" spans="1:20" ht="3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2055</v>
      </c>
    </row>
    <row r="47" spans="1:20" ht="46.5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ht="46.5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2037</v>
      </c>
      <c r="T48" t="s">
        <v>2038</v>
      </c>
    </row>
    <row r="49" spans="1:20" ht="46.5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ht="46.5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ht="3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2037</v>
      </c>
      <c r="T51" t="s">
        <v>2038</v>
      </c>
    </row>
    <row r="52" spans="1:20" ht="46.5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2037</v>
      </c>
      <c r="T52" t="s">
        <v>2059</v>
      </c>
    </row>
    <row r="53" spans="1:20" ht="31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</row>
    <row r="54" spans="1:20" ht="46.5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ht="46.5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</row>
    <row r="56" spans="1:20" ht="46.5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</row>
    <row r="57" spans="1:20" ht="62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2037</v>
      </c>
      <c r="T57" t="s">
        <v>2060</v>
      </c>
    </row>
    <row r="58" spans="1:20" ht="46.5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</row>
    <row r="59" spans="1:20" ht="3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2052</v>
      </c>
      <c r="T59" t="s">
        <v>2053</v>
      </c>
    </row>
    <row r="60" spans="1:20" ht="46.5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ht="3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ht="3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46.5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ht="46.5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ht="46.5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ht="31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ht="46.5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ROUND((E67/D67)*100,0)</f>
        <v>236</v>
      </c>
      <c r="G67" t="s">
        <v>20</v>
      </c>
      <c r="H67">
        <v>236</v>
      </c>
      <c r="I67">
        <f t="shared" ref="I67:I130" si="5">ROUND(IFERROR(E67/H67,0),2)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(((L67/60)/60)/24)+DATE(1970,1,1)</f>
        <v>40570.25</v>
      </c>
      <c r="O67" s="6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ht="3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46.5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</row>
    <row r="70" spans="1:20" ht="46.5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ht="46.5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ht="3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62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ht="46.5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</row>
    <row r="75" spans="1:20" ht="46.5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2037</v>
      </c>
      <c r="T75" t="s">
        <v>2060</v>
      </c>
    </row>
    <row r="76" spans="1:20" ht="46.5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2037</v>
      </c>
      <c r="T76" t="s">
        <v>2059</v>
      </c>
    </row>
    <row r="77" spans="1:20" ht="3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2056</v>
      </c>
      <c r="T77" t="s">
        <v>2057</v>
      </c>
    </row>
    <row r="78" spans="1:20" ht="46.5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ht="31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</row>
    <row r="80" spans="1:20" ht="46.5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2061</v>
      </c>
    </row>
    <row r="81" spans="1:20" ht="3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ht="46.5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2052</v>
      </c>
      <c r="T82" t="s">
        <v>2053</v>
      </c>
    </row>
    <row r="83" spans="1:20" ht="46.5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2037</v>
      </c>
      <c r="T83" t="s">
        <v>2038</v>
      </c>
    </row>
    <row r="84" spans="1:20" ht="3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2052</v>
      </c>
      <c r="T84" t="s">
        <v>2053</v>
      </c>
    </row>
    <row r="85" spans="1:20" ht="31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2037</v>
      </c>
      <c r="T85" t="s">
        <v>2045</v>
      </c>
    </row>
    <row r="86" spans="1:20" ht="46.5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</row>
    <row r="87" spans="1:20" ht="46.5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2037</v>
      </c>
      <c r="T87" t="s">
        <v>2047</v>
      </c>
    </row>
    <row r="88" spans="1:20" ht="46.5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46.5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2037</v>
      </c>
      <c r="T89" t="s">
        <v>2038</v>
      </c>
    </row>
    <row r="90" spans="1:20" ht="3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2061</v>
      </c>
    </row>
    <row r="91" spans="1:20" ht="46.5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ht="46.5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ht="31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2061</v>
      </c>
    </row>
    <row r="94" spans="1:20" ht="46.5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2052</v>
      </c>
      <c r="T94" t="s">
        <v>2053</v>
      </c>
    </row>
    <row r="95" spans="1:20" ht="46.5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ht="46.5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46.5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</row>
    <row r="98" spans="1:20" ht="3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ht="46.5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2035</v>
      </c>
      <c r="T99" t="s">
        <v>2036</v>
      </c>
    </row>
    <row r="100" spans="1:20" ht="46.5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2052</v>
      </c>
      <c r="T100" t="s">
        <v>2053</v>
      </c>
    </row>
    <row r="101" spans="1:20" ht="62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ht="46.5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ht="3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2037</v>
      </c>
      <c r="T103" t="s">
        <v>2045</v>
      </c>
    </row>
    <row r="104" spans="1:20" ht="3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</row>
    <row r="105" spans="1:20" ht="46.5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2037</v>
      </c>
      <c r="T105" t="s">
        <v>2045</v>
      </c>
    </row>
    <row r="106" spans="1:20" ht="3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2037</v>
      </c>
      <c r="T106" t="s">
        <v>2047</v>
      </c>
    </row>
    <row r="107" spans="1:20" ht="46.5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ht="3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46.5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46.5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</row>
    <row r="111" spans="1:20" ht="46.5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2062</v>
      </c>
    </row>
    <row r="112" spans="1:20" ht="62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2035</v>
      </c>
      <c r="T112" t="s">
        <v>2036</v>
      </c>
    </row>
    <row r="113" spans="1:20" ht="46.5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2058</v>
      </c>
    </row>
    <row r="114" spans="1:20" ht="3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ht="3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2035</v>
      </c>
      <c r="T115" t="s">
        <v>2036</v>
      </c>
    </row>
    <row r="116" spans="1:20" ht="3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</row>
    <row r="117" spans="1:20" ht="46.5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2055</v>
      </c>
    </row>
    <row r="118" spans="1:20" ht="46.5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ht="46.5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2062</v>
      </c>
    </row>
    <row r="120" spans="1:20" ht="46.5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2056</v>
      </c>
      <c r="T120" t="s">
        <v>2057</v>
      </c>
    </row>
    <row r="121" spans="1:20" ht="62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</row>
    <row r="122" spans="1:20" ht="3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2052</v>
      </c>
      <c r="T122" t="s">
        <v>2063</v>
      </c>
    </row>
    <row r="123" spans="1:20" ht="46.5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2052</v>
      </c>
      <c r="T123" t="s">
        <v>2053</v>
      </c>
    </row>
    <row r="124" spans="1:20" ht="31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2055</v>
      </c>
    </row>
    <row r="125" spans="1:20" ht="31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ht="3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2056</v>
      </c>
      <c r="T126" t="s">
        <v>2057</v>
      </c>
    </row>
    <row r="127" spans="1:20" ht="46.5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ht="46.5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ht="46.5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ht="3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2037</v>
      </c>
      <c r="T130" t="s">
        <v>2038</v>
      </c>
    </row>
    <row r="131" spans="1:20" ht="46.5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ROUND((E131/D131)*100,0)</f>
        <v>3</v>
      </c>
      <c r="G131" t="s">
        <v>74</v>
      </c>
      <c r="H131">
        <v>55</v>
      </c>
      <c r="I131">
        <f t="shared" ref="I131:I194" si="9">ROUND(IFERROR(E131/H131,0),2)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(((L131/60)/60)/24)+DATE(1970,1,1)</f>
        <v>42038.25</v>
      </c>
      <c r="O131" s="6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2035</v>
      </c>
      <c r="T131" t="s">
        <v>2036</v>
      </c>
    </row>
    <row r="132" spans="1:20" ht="46.5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</row>
    <row r="133" spans="1:20" ht="46.5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ht="3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2037</v>
      </c>
      <c r="T135" t="s">
        <v>2064</v>
      </c>
    </row>
    <row r="136" spans="1:20" ht="46.5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</row>
    <row r="137" spans="1:20" ht="31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ht="46.5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</row>
    <row r="139" spans="1:20" ht="46.5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ht="46.5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2052</v>
      </c>
      <c r="T140" t="s">
        <v>2063</v>
      </c>
    </row>
    <row r="141" spans="1:20" ht="46.5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</row>
    <row r="142" spans="1:20" ht="62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</row>
    <row r="143" spans="1:20" ht="46.5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ht="46.5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ht="46.5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2037</v>
      </c>
      <c r="T145" t="s">
        <v>2047</v>
      </c>
    </row>
    <row r="146" spans="1:20" ht="46.5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ht="3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</row>
    <row r="148" spans="1:20" ht="62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ht="46.5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ht="3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</row>
    <row r="151" spans="1:20" ht="3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2037</v>
      </c>
      <c r="T151" t="s">
        <v>2047</v>
      </c>
    </row>
    <row r="152" spans="1:20" ht="31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2037</v>
      </c>
      <c r="T152" t="s">
        <v>2038</v>
      </c>
    </row>
    <row r="153" spans="1:20" ht="46.5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2037</v>
      </c>
      <c r="T153" t="s">
        <v>2045</v>
      </c>
    </row>
    <row r="154" spans="1:20" ht="46.5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2037</v>
      </c>
      <c r="T154" t="s">
        <v>2047</v>
      </c>
    </row>
    <row r="155" spans="1:20" ht="31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ht="46.5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2037</v>
      </c>
      <c r="T156" t="s">
        <v>2047</v>
      </c>
    </row>
    <row r="157" spans="1:20" ht="46.5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ht="46.5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2037</v>
      </c>
      <c r="T158" t="s">
        <v>2038</v>
      </c>
    </row>
    <row r="159" spans="1:20" ht="46.5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2056</v>
      </c>
      <c r="T159" t="s">
        <v>2057</v>
      </c>
    </row>
    <row r="160" spans="1:20" ht="46.5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2037</v>
      </c>
      <c r="T160" t="s">
        <v>2038</v>
      </c>
    </row>
    <row r="161" spans="1:20" ht="3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ht="3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</row>
    <row r="163" spans="1:20" ht="62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46.5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2037</v>
      </c>
      <c r="T164" t="s">
        <v>2038</v>
      </c>
    </row>
    <row r="165" spans="1:20" ht="3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2056</v>
      </c>
      <c r="T165" t="s">
        <v>2057</v>
      </c>
    </row>
    <row r="166" spans="1:20" ht="3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ht="3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ht="46.5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2056</v>
      </c>
      <c r="T168" t="s">
        <v>2057</v>
      </c>
    </row>
    <row r="169" spans="1:20" ht="3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ht="46.5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2037</v>
      </c>
      <c r="T170" t="s">
        <v>2047</v>
      </c>
    </row>
    <row r="171" spans="1:20" ht="3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2054</v>
      </c>
    </row>
    <row r="172" spans="1:20" ht="31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2037</v>
      </c>
      <c r="T172" t="s">
        <v>2047</v>
      </c>
    </row>
    <row r="173" spans="1:20" ht="62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2061</v>
      </c>
    </row>
    <row r="174" spans="1:20" ht="31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</row>
    <row r="175" spans="1:20" ht="46.5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ht="3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</row>
    <row r="177" spans="1:20" ht="46.5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46.5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ht="3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ht="46.5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2035</v>
      </c>
      <c r="T180" t="s">
        <v>2036</v>
      </c>
    </row>
    <row r="181" spans="1:20" ht="46.5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ht="3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</row>
    <row r="183" spans="1:20" ht="31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77.5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62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2037</v>
      </c>
      <c r="T185" t="s">
        <v>2038</v>
      </c>
    </row>
    <row r="186" spans="1:20" ht="46.5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ht="46.5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2062</v>
      </c>
    </row>
    <row r="188" spans="1:20" ht="31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ht="46.5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2054</v>
      </c>
    </row>
    <row r="190" spans="1:20" ht="46.5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ht="46.5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ht="31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ht="46.5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ht="46.5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2037</v>
      </c>
      <c r="T194" t="s">
        <v>2038</v>
      </c>
    </row>
    <row r="195" spans="1:20" ht="31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ROUND((E195/D195)*100,0)</f>
        <v>46</v>
      </c>
      <c r="G195" t="s">
        <v>14</v>
      </c>
      <c r="H195">
        <v>65</v>
      </c>
      <c r="I195">
        <f t="shared" ref="I195:I258" si="13">ROUND(IFERROR(E195/H195,0),2)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(((L195/60)/60)/24)+DATE(1970,1,1)</f>
        <v>43198.208333333328</v>
      </c>
      <c r="O195" s="6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2037</v>
      </c>
      <c r="T195" t="s">
        <v>2047</v>
      </c>
    </row>
    <row r="196" spans="1:20" ht="3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2037</v>
      </c>
      <c r="T196" t="s">
        <v>2059</v>
      </c>
    </row>
    <row r="197" spans="1:20" ht="3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2037</v>
      </c>
      <c r="T197" t="s">
        <v>2045</v>
      </c>
    </row>
    <row r="198" spans="1:20" ht="46.5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</row>
    <row r="199" spans="1:20" ht="46.5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</row>
    <row r="200" spans="1:20" ht="31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2037</v>
      </c>
      <c r="T200" t="s">
        <v>2045</v>
      </c>
    </row>
    <row r="201" spans="1:20" ht="46.5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2037</v>
      </c>
      <c r="T201" t="s">
        <v>2038</v>
      </c>
    </row>
    <row r="202" spans="1:20" ht="46.5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ht="46.5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ht="46.5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2035</v>
      </c>
      <c r="T204" t="s">
        <v>2036</v>
      </c>
    </row>
    <row r="205" spans="1:20" ht="62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ht="46.5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2037</v>
      </c>
      <c r="T206" t="s">
        <v>2060</v>
      </c>
    </row>
    <row r="207" spans="1:20" ht="3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ht="3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2055</v>
      </c>
    </row>
    <row r="209" spans="1:20" ht="46.5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2037</v>
      </c>
      <c r="T209" t="s">
        <v>2038</v>
      </c>
    </row>
    <row r="210" spans="1:20" ht="46.5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</row>
    <row r="211" spans="1:20" ht="46.5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ht="46.5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2065</v>
      </c>
    </row>
    <row r="213" spans="1:20" ht="46.5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ht="46.5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46.5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2037</v>
      </c>
      <c r="T215" t="s">
        <v>2047</v>
      </c>
    </row>
    <row r="216" spans="1:20" ht="46.5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2037</v>
      </c>
      <c r="T216" t="s">
        <v>2038</v>
      </c>
    </row>
    <row r="217" spans="1:20" ht="3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ht="3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ht="46.5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2065</v>
      </c>
    </row>
    <row r="220" spans="1:20" ht="46.5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2054</v>
      </c>
    </row>
    <row r="221" spans="1:20" ht="46.5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</row>
    <row r="222" spans="1:20" ht="46.5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46.5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2035</v>
      </c>
      <c r="T223" t="s">
        <v>2036</v>
      </c>
    </row>
    <row r="224" spans="1:20" ht="3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2056</v>
      </c>
      <c r="T224" t="s">
        <v>2057</v>
      </c>
    </row>
    <row r="225" spans="1:20" ht="3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ht="3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2065</v>
      </c>
    </row>
    <row r="227" spans="1:20" ht="3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2037</v>
      </c>
      <c r="T227" t="s">
        <v>2038</v>
      </c>
    </row>
    <row r="228" spans="1:20" ht="46.5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2056</v>
      </c>
      <c r="T228" t="s">
        <v>2057</v>
      </c>
    </row>
    <row r="229" spans="1:20" ht="46.5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2052</v>
      </c>
      <c r="T229" t="s">
        <v>2063</v>
      </c>
    </row>
    <row r="230" spans="1:20" ht="3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</row>
    <row r="231" spans="1:20" ht="46.5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2052</v>
      </c>
      <c r="T231" t="s">
        <v>2063</v>
      </c>
    </row>
    <row r="232" spans="1:20" ht="3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2052</v>
      </c>
      <c r="T232" t="s">
        <v>2053</v>
      </c>
    </row>
    <row r="233" spans="1:20" ht="46.5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ht="3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ht="3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</row>
    <row r="236" spans="1:20" ht="46.5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2052</v>
      </c>
      <c r="T236" t="s">
        <v>2053</v>
      </c>
    </row>
    <row r="237" spans="1:20" ht="46.5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</row>
    <row r="238" spans="1:20" ht="46.5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2037</v>
      </c>
      <c r="T238" t="s">
        <v>2038</v>
      </c>
    </row>
    <row r="239" spans="1:20" ht="46.5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</row>
    <row r="240" spans="1:20" ht="3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ht="46.5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</row>
    <row r="242" spans="1:20" ht="46.5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ht="46.5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ht="3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2037</v>
      </c>
      <c r="T244" t="s">
        <v>2038</v>
      </c>
    </row>
    <row r="245" spans="1:20" ht="46.5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62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ht="46.5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ht="46.5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ht="46.5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2055</v>
      </c>
    </row>
    <row r="250" spans="1:20" ht="46.5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2052</v>
      </c>
      <c r="T250" t="s">
        <v>2063</v>
      </c>
    </row>
    <row r="251" spans="1:20" ht="46.5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2061</v>
      </c>
    </row>
    <row r="252" spans="1:20" ht="46.5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2037</v>
      </c>
      <c r="T252" t="s">
        <v>2038</v>
      </c>
    </row>
    <row r="253" spans="1:20" ht="31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62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ht="46.5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</row>
    <row r="256" spans="1:20" ht="46.5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ht="46.5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2037</v>
      </c>
      <c r="T257" t="s">
        <v>2038</v>
      </c>
    </row>
    <row r="258" spans="1:20" ht="31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2037</v>
      </c>
      <c r="T258" t="s">
        <v>2038</v>
      </c>
    </row>
    <row r="259" spans="1:20" ht="3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ROUND((E259/D259)*100,0)</f>
        <v>146</v>
      </c>
      <c r="G259" t="s">
        <v>20</v>
      </c>
      <c r="H259">
        <v>92</v>
      </c>
      <c r="I259">
        <f t="shared" ref="I259:I322" si="17">ROUND(IFERROR(E259/H259,0),2)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(((L259/60)/60)/24)+DATE(1970,1,1)</f>
        <v>41338.25</v>
      </c>
      <c r="O259" s="6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ht="46.5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46.5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2056</v>
      </c>
      <c r="T261" t="s">
        <v>2057</v>
      </c>
    </row>
    <row r="262" spans="1:20" ht="3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2037</v>
      </c>
      <c r="T262" t="s">
        <v>2038</v>
      </c>
    </row>
    <row r="263" spans="1:20" ht="62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2037</v>
      </c>
      <c r="T263" t="s">
        <v>2038</v>
      </c>
    </row>
    <row r="264" spans="1:20" ht="3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2037</v>
      </c>
      <c r="T264" t="s">
        <v>2047</v>
      </c>
    </row>
    <row r="265" spans="1:20" ht="3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2056</v>
      </c>
      <c r="T265" t="s">
        <v>2057</v>
      </c>
    </row>
    <row r="266" spans="1:20" ht="3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ht="46.5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ht="46.5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2037</v>
      </c>
      <c r="T268" t="s">
        <v>2060</v>
      </c>
    </row>
    <row r="269" spans="1:20" ht="3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ht="46.5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</row>
    <row r="271" spans="1:20" ht="46.5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2062</v>
      </c>
    </row>
    <row r="272" spans="1:20" ht="46.5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2052</v>
      </c>
      <c r="T272" t="s">
        <v>2053</v>
      </c>
    </row>
    <row r="273" spans="1:20" ht="46.5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2056</v>
      </c>
      <c r="T273" t="s">
        <v>2057</v>
      </c>
    </row>
    <row r="274" spans="1:20" ht="3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ht="3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62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62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2061</v>
      </c>
    </row>
    <row r="278" spans="1:20" ht="46.5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2052</v>
      </c>
      <c r="T278" t="s">
        <v>2053</v>
      </c>
    </row>
    <row r="279" spans="1:20" ht="46.5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ht="3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ht="46.5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46.5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</row>
    <row r="283" spans="1:20" ht="46.5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ht="46.5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2062</v>
      </c>
    </row>
    <row r="285" spans="1:20" ht="46.5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2037</v>
      </c>
      <c r="T285" t="s">
        <v>2038</v>
      </c>
    </row>
    <row r="286" spans="1:20" ht="3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ht="46.5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ht="3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ht="46.5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2037</v>
      </c>
      <c r="T289" t="s">
        <v>2045</v>
      </c>
    </row>
    <row r="290" spans="1:20" ht="31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2037</v>
      </c>
      <c r="T290" t="s">
        <v>2059</v>
      </c>
    </row>
    <row r="291" spans="1:20" ht="46.5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ht="3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</row>
    <row r="293" spans="1:20" ht="46.5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ht="46.5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2035</v>
      </c>
      <c r="T294" t="s">
        <v>2036</v>
      </c>
    </row>
    <row r="295" spans="1:20" ht="46.5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ht="3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46.5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46.5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ht="31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ht="46.5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2037</v>
      </c>
      <c r="T300" t="s">
        <v>2038</v>
      </c>
    </row>
    <row r="301" spans="1:20" ht="46.5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2035</v>
      </c>
      <c r="T301" t="s">
        <v>2036</v>
      </c>
    </row>
    <row r="302" spans="1:20" ht="31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ht="46.5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</row>
    <row r="304" spans="1:20" ht="46.5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ht="46.5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2037</v>
      </c>
      <c r="T305" t="s">
        <v>2047</v>
      </c>
    </row>
    <row r="306" spans="1:20" ht="46.5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</row>
    <row r="307" spans="1:20" ht="3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46.5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ht="46.5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2055</v>
      </c>
    </row>
    <row r="310" spans="1:20" ht="46.5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ht="46.5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2037</v>
      </c>
      <c r="T311" t="s">
        <v>2047</v>
      </c>
    </row>
    <row r="312" spans="1:20" ht="3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2052</v>
      </c>
      <c r="T312" t="s">
        <v>2053</v>
      </c>
    </row>
    <row r="313" spans="1:20" ht="3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ht="3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ht="3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2037</v>
      </c>
      <c r="T315" t="s">
        <v>2038</v>
      </c>
    </row>
    <row r="316" spans="1:20" ht="46.5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</row>
    <row r="317" spans="1:20" ht="46.5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ht="46.5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2035</v>
      </c>
      <c r="T318" t="s">
        <v>2036</v>
      </c>
    </row>
    <row r="319" spans="1:20" ht="46.5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46.5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2037</v>
      </c>
      <c r="T320" t="s">
        <v>2038</v>
      </c>
    </row>
    <row r="321" spans="1:20" ht="46.5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ht="31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2055</v>
      </c>
    </row>
    <row r="323" spans="1:20" ht="46.5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ROUND((E323/D323)*100,0)</f>
        <v>94</v>
      </c>
      <c r="G323" t="s">
        <v>14</v>
      </c>
      <c r="H323">
        <v>2468</v>
      </c>
      <c r="I323">
        <f t="shared" ref="I323:I386" si="21">ROUND(IFERROR(E323/H323,0),2)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(((L323/60)/60)/24)+DATE(1970,1,1)</f>
        <v>40634.208333333336</v>
      </c>
      <c r="O323" s="6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2054</v>
      </c>
    </row>
    <row r="324" spans="1:20" ht="62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ht="3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</row>
    <row r="326" spans="1:20" ht="3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46.5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46.5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</row>
    <row r="329" spans="1:20" ht="46.5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46.5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2037</v>
      </c>
      <c r="T330" t="s">
        <v>2038</v>
      </c>
    </row>
    <row r="331" spans="1:20" ht="46.5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2052</v>
      </c>
      <c r="T331" t="s">
        <v>2053</v>
      </c>
    </row>
    <row r="332" spans="1:20" ht="46.5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</row>
    <row r="333" spans="1:20" ht="3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2035</v>
      </c>
      <c r="T333" t="s">
        <v>2036</v>
      </c>
    </row>
    <row r="334" spans="1:20" ht="62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</row>
    <row r="335" spans="1:20" ht="46.5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ht="46.5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2037</v>
      </c>
      <c r="T336" t="s">
        <v>2038</v>
      </c>
    </row>
    <row r="337" spans="1:20" ht="3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2037</v>
      </c>
      <c r="T337" t="s">
        <v>2038</v>
      </c>
    </row>
    <row r="338" spans="1:20" ht="46.5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2037</v>
      </c>
      <c r="T338" t="s">
        <v>2038</v>
      </c>
    </row>
    <row r="339" spans="1:20" ht="3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ht="46.5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ht="46.5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ht="3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2056</v>
      </c>
      <c r="T342" t="s">
        <v>2057</v>
      </c>
    </row>
    <row r="343" spans="1:20" ht="46.5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2037</v>
      </c>
      <c r="T343" t="s">
        <v>2047</v>
      </c>
    </row>
    <row r="344" spans="1:20" ht="46.5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ht="31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ht="31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2052</v>
      </c>
      <c r="T346" t="s">
        <v>2053</v>
      </c>
    </row>
    <row r="347" spans="1:20" ht="31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</row>
    <row r="348" spans="1:20" ht="46.5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2037</v>
      </c>
      <c r="T348" t="s">
        <v>2047</v>
      </c>
    </row>
    <row r="349" spans="1:20" ht="3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ht="46.5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2035</v>
      </c>
      <c r="T350" t="s">
        <v>2036</v>
      </c>
    </row>
    <row r="351" spans="1:20" ht="46.5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ht="31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2037</v>
      </c>
      <c r="T352" t="s">
        <v>2060</v>
      </c>
    </row>
    <row r="353" spans="1:20" ht="46.5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2037</v>
      </c>
      <c r="T353" t="s">
        <v>2038</v>
      </c>
    </row>
    <row r="354" spans="1:20" ht="31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ht="46.5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ht="46.5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</row>
    <row r="357" spans="1:20" ht="46.5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</row>
    <row r="358" spans="1:20" ht="46.5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ht="46.5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2052</v>
      </c>
      <c r="T359" t="s">
        <v>2053</v>
      </c>
    </row>
    <row r="360" spans="1:20" ht="46.5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2056</v>
      </c>
      <c r="T360" t="s">
        <v>2057</v>
      </c>
    </row>
    <row r="361" spans="1:20" ht="46.5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</row>
    <row r="362" spans="1:20" ht="46.5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ht="46.5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ht="46.5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2037</v>
      </c>
      <c r="T364" t="s">
        <v>2038</v>
      </c>
    </row>
    <row r="365" spans="1:20" ht="3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2037</v>
      </c>
      <c r="T365" t="s">
        <v>2038</v>
      </c>
    </row>
    <row r="366" spans="1:20" ht="46.5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2037</v>
      </c>
      <c r="T366" t="s">
        <v>2047</v>
      </c>
    </row>
    <row r="367" spans="1:20" ht="46.5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ht="46.5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ht="46.5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ht="46.5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</row>
    <row r="371" spans="1:20" ht="3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2062</v>
      </c>
    </row>
    <row r="372" spans="1:20" ht="46.5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ht="3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62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ht="3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46.5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</row>
    <row r="377" spans="1:20" ht="46.5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2037</v>
      </c>
      <c r="T377" t="s">
        <v>2047</v>
      </c>
    </row>
    <row r="378" spans="1:20" ht="3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2037</v>
      </c>
      <c r="T378" t="s">
        <v>2038</v>
      </c>
    </row>
    <row r="379" spans="1:20" ht="46.5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ht="31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</row>
    <row r="381" spans="1:20" ht="46.5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46.5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ht="46.5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46.5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2056</v>
      </c>
      <c r="T384" t="s">
        <v>2057</v>
      </c>
    </row>
    <row r="385" spans="1:20" ht="46.5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2035</v>
      </c>
      <c r="T385" t="s">
        <v>2036</v>
      </c>
    </row>
    <row r="386" spans="1:20" ht="3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</row>
    <row r="387" spans="1:20" ht="46.5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ROUND((E387/D387)*100,0)</f>
        <v>146</v>
      </c>
      <c r="G387" t="s">
        <v>20</v>
      </c>
      <c r="H387">
        <v>1137</v>
      </c>
      <c r="I387">
        <f t="shared" ref="I387:I450" si="25">ROUND(IFERROR(E387/H387,0),2)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(((L387/60)/60)/24)+DATE(1970,1,1)</f>
        <v>43553.208333333328</v>
      </c>
      <c r="O387" s="6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ht="46.5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ht="31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</row>
    <row r="390" spans="1:20" ht="3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2037</v>
      </c>
      <c r="T390" t="s">
        <v>2047</v>
      </c>
    </row>
    <row r="391" spans="1:20" ht="46.5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ht="3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2056</v>
      </c>
      <c r="T392" t="s">
        <v>2057</v>
      </c>
    </row>
    <row r="393" spans="1:20" ht="31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ht="62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</row>
    <row r="395" spans="1:20" ht="46.5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2037</v>
      </c>
      <c r="T395" t="s">
        <v>2060</v>
      </c>
    </row>
    <row r="396" spans="1:20" ht="46.5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</row>
    <row r="397" spans="1:20" ht="62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ht="3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</row>
    <row r="399" spans="1:20" ht="3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2037</v>
      </c>
      <c r="T399" t="s">
        <v>2038</v>
      </c>
    </row>
    <row r="400" spans="1:20" ht="46.5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</row>
    <row r="401" spans="1:20" ht="31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2037</v>
      </c>
      <c r="T401" t="s">
        <v>2047</v>
      </c>
    </row>
    <row r="402" spans="1:20" ht="46.5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2056</v>
      </c>
      <c r="T402" t="s">
        <v>2057</v>
      </c>
    </row>
    <row r="403" spans="1:20" ht="3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ht="31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2054</v>
      </c>
    </row>
    <row r="405" spans="1:20" ht="46.5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ht="3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ht="46.5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ht="46.5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</row>
    <row r="409" spans="1:20" ht="46.5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ht="46.5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</row>
    <row r="411" spans="1:20" ht="46.5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2037</v>
      </c>
      <c r="T411" t="s">
        <v>2038</v>
      </c>
    </row>
    <row r="412" spans="1:20" ht="46.5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2052</v>
      </c>
      <c r="T412" t="s">
        <v>2063</v>
      </c>
    </row>
    <row r="413" spans="1:20" ht="46.5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ht="46.5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2055</v>
      </c>
    </row>
    <row r="415" spans="1:20" ht="46.5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</row>
    <row r="416" spans="1:20" ht="46.5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2035</v>
      </c>
      <c r="T416" t="s">
        <v>2036</v>
      </c>
    </row>
    <row r="417" spans="1:20" ht="3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62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</row>
    <row r="419" spans="1:20" ht="31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ht="3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</row>
    <row r="421" spans="1:20" ht="46.5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ht="46.5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ht="3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</row>
    <row r="424" spans="1:20" ht="62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ht="3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2035</v>
      </c>
      <c r="T425" t="s">
        <v>2036</v>
      </c>
    </row>
    <row r="426" spans="1:20" ht="46.5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2037</v>
      </c>
      <c r="T426" t="s">
        <v>2047</v>
      </c>
    </row>
    <row r="427" spans="1:20" ht="46.5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2056</v>
      </c>
      <c r="T427" t="s">
        <v>2057</v>
      </c>
    </row>
    <row r="428" spans="1:20" ht="46.5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ht="3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ht="3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</row>
    <row r="431" spans="1:20" ht="46.5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2056</v>
      </c>
      <c r="T431" t="s">
        <v>2057</v>
      </c>
    </row>
    <row r="432" spans="1:20" ht="46.5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ht="46.5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ht="46.5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ht="46.5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</row>
    <row r="436" spans="1:20" ht="46.5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ht="3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ht="46.5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2037</v>
      </c>
      <c r="T438" t="s">
        <v>2060</v>
      </c>
    </row>
    <row r="439" spans="1:20" ht="3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</row>
    <row r="440" spans="1:20" ht="46.5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ht="46.5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2065</v>
      </c>
    </row>
    <row r="442" spans="1:20" ht="3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2062</v>
      </c>
    </row>
    <row r="443" spans="1:20" ht="3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</row>
    <row r="444" spans="1:20" ht="46.5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ht="46.5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ht="3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2037</v>
      </c>
      <c r="T446" t="s">
        <v>2047</v>
      </c>
    </row>
    <row r="447" spans="1:20" ht="46.5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ht="46.5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</row>
    <row r="449" spans="1:20" ht="46.5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2062</v>
      </c>
    </row>
    <row r="450" spans="1:20" ht="46.5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2052</v>
      </c>
      <c r="T450" t="s">
        <v>2053</v>
      </c>
    </row>
    <row r="451" spans="1:20" ht="3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ROUND((E451/D451)*100,0)</f>
        <v>967</v>
      </c>
      <c r="G451" t="s">
        <v>20</v>
      </c>
      <c r="H451">
        <v>86</v>
      </c>
      <c r="I451">
        <f t="shared" ref="I451:I514" si="29">ROUND(IFERROR(E451/H451,0),2)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(((L451/60)/60)/24)+DATE(1970,1,1)</f>
        <v>43530.25</v>
      </c>
      <c r="O451" s="6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2052</v>
      </c>
      <c r="T451" t="s">
        <v>2053</v>
      </c>
    </row>
    <row r="452" spans="1:20" ht="46.5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</row>
    <row r="453" spans="1:20" ht="3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2037</v>
      </c>
      <c r="T453" t="s">
        <v>2038</v>
      </c>
    </row>
    <row r="454" spans="1:20" ht="62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</row>
    <row r="455" spans="1:20" ht="46.5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2065</v>
      </c>
    </row>
    <row r="456" spans="1:20" ht="46.5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</row>
    <row r="457" spans="1:20" ht="3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46.5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2037</v>
      </c>
      <c r="T458" t="s">
        <v>2047</v>
      </c>
    </row>
    <row r="459" spans="1:20" ht="46.5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ht="3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ht="46.5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</row>
    <row r="462" spans="1:20" ht="3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ht="46.5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</row>
    <row r="464" spans="1:20" ht="3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2052</v>
      </c>
      <c r="T464" t="s">
        <v>2063</v>
      </c>
    </row>
    <row r="465" spans="1:20" ht="46.5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</row>
    <row r="466" spans="1:20" ht="46.5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ht="46.5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2061</v>
      </c>
    </row>
    <row r="468" spans="1:20" ht="3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</row>
    <row r="469" spans="1:20" ht="46.5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ht="3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ht="3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</row>
    <row r="472" spans="1:20" ht="3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</row>
    <row r="473" spans="1:20" ht="3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2035</v>
      </c>
      <c r="T473" t="s">
        <v>2036</v>
      </c>
    </row>
    <row r="474" spans="1:20" ht="46.5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2037</v>
      </c>
      <c r="T474" t="s">
        <v>2038</v>
      </c>
    </row>
    <row r="475" spans="1:20" ht="3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2037</v>
      </c>
      <c r="T475" t="s">
        <v>2045</v>
      </c>
    </row>
    <row r="476" spans="1:20" ht="3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2062</v>
      </c>
    </row>
    <row r="477" spans="1:20" ht="46.5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2061</v>
      </c>
    </row>
    <row r="478" spans="1:20" ht="46.5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2055</v>
      </c>
    </row>
    <row r="479" spans="1:20" ht="3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2065</v>
      </c>
    </row>
    <row r="480" spans="1:20" ht="3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</row>
    <row r="481" spans="1:20" ht="46.5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2035</v>
      </c>
      <c r="T481" t="s">
        <v>2036</v>
      </c>
    </row>
    <row r="482" spans="1:20" ht="46.5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2056</v>
      </c>
      <c r="T482" t="s">
        <v>2057</v>
      </c>
    </row>
    <row r="483" spans="1:20" ht="46.5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46.5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2055</v>
      </c>
    </row>
    <row r="485" spans="1:20" ht="46.5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ht="3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2035</v>
      </c>
      <c r="T486" t="s">
        <v>2036</v>
      </c>
    </row>
    <row r="487" spans="1:20" ht="46.5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62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2061</v>
      </c>
    </row>
    <row r="489" spans="1:20" ht="3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ht="3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ht="46.5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ht="46.5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2066</v>
      </c>
      <c r="T492" t="s">
        <v>2067</v>
      </c>
    </row>
    <row r="493" spans="1:20" ht="62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2035</v>
      </c>
      <c r="T493" t="s">
        <v>2036</v>
      </c>
    </row>
    <row r="494" spans="1:20" ht="3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2054</v>
      </c>
    </row>
    <row r="495" spans="1:20" ht="46.5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2056</v>
      </c>
      <c r="T495" t="s">
        <v>2057</v>
      </c>
    </row>
    <row r="496" spans="1:20" ht="46.5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</row>
    <row r="497" spans="1:20" ht="3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ht="46.5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</row>
    <row r="499" spans="1:20" ht="46.5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</row>
    <row r="500" spans="1:20" ht="46.5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62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</row>
    <row r="502" spans="1:20" ht="46.5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ht="31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</row>
    <row r="504" spans="1:20" ht="46.5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2052</v>
      </c>
      <c r="T504" t="s">
        <v>2053</v>
      </c>
    </row>
    <row r="505" spans="1:20" ht="46.5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</row>
    <row r="506" spans="1:20" ht="46.5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2037</v>
      </c>
      <c r="T506" t="s">
        <v>2038</v>
      </c>
    </row>
    <row r="507" spans="1:20" ht="46.5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2058</v>
      </c>
    </row>
    <row r="508" spans="1:20" ht="46.5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62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ht="3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ht="31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ht="3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</row>
    <row r="513" spans="1:20" ht="46.5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ht="3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2052</v>
      </c>
      <c r="T514" t="s">
        <v>2053</v>
      </c>
    </row>
    <row r="515" spans="1:20" ht="46.5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ROUND((E515/D515)*100,0)</f>
        <v>39</v>
      </c>
      <c r="G515" t="s">
        <v>74</v>
      </c>
      <c r="H515">
        <v>35</v>
      </c>
      <c r="I515">
        <f t="shared" ref="I515:I578" si="33">ROUND(IFERROR(E515/H515,0),2)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(((L515/60)/60)/24)+DATE(1970,1,1)</f>
        <v>40430.208333333336</v>
      </c>
      <c r="O515" s="6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2062</v>
      </c>
    </row>
    <row r="516" spans="1:20" ht="46.5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2037</v>
      </c>
      <c r="T516" t="s">
        <v>2038</v>
      </c>
    </row>
    <row r="517" spans="1:20" ht="31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ht="46.5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ht="46.5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2035</v>
      </c>
      <c r="T519" t="s">
        <v>2036</v>
      </c>
    </row>
    <row r="520" spans="1:20" ht="46.5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</row>
    <row r="521" spans="1:20" ht="46.5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2037</v>
      </c>
      <c r="T521" t="s">
        <v>2038</v>
      </c>
    </row>
    <row r="522" spans="1:20" ht="3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ht="46.5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</row>
    <row r="524" spans="1:20" ht="46.5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2054</v>
      </c>
    </row>
    <row r="525" spans="1:20" ht="3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2054</v>
      </c>
    </row>
    <row r="526" spans="1:20" ht="31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ht="46.5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</row>
    <row r="528" spans="1:20" ht="62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ht="46.5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</row>
    <row r="530" spans="1:20" ht="46.5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2037</v>
      </c>
      <c r="T530" t="s">
        <v>2047</v>
      </c>
    </row>
    <row r="531" spans="1:20" ht="46.5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2052</v>
      </c>
      <c r="T531" t="s">
        <v>2053</v>
      </c>
    </row>
    <row r="532" spans="1:20" ht="46.5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2055</v>
      </c>
    </row>
    <row r="533" spans="1:20" ht="46.5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2052</v>
      </c>
      <c r="T533" t="s">
        <v>2053</v>
      </c>
    </row>
    <row r="534" spans="1:20" ht="46.5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ht="3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2037</v>
      </c>
      <c r="T535" t="s">
        <v>2047</v>
      </c>
    </row>
    <row r="536" spans="1:20" ht="46.5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</row>
    <row r="537" spans="1:20" ht="46.5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ht="46.5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2055</v>
      </c>
    </row>
    <row r="539" spans="1:20" ht="46.5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</row>
    <row r="540" spans="1:20" ht="46.5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2052</v>
      </c>
      <c r="T540" t="s">
        <v>2063</v>
      </c>
    </row>
    <row r="541" spans="1:20" ht="31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2035</v>
      </c>
      <c r="T541" t="s">
        <v>2036</v>
      </c>
    </row>
    <row r="542" spans="1:20" ht="46.5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2056</v>
      </c>
      <c r="T542" t="s">
        <v>2057</v>
      </c>
    </row>
    <row r="543" spans="1:20" ht="46.5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2052</v>
      </c>
      <c r="T543" t="s">
        <v>2063</v>
      </c>
    </row>
    <row r="544" spans="1:20" ht="46.5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2037</v>
      </c>
      <c r="T544" t="s">
        <v>2047</v>
      </c>
    </row>
    <row r="545" spans="1:20" ht="3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2052</v>
      </c>
      <c r="T545" t="s">
        <v>2053</v>
      </c>
    </row>
    <row r="546" spans="1:20" ht="46.5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2037</v>
      </c>
      <c r="T546" t="s">
        <v>2038</v>
      </c>
    </row>
    <row r="547" spans="1:20" ht="3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ht="46.5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ht="3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</row>
    <row r="550" spans="1:20" ht="3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46.5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</row>
    <row r="552" spans="1:20" ht="46.5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2037</v>
      </c>
      <c r="T552" t="s">
        <v>2047</v>
      </c>
    </row>
    <row r="553" spans="1:20" ht="46.5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ht="46.5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46.5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2037</v>
      </c>
      <c r="T555" t="s">
        <v>2038</v>
      </c>
    </row>
    <row r="556" spans="1:20" ht="46.5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2037</v>
      </c>
      <c r="T556" t="s">
        <v>2047</v>
      </c>
    </row>
    <row r="557" spans="1:20" ht="46.5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2037</v>
      </c>
      <c r="T557" t="s">
        <v>2038</v>
      </c>
    </row>
    <row r="558" spans="1:20" ht="3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2061</v>
      </c>
    </row>
    <row r="559" spans="1:20" ht="3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2065</v>
      </c>
    </row>
    <row r="560" spans="1:20" ht="3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ht="46.5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ht="3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</row>
    <row r="563" spans="1:20" ht="3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62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2037</v>
      </c>
      <c r="T564" t="s">
        <v>2038</v>
      </c>
    </row>
    <row r="565" spans="1:20" ht="3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</row>
    <row r="566" spans="1:20" ht="46.5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ht="46.5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ht="46.5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2037</v>
      </c>
      <c r="T568" t="s">
        <v>2045</v>
      </c>
    </row>
    <row r="569" spans="1:20" ht="46.5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2037</v>
      </c>
      <c r="T569" t="s">
        <v>2038</v>
      </c>
    </row>
    <row r="570" spans="1:20" ht="46.5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ht="3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</row>
    <row r="572" spans="1:20" ht="46.5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2037</v>
      </c>
      <c r="T572" t="s">
        <v>2038</v>
      </c>
    </row>
    <row r="573" spans="1:20" ht="31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2054</v>
      </c>
    </row>
    <row r="574" spans="1:20" ht="3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2037</v>
      </c>
      <c r="T574" t="s">
        <v>2038</v>
      </c>
    </row>
    <row r="575" spans="1:20" ht="3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2066</v>
      </c>
      <c r="T575" t="s">
        <v>2067</v>
      </c>
    </row>
    <row r="576" spans="1:20" ht="3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2035</v>
      </c>
      <c r="T576" t="s">
        <v>2036</v>
      </c>
    </row>
    <row r="577" spans="1:20" ht="3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46.5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ht="3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ROUND((E579/D579)*100,0)</f>
        <v>19</v>
      </c>
      <c r="G579" t="s">
        <v>74</v>
      </c>
      <c r="H579">
        <v>37</v>
      </c>
      <c r="I579">
        <f t="shared" ref="I579:I642" si="37">ROUND(IFERROR(E579/H579,0),2)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(((L579/60)/60)/24)+DATE(1970,1,1)</f>
        <v>40613.25</v>
      </c>
      <c r="O579" s="6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2037</v>
      </c>
      <c r="T579" t="s">
        <v>2060</v>
      </c>
    </row>
    <row r="580" spans="1:20" ht="3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2065</v>
      </c>
    </row>
    <row r="581" spans="1:20" ht="46.5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2037</v>
      </c>
      <c r="T581" t="s">
        <v>2060</v>
      </c>
    </row>
    <row r="582" spans="1:20" ht="46.5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ht="3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ht="46.5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2052</v>
      </c>
      <c r="T584" t="s">
        <v>2053</v>
      </c>
    </row>
    <row r="585" spans="1:20" ht="46.5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</row>
    <row r="586" spans="1:20" ht="46.5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ht="46.5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2061</v>
      </c>
    </row>
    <row r="588" spans="1:20" ht="46.5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2037</v>
      </c>
      <c r="T588" t="s">
        <v>2038</v>
      </c>
    </row>
    <row r="589" spans="1:20" ht="46.5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2035</v>
      </c>
      <c r="T589" t="s">
        <v>2036</v>
      </c>
    </row>
    <row r="590" spans="1:20" ht="3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ht="46.5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</row>
    <row r="592" spans="1:20" ht="46.5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2058</v>
      </c>
    </row>
    <row r="593" spans="1:20" ht="46.5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2052</v>
      </c>
      <c r="T593" t="s">
        <v>2053</v>
      </c>
    </row>
    <row r="594" spans="1:20" ht="62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ht="46.5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</row>
    <row r="596" spans="1:20" ht="46.5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46.5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ht="46.5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</row>
    <row r="599" spans="1:20" ht="46.5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ht="46.5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2037</v>
      </c>
      <c r="T600" t="s">
        <v>2038</v>
      </c>
    </row>
    <row r="601" spans="1:20" ht="62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</row>
    <row r="602" spans="1:20" ht="31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2035</v>
      </c>
      <c r="T602" t="s">
        <v>2036</v>
      </c>
    </row>
    <row r="603" spans="1:20" ht="3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</row>
    <row r="604" spans="1:20" ht="46.5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ht="46.5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ht="3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ht="46.5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ht="46.5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2037</v>
      </c>
      <c r="T608" t="s">
        <v>2038</v>
      </c>
    </row>
    <row r="609" spans="1:20" ht="46.5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2035</v>
      </c>
      <c r="T609" t="s">
        <v>2036</v>
      </c>
    </row>
    <row r="610" spans="1:20" ht="3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2037</v>
      </c>
      <c r="T610" t="s">
        <v>2060</v>
      </c>
    </row>
    <row r="611" spans="1:20" ht="46.5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2065</v>
      </c>
    </row>
    <row r="612" spans="1:20" ht="46.5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ht="3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ht="3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2037</v>
      </c>
      <c r="T614" t="s">
        <v>2045</v>
      </c>
    </row>
    <row r="615" spans="1:20" ht="46.5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46.5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ht="46.5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ht="46.5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2037</v>
      </c>
      <c r="T618" t="s">
        <v>2047</v>
      </c>
    </row>
    <row r="619" spans="1:20" ht="3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ht="3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ht="46.5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ht="46.5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2056</v>
      </c>
      <c r="T622" t="s">
        <v>2057</v>
      </c>
    </row>
    <row r="623" spans="1:20" ht="3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ht="3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2037</v>
      </c>
      <c r="T624" t="s">
        <v>2047</v>
      </c>
    </row>
    <row r="625" spans="1:20" ht="3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ht="3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2056</v>
      </c>
      <c r="T626" t="s">
        <v>2057</v>
      </c>
    </row>
    <row r="627" spans="1:20" ht="62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62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ht="46.5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2035</v>
      </c>
      <c r="T629" t="s">
        <v>2036</v>
      </c>
    </row>
    <row r="630" spans="1:20" ht="46.5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2037</v>
      </c>
      <c r="T630" t="s">
        <v>2047</v>
      </c>
    </row>
    <row r="631" spans="1:20" ht="31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ht="46.5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ht="3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ht="3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ht="46.5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</row>
    <row r="636" spans="1:20" ht="46.5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2062</v>
      </c>
    </row>
    <row r="637" spans="1:20" ht="3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2062</v>
      </c>
    </row>
    <row r="638" spans="1:20" ht="31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</row>
    <row r="639" spans="1:20" ht="3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ht="31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ht="3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</row>
    <row r="642" spans="1:20" ht="46.5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46.5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ROUND((E643/D643)*100,0)</f>
        <v>120</v>
      </c>
      <c r="G643" t="s">
        <v>20</v>
      </c>
      <c r="H643">
        <v>194</v>
      </c>
      <c r="I643">
        <f t="shared" ref="I643:I706" si="41">ROUND(IFERROR(E643/H643,0),2)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(((L643/60)/60)/24)+DATE(1970,1,1)</f>
        <v>42786.25</v>
      </c>
      <c r="O643" s="6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ht="46.5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</row>
    <row r="645" spans="1:20" ht="46.5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ht="31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ht="46.5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2037</v>
      </c>
      <c r="T647" t="s">
        <v>2038</v>
      </c>
    </row>
    <row r="648" spans="1:20" ht="46.5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2052</v>
      </c>
      <c r="T648" t="s">
        <v>2053</v>
      </c>
    </row>
    <row r="649" spans="1:20" ht="46.5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2061</v>
      </c>
    </row>
    <row r="650" spans="1:20" ht="3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2035</v>
      </c>
      <c r="T650" t="s">
        <v>2036</v>
      </c>
    </row>
    <row r="651" spans="1:20" ht="46.5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ht="46.5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2037</v>
      </c>
      <c r="T652" t="s">
        <v>2060</v>
      </c>
    </row>
    <row r="653" spans="1:20" ht="46.5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2054</v>
      </c>
    </row>
    <row r="654" spans="1:20" ht="3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ht="46.5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ht="3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2037</v>
      </c>
      <c r="T656" t="s">
        <v>2059</v>
      </c>
    </row>
    <row r="657" spans="1:20" ht="46.5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2056</v>
      </c>
      <c r="T657" t="s">
        <v>2057</v>
      </c>
    </row>
    <row r="658" spans="1:20" ht="62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2035</v>
      </c>
      <c r="T658" t="s">
        <v>2036</v>
      </c>
    </row>
    <row r="659" spans="1:20" ht="3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2065</v>
      </c>
    </row>
    <row r="660" spans="1:20" ht="46.5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2037</v>
      </c>
      <c r="T660" t="s">
        <v>2038</v>
      </c>
    </row>
    <row r="661" spans="1:20" ht="46.5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</row>
    <row r="662" spans="1:20" ht="46.5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ht="46.5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2037</v>
      </c>
      <c r="T663" t="s">
        <v>2060</v>
      </c>
    </row>
    <row r="664" spans="1:20" ht="3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ht="3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ht="46.5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2037</v>
      </c>
      <c r="T666" t="s">
        <v>2060</v>
      </c>
    </row>
    <row r="667" spans="1:20" ht="46.5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</row>
    <row r="668" spans="1:20" ht="3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46.5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2066</v>
      </c>
      <c r="T669" t="s">
        <v>2067</v>
      </c>
    </row>
    <row r="670" spans="1:20" ht="62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ht="46.5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46.5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2037</v>
      </c>
      <c r="T672" t="s">
        <v>2047</v>
      </c>
    </row>
    <row r="673" spans="1:20" ht="46.5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ht="3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ht="46.5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2037</v>
      </c>
      <c r="T675" t="s">
        <v>2047</v>
      </c>
    </row>
    <row r="676" spans="1:20" ht="3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2056</v>
      </c>
      <c r="T676" t="s">
        <v>2057</v>
      </c>
    </row>
    <row r="677" spans="1:20" ht="3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2066</v>
      </c>
      <c r="T677" t="s">
        <v>2067</v>
      </c>
    </row>
    <row r="678" spans="1:20" ht="46.5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2056</v>
      </c>
      <c r="T678" t="s">
        <v>2057</v>
      </c>
    </row>
    <row r="679" spans="1:20" ht="46.5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2055</v>
      </c>
    </row>
    <row r="680" spans="1:20" ht="3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</row>
    <row r="681" spans="1:20" ht="46.5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2035</v>
      </c>
      <c r="T681" t="s">
        <v>2036</v>
      </c>
    </row>
    <row r="682" spans="1:20" ht="46.5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2052</v>
      </c>
      <c r="T682" t="s">
        <v>2063</v>
      </c>
    </row>
    <row r="683" spans="1:20" ht="46.5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ht="46.5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ht="3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ht="46.5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ht="46.5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ht="3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</row>
    <row r="689" spans="1:20" ht="46.5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ht="3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2062</v>
      </c>
    </row>
    <row r="691" spans="1:20" ht="46.5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ht="46.5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</row>
    <row r="693" spans="1:20" ht="46.5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</row>
    <row r="694" spans="1:20" ht="46.5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2037</v>
      </c>
      <c r="T694" t="s">
        <v>2038</v>
      </c>
    </row>
    <row r="695" spans="1:20" ht="62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ht="31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ht="3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2037</v>
      </c>
      <c r="T697" t="s">
        <v>2038</v>
      </c>
    </row>
    <row r="698" spans="1:20" ht="31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ht="46.5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2037</v>
      </c>
      <c r="T699" t="s">
        <v>2045</v>
      </c>
    </row>
    <row r="700" spans="1:20" ht="3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</row>
    <row r="701" spans="1:20" ht="46.5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</row>
    <row r="702" spans="1:20" ht="46.5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</row>
    <row r="703" spans="1:20" ht="46.5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46.5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</row>
    <row r="705" spans="1:20" ht="3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2061</v>
      </c>
    </row>
    <row r="706" spans="1:20" ht="46.5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</row>
    <row r="707" spans="1:20" ht="31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ROUND((E707/D707)*100,0)</f>
        <v>99</v>
      </c>
      <c r="G707" t="s">
        <v>14</v>
      </c>
      <c r="H707">
        <v>2025</v>
      </c>
      <c r="I707">
        <f t="shared" ref="I707:I770" si="45">ROUND(IFERROR(E707/H707,0),2)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(((L707/60)/60)/24)+DATE(1970,1,1)</f>
        <v>41619.25</v>
      </c>
      <c r="O707" s="6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ht="62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46.5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</row>
    <row r="710" spans="1:20" ht="46.5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ht="46.5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46.5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46.5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46.5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ht="3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2058</v>
      </c>
    </row>
    <row r="716" spans="1:20" ht="46.5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2037</v>
      </c>
      <c r="T716" t="s">
        <v>2038</v>
      </c>
    </row>
    <row r="717" spans="1:20" ht="31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2052</v>
      </c>
      <c r="T717" t="s">
        <v>2063</v>
      </c>
    </row>
    <row r="718" spans="1:20" ht="46.5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46.5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</row>
    <row r="720" spans="1:20" ht="46.5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</row>
    <row r="721" spans="1:20" ht="3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2055</v>
      </c>
    </row>
    <row r="722" spans="1:20" ht="46.5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ht="46.5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2037</v>
      </c>
      <c r="T723" t="s">
        <v>2038</v>
      </c>
    </row>
    <row r="724" spans="1:20" ht="3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</row>
    <row r="725" spans="1:20" ht="3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46.5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ht="46.5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2052</v>
      </c>
      <c r="T727" t="s">
        <v>2063</v>
      </c>
    </row>
    <row r="728" spans="1:20" ht="46.5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ht="46.5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46.5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46.5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</row>
    <row r="732" spans="1:20" ht="3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</row>
    <row r="733" spans="1:20" ht="46.5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ht="31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2037</v>
      </c>
      <c r="T734" t="s">
        <v>2038</v>
      </c>
    </row>
    <row r="735" spans="1:20" ht="46.5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2037</v>
      </c>
      <c r="T735" t="s">
        <v>2059</v>
      </c>
    </row>
    <row r="736" spans="1:20" ht="46.5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46.5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2056</v>
      </c>
      <c r="T737" t="s">
        <v>2057</v>
      </c>
    </row>
    <row r="738" spans="1:20" ht="46.5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ht="62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2037</v>
      </c>
      <c r="T739" t="s">
        <v>2047</v>
      </c>
    </row>
    <row r="740" spans="1:20" ht="46.5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ht="31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2037</v>
      </c>
      <c r="T741" t="s">
        <v>2047</v>
      </c>
    </row>
    <row r="742" spans="1:20" ht="46.5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ht="3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ht="46.5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2037</v>
      </c>
      <c r="T744" t="s">
        <v>2045</v>
      </c>
    </row>
    <row r="745" spans="1:20" ht="62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ht="3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46.5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</row>
    <row r="748" spans="1:20" ht="46.5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ht="3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ht="3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</row>
    <row r="751" spans="1:20" ht="46.5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</row>
    <row r="752" spans="1:20" ht="46.5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2037</v>
      </c>
      <c r="T752" t="s">
        <v>2045</v>
      </c>
    </row>
    <row r="753" spans="1:20" ht="3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ht="46.5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ht="3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2056</v>
      </c>
      <c r="T755" t="s">
        <v>2057</v>
      </c>
    </row>
    <row r="756" spans="1:20" ht="46.5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ht="3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ht="46.5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ht="46.5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</row>
    <row r="760" spans="1:20" ht="46.5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2037</v>
      </c>
      <c r="T760" t="s">
        <v>2038</v>
      </c>
    </row>
    <row r="761" spans="1:20" ht="46.5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2037</v>
      </c>
      <c r="T761" t="s">
        <v>2045</v>
      </c>
    </row>
    <row r="762" spans="1:20" ht="31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2052</v>
      </c>
      <c r="T762" t="s">
        <v>2053</v>
      </c>
    </row>
    <row r="763" spans="1:20" ht="46.5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2037</v>
      </c>
      <c r="T763" t="s">
        <v>2038</v>
      </c>
    </row>
    <row r="764" spans="1:20" ht="46.5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2037</v>
      </c>
      <c r="T764" t="s">
        <v>2060</v>
      </c>
    </row>
    <row r="765" spans="1:20" ht="3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62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2037</v>
      </c>
      <c r="T766" t="s">
        <v>2038</v>
      </c>
    </row>
    <row r="767" spans="1:20" ht="46.5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2037</v>
      </c>
      <c r="T767" t="s">
        <v>2047</v>
      </c>
    </row>
    <row r="768" spans="1:20" ht="46.5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2065</v>
      </c>
    </row>
    <row r="769" spans="1:20" ht="46.5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2061</v>
      </c>
    </row>
    <row r="770" spans="1:20" ht="46.5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ht="3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ROUND((E771/D771)*100,0)</f>
        <v>87</v>
      </c>
      <c r="G771" t="s">
        <v>14</v>
      </c>
      <c r="H771">
        <v>3410</v>
      </c>
      <c r="I771">
        <f t="shared" ref="I771:I834" si="49">ROUND(IFERROR(E771/H771,0),2)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(((L771/60)/60)/24)+DATE(1970,1,1)</f>
        <v>41501.208333333336</v>
      </c>
      <c r="O771" s="6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2052</v>
      </c>
      <c r="T771" t="s">
        <v>2053</v>
      </c>
    </row>
    <row r="772" spans="1:20" ht="46.5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ht="46.5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ht="46.5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2037</v>
      </c>
      <c r="T774" t="s">
        <v>2047</v>
      </c>
    </row>
    <row r="775" spans="1:20" ht="46.5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ht="3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62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2037</v>
      </c>
      <c r="T777" t="s">
        <v>2038</v>
      </c>
    </row>
    <row r="778" spans="1:20" ht="31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ht="3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ht="46.5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</row>
    <row r="781" spans="1:20" ht="46.5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ht="46.5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</row>
    <row r="783" spans="1:20" ht="46.5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ht="46.5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</row>
    <row r="785" spans="1:20" ht="46.5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2037</v>
      </c>
      <c r="T785" t="s">
        <v>2038</v>
      </c>
    </row>
    <row r="786" spans="1:20" ht="3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46.5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</row>
    <row r="788" spans="1:20" ht="46.5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2037</v>
      </c>
      <c r="T788" t="s">
        <v>2060</v>
      </c>
    </row>
    <row r="789" spans="1:20" ht="46.5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2037</v>
      </c>
      <c r="T789" t="s">
        <v>2038</v>
      </c>
    </row>
    <row r="790" spans="1:20" ht="46.5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</row>
    <row r="791" spans="1:20" ht="46.5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ht="3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ht="31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2035</v>
      </c>
      <c r="T793" t="s">
        <v>2036</v>
      </c>
    </row>
    <row r="794" spans="1:20" ht="46.5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ht="46.5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ht="3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2037</v>
      </c>
      <c r="T796" t="s">
        <v>2038</v>
      </c>
    </row>
    <row r="797" spans="1:20" ht="46.5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</row>
    <row r="798" spans="1:20" ht="46.5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2052</v>
      </c>
      <c r="T798" t="s">
        <v>2063</v>
      </c>
    </row>
    <row r="799" spans="1:20" ht="3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ht="46.5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ht="31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ht="31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2037</v>
      </c>
      <c r="T802" t="s">
        <v>2038</v>
      </c>
    </row>
    <row r="803" spans="1:20" ht="3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2056</v>
      </c>
      <c r="T803" t="s">
        <v>2057</v>
      </c>
    </row>
    <row r="804" spans="1:20" ht="62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2056</v>
      </c>
      <c r="T804" t="s">
        <v>2057</v>
      </c>
    </row>
    <row r="805" spans="1:20" ht="46.5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ht="3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2037</v>
      </c>
      <c r="T806" t="s">
        <v>2038</v>
      </c>
    </row>
    <row r="807" spans="1:20" ht="46.5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ht="3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</row>
    <row r="809" spans="1:20" ht="3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ht="31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2035</v>
      </c>
      <c r="T810" t="s">
        <v>2036</v>
      </c>
    </row>
    <row r="811" spans="1:20" ht="46.5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</row>
    <row r="812" spans="1:20" ht="46.5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ht="46.5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2052</v>
      </c>
      <c r="T813" t="s">
        <v>2053</v>
      </c>
    </row>
    <row r="814" spans="1:20" ht="3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ht="3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2052</v>
      </c>
      <c r="T815" t="s">
        <v>2053</v>
      </c>
    </row>
    <row r="816" spans="1:20" ht="31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2037</v>
      </c>
      <c r="T816" t="s">
        <v>2038</v>
      </c>
    </row>
    <row r="817" spans="1:20" ht="62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2037</v>
      </c>
      <c r="T817" t="s">
        <v>2038</v>
      </c>
    </row>
    <row r="818" spans="1:20" ht="46.5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ht="46.5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ht="3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62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2052</v>
      </c>
      <c r="T821" t="s">
        <v>2053</v>
      </c>
    </row>
    <row r="822" spans="1:20" ht="3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2037</v>
      </c>
      <c r="T822" t="s">
        <v>2038</v>
      </c>
    </row>
    <row r="823" spans="1:20" ht="46.5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</row>
    <row r="824" spans="1:20" ht="46.5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2037</v>
      </c>
      <c r="T824" t="s">
        <v>2038</v>
      </c>
    </row>
    <row r="825" spans="1:20" ht="46.5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2037</v>
      </c>
      <c r="T825" t="s">
        <v>2038</v>
      </c>
    </row>
    <row r="826" spans="1:20" ht="46.5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ht="46.5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2054</v>
      </c>
    </row>
    <row r="828" spans="1:20" ht="62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62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</row>
    <row r="830" spans="1:20" ht="62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ht="31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46.5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46.5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2056</v>
      </c>
      <c r="T833" t="s">
        <v>2057</v>
      </c>
    </row>
    <row r="834" spans="1:20" ht="46.5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2061</v>
      </c>
    </row>
    <row r="835" spans="1:20" ht="46.5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ROUND((E835/D835)*100,0)</f>
        <v>158</v>
      </c>
      <c r="G835" t="s">
        <v>20</v>
      </c>
      <c r="H835">
        <v>165</v>
      </c>
      <c r="I835">
        <f t="shared" ref="I835:I898" si="53">ROUND(IFERROR(E835/H835,0),2)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(((L835/60)/60)/24)+DATE(1970,1,1)</f>
        <v>40588.25</v>
      </c>
      <c r="O835" s="6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2061</v>
      </c>
    </row>
    <row r="836" spans="1:20" ht="46.5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ht="31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ht="31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2037</v>
      </c>
      <c r="T838" t="s">
        <v>2047</v>
      </c>
    </row>
    <row r="839" spans="1:20" ht="46.5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2037</v>
      </c>
      <c r="T839" t="s">
        <v>2060</v>
      </c>
    </row>
    <row r="840" spans="1:20" ht="46.5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ht="3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</row>
    <row r="842" spans="1:20" ht="46.5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ht="3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46.5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</row>
    <row r="845" spans="1:20" ht="46.5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2056</v>
      </c>
      <c r="T845" t="s">
        <v>2057</v>
      </c>
    </row>
    <row r="846" spans="1:20" ht="3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</row>
    <row r="847" spans="1:20" ht="3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ht="46.5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ht="3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2035</v>
      </c>
      <c r="T849" t="s">
        <v>2036</v>
      </c>
    </row>
    <row r="850" spans="1:20" ht="46.5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</row>
    <row r="851" spans="1:20" ht="46.5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2037</v>
      </c>
      <c r="T851" t="s">
        <v>2047</v>
      </c>
    </row>
    <row r="852" spans="1:20" ht="46.5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2037</v>
      </c>
      <c r="T852" t="s">
        <v>2038</v>
      </c>
    </row>
    <row r="853" spans="1:20" ht="46.5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2037</v>
      </c>
      <c r="T853" t="s">
        <v>2045</v>
      </c>
    </row>
    <row r="854" spans="1:20" ht="46.5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2052</v>
      </c>
      <c r="T854" t="s">
        <v>2053</v>
      </c>
    </row>
    <row r="855" spans="1:20" ht="46.5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2037</v>
      </c>
      <c r="T855" t="s">
        <v>2047</v>
      </c>
    </row>
    <row r="856" spans="1:20" ht="46.5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2055</v>
      </c>
    </row>
    <row r="857" spans="1:20" ht="46.5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ht="3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2035</v>
      </c>
      <c r="T858" t="s">
        <v>2036</v>
      </c>
    </row>
    <row r="859" spans="1:20" ht="46.5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2054</v>
      </c>
    </row>
    <row r="860" spans="1:20" ht="46.5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2035</v>
      </c>
      <c r="T860" t="s">
        <v>2036</v>
      </c>
    </row>
    <row r="861" spans="1:20" ht="46.5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46.5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</row>
    <row r="863" spans="1:20" ht="46.5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ht="46.5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ht="46.5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2062</v>
      </c>
    </row>
    <row r="866" spans="1:20" ht="3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2054</v>
      </c>
    </row>
    <row r="867" spans="1:20" ht="46.5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ht="46.5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2056</v>
      </c>
      <c r="T868" t="s">
        <v>2057</v>
      </c>
    </row>
    <row r="869" spans="1:20" ht="46.5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2035</v>
      </c>
      <c r="T869" t="s">
        <v>2036</v>
      </c>
    </row>
    <row r="870" spans="1:20" ht="46.5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ht="46.5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</row>
    <row r="872" spans="1:20" ht="3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46.5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ht="46.5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2065</v>
      </c>
    </row>
    <row r="875" spans="1:20" ht="46.5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2056</v>
      </c>
      <c r="T875" t="s">
        <v>2057</v>
      </c>
    </row>
    <row r="876" spans="1:20" ht="3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2056</v>
      </c>
      <c r="T876" t="s">
        <v>2057</v>
      </c>
    </row>
    <row r="877" spans="1:20" ht="46.5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2037</v>
      </c>
      <c r="T877" t="s">
        <v>2038</v>
      </c>
    </row>
    <row r="878" spans="1:20" ht="46.5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2056</v>
      </c>
      <c r="T878" t="s">
        <v>2057</v>
      </c>
    </row>
    <row r="879" spans="1:20" ht="46.5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2035</v>
      </c>
      <c r="T879" t="s">
        <v>2036</v>
      </c>
    </row>
    <row r="880" spans="1:20" ht="46.5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2037</v>
      </c>
      <c r="T880" t="s">
        <v>2059</v>
      </c>
    </row>
    <row r="881" spans="1:20" ht="46.5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ht="46.5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2037</v>
      </c>
      <c r="T882" t="s">
        <v>2045</v>
      </c>
    </row>
    <row r="883" spans="1:20" ht="46.5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ht="46.5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46.5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2054</v>
      </c>
    </row>
    <row r="886" spans="1:20" ht="46.5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ht="3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ht="46.5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2037</v>
      </c>
      <c r="T888" t="s">
        <v>2047</v>
      </c>
    </row>
    <row r="889" spans="1:20" ht="46.5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62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ht="3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2037</v>
      </c>
      <c r="T891" t="s">
        <v>2045</v>
      </c>
    </row>
    <row r="892" spans="1:20" ht="46.5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2037</v>
      </c>
      <c r="T892" t="s">
        <v>2047</v>
      </c>
    </row>
    <row r="893" spans="1:20" ht="46.5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</row>
    <row r="894" spans="1:20" ht="3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2061</v>
      </c>
    </row>
    <row r="895" spans="1:20" ht="3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ht="3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2062</v>
      </c>
    </row>
    <row r="897" spans="1:20" ht="46.5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46.5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2035</v>
      </c>
      <c r="T898" t="s">
        <v>2036</v>
      </c>
    </row>
    <row r="899" spans="1:20" ht="31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ROUND((E899/D899)*100,0)</f>
        <v>28</v>
      </c>
      <c r="G899" t="s">
        <v>14</v>
      </c>
      <c r="H899">
        <v>27</v>
      </c>
      <c r="I899">
        <f t="shared" ref="I899:I962" si="57">ROUND(IFERROR(E899/H899,0),2)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(((L899/60)/60)/24)+DATE(1970,1,1)</f>
        <v>43583.208333333328</v>
      </c>
      <c r="O899" s="6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ht="31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</row>
    <row r="901" spans="1:20" ht="46.5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2037</v>
      </c>
      <c r="T901" t="s">
        <v>2060</v>
      </c>
    </row>
    <row r="902" spans="1:20" ht="46.5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ht="3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2037</v>
      </c>
      <c r="T903" t="s">
        <v>2038</v>
      </c>
    </row>
    <row r="904" spans="1:20" ht="46.5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46.5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ht="31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2058</v>
      </c>
    </row>
    <row r="907" spans="1:20" ht="46.5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46.5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</row>
    <row r="909" spans="1:20" ht="46.5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ht="46.5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2052</v>
      </c>
      <c r="T910" t="s">
        <v>2053</v>
      </c>
    </row>
    <row r="911" spans="1:20" ht="46.5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ht="46.5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ht="46.5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ht="46.5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</row>
    <row r="915" spans="1:20" ht="46.5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</row>
    <row r="916" spans="1:20" ht="46.5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ht="46.5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2062</v>
      </c>
    </row>
    <row r="918" spans="1:20" ht="62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2056</v>
      </c>
      <c r="T918" t="s">
        <v>2057</v>
      </c>
    </row>
    <row r="919" spans="1:20" ht="3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2054</v>
      </c>
    </row>
    <row r="920" spans="1:20" ht="3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2058</v>
      </c>
    </row>
    <row r="921" spans="1:20" ht="46.5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ht="46.5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</row>
    <row r="923" spans="1:20" ht="46.5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ht="46.5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2037</v>
      </c>
      <c r="T924" t="s">
        <v>2064</v>
      </c>
    </row>
    <row r="925" spans="1:20" ht="3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ht="3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46.5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ht="46.5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2035</v>
      </c>
      <c r="T928" t="s">
        <v>2036</v>
      </c>
    </row>
    <row r="929" spans="1:20" ht="46.5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ht="3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ht="3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ht="46.5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ht="46.5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ht="46.5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2037</v>
      </c>
      <c r="T934" t="s">
        <v>2038</v>
      </c>
    </row>
    <row r="935" spans="1:20" ht="3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ht="3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46.5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ht="46.5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ht="3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</row>
    <row r="940" spans="1:20" ht="3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2055</v>
      </c>
    </row>
    <row r="941" spans="1:20" ht="46.5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2052</v>
      </c>
      <c r="T941" t="s">
        <v>2053</v>
      </c>
    </row>
    <row r="942" spans="1:20" ht="3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ht="3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ht="31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ht="46.5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2035</v>
      </c>
      <c r="T945" t="s">
        <v>2036</v>
      </c>
    </row>
    <row r="946" spans="1:20" ht="46.5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2056</v>
      </c>
      <c r="T946" t="s">
        <v>2057</v>
      </c>
    </row>
    <row r="947" spans="1:20" ht="46.5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2056</v>
      </c>
      <c r="T947" t="s">
        <v>2057</v>
      </c>
    </row>
    <row r="948" spans="1:20" ht="62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ht="46.5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ht="3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</row>
    <row r="951" spans="1:20" ht="46.5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ht="46.5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ht="3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2037</v>
      </c>
      <c r="T953" t="s">
        <v>2038</v>
      </c>
    </row>
    <row r="954" spans="1:20" ht="3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</row>
    <row r="955" spans="1:20" ht="46.5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2065</v>
      </c>
    </row>
    <row r="956" spans="1:20" ht="46.5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46.5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ht="46.5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2065</v>
      </c>
    </row>
    <row r="959" spans="1:20" ht="3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46.5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</row>
    <row r="961" spans="1:20" ht="31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2061</v>
      </c>
    </row>
    <row r="962" spans="1:20" ht="3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ht="46.5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ROUND((E963/D963)*100,0)</f>
        <v>119</v>
      </c>
      <c r="G963" t="s">
        <v>20</v>
      </c>
      <c r="H963">
        <v>155</v>
      </c>
      <c r="I963">
        <f t="shared" ref="I963:I1001" si="61">ROUND(IFERROR(E963/H963,0),2)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(((L963/60)/60)/24)+DATE(1970,1,1)</f>
        <v>40591.25</v>
      </c>
      <c r="O963" s="6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2061</v>
      </c>
    </row>
    <row r="964" spans="1:20" ht="3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2035</v>
      </c>
      <c r="T964" t="s">
        <v>2036</v>
      </c>
    </row>
    <row r="965" spans="1:20" ht="3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2056</v>
      </c>
      <c r="T965" t="s">
        <v>2057</v>
      </c>
    </row>
    <row r="966" spans="1:20" ht="46.5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ht="3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2037</v>
      </c>
      <c r="T967" t="s">
        <v>2038</v>
      </c>
    </row>
    <row r="968" spans="1:20" ht="3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ht="3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2037</v>
      </c>
      <c r="T969" t="s">
        <v>2064</v>
      </c>
    </row>
    <row r="970" spans="1:20" ht="62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2035</v>
      </c>
      <c r="T970" t="s">
        <v>2036</v>
      </c>
    </row>
    <row r="971" spans="1:20" ht="3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46.5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ht="31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2062</v>
      </c>
    </row>
    <row r="974" spans="1:20" ht="46.5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ht="46.5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ht="46.5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2037</v>
      </c>
      <c r="T976" t="s">
        <v>2047</v>
      </c>
    </row>
    <row r="977" spans="1:20" ht="46.5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62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ht="46.5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2035</v>
      </c>
      <c r="T979" t="s">
        <v>2036</v>
      </c>
    </row>
    <row r="980" spans="1:20" ht="46.5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2052</v>
      </c>
      <c r="T980" t="s">
        <v>2053</v>
      </c>
    </row>
    <row r="981" spans="1:20" ht="46.5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ht="46.5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ht="3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ht="46.5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</row>
    <row r="985" spans="1:20" ht="3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</row>
    <row r="986" spans="1:20" ht="46.5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ht="31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2037</v>
      </c>
      <c r="T987" t="s">
        <v>2038</v>
      </c>
    </row>
    <row r="988" spans="1:20" ht="46.5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2037</v>
      </c>
      <c r="T988" t="s">
        <v>2038</v>
      </c>
    </row>
    <row r="989" spans="1:20" ht="46.5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</row>
    <row r="990" spans="1:20" ht="46.5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2058</v>
      </c>
    </row>
    <row r="991" spans="1:20" ht="46.5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2061</v>
      </c>
    </row>
    <row r="992" spans="1:20" ht="46.5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</row>
    <row r="993" spans="1:20" ht="46.5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2037</v>
      </c>
      <c r="T993" t="s">
        <v>2038</v>
      </c>
    </row>
    <row r="994" spans="1:20" ht="3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</row>
    <row r="995" spans="1:20" ht="46.5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2056</v>
      </c>
      <c r="T995" t="s">
        <v>2057</v>
      </c>
    </row>
    <row r="996" spans="1:20" ht="46.5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2061</v>
      </c>
    </row>
    <row r="997" spans="1:20" ht="46.5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2035</v>
      </c>
      <c r="T997" t="s">
        <v>2036</v>
      </c>
    </row>
    <row r="998" spans="1:20" ht="46.5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ht="3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ht="46.5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2037</v>
      </c>
      <c r="T1000" t="s">
        <v>2047</v>
      </c>
    </row>
    <row r="1001" spans="1:20" ht="3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2035</v>
      </c>
      <c r="T1001" t="s">
        <v>2036</v>
      </c>
    </row>
  </sheetData>
  <autoFilter ref="A1:T1001" xr:uid="{00000000-0001-0000-0000-000000000000}"/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1">
      <colorScale>
        <cfvo type="min"/>
        <cfvo type="num" val="100"/>
        <cfvo type="max"/>
        <color rgb="FFC00000"/>
        <color theme="9" tint="0.39997558519241921"/>
        <color theme="8" tint="0.39997558519241921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Campaigns Analyzes _ Parent Cat</vt:lpstr>
      <vt:lpstr>Campaigns Analyzes _ Sub-Cat</vt:lpstr>
      <vt:lpstr>Campaigns Analysis _ Date</vt:lpstr>
      <vt:lpstr>Crowfunding Goal Analysis</vt:lpstr>
      <vt:lpstr>Summary statistics table</vt:lpstr>
      <vt:lpstr>Crowdfunding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gawin</cp:lastModifiedBy>
  <dcterms:created xsi:type="dcterms:W3CDTF">2021-09-29T18:52:28Z</dcterms:created>
  <dcterms:modified xsi:type="dcterms:W3CDTF">2023-02-22T23:41:19Z</dcterms:modified>
</cp:coreProperties>
</file>