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PHERES\Downloads\"/>
    </mc:Choice>
  </mc:AlternateContent>
  <bookViews>
    <workbookView xWindow="0" yWindow="0" windowWidth="38400" windowHeight="18315" tabRatio="764" activeTab="14"/>
  </bookViews>
  <sheets>
    <sheet name="BS" sheetId="1" r:id="rId1"/>
    <sheet name="PL" sheetId="3" r:id="rId2"/>
    <sheet name="OCBC USD" sheetId="2" r:id="rId3"/>
    <sheet name="OCBC SGD" sheetId="4" r:id="rId4"/>
    <sheet name="Maybank USD" sheetId="23" r:id="rId5"/>
    <sheet name="Maybank SGD" sheetId="22" r:id="rId6"/>
    <sheet name="Wise USD" sheetId="25" r:id="rId7"/>
    <sheet name="Wise SGD" sheetId="24" r:id="rId8"/>
    <sheet name="PPE" sheetId="17" r:id="rId9"/>
    <sheet name="Accruals" sheetId="21" r:id="rId10"/>
    <sheet name="Loans due to Director" sheetId="10" state="hidden" r:id="rId11"/>
    <sheet name="Advance billings" sheetId="36" r:id="rId12"/>
    <sheet name="Corporate Tax Liabilities" sheetId="15" state="hidden" r:id="rId13"/>
    <sheet name="Trade Payable" sheetId="7" r:id="rId14"/>
    <sheet name="TB" sheetId="32" r:id="rId15"/>
    <sheet name="MAS" sheetId="18" r:id="rId16"/>
  </sheets>
  <externalReferences>
    <externalReference r:id="rId17"/>
    <externalReference r:id="rId18"/>
  </externalReferences>
  <definedNames>
    <definedName name="d">'[1]Exchange rate'!$D$3</definedName>
    <definedName name="Exchange_rate">#REF!</definedName>
    <definedName name="EXCHANGE_RATE11">#REF!</definedName>
    <definedName name="_xlnm.Print_Area" localSheetId="4">'Maybank USD'!$A$1:$E$20</definedName>
    <definedName name="_xlnm.Print_Area" localSheetId="2">'OCBC USD'!$A$1:$E$20</definedName>
    <definedName name="_xlnm.Print_Area" localSheetId="8">PPE!$A$1:$Y$23</definedName>
    <definedName name="_xlnm.Print_Area" localSheetId="6">'Wise USD'!$A$1:$E$20</definedName>
    <definedName name="TM_EUR">'[2]Exchange rate'!$D$4</definedName>
    <definedName name="TM_USD">'[2]Exchange rate'!$D$3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32" l="1"/>
  <c r="D48" i="32"/>
  <c r="E56" i="32"/>
  <c r="D56" i="32"/>
  <c r="C56" i="32"/>
  <c r="D16" i="36"/>
  <c r="F15" i="21"/>
  <c r="E7" i="21"/>
  <c r="F7" i="21" s="1"/>
  <c r="F12" i="21" s="1"/>
  <c r="D13" i="36"/>
  <c r="A1" i="36"/>
  <c r="E33" i="7"/>
  <c r="F33" i="7"/>
  <c r="G33" i="7"/>
  <c r="H33" i="7"/>
  <c r="I33" i="7"/>
  <c r="J33" i="7"/>
  <c r="D33" i="7"/>
  <c r="E31" i="7"/>
  <c r="F31" i="7"/>
  <c r="G31" i="7"/>
  <c r="H31" i="7"/>
  <c r="I31" i="7"/>
  <c r="J31" i="7"/>
  <c r="D31" i="7"/>
  <c r="B23" i="1"/>
  <c r="J27" i="7" l="1"/>
  <c r="J29" i="7" s="1"/>
  <c r="E27" i="7"/>
  <c r="E29" i="7" s="1"/>
  <c r="I29" i="7"/>
  <c r="H29" i="7"/>
  <c r="G29" i="7"/>
  <c r="F29" i="7"/>
  <c r="D29" i="7"/>
  <c r="J23" i="7"/>
  <c r="I23" i="7"/>
  <c r="H23" i="7"/>
  <c r="G23" i="7"/>
  <c r="F23" i="7"/>
  <c r="E23" i="7"/>
  <c r="D23" i="7"/>
  <c r="J19" i="7"/>
  <c r="I19" i="7"/>
  <c r="H19" i="7"/>
  <c r="G19" i="7"/>
  <c r="F19" i="7"/>
  <c r="E19" i="7"/>
  <c r="D19" i="7"/>
  <c r="J15" i="7"/>
  <c r="I15" i="7"/>
  <c r="H15" i="7"/>
  <c r="G15" i="7"/>
  <c r="F15" i="7"/>
  <c r="E15" i="7"/>
  <c r="D15" i="7"/>
  <c r="J10" i="7"/>
  <c r="I10" i="7"/>
  <c r="H10" i="7"/>
  <c r="G10" i="7"/>
  <c r="F10" i="7"/>
  <c r="E10" i="7"/>
  <c r="D10" i="7"/>
  <c r="Y24" i="17"/>
  <c r="C29" i="22"/>
  <c r="E20" i="3"/>
  <c r="B20" i="1"/>
  <c r="J36" i="7" l="1"/>
  <c r="S17" i="17"/>
  <c r="W17" i="17"/>
  <c r="W14" i="17"/>
  <c r="W13" i="17"/>
  <c r="W12" i="17"/>
  <c r="W7" i="17"/>
  <c r="W9" i="17" s="1"/>
  <c r="W20" i="17"/>
  <c r="S20" i="17"/>
  <c r="T20" i="17"/>
  <c r="U20" i="17"/>
  <c r="J9" i="17"/>
  <c r="K9" i="17"/>
  <c r="L9" i="17"/>
  <c r="M9" i="17"/>
  <c r="N9" i="17"/>
  <c r="O9" i="17"/>
  <c r="P9" i="17"/>
  <c r="Q9" i="17"/>
  <c r="R9" i="17"/>
  <c r="S9" i="17"/>
  <c r="T9" i="17"/>
  <c r="U9" i="17"/>
  <c r="I9" i="17"/>
  <c r="D9" i="17"/>
  <c r="E9" i="17"/>
  <c r="F9" i="17"/>
  <c r="C9" i="17"/>
  <c r="F7" i="17"/>
  <c r="D17" i="3"/>
  <c r="C17" i="3"/>
  <c r="B17" i="3"/>
  <c r="S7" i="17" l="1"/>
  <c r="X7" i="17"/>
  <c r="D20" i="3"/>
  <c r="G33" i="3"/>
  <c r="X14" i="17"/>
  <c r="F14" i="17"/>
  <c r="Y7" i="17" l="1"/>
  <c r="Y9" i="17" s="1"/>
  <c r="X9" i="17"/>
  <c r="Y14" i="17"/>
  <c r="C20" i="3"/>
  <c r="C22" i="3" s="1"/>
  <c r="C48" i="3"/>
  <c r="C43" i="3"/>
  <c r="N13" i="17"/>
  <c r="C25" i="4"/>
  <c r="C9" i="18"/>
  <c r="E19" i="25" l="1"/>
  <c r="E22" i="25" s="1"/>
  <c r="E17" i="25"/>
  <c r="C25" i="24"/>
  <c r="C23" i="24"/>
  <c r="E19" i="24"/>
  <c r="E17" i="24"/>
  <c r="E19" i="23"/>
  <c r="E22" i="23" s="1"/>
  <c r="E17" i="23"/>
  <c r="C25" i="22"/>
  <c r="C23" i="22"/>
  <c r="C27" i="22" s="1"/>
  <c r="E19" i="22"/>
  <c r="E17" i="22"/>
  <c r="G41" i="3"/>
  <c r="G39" i="3"/>
  <c r="G31" i="3"/>
  <c r="B47" i="3"/>
  <c r="B22" i="3"/>
  <c r="X13" i="17"/>
  <c r="F13" i="17"/>
  <c r="D12" i="21"/>
  <c r="A1" i="21"/>
  <c r="C31" i="22" l="1"/>
  <c r="C27" i="24"/>
  <c r="Y13" i="17"/>
  <c r="G27" i="3"/>
  <c r="C29" i="24" l="1"/>
  <c r="C31" i="24"/>
  <c r="B14" i="3" l="1"/>
  <c r="B30" i="1" l="1"/>
  <c r="X12" i="17"/>
  <c r="X17" i="17" s="1"/>
  <c r="A1" i="17"/>
  <c r="U17" i="17"/>
  <c r="U21" i="17" s="1"/>
  <c r="U22" i="17" s="1"/>
  <c r="T17" i="17"/>
  <c r="T21" i="17" s="1"/>
  <c r="T22" i="17" s="1"/>
  <c r="S21" i="17"/>
  <c r="S22" i="17" s="1"/>
  <c r="R17" i="17"/>
  <c r="R21" i="17" s="1"/>
  <c r="Q17" i="17"/>
  <c r="Q21" i="17" s="1"/>
  <c r="P17" i="17"/>
  <c r="P21" i="17" s="1"/>
  <c r="O17" i="17"/>
  <c r="O21" i="17" s="1"/>
  <c r="N17" i="17"/>
  <c r="N21" i="17" s="1"/>
  <c r="M17" i="17"/>
  <c r="M21" i="17" s="1"/>
  <c r="L17" i="17"/>
  <c r="L21" i="17" s="1"/>
  <c r="K17" i="17"/>
  <c r="K21" i="17" s="1"/>
  <c r="J17" i="17"/>
  <c r="J21" i="17" s="1"/>
  <c r="I17" i="17"/>
  <c r="I21" i="17" s="1"/>
  <c r="I22" i="17" s="1"/>
  <c r="E17" i="17"/>
  <c r="E21" i="17" s="1"/>
  <c r="D17" i="17"/>
  <c r="D21" i="17" s="1"/>
  <c r="C17" i="17"/>
  <c r="C21" i="17" s="1"/>
  <c r="F12" i="17"/>
  <c r="F17" i="17" s="1"/>
  <c r="F21" i="17" s="1"/>
  <c r="R20" i="17"/>
  <c r="Q20" i="17"/>
  <c r="P20" i="17"/>
  <c r="O20" i="17"/>
  <c r="N20" i="17"/>
  <c r="M20" i="17"/>
  <c r="L20" i="17"/>
  <c r="K20" i="17"/>
  <c r="J20" i="17"/>
  <c r="F20" i="17"/>
  <c r="E20" i="17"/>
  <c r="D20" i="17"/>
  <c r="C20" i="17"/>
  <c r="N22" i="17" l="1"/>
  <c r="R22" i="17"/>
  <c r="D22" i="17"/>
  <c r="K22" i="17"/>
  <c r="O22" i="17"/>
  <c r="Y12" i="17"/>
  <c r="Y17" i="17" s="1"/>
  <c r="Q22" i="17"/>
  <c r="M22" i="17"/>
  <c r="C22" i="17"/>
  <c r="W21" i="17"/>
  <c r="L22" i="17"/>
  <c r="P22" i="17"/>
  <c r="J22" i="17"/>
  <c r="F22" i="17"/>
  <c r="E22" i="17"/>
  <c r="X21" i="17" l="1"/>
  <c r="Y21" i="17" s="1"/>
  <c r="W22" i="17"/>
  <c r="X20" i="17"/>
  <c r="X22" i="17" l="1"/>
  <c r="Y20" i="17"/>
  <c r="Y22" i="17" s="1"/>
  <c r="B38" i="1" l="1"/>
  <c r="E13" i="15"/>
  <c r="E16" i="15" s="1"/>
  <c r="E6" i="15"/>
  <c r="A1" i="15"/>
  <c r="D22" i="3" l="1"/>
  <c r="C23" i="4"/>
  <c r="C27" i="4" s="1"/>
  <c r="C31" i="4" l="1"/>
  <c r="C29" i="4"/>
  <c r="E14" i="3"/>
  <c r="D14" i="3"/>
  <c r="C14" i="3"/>
  <c r="G52" i="3"/>
  <c r="G47" i="3"/>
  <c r="G46" i="3"/>
  <c r="G35" i="3"/>
  <c r="G42" i="3"/>
  <c r="G38" i="3"/>
  <c r="G40" i="3"/>
  <c r="G37" i="3"/>
  <c r="G34" i="3"/>
  <c r="G32" i="3"/>
  <c r="G30" i="3"/>
  <c r="G26" i="3"/>
  <c r="G29" i="3"/>
  <c r="G28" i="3"/>
  <c r="G25" i="3"/>
  <c r="G36" i="3"/>
  <c r="G21" i="3"/>
  <c r="G20" i="3"/>
  <c r="G19" i="3"/>
  <c r="G13" i="3"/>
  <c r="G12" i="3"/>
  <c r="G8" i="3"/>
  <c r="D43" i="3"/>
  <c r="E43" i="3"/>
  <c r="E48" i="3"/>
  <c r="E22" i="3"/>
  <c r="G14" i="3" l="1"/>
  <c r="G48" i="3"/>
  <c r="G43" i="3"/>
  <c r="G22" i="3"/>
  <c r="A1" i="10" l="1"/>
  <c r="D13" i="10"/>
  <c r="D16" i="10" s="1"/>
  <c r="E17" i="4" l="1"/>
  <c r="E17" i="2"/>
  <c r="E9" i="3"/>
  <c r="B43" i="3"/>
  <c r="D9" i="3"/>
  <c r="D16" i="3" s="1"/>
  <c r="C9" i="3"/>
  <c r="C16" i="3" s="1"/>
  <c r="C50" i="3" s="1"/>
  <c r="B9" i="3"/>
  <c r="B16" i="3" s="1"/>
  <c r="B48" i="3"/>
  <c r="E16" i="3" l="1"/>
  <c r="C54" i="3"/>
  <c r="B50" i="3"/>
  <c r="B54" i="3" s="1"/>
  <c r="B32" i="1"/>
  <c r="D38" i="1" s="1"/>
  <c r="E19" i="4"/>
  <c r="E19" i="2"/>
  <c r="E50" i="3" l="1"/>
  <c r="E54" i="3" s="1"/>
  <c r="E17" i="3"/>
  <c r="D48" i="3"/>
  <c r="D50" i="3" s="1"/>
  <c r="G9" i="3"/>
  <c r="G16" i="3" s="1"/>
  <c r="G17" i="3" s="1"/>
  <c r="G50" i="3" l="1"/>
  <c r="D54" i="3"/>
  <c r="G54" i="3" l="1"/>
  <c r="D39" i="1" s="1"/>
</calcChain>
</file>

<file path=xl/sharedStrings.xml><?xml version="1.0" encoding="utf-8"?>
<sst xmlns="http://schemas.openxmlformats.org/spreadsheetml/2006/main" count="444" uniqueCount="244">
  <si>
    <t>Balance Sheet</t>
  </si>
  <si>
    <t>Account</t>
  </si>
  <si>
    <t>Amount</t>
  </si>
  <si>
    <t>Assets</t>
  </si>
  <si>
    <t xml:space="preserve"> OCBC 601333628201 - USD</t>
  </si>
  <si>
    <t xml:space="preserve"> OCBC 601454572001 - SGD</t>
  </si>
  <si>
    <t>Total Assets (Debit)</t>
  </si>
  <si>
    <t>Liabilities</t>
  </si>
  <si>
    <t xml:space="preserve"> Loans Due To Directors</t>
  </si>
  <si>
    <t xml:space="preserve"> Trade Payables</t>
  </si>
  <si>
    <t>Total Liabilities (Credit)</t>
  </si>
  <si>
    <t>Net Assets</t>
  </si>
  <si>
    <t>Equity And Reserves</t>
  </si>
  <si>
    <t xml:space="preserve"> Paid Up Capital - Ordinary Shares</t>
  </si>
  <si>
    <t xml:space="preserve"> Profit and Loss For The Period</t>
  </si>
  <si>
    <t>Total Equity And Reserves (Credit)</t>
  </si>
  <si>
    <t>Periodic Profit &amp; Loss</t>
  </si>
  <si>
    <t>YTD</t>
  </si>
  <si>
    <t>OVERSEA CHINESE BANKING CORPORATION LIMITED</t>
  </si>
  <si>
    <t>USD</t>
  </si>
  <si>
    <t>Bank Statement Balance</t>
  </si>
  <si>
    <t>Uncleared Payments</t>
  </si>
  <si>
    <t>Party</t>
  </si>
  <si>
    <t>System Date</t>
  </si>
  <si>
    <t>Description</t>
  </si>
  <si>
    <t>No unpresented payments</t>
  </si>
  <si>
    <t>Total</t>
  </si>
  <si>
    <t>Uncleared Collections</t>
  </si>
  <si>
    <t>No unpresented collections</t>
  </si>
  <si>
    <t>Uncleared Transactions Total</t>
  </si>
  <si>
    <t>Account Balance</t>
  </si>
  <si>
    <t>SGD</t>
  </si>
  <si>
    <t xml:space="preserve">Cost of Sales </t>
  </si>
  <si>
    <t>Revenue</t>
  </si>
  <si>
    <t>Gross profit</t>
  </si>
  <si>
    <t>Other Income</t>
  </si>
  <si>
    <t xml:space="preserve">Total revenue </t>
  </si>
  <si>
    <t>Total cost of sales</t>
  </si>
  <si>
    <t xml:space="preserve">Total other income </t>
  </si>
  <si>
    <t>Administrative Expenses</t>
  </si>
  <si>
    <t>Other Expenses</t>
  </si>
  <si>
    <t>Total other expenses</t>
  </si>
  <si>
    <t>Profit/(Loss) before tax</t>
  </si>
  <si>
    <t xml:space="preserve">Income tax expense </t>
  </si>
  <si>
    <t>Profit/(Loss) after tax</t>
  </si>
  <si>
    <t>Total administrative expenses</t>
  </si>
  <si>
    <t xml:space="preserve">  Merchandise Trading - Wholesale Trade</t>
  </si>
  <si>
    <t xml:space="preserve">  Purchases For Merchandise Trade - Wholesale Merchandise</t>
  </si>
  <si>
    <t xml:space="preserve">  Other Freight &amp; Transport Charges</t>
  </si>
  <si>
    <t xml:space="preserve">  Realised Foreign Exchange Gain</t>
  </si>
  <si>
    <t xml:space="preserve">  Unrealised Foreign Exchange Gain</t>
  </si>
  <si>
    <t xml:space="preserve">  Other Income</t>
  </si>
  <si>
    <t xml:space="preserve">  Meal and Entertainment Expenses</t>
  </si>
  <si>
    <t xml:space="preserve">  Accounting, Audit, Tax &amp; Secretarial Expenses</t>
  </si>
  <si>
    <t xml:space="preserve">  Bank Charges &amp; Fees</t>
  </si>
  <si>
    <t xml:space="preserve">  Public Transport</t>
  </si>
  <si>
    <t xml:space="preserve">  Legal Expenses</t>
  </si>
  <si>
    <t xml:space="preserve">  Realised Foreign Exchange Loss</t>
  </si>
  <si>
    <t xml:space="preserve">  Unrealised Foreign Exchange Loss</t>
  </si>
  <si>
    <t xml:space="preserve"> Trade Receivable</t>
  </si>
  <si>
    <t>Exchange Rate</t>
  </si>
  <si>
    <t>Due Date</t>
  </si>
  <si>
    <t>Date</t>
  </si>
  <si>
    <t>Account Payable (Detailed)</t>
  </si>
  <si>
    <t>Trial Balance</t>
  </si>
  <si>
    <t>Accounting, Audit, Tax &amp; Secretarial Expenses</t>
  </si>
  <si>
    <t>Name of Director</t>
  </si>
  <si>
    <t>Schedule of Loans due to Directors</t>
  </si>
  <si>
    <t>Harry Tan</t>
  </si>
  <si>
    <t>SOAS Invoice - paid on behalf by director</t>
  </si>
  <si>
    <t>Amount (USD)</t>
  </si>
  <si>
    <t>Bank Balance</t>
  </si>
  <si>
    <t>(A)</t>
  </si>
  <si>
    <t>Revalued balance</t>
  </si>
  <si>
    <t>(B)</t>
  </si>
  <si>
    <t xml:space="preserve">Exchange currency </t>
  </si>
  <si>
    <t>(B) - (A)</t>
  </si>
  <si>
    <t xml:space="preserve">Schedule of Corporate Tax Liabilities </t>
  </si>
  <si>
    <t>Corporate Tax  - YA2023</t>
  </si>
  <si>
    <t>Amount (SGD)</t>
  </si>
  <si>
    <t xml:space="preserve"> GST</t>
  </si>
  <si>
    <t xml:space="preserve"> Retained Earnings</t>
  </si>
  <si>
    <t>Property , Plant &amp; Equipment Schedule</t>
  </si>
  <si>
    <t>Account Description</t>
  </si>
  <si>
    <t>Cost b/f</t>
  </si>
  <si>
    <t>Additions</t>
  </si>
  <si>
    <t>Disposals</t>
  </si>
  <si>
    <t>Cost c/f</t>
  </si>
  <si>
    <t>Useful life (Months)</t>
  </si>
  <si>
    <t>Accm'  Depn b/f</t>
  </si>
  <si>
    <t>Total Depn</t>
  </si>
  <si>
    <t>Accum'  Depn c/f</t>
  </si>
  <si>
    <t>NBV c/f</t>
  </si>
  <si>
    <t>Office Equipment</t>
  </si>
  <si>
    <t xml:space="preserve"> Office Equipment</t>
  </si>
  <si>
    <t xml:space="preserve"> Less Accumulated Depreciation on Office Equipment</t>
  </si>
  <si>
    <t>Mar'22 to May'22</t>
  </si>
  <si>
    <t xml:space="preserve"> </t>
  </si>
  <si>
    <t xml:space="preserve">  Depreciation</t>
  </si>
  <si>
    <t xml:space="preserve">  Director Remuneration</t>
  </si>
  <si>
    <t xml:space="preserve">  Director's bonus</t>
  </si>
  <si>
    <t xml:space="preserve">  Director's CPF</t>
  </si>
  <si>
    <t xml:space="preserve">  Expensed Equipments</t>
  </si>
  <si>
    <t xml:space="preserve">  Hosting</t>
  </si>
  <si>
    <t xml:space="preserve">  Printing &amp; Stationery</t>
  </si>
  <si>
    <t xml:space="preserve">  Skill Development Fund</t>
  </si>
  <si>
    <t xml:space="preserve">  Travel - International</t>
  </si>
  <si>
    <t>End of</t>
  </si>
  <si>
    <t>S$ Per  Unit of</t>
  </si>
  <si>
    <t>Period</t>
  </si>
  <si>
    <t>US Dollar</t>
  </si>
  <si>
    <t>* Yearly, monthly and weekly figures are end period values.</t>
  </si>
  <si>
    <t>* Daily figures are values as of noon.</t>
  </si>
  <si>
    <t>Party Name</t>
  </si>
  <si>
    <t>reimbursement to harry</t>
  </si>
  <si>
    <t>Invoice Date</t>
  </si>
  <si>
    <t>Invoice Reference</t>
  </si>
  <si>
    <t>&lt; 1 Month</t>
  </si>
  <si>
    <t>1 Month</t>
  </si>
  <si>
    <t>2 Months</t>
  </si>
  <si>
    <t>3 Months</t>
  </si>
  <si>
    <t>Older</t>
  </si>
  <si>
    <t>Percentage of total</t>
  </si>
  <si>
    <t>Mar'22 to Feb'23</t>
  </si>
  <si>
    <t>Account Type</t>
  </si>
  <si>
    <t>Debit - Year to date</t>
  </si>
  <si>
    <t>Credit - Year to date</t>
  </si>
  <si>
    <t>28 Feb 2022</t>
  </si>
  <si>
    <t>Merchandise Trading - Wholesale Trade</t>
  </si>
  <si>
    <t>Purchases For Merchandise Trade - Wholesale Merchandise</t>
  </si>
  <si>
    <t>Direct Costs</t>
  </si>
  <si>
    <t>Other Freight &amp; Transport Charges</t>
  </si>
  <si>
    <t>Bank Fees</t>
  </si>
  <si>
    <t>Expense</t>
  </si>
  <si>
    <t>Company Incorporation Expenses</t>
  </si>
  <si>
    <t>Director Remuneration</t>
  </si>
  <si>
    <t>Director's CPF</t>
  </si>
  <si>
    <t>Director's Bonus</t>
  </si>
  <si>
    <t>Depreciation</t>
  </si>
  <si>
    <t>Employer CPF</t>
  </si>
  <si>
    <t>Expensed Equipments</t>
  </si>
  <si>
    <t>Meal and Entertainment</t>
  </si>
  <si>
    <t>Hosting</t>
  </si>
  <si>
    <t>Legal expenses</t>
  </si>
  <si>
    <t>Medical expenses</t>
  </si>
  <si>
    <t>Other Professional Service Expenses NEC</t>
  </si>
  <si>
    <t>Other Office Administration Expenses NEC</t>
  </si>
  <si>
    <t>Printing &amp; Stationery</t>
  </si>
  <si>
    <t>Skill Development Fund</t>
  </si>
  <si>
    <t>Wages and Salaries</t>
  </si>
  <si>
    <t>Public Transport</t>
  </si>
  <si>
    <t>Travel - International</t>
  </si>
  <si>
    <t>Foreign Exchange Gain/Loss</t>
  </si>
  <si>
    <t>Bank Revaluations</t>
  </si>
  <si>
    <t>Unrealised Currency Gains</t>
  </si>
  <si>
    <t>Realised Currency Gains</t>
  </si>
  <si>
    <t>Income Tax Expense</t>
  </si>
  <si>
    <t>OCBC 601454572001 - SGD</t>
  </si>
  <si>
    <t>Bank</t>
  </si>
  <si>
    <t>OCBC 601333628201 - USD</t>
  </si>
  <si>
    <t>Accounts Receivable</t>
  </si>
  <si>
    <t>Current Asset</t>
  </si>
  <si>
    <t>Prepayments</t>
  </si>
  <si>
    <t>Fixed Asset</t>
  </si>
  <si>
    <t>Less Accumulated Depreciation on Office Equipment</t>
  </si>
  <si>
    <t>Current Liability</t>
  </si>
  <si>
    <t>Loans Due To Directors</t>
  </si>
  <si>
    <t>Liability</t>
  </si>
  <si>
    <t>GST</t>
  </si>
  <si>
    <t>Income Tax Payable</t>
  </si>
  <si>
    <t>Retained Earnings</t>
  </si>
  <si>
    <t>Equity</t>
  </si>
  <si>
    <t>Paid Up Capital - Ordinary Shares</t>
  </si>
  <si>
    <t xml:space="preserve"> Maybank - SGD</t>
  </si>
  <si>
    <t xml:space="preserve"> Maybank - USD</t>
  </si>
  <si>
    <t xml:space="preserve"> Wise - SGD</t>
  </si>
  <si>
    <t xml:space="preserve"> Wise - USD</t>
  </si>
  <si>
    <t xml:space="preserve"> CPF payable</t>
  </si>
  <si>
    <t>Jun'22 to Aug'22</t>
  </si>
  <si>
    <t xml:space="preserve">  Employer CPF</t>
  </si>
  <si>
    <t xml:space="preserve">  Wages &amp; salaries</t>
  </si>
  <si>
    <t xml:space="preserve">  Staff Welfare</t>
  </si>
  <si>
    <t>AVE</t>
  </si>
  <si>
    <t>MAYBANK SINGAPORE LIMITED</t>
  </si>
  <si>
    <t xml:space="preserve">WISE ASIA-PACIFIC PTE. LTD. </t>
  </si>
  <si>
    <t>220534</t>
  </si>
  <si>
    <t>Staff welfare</t>
  </si>
  <si>
    <t>Wise - USD</t>
  </si>
  <si>
    <t>Maybank - USD</t>
  </si>
  <si>
    <t>Maybank - SGD</t>
  </si>
  <si>
    <t>Sep'22 to Nov'22</t>
  </si>
  <si>
    <t>Freight &amp; Courier</t>
  </si>
  <si>
    <t xml:space="preserve">  Freight &amp; Courier</t>
  </si>
  <si>
    <t>Dec 2022 to Feb 2023 (Monthly)</t>
  </si>
  <si>
    <t>Dec</t>
  </si>
  <si>
    <t>Jan</t>
  </si>
  <si>
    <t>Feb</t>
  </si>
  <si>
    <t>Dec'22 to Feb'23</t>
  </si>
  <si>
    <t>As at 28 February 2023</t>
  </si>
  <si>
    <t>Computer Equipment</t>
  </si>
  <si>
    <t>Less Accumulated Depreciation on Computer Equipment</t>
  </si>
  <si>
    <t xml:space="preserve"> Computer Equipment</t>
  </si>
  <si>
    <t xml:space="preserve"> Less Accumulated Depreciation on Computer Equipment</t>
  </si>
  <si>
    <t>1 March 2022 to 28 February 2023</t>
  </si>
  <si>
    <t>Reconciled from 2022-12-01 to 2023-02-28</t>
  </si>
  <si>
    <t>Exchange rate as per MAS @28 February 2023</t>
  </si>
  <si>
    <t>1394</t>
  </si>
  <si>
    <t>23786</t>
  </si>
  <si>
    <t>23841</t>
  </si>
  <si>
    <t>9889</t>
  </si>
  <si>
    <t>005/TMR/XII/2022.Rev1</t>
  </si>
  <si>
    <t>230382</t>
  </si>
  <si>
    <t>230386</t>
  </si>
  <si>
    <t>Current</t>
  </si>
  <si>
    <t xml:space="preserve"> Income Tax Payable</t>
  </si>
  <si>
    <t xml:space="preserve"> Advance Payments</t>
  </si>
  <si>
    <t xml:space="preserve"> Accruals</t>
  </si>
  <si>
    <t>Accruals</t>
  </si>
  <si>
    <t>Schedule of Accruals</t>
  </si>
  <si>
    <t xml:space="preserve"> Advance billings</t>
  </si>
  <si>
    <t>Accrual of Annual billing adjustments for annual turnover up to $500,000 for FYE 28.02.2023</t>
  </si>
  <si>
    <t>Schedule of Advance billings</t>
  </si>
  <si>
    <t>Advance billing for IN202207003. Goods delivered in Apr 2023</t>
  </si>
  <si>
    <t>Advance billings</t>
  </si>
  <si>
    <t>ABC PTE. LTD.</t>
  </si>
  <si>
    <t>Avatar Pte Ltd</t>
  </si>
  <si>
    <t>Total Avatar Pte Ltd</t>
  </si>
  <si>
    <t>Copter Pte Ltd</t>
  </si>
  <si>
    <t>Total Copter Pte Ltd</t>
  </si>
  <si>
    <t>Global Pte Ltd</t>
  </si>
  <si>
    <t>Total Global Pte Ltd</t>
  </si>
  <si>
    <t>Mega Real LLC</t>
  </si>
  <si>
    <t>Total Mega Real LLC</t>
  </si>
  <si>
    <t>SOLAR Pte Ltd</t>
  </si>
  <si>
    <t>Total SOLAR Pte Ltd</t>
  </si>
  <si>
    <t>ABC Pte Ltd</t>
  </si>
  <si>
    <t>Trade Payable</t>
  </si>
  <si>
    <t>04011561234</t>
  </si>
  <si>
    <t>479-123-4</t>
  </si>
  <si>
    <t>HP ENVY laptop</t>
  </si>
  <si>
    <t xml:space="preserve">Galaxy S22 </t>
  </si>
  <si>
    <t>SONY ILCE-7M4 BODY Camera</t>
  </si>
  <si>
    <t xml:space="preserve">Sony CEA-G160T Tough CFepress Type A </t>
  </si>
  <si>
    <t>Apache Tech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</si>
</sst>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8" formatCode="&quot;$&quot;#,##0.00_);[Red]\(&quot;$&quot;#,##0.00\)"/>
    <numFmt numFmtId="43" formatCode="_(* #,##0.00_);_(* \(#,##0.00\);_(* &quot;-&quot;??_);_(@_)"/>
    <numFmt numFmtId="164" formatCode="&quot;$&quot;#,##0.00;[Red]\-&quot;$&quot;#,##0.0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[$USD]\ #,##0.00"/>
    <numFmt numFmtId="168" formatCode="[$SGD]\ #,##0.00"/>
    <numFmt numFmtId="169" formatCode="[$-409]dd\-mmm\-yy;@"/>
    <numFmt numFmtId="170" formatCode="[$$-809]#,##0.00;\-[$$-809]#,##0.00"/>
    <numFmt numFmtId="171" formatCode="[$SGD]\ #,##0.00_);[Red]\([$SGD]\ #,##0.00\)"/>
    <numFmt numFmtId="172" formatCode="0.0000"/>
    <numFmt numFmtId="173" formatCode="[$$-380A]\ #,##0.00;\-[$$-380A]\ #,##0.00"/>
    <numFmt numFmtId="174" formatCode="[$-14809]dd/mm/yyyy;@"/>
    <numFmt numFmtId="175" formatCode="dd\ mmm\ yyyy"/>
    <numFmt numFmtId="176" formatCode="#,##0.00;\(#,##0.00\)"/>
    <numFmt numFmtId="177" formatCode="&quot;$&quot;#,##0.00"/>
    <numFmt numFmtId="178" formatCode="[$$-809]#,##0.0000;\-[$$-809]#,##0.000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rgb="FF000000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b/>
      <sz val="9"/>
      <color theme="1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sz val="12"/>
      <color rgb="FF4A4A4A"/>
      <name val="Source Sans Pro"/>
      <family val="2"/>
    </font>
    <font>
      <b/>
      <sz val="11"/>
      <color theme="1"/>
      <name val="Inherit"/>
    </font>
    <font>
      <sz val="11"/>
      <color theme="1"/>
      <name val="Inherit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i/>
      <sz val="9"/>
      <color theme="1"/>
      <name val="Arial"/>
      <family val="2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theme="1"/>
      <name val="Arial"/>
      <family val="2"/>
    </font>
    <font>
      <i/>
      <sz val="9"/>
      <color rgb="FF00B050"/>
      <name val="Arial"/>
      <family val="2"/>
    </font>
    <font>
      <b/>
      <i/>
      <sz val="9"/>
      <color rgb="FF00B050"/>
      <name val="Arial"/>
      <family val="2"/>
    </font>
    <font>
      <sz val="11"/>
      <color rgb="FF000000"/>
      <name val="Calibri"/>
      <family val="2"/>
    </font>
    <font>
      <sz val="8"/>
      <color rgb="FF00B050"/>
      <name val="Arial"/>
      <family val="2"/>
    </font>
    <font>
      <sz val="9"/>
      <color theme="1"/>
      <name val="Arial"/>
      <family val="2"/>
    </font>
    <font>
      <b/>
      <i/>
      <sz val="10"/>
      <color rgb="FF00B05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medium">
        <color rgb="FFDEE2E6"/>
      </top>
      <bottom style="medium">
        <color rgb="FFDEE2E6"/>
      </bottom>
      <diagonal/>
    </border>
    <border>
      <left/>
      <right/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/>
      <top style="thick">
        <color rgb="FFDEE2E6"/>
      </top>
      <bottom style="medium">
        <color rgb="FFDEE2E6"/>
      </bottom>
      <diagonal/>
    </border>
    <border>
      <left/>
      <right/>
      <top style="thick">
        <color rgb="FFDEE2E6"/>
      </top>
      <bottom style="medium">
        <color rgb="FFDEE2E6"/>
      </bottom>
      <diagonal/>
    </border>
    <border>
      <left/>
      <right style="medium">
        <color rgb="FFDEE2E6"/>
      </right>
      <top style="thick">
        <color rgb="FFDEE2E6"/>
      </top>
      <bottom style="medium">
        <color rgb="FFDEE2E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DEE2E6"/>
      </left>
      <right/>
      <top style="medium">
        <color rgb="FFDEE2E6"/>
      </top>
      <bottom style="thick">
        <color rgb="FFDEE2E6"/>
      </bottom>
      <diagonal/>
    </border>
    <border>
      <left/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3D3D3"/>
      </left>
      <right/>
      <top style="medium">
        <color rgb="FFD3D3D3"/>
      </top>
      <bottom/>
      <diagonal/>
    </border>
    <border>
      <left/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/>
      <diagonal/>
    </border>
    <border>
      <left style="medium">
        <color rgb="FFD3D3D3"/>
      </left>
      <right/>
      <top/>
      <bottom style="medium">
        <color rgb="FFD3D3D3"/>
      </bottom>
      <diagonal/>
    </border>
    <border>
      <left/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/>
      <bottom style="medium">
        <color rgb="FFD3D3D3"/>
      </bottom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0" fontId="22" fillId="0" borderId="0"/>
    <xf numFmtId="0" fontId="19" fillId="0" borderId="0"/>
    <xf numFmtId="0" fontId="25" fillId="0" borderId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30" fillId="0" borderId="0"/>
    <xf numFmtId="0" fontId="22" fillId="0" borderId="0"/>
    <xf numFmtId="166" fontId="22" fillId="0" borderId="0" applyFont="0" applyFill="0" applyBorder="0" applyAlignment="0" applyProtection="0"/>
    <xf numFmtId="0" fontId="1" fillId="0" borderId="0"/>
    <xf numFmtId="0" fontId="26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2" fillId="0" borderId="0"/>
    <xf numFmtId="0" fontId="44" fillId="0" borderId="0"/>
  </cellStyleXfs>
  <cellXfs count="174">
    <xf numFmtId="0" fontId="0" fillId="0" borderId="0" xfId="0"/>
    <xf numFmtId="0" fontId="18" fillId="0" borderId="0" xfId="42" applyFont="1"/>
    <xf numFmtId="0" fontId="19" fillId="0" borderId="0" xfId="42"/>
    <xf numFmtId="0" fontId="20" fillId="0" borderId="0" xfId="42" applyFont="1"/>
    <xf numFmtId="0" fontId="20" fillId="35" borderId="12" xfId="42" applyFont="1" applyFill="1" applyBorder="1" applyAlignment="1">
      <alignment horizontal="center"/>
    </xf>
    <xf numFmtId="169" fontId="21" fillId="0" borderId="0" xfId="42" applyNumberFormat="1" applyFont="1" applyAlignment="1">
      <alignment horizontal="left" vertical="top"/>
    </xf>
    <xf numFmtId="169" fontId="19" fillId="0" borderId="0" xfId="42" applyNumberFormat="1" applyAlignment="1">
      <alignment horizontal="left" vertical="top"/>
    </xf>
    <xf numFmtId="14" fontId="19" fillId="0" borderId="0" xfId="42" applyNumberFormat="1" applyAlignment="1">
      <alignment vertical="top" wrapText="1"/>
    </xf>
    <xf numFmtId="170" fontId="19" fillId="0" borderId="0" xfId="42" applyNumberFormat="1" applyAlignment="1">
      <alignment vertical="top"/>
    </xf>
    <xf numFmtId="0" fontId="19" fillId="0" borderId="0" xfId="42" applyAlignment="1">
      <alignment vertical="top"/>
    </xf>
    <xf numFmtId="14" fontId="19" fillId="0" borderId="0" xfId="42" applyNumberFormat="1" applyAlignment="1">
      <alignment horizontal="left" vertical="top"/>
    </xf>
    <xf numFmtId="0" fontId="19" fillId="0" borderId="0" xfId="42" quotePrefix="1" applyAlignment="1">
      <alignment vertical="top"/>
    </xf>
    <xf numFmtId="43" fontId="19" fillId="0" borderId="0" xfId="43" applyFont="1" applyAlignment="1">
      <alignment vertical="top"/>
    </xf>
    <xf numFmtId="170" fontId="19" fillId="0" borderId="21" xfId="43" applyNumberFormat="1" applyFont="1" applyBorder="1" applyAlignment="1">
      <alignment vertical="top"/>
    </xf>
    <xf numFmtId="169" fontId="19" fillId="0" borderId="0" xfId="42" applyNumberFormat="1" applyAlignment="1">
      <alignment horizontal="left"/>
    </xf>
    <xf numFmtId="0" fontId="19" fillId="0" borderId="0" xfId="42" applyAlignment="1">
      <alignment wrapText="1"/>
    </xf>
    <xf numFmtId="170" fontId="19" fillId="0" borderId="0" xfId="42" applyNumberFormat="1"/>
    <xf numFmtId="0" fontId="21" fillId="0" borderId="0" xfId="42" applyFont="1"/>
    <xf numFmtId="173" fontId="19" fillId="0" borderId="0" xfId="42" applyNumberFormat="1"/>
    <xf numFmtId="0" fontId="23" fillId="0" borderId="0" xfId="47" applyFont="1" applyAlignment="1">
      <alignment wrapText="1"/>
    </xf>
    <xf numFmtId="0" fontId="24" fillId="0" borderId="0" xfId="47" applyFont="1"/>
    <xf numFmtId="1" fontId="24" fillId="0" borderId="0" xfId="47" applyNumberFormat="1" applyFont="1" applyAlignment="1">
      <alignment horizontal="center"/>
    </xf>
    <xf numFmtId="0" fontId="26" fillId="0" borderId="0" xfId="48" applyFont="1"/>
    <xf numFmtId="0" fontId="24" fillId="0" borderId="12" xfId="47" applyFont="1" applyBorder="1" applyAlignment="1">
      <alignment wrapText="1"/>
    </xf>
    <xf numFmtId="0" fontId="24" fillId="0" borderId="12" xfId="47" applyFont="1" applyBorder="1"/>
    <xf numFmtId="1" fontId="24" fillId="0" borderId="12" xfId="47" applyNumberFormat="1" applyFont="1" applyBorder="1" applyAlignment="1">
      <alignment horizontal="center"/>
    </xf>
    <xf numFmtId="49" fontId="27" fillId="35" borderId="12" xfId="47" applyNumberFormat="1" applyFont="1" applyFill="1" applyBorder="1" applyAlignment="1">
      <alignment horizontal="center" vertical="center" wrapText="1"/>
    </xf>
    <xf numFmtId="174" fontId="27" fillId="35" borderId="12" xfId="47" applyNumberFormat="1" applyFont="1" applyFill="1" applyBorder="1" applyAlignment="1">
      <alignment horizontal="center" vertical="center" wrapText="1"/>
    </xf>
    <xf numFmtId="43" fontId="27" fillId="35" borderId="12" xfId="49" applyFont="1" applyFill="1" applyBorder="1" applyAlignment="1">
      <alignment horizontal="center" vertical="center" wrapText="1"/>
    </xf>
    <xf numFmtId="1" fontId="27" fillId="35" borderId="12" xfId="49" applyNumberFormat="1" applyFont="1" applyFill="1" applyBorder="1" applyAlignment="1">
      <alignment horizontal="center" vertical="center" wrapText="1"/>
    </xf>
    <xf numFmtId="17" fontId="27" fillId="35" borderId="12" xfId="49" applyNumberFormat="1" applyFont="1" applyFill="1" applyBorder="1" applyAlignment="1">
      <alignment horizontal="center" vertical="center" wrapText="1"/>
    </xf>
    <xf numFmtId="0" fontId="27" fillId="0" borderId="0" xfId="47" applyFont="1" applyAlignment="1">
      <alignment horizontal="center" vertical="center" wrapText="1"/>
    </xf>
    <xf numFmtId="0" fontId="28" fillId="0" borderId="0" xfId="48" applyFont="1"/>
    <xf numFmtId="49" fontId="29" fillId="0" borderId="0" xfId="47" applyNumberFormat="1" applyFont="1" applyAlignment="1">
      <alignment horizontal="left" vertical="top" wrapText="1"/>
    </xf>
    <xf numFmtId="174" fontId="29" fillId="0" borderId="0" xfId="47" applyNumberFormat="1" applyFont="1" applyAlignment="1">
      <alignment horizontal="center" vertical="top"/>
    </xf>
    <xf numFmtId="166" fontId="29" fillId="0" borderId="0" xfId="50" applyFont="1" applyAlignment="1">
      <alignment vertical="top"/>
    </xf>
    <xf numFmtId="1" fontId="29" fillId="0" borderId="0" xfId="50" applyNumberFormat="1" applyFont="1" applyAlignment="1">
      <alignment horizontal="center" vertical="top"/>
    </xf>
    <xf numFmtId="0" fontId="29" fillId="0" borderId="0" xfId="47" applyFont="1" applyAlignment="1">
      <alignment horizontal="left" vertical="top"/>
    </xf>
    <xf numFmtId="49" fontId="27" fillId="0" borderId="0" xfId="47" applyNumberFormat="1" applyFont="1" applyAlignment="1">
      <alignment horizontal="left" vertical="top" wrapText="1"/>
    </xf>
    <xf numFmtId="49" fontId="29" fillId="0" borderId="0" xfId="47" quotePrefix="1" applyNumberFormat="1" applyFont="1" applyAlignment="1">
      <alignment horizontal="left" vertical="top" wrapText="1"/>
    </xf>
    <xf numFmtId="174" fontId="29" fillId="0" borderId="0" xfId="47" applyNumberFormat="1" applyFont="1" applyAlignment="1">
      <alignment horizontal="left" vertical="top"/>
    </xf>
    <xf numFmtId="166" fontId="29" fillId="0" borderId="0" xfId="50" applyFont="1" applyAlignment="1">
      <alignment horizontal="right" vertical="top"/>
    </xf>
    <xf numFmtId="49" fontId="27" fillId="0" borderId="0" xfId="47" quotePrefix="1" applyNumberFormat="1" applyFont="1" applyAlignment="1">
      <alignment horizontal="left" vertical="top" wrapText="1"/>
    </xf>
    <xf numFmtId="174" fontId="27" fillId="0" borderId="0" xfId="47" applyNumberFormat="1" applyFont="1" applyAlignment="1">
      <alignment horizontal="left" vertical="top"/>
    </xf>
    <xf numFmtId="166" fontId="27" fillId="0" borderId="24" xfId="50" applyFont="1" applyBorder="1" applyAlignment="1">
      <alignment vertical="top"/>
    </xf>
    <xf numFmtId="166" fontId="27" fillId="0" borderId="0" xfId="50" applyFont="1" applyAlignment="1">
      <alignment vertical="top"/>
    </xf>
    <xf numFmtId="1" fontId="27" fillId="0" borderId="0" xfId="50" applyNumberFormat="1" applyFont="1" applyAlignment="1">
      <alignment horizontal="center" vertical="top"/>
    </xf>
    <xf numFmtId="166" fontId="27" fillId="0" borderId="24" xfId="50" applyFont="1" applyBorder="1" applyAlignment="1">
      <alignment horizontal="right" vertical="top"/>
    </xf>
    <xf numFmtId="166" fontId="27" fillId="0" borderId="0" xfId="50" applyFont="1" applyAlignment="1">
      <alignment horizontal="right" vertical="top"/>
    </xf>
    <xf numFmtId="0" fontId="27" fillId="0" borderId="0" xfId="47" applyFont="1" applyAlignment="1">
      <alignment horizontal="left" vertical="top"/>
    </xf>
    <xf numFmtId="43" fontId="29" fillId="0" borderId="0" xfId="47" applyNumberFormat="1" applyFont="1" applyAlignment="1">
      <alignment horizontal="left" vertical="top"/>
    </xf>
    <xf numFmtId="43" fontId="26" fillId="0" borderId="0" xfId="48" applyNumberFormat="1" applyFont="1"/>
    <xf numFmtId="166" fontId="27" fillId="0" borderId="21" xfId="50" applyFont="1" applyBorder="1" applyAlignment="1">
      <alignment vertical="top"/>
    </xf>
    <xf numFmtId="166" fontId="27" fillId="0" borderId="21" xfId="50" applyFont="1" applyBorder="1" applyAlignment="1">
      <alignment horizontal="right" vertical="top"/>
    </xf>
    <xf numFmtId="0" fontId="29" fillId="0" borderId="0" xfId="51" applyFont="1" applyAlignment="1">
      <alignment wrapText="1"/>
    </xf>
    <xf numFmtId="174" fontId="29" fillId="0" borderId="0" xfId="51" applyNumberFormat="1" applyFont="1" applyAlignment="1">
      <alignment horizontal="center"/>
    </xf>
    <xf numFmtId="166" fontId="29" fillId="0" borderId="0" xfId="50" applyFont="1"/>
    <xf numFmtId="0" fontId="24" fillId="0" borderId="0" xfId="47" applyFont="1" applyAlignment="1">
      <alignment wrapText="1"/>
    </xf>
    <xf numFmtId="166" fontId="24" fillId="0" borderId="0" xfId="50" applyFont="1"/>
    <xf numFmtId="1" fontId="29" fillId="0" borderId="0" xfId="50" applyNumberFormat="1" applyFont="1" applyAlignment="1">
      <alignment horizontal="center"/>
    </xf>
    <xf numFmtId="0" fontId="29" fillId="0" borderId="0" xfId="51" applyFont="1"/>
    <xf numFmtId="0" fontId="26" fillId="0" borderId="0" xfId="48" applyFont="1" applyAlignment="1">
      <alignment wrapText="1"/>
    </xf>
    <xf numFmtId="1" fontId="26" fillId="0" borderId="0" xfId="48" applyNumberFormat="1" applyFont="1" applyAlignment="1">
      <alignment horizontal="center"/>
    </xf>
    <xf numFmtId="0" fontId="31" fillId="0" borderId="0" xfId="0" applyFont="1"/>
    <xf numFmtId="0" fontId="32" fillId="0" borderId="27" xfId="0" applyFont="1" applyBorder="1" applyAlignment="1">
      <alignment horizontal="center" vertical="top"/>
    </xf>
    <xf numFmtId="0" fontId="32" fillId="0" borderId="30" xfId="0" applyFont="1" applyBorder="1" applyAlignment="1">
      <alignment horizontal="center" vertical="top"/>
    </xf>
    <xf numFmtId="0" fontId="33" fillId="0" borderId="31" xfId="0" applyFont="1" applyBorder="1" applyAlignment="1">
      <alignment horizontal="right" vertical="top"/>
    </xf>
    <xf numFmtId="0" fontId="0" fillId="0" borderId="0" xfId="0" applyAlignment="1">
      <alignment vertical="center"/>
    </xf>
    <xf numFmtId="0" fontId="31" fillId="0" borderId="0" xfId="0" applyFont="1" applyAlignment="1">
      <alignment vertical="center"/>
    </xf>
    <xf numFmtId="0" fontId="18" fillId="0" borderId="32" xfId="0" applyFont="1" applyBorder="1" applyAlignment="1">
      <alignment horizontal="left" vertical="center"/>
    </xf>
    <xf numFmtId="0" fontId="18" fillId="0" borderId="32" xfId="0" applyFont="1" applyBorder="1" applyAlignment="1">
      <alignment horizontal="right" vertical="center"/>
    </xf>
    <xf numFmtId="0" fontId="18" fillId="0" borderId="0" xfId="0" applyFont="1"/>
    <xf numFmtId="0" fontId="34" fillId="0" borderId="0" xfId="0" applyFont="1"/>
    <xf numFmtId="0" fontId="28" fillId="0" borderId="0" xfId="0" applyFont="1"/>
    <xf numFmtId="0" fontId="26" fillId="0" borderId="0" xfId="0" applyFont="1"/>
    <xf numFmtId="0" fontId="28" fillId="0" borderId="0" xfId="0" applyFont="1" applyAlignment="1">
      <alignment horizontal="right"/>
    </xf>
    <xf numFmtId="177" fontId="26" fillId="0" borderId="0" xfId="0" applyNumberFormat="1" applyFont="1"/>
    <xf numFmtId="0" fontId="28" fillId="0" borderId="21" xfId="0" applyFont="1" applyBorder="1"/>
    <xf numFmtId="177" fontId="28" fillId="0" borderId="21" xfId="0" applyNumberFormat="1" applyFont="1" applyBorder="1"/>
    <xf numFmtId="0" fontId="28" fillId="0" borderId="10" xfId="0" applyFont="1" applyBorder="1"/>
    <xf numFmtId="177" fontId="28" fillId="0" borderId="10" xfId="0" applyNumberFormat="1" applyFont="1" applyBorder="1"/>
    <xf numFmtId="2" fontId="26" fillId="0" borderId="0" xfId="0" applyNumberFormat="1" applyFont="1"/>
    <xf numFmtId="37" fontId="24" fillId="0" borderId="0" xfId="0" applyNumberFormat="1" applyFont="1"/>
    <xf numFmtId="37" fontId="24" fillId="0" borderId="0" xfId="46" applyNumberFormat="1" applyFont="1"/>
    <xf numFmtId="165" fontId="26" fillId="0" borderId="0" xfId="0" applyNumberFormat="1" applyFont="1"/>
    <xf numFmtId="177" fontId="28" fillId="0" borderId="0" xfId="0" applyNumberFormat="1" applyFont="1" applyAlignment="1">
      <alignment horizontal="center"/>
    </xf>
    <xf numFmtId="177" fontId="28" fillId="0" borderId="11" xfId="0" applyNumberFormat="1" applyFont="1" applyBorder="1" applyAlignment="1">
      <alignment horizontal="right"/>
    </xf>
    <xf numFmtId="177" fontId="28" fillId="0" borderId="11" xfId="0" applyNumberFormat="1" applyFont="1" applyBorder="1" applyAlignment="1">
      <alignment horizontal="center"/>
    </xf>
    <xf numFmtId="177" fontId="26" fillId="0" borderId="0" xfId="0" applyNumberFormat="1" applyFont="1" applyAlignment="1">
      <alignment horizontal="center"/>
    </xf>
    <xf numFmtId="177" fontId="26" fillId="0" borderId="12" xfId="0" applyNumberFormat="1" applyFont="1" applyBorder="1"/>
    <xf numFmtId="177" fontId="28" fillId="0" borderId="0" xfId="0" applyNumberFormat="1" applyFont="1"/>
    <xf numFmtId="0" fontId="26" fillId="0" borderId="0" xfId="0" applyFont="1" applyAlignment="1">
      <alignment vertical="top"/>
    </xf>
    <xf numFmtId="0" fontId="26" fillId="0" borderId="0" xfId="0" applyFont="1" applyAlignment="1">
      <alignment vertical="top" wrapText="1"/>
    </xf>
    <xf numFmtId="0" fontId="26" fillId="0" borderId="0" xfId="0" applyFont="1" applyAlignment="1">
      <alignment horizontal="right" vertical="top"/>
    </xf>
    <xf numFmtId="167" fontId="28" fillId="34" borderId="14" xfId="0" applyNumberFormat="1" applyFont="1" applyFill="1" applyBorder="1" applyAlignment="1">
      <alignment horizontal="right" vertical="top" wrapText="1"/>
    </xf>
    <xf numFmtId="0" fontId="36" fillId="0" borderId="0" xfId="0" applyFont="1" applyAlignment="1">
      <alignment vertical="top"/>
    </xf>
    <xf numFmtId="0" fontId="37" fillId="33" borderId="13" xfId="0" applyFont="1" applyFill="1" applyBorder="1" applyAlignment="1">
      <alignment horizontal="center" vertical="top"/>
    </xf>
    <xf numFmtId="0" fontId="37" fillId="33" borderId="13" xfId="0" applyFont="1" applyFill="1" applyBorder="1" applyAlignment="1">
      <alignment horizontal="center" vertical="top" wrapText="1"/>
    </xf>
    <xf numFmtId="0" fontId="37" fillId="33" borderId="13" xfId="0" applyFont="1" applyFill="1" applyBorder="1" applyAlignment="1">
      <alignment horizontal="right" vertical="top" wrapText="1"/>
    </xf>
    <xf numFmtId="0" fontId="38" fillId="0" borderId="15" xfId="0" applyFont="1" applyBorder="1" applyAlignment="1">
      <alignment vertical="top" wrapText="1"/>
    </xf>
    <xf numFmtId="0" fontId="38" fillId="0" borderId="16" xfId="0" applyFont="1" applyBorder="1" applyAlignment="1">
      <alignment vertical="top" wrapText="1"/>
    </xf>
    <xf numFmtId="0" fontId="38" fillId="0" borderId="17" xfId="0" applyFont="1" applyBorder="1" applyAlignment="1">
      <alignment vertical="top" wrapText="1"/>
    </xf>
    <xf numFmtId="167" fontId="26" fillId="0" borderId="14" xfId="0" applyNumberFormat="1" applyFont="1" applyBorder="1" applyAlignment="1">
      <alignment horizontal="right" vertical="top" wrapText="1"/>
    </xf>
    <xf numFmtId="0" fontId="38" fillId="0" borderId="0" xfId="0" applyFont="1" applyAlignment="1">
      <alignment vertical="top" wrapText="1"/>
    </xf>
    <xf numFmtId="167" fontId="38" fillId="0" borderId="14" xfId="0" applyNumberFormat="1" applyFont="1" applyBorder="1" applyAlignment="1">
      <alignment horizontal="right" vertical="top" wrapText="1"/>
    </xf>
    <xf numFmtId="0" fontId="38" fillId="0" borderId="14" xfId="0" applyFont="1" applyBorder="1" applyAlignment="1">
      <alignment horizontal="right" vertical="top" wrapText="1"/>
    </xf>
    <xf numFmtId="0" fontId="28" fillId="0" borderId="0" xfId="0" applyFont="1" applyAlignment="1">
      <alignment vertical="top"/>
    </xf>
    <xf numFmtId="167" fontId="26" fillId="0" borderId="0" xfId="0" applyNumberFormat="1" applyFont="1" applyAlignment="1">
      <alignment horizontal="right" vertical="top" wrapText="1"/>
    </xf>
    <xf numFmtId="168" fontId="28" fillId="34" borderId="14" xfId="0" applyNumberFormat="1" applyFont="1" applyFill="1" applyBorder="1" applyAlignment="1">
      <alignment horizontal="right" vertical="top" wrapText="1"/>
    </xf>
    <xf numFmtId="168" fontId="38" fillId="0" borderId="14" xfId="0" applyNumberFormat="1" applyFont="1" applyBorder="1" applyAlignment="1">
      <alignment horizontal="right" vertical="top" wrapText="1"/>
    </xf>
    <xf numFmtId="0" fontId="38" fillId="0" borderId="0" xfId="0" applyFont="1" applyAlignment="1">
      <alignment horizontal="right" vertical="top" wrapText="1"/>
    </xf>
    <xf numFmtId="168" fontId="38" fillId="0" borderId="0" xfId="0" applyNumberFormat="1" applyFont="1" applyAlignment="1">
      <alignment horizontal="right" vertical="top" wrapText="1"/>
    </xf>
    <xf numFmtId="0" fontId="24" fillId="0" borderId="0" xfId="44" applyFont="1" applyAlignment="1">
      <alignment vertical="top"/>
    </xf>
    <xf numFmtId="0" fontId="24" fillId="0" borderId="0" xfId="44" applyFont="1" applyAlignment="1">
      <alignment horizontal="right" vertical="top"/>
    </xf>
    <xf numFmtId="43" fontId="24" fillId="0" borderId="0" xfId="45" applyFont="1" applyAlignment="1">
      <alignment vertical="top"/>
    </xf>
    <xf numFmtId="171" fontId="24" fillId="0" borderId="0" xfId="44" applyNumberFormat="1" applyFont="1" applyAlignment="1">
      <alignment vertical="top" wrapText="1"/>
    </xf>
    <xf numFmtId="172" fontId="24" fillId="0" borderId="0" xfId="44" applyNumberFormat="1" applyFont="1" applyAlignment="1">
      <alignment vertical="top"/>
    </xf>
    <xf numFmtId="8" fontId="24" fillId="0" borderId="0" xfId="44" applyNumberFormat="1" applyFont="1" applyAlignment="1">
      <alignment horizontal="right" vertical="top"/>
    </xf>
    <xf numFmtId="43" fontId="24" fillId="0" borderId="21" xfId="45" applyFont="1" applyBorder="1" applyAlignment="1">
      <alignment vertical="top"/>
    </xf>
    <xf numFmtId="8" fontId="24" fillId="0" borderId="0" xfId="44" applyNumberFormat="1" applyFont="1" applyAlignment="1">
      <alignment vertical="top"/>
    </xf>
    <xf numFmtId="166" fontId="26" fillId="0" borderId="0" xfId="0" applyNumberFormat="1" applyFont="1" applyAlignment="1">
      <alignment vertical="top"/>
    </xf>
    <xf numFmtId="164" fontId="34" fillId="0" borderId="0" xfId="0" applyNumberFormat="1" applyFont="1"/>
    <xf numFmtId="0" fontId="34" fillId="0" borderId="0" xfId="0" applyFont="1" applyAlignment="1">
      <alignment vertical="center"/>
    </xf>
    <xf numFmtId="176" fontId="34" fillId="0" borderId="0" xfId="0" applyNumberFormat="1" applyFont="1" applyAlignment="1">
      <alignment horizontal="right" vertical="center"/>
    </xf>
    <xf numFmtId="0" fontId="34" fillId="0" borderId="33" xfId="0" applyFont="1" applyBorder="1" applyAlignment="1">
      <alignment vertical="center"/>
    </xf>
    <xf numFmtId="176" fontId="34" fillId="0" borderId="33" xfId="0" applyNumberFormat="1" applyFont="1" applyBorder="1" applyAlignment="1">
      <alignment horizontal="right" vertical="center"/>
    </xf>
    <xf numFmtId="0" fontId="18" fillId="0" borderId="33" xfId="0" applyFont="1" applyBorder="1" applyAlignment="1">
      <alignment vertical="center"/>
    </xf>
    <xf numFmtId="176" fontId="18" fillId="0" borderId="33" xfId="0" applyNumberFormat="1" applyFont="1" applyBorder="1" applyAlignment="1">
      <alignment horizontal="right" vertical="center"/>
    </xf>
    <xf numFmtId="4" fontId="34" fillId="0" borderId="0" xfId="0" applyNumberFormat="1" applyFont="1"/>
    <xf numFmtId="177" fontId="26" fillId="36" borderId="0" xfId="0" applyNumberFormat="1" applyFont="1" applyFill="1"/>
    <xf numFmtId="175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5" fontId="0" fillId="0" borderId="33" xfId="0" applyNumberFormat="1" applyBorder="1" applyAlignment="1">
      <alignment horizontal="left" vertical="center"/>
    </xf>
    <xf numFmtId="0" fontId="0" fillId="0" borderId="33" xfId="0" applyBorder="1" applyAlignment="1">
      <alignment vertical="center"/>
    </xf>
    <xf numFmtId="176" fontId="0" fillId="0" borderId="33" xfId="0" applyNumberFormat="1" applyBorder="1" applyAlignment="1">
      <alignment horizontal="right" vertical="center"/>
    </xf>
    <xf numFmtId="0" fontId="28" fillId="0" borderId="33" xfId="0" applyFont="1" applyBorder="1" applyAlignment="1">
      <alignment vertical="center"/>
    </xf>
    <xf numFmtId="176" fontId="28" fillId="0" borderId="33" xfId="0" applyNumberFormat="1" applyFont="1" applyBorder="1" applyAlignment="1">
      <alignment horizontal="right" vertical="center"/>
    </xf>
    <xf numFmtId="0" fontId="28" fillId="6" borderId="34" xfId="0" applyFont="1" applyFill="1" applyBorder="1" applyAlignment="1">
      <alignment vertical="center"/>
    </xf>
    <xf numFmtId="176" fontId="28" fillId="6" borderId="34" xfId="0" applyNumberFormat="1" applyFont="1" applyFill="1" applyBorder="1" applyAlignment="1">
      <alignment horizontal="right" vertical="center"/>
    </xf>
    <xf numFmtId="10" fontId="28" fillId="6" borderId="34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right" vertical="top"/>
    </xf>
    <xf numFmtId="167" fontId="26" fillId="0" borderId="0" xfId="0" applyNumberFormat="1" applyFont="1" applyAlignment="1">
      <alignment horizontal="right" vertical="top"/>
    </xf>
    <xf numFmtId="0" fontId="39" fillId="0" borderId="32" xfId="0" applyFont="1" applyBorder="1" applyAlignment="1">
      <alignment horizontal="left" vertical="center"/>
    </xf>
    <xf numFmtId="0" fontId="40" fillId="0" borderId="0" xfId="0" applyFont="1"/>
    <xf numFmtId="9" fontId="41" fillId="0" borderId="0" xfId="57" applyFont="1"/>
    <xf numFmtId="172" fontId="33" fillId="0" borderId="31" xfId="0" applyNumberFormat="1" applyFont="1" applyBorder="1" applyAlignment="1">
      <alignment horizontal="right" vertical="top"/>
    </xf>
    <xf numFmtId="0" fontId="43" fillId="0" borderId="0" xfId="0" applyFont="1"/>
    <xf numFmtId="0" fontId="34" fillId="0" borderId="0" xfId="59" applyFont="1"/>
    <xf numFmtId="0" fontId="18" fillId="0" borderId="0" xfId="59" applyFont="1" applyAlignment="1">
      <alignment vertical="center" wrapText="1"/>
    </xf>
    <xf numFmtId="0" fontId="34" fillId="0" borderId="0" xfId="59" applyFont="1" applyAlignment="1">
      <alignment vertical="center" wrapText="1"/>
    </xf>
    <xf numFmtId="0" fontId="45" fillId="0" borderId="0" xfId="42" applyFont="1" applyAlignment="1">
      <alignment vertical="top"/>
    </xf>
    <xf numFmtId="178" fontId="19" fillId="0" borderId="0" xfId="42" applyNumberFormat="1" applyAlignment="1">
      <alignment vertical="top"/>
    </xf>
    <xf numFmtId="0" fontId="28" fillId="34" borderId="15" xfId="0" applyFont="1" applyFill="1" applyBorder="1" applyAlignment="1">
      <alignment vertical="top" wrapText="1"/>
    </xf>
    <xf numFmtId="0" fontId="28" fillId="34" borderId="16" xfId="0" applyFont="1" applyFill="1" applyBorder="1" applyAlignment="1">
      <alignment vertical="top" wrapText="1"/>
    </xf>
    <xf numFmtId="0" fontId="28" fillId="34" borderId="17" xfId="0" applyFont="1" applyFill="1" applyBorder="1" applyAlignment="1">
      <alignment vertical="top" wrapText="1"/>
    </xf>
    <xf numFmtId="1" fontId="35" fillId="0" borderId="0" xfId="0" applyNumberFormat="1" applyFont="1" applyAlignment="1">
      <alignment horizontal="center" vertical="top"/>
    </xf>
    <xf numFmtId="0" fontId="35" fillId="0" borderId="0" xfId="0" applyFont="1" applyAlignment="1">
      <alignment horizontal="center" vertical="top"/>
    </xf>
    <xf numFmtId="0" fontId="28" fillId="34" borderId="15" xfId="0" applyFont="1" applyFill="1" applyBorder="1" applyAlignment="1">
      <alignment horizontal="left" vertical="top" wrapText="1"/>
    </xf>
    <xf numFmtId="0" fontId="28" fillId="34" borderId="16" xfId="0" applyFont="1" applyFill="1" applyBorder="1" applyAlignment="1">
      <alignment horizontal="left" vertical="top" wrapText="1"/>
    </xf>
    <xf numFmtId="0" fontId="28" fillId="34" borderId="17" xfId="0" applyFont="1" applyFill="1" applyBorder="1" applyAlignment="1">
      <alignment horizontal="left" vertical="top" wrapText="1"/>
    </xf>
    <xf numFmtId="0" fontId="38" fillId="0" borderId="18" xfId="0" applyFont="1" applyBorder="1" applyAlignment="1">
      <alignment horizontal="center" vertical="top" wrapText="1"/>
    </xf>
    <xf numFmtId="0" fontId="38" fillId="0" borderId="19" xfId="0" applyFont="1" applyBorder="1" applyAlignment="1">
      <alignment horizontal="center" vertical="top" wrapText="1"/>
    </xf>
    <xf numFmtId="0" fontId="38" fillId="0" borderId="20" xfId="0" applyFont="1" applyBorder="1" applyAlignment="1">
      <alignment horizontal="center" vertical="top" wrapText="1"/>
    </xf>
    <xf numFmtId="0" fontId="38" fillId="0" borderId="15" xfId="0" applyFont="1" applyBorder="1" applyAlignment="1">
      <alignment vertical="top" wrapText="1"/>
    </xf>
    <xf numFmtId="0" fontId="38" fillId="0" borderId="16" xfId="0" applyFont="1" applyBorder="1" applyAlignment="1">
      <alignment vertical="top" wrapText="1"/>
    </xf>
    <xf numFmtId="0" fontId="38" fillId="0" borderId="17" xfId="0" applyFont="1" applyBorder="1" applyAlignment="1">
      <alignment vertical="top" wrapText="1"/>
    </xf>
    <xf numFmtId="0" fontId="37" fillId="33" borderId="22" xfId="0" applyFont="1" applyFill="1" applyBorder="1" applyAlignment="1">
      <alignment horizontal="center" vertical="top" wrapText="1"/>
    </xf>
    <xf numFmtId="0" fontId="37" fillId="33" borderId="23" xfId="0" applyFont="1" applyFill="1" applyBorder="1" applyAlignment="1">
      <alignment horizontal="center" vertical="top" wrapText="1"/>
    </xf>
    <xf numFmtId="1" fontId="35" fillId="0" borderId="0" xfId="0" quotePrefix="1" applyNumberFormat="1" applyFont="1" applyAlignment="1">
      <alignment horizontal="center" vertical="top"/>
    </xf>
    <xf numFmtId="0" fontId="18" fillId="0" borderId="32" xfId="0" applyFont="1" applyBorder="1" applyAlignment="1">
      <alignment vertical="center" wrapText="1"/>
    </xf>
    <xf numFmtId="0" fontId="32" fillId="0" borderId="25" xfId="0" applyFont="1" applyBorder="1" applyAlignment="1">
      <alignment horizontal="center" vertical="top"/>
    </xf>
    <xf numFmtId="0" fontId="32" fillId="0" borderId="26" xfId="0" applyFont="1" applyBorder="1" applyAlignment="1">
      <alignment horizontal="center" vertical="top"/>
    </xf>
    <xf numFmtId="0" fontId="32" fillId="0" borderId="28" xfId="0" applyFont="1" applyBorder="1" applyAlignment="1">
      <alignment horizontal="center" vertical="top"/>
    </xf>
    <xf numFmtId="0" fontId="32" fillId="0" borderId="29" xfId="0" applyFont="1" applyBorder="1" applyAlignment="1">
      <alignment horizontal="center" vertical="top"/>
    </xf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9"/>
    <cellStyle name="Comma 3" xfId="45"/>
    <cellStyle name="Comma 3 2" xfId="56"/>
    <cellStyle name="Comma 4" xfId="53"/>
    <cellStyle name="Comma 5" xfId="50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7"/>
    <cellStyle name="Normal 2 3" xfId="48"/>
    <cellStyle name="Normal 2 4" xfId="52"/>
    <cellStyle name="Normal 3" xfId="46"/>
    <cellStyle name="Normal 3 2" xfId="54"/>
    <cellStyle name="Normal 4" xfId="55"/>
    <cellStyle name="Normal 4 2" xfId="44"/>
    <cellStyle name="Normal 5" xfId="58"/>
    <cellStyle name="Normal 6" xfId="59"/>
    <cellStyle name="Normal_Fixed Asset Register" xfId="51"/>
    <cellStyle name="Note" xfId="15" builtinId="10" customBuiltin="1"/>
    <cellStyle name="Output" xfId="10" builtinId="21" customBuiltin="1"/>
    <cellStyle name="Percent" xfId="57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Hansabay%20Pte.%20Ltd\200%20ACC\Accounts\2017\A170131%20Hansabay%20Pte%20Ltd%20MA\A170131%20Hansabay%20Pte%20Ltd%20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rtal.soas.com.sg/Operations/YY/In%20Tray/A151231%20Hansabay%20Pte%20Ltd%20MA%20@%20YE/A151231%20Hansabay%20Pte%20Ltd%20MA%20@%20YE_Preliminary%20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BS old"/>
      <sheetName val="PL"/>
      <sheetName val="PPE "/>
      <sheetName val="Sheet1"/>
      <sheetName val="Other Inv"/>
      <sheetName val="DBS SGD"/>
      <sheetName val="DBS USD"/>
      <sheetName val="DBS EUR"/>
      <sheetName val="DBS HK USD"/>
      <sheetName val="OCBC"/>
      <sheetName val="Deposit"/>
      <sheetName val="Prep Ins"/>
      <sheetName val="Other Prep"/>
      <sheetName val="Accrued Inc"/>
      <sheetName val="GST Jan"/>
      <sheetName val="GST"/>
      <sheetName val="CPF Payable"/>
      <sheetName val="Accrued Exp"/>
      <sheetName val="Due to Shareholder"/>
      <sheetName val="WHT"/>
      <sheetName val="TB"/>
      <sheetName val="GL"/>
      <sheetName val="Exchange rate"/>
      <sheetName val="2013aj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3">
          <cell r="D3">
            <v>1.4196</v>
          </cell>
        </row>
      </sheetData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  <sheetName val="BS old"/>
      <sheetName val="PL"/>
      <sheetName val="PPE"/>
      <sheetName val="Exchange rate"/>
      <sheetName val="Sheet1"/>
      <sheetName val="Other Inv"/>
      <sheetName val="DBS SGD"/>
      <sheetName val="DBS USD"/>
      <sheetName val="DBS EUR"/>
      <sheetName val="DBS HK USD"/>
      <sheetName val="OCBC"/>
      <sheetName val="Deposit"/>
      <sheetName val="Prep Ins"/>
      <sheetName val="Other Prep"/>
      <sheetName val="Accrued Inc"/>
      <sheetName val="GST Jan"/>
      <sheetName val="AP"/>
      <sheetName val="GST"/>
      <sheetName val="Accrued Exp"/>
      <sheetName val="Due to Shareholder"/>
      <sheetName val="WHT"/>
      <sheetName val="TB"/>
      <sheetName val="GL"/>
      <sheetName val="2013aje"/>
    </sheetNames>
    <sheetDataSet>
      <sheetData sheetId="0">
        <row r="52">
          <cell r="G52">
            <v>-4234.01</v>
          </cell>
        </row>
      </sheetData>
      <sheetData sheetId="1"/>
      <sheetData sheetId="2"/>
      <sheetData sheetId="3"/>
      <sheetData sheetId="4">
        <row r="3">
          <cell r="D3">
            <v>1.4138999999999999</v>
          </cell>
        </row>
        <row r="4">
          <cell r="D4">
            <v>1.5457000000000001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A41" sqref="A41:A49"/>
    </sheetView>
  </sheetViews>
  <sheetFormatPr defaultRowHeight="12"/>
  <cols>
    <col min="1" max="1" width="49" style="74" bestFit="1" customWidth="1"/>
    <col min="2" max="2" width="14.140625" style="74" customWidth="1"/>
    <col min="3" max="3" width="1" style="74" customWidth="1"/>
    <col min="4" max="4" width="11.42578125" style="74" bestFit="1" customWidth="1"/>
    <col min="5" max="5" width="9.140625" style="74"/>
    <col min="6" max="6" width="10.5703125" style="74" bestFit="1" customWidth="1"/>
    <col min="7" max="16384" width="9.140625" style="74"/>
  </cols>
  <sheetData>
    <row r="1" spans="1:4">
      <c r="A1" s="73" t="s">
        <v>224</v>
      </c>
      <c r="B1" s="73"/>
    </row>
    <row r="2" spans="1:4">
      <c r="A2" s="73" t="s">
        <v>0</v>
      </c>
    </row>
    <row r="3" spans="1:4">
      <c r="A3" s="73" t="s">
        <v>198</v>
      </c>
      <c r="B3" s="73"/>
    </row>
    <row r="4" spans="1:4">
      <c r="A4" s="73"/>
      <c r="B4" s="73"/>
    </row>
    <row r="5" spans="1:4">
      <c r="A5" s="73" t="s">
        <v>1</v>
      </c>
      <c r="B5" s="75" t="s">
        <v>2</v>
      </c>
    </row>
    <row r="6" spans="1:4">
      <c r="A6" s="73"/>
      <c r="B6" s="75" t="s">
        <v>19</v>
      </c>
    </row>
    <row r="7" spans="1:4">
      <c r="A7" s="73" t="s">
        <v>3</v>
      </c>
    </row>
    <row r="8" spans="1:4">
      <c r="A8" s="74" t="s">
        <v>4</v>
      </c>
      <c r="B8" s="76">
        <v>0</v>
      </c>
    </row>
    <row r="9" spans="1:4">
      <c r="A9" s="74" t="s">
        <v>5</v>
      </c>
      <c r="B9" s="76">
        <v>0</v>
      </c>
    </row>
    <row r="10" spans="1:4">
      <c r="A10" s="74" t="s">
        <v>173</v>
      </c>
      <c r="B10" s="76">
        <v>849.32</v>
      </c>
      <c r="D10" s="146"/>
    </row>
    <row r="11" spans="1:4">
      <c r="A11" s="74" t="s">
        <v>174</v>
      </c>
      <c r="B11" s="76">
        <v>1003847.14</v>
      </c>
      <c r="D11" s="146"/>
    </row>
    <row r="12" spans="1:4">
      <c r="A12" s="74" t="s">
        <v>175</v>
      </c>
      <c r="B12" s="76">
        <v>0</v>
      </c>
    </row>
    <row r="13" spans="1:4">
      <c r="A13" s="74" t="s">
        <v>176</v>
      </c>
      <c r="B13" s="76">
        <v>206636.32</v>
      </c>
      <c r="D13" s="146"/>
    </row>
    <row r="14" spans="1:4">
      <c r="A14" s="74" t="s">
        <v>59</v>
      </c>
      <c r="B14" s="76">
        <v>0</v>
      </c>
      <c r="D14" s="146"/>
    </row>
    <row r="15" spans="1:4" hidden="1">
      <c r="A15" s="74" t="s">
        <v>215</v>
      </c>
      <c r="B15" s="76">
        <v>0</v>
      </c>
    </row>
    <row r="16" spans="1:4">
      <c r="A16" s="74" t="s">
        <v>94</v>
      </c>
      <c r="B16" s="76">
        <v>4339.55</v>
      </c>
      <c r="D16" s="146"/>
    </row>
    <row r="17" spans="1:4">
      <c r="A17" s="74" t="s">
        <v>95</v>
      </c>
      <c r="B17" s="76">
        <v>-878.91</v>
      </c>
      <c r="D17" s="146"/>
    </row>
    <row r="18" spans="1:4">
      <c r="A18" s="74" t="s">
        <v>201</v>
      </c>
      <c r="B18" s="76">
        <v>1296.4100000000001</v>
      </c>
      <c r="D18" s="146"/>
    </row>
    <row r="19" spans="1:4">
      <c r="A19" s="74" t="s">
        <v>202</v>
      </c>
      <c r="B19" s="76">
        <v>-108.03</v>
      </c>
      <c r="D19" s="146"/>
    </row>
    <row r="20" spans="1:4" ht="12.75" thickBot="1">
      <c r="A20" s="77" t="s">
        <v>6</v>
      </c>
      <c r="B20" s="78">
        <f>SUM(B8:B19)</f>
        <v>1215981.8</v>
      </c>
    </row>
    <row r="21" spans="1:4" ht="12.75" thickTop="1">
      <c r="B21" s="76"/>
    </row>
    <row r="22" spans="1:4">
      <c r="A22" s="73" t="s">
        <v>7</v>
      </c>
      <c r="B22" s="76"/>
    </row>
    <row r="23" spans="1:4">
      <c r="A23" s="74" t="s">
        <v>9</v>
      </c>
      <c r="B23" s="76">
        <f>431854.38-12.06</f>
        <v>431842.32</v>
      </c>
      <c r="D23" s="146"/>
    </row>
    <row r="24" spans="1:4">
      <c r="A24" s="74" t="s">
        <v>216</v>
      </c>
      <c r="B24" s="76">
        <v>31157.27</v>
      </c>
    </row>
    <row r="25" spans="1:4">
      <c r="A25" s="74" t="s">
        <v>219</v>
      </c>
      <c r="B25" s="76">
        <v>1200000</v>
      </c>
    </row>
    <row r="26" spans="1:4">
      <c r="A26" s="74" t="s">
        <v>80</v>
      </c>
      <c r="B26" s="76">
        <v>-180.8</v>
      </c>
    </row>
    <row r="27" spans="1:4">
      <c r="A27" s="74" t="s">
        <v>177</v>
      </c>
      <c r="B27" s="76">
        <v>0</v>
      </c>
    </row>
    <row r="28" spans="1:4">
      <c r="A28" s="74" t="s">
        <v>214</v>
      </c>
      <c r="B28" s="76">
        <v>0</v>
      </c>
      <c r="D28" s="146"/>
    </row>
    <row r="29" spans="1:4" hidden="1">
      <c r="A29" s="74" t="s">
        <v>8</v>
      </c>
      <c r="B29" s="129">
        <v>0</v>
      </c>
    </row>
    <row r="30" spans="1:4" ht="12.75" thickBot="1">
      <c r="A30" s="77" t="s">
        <v>10</v>
      </c>
      <c r="B30" s="78">
        <f>SUM(B23:B29)</f>
        <v>1662818.79</v>
      </c>
    </row>
    <row r="31" spans="1:4" ht="12.75" thickTop="1">
      <c r="B31" s="76"/>
    </row>
    <row r="32" spans="1:4" ht="12.75" thickBot="1">
      <c r="A32" s="79" t="s">
        <v>11</v>
      </c>
      <c r="B32" s="80">
        <f>B20-B30</f>
        <v>-446836.99</v>
      </c>
    </row>
    <row r="33" spans="1:10" ht="12.75" thickTop="1">
      <c r="B33" s="76"/>
    </row>
    <row r="34" spans="1:10">
      <c r="A34" s="73" t="s">
        <v>12</v>
      </c>
      <c r="B34" s="76"/>
    </row>
    <row r="35" spans="1:10">
      <c r="A35" s="74" t="s">
        <v>13</v>
      </c>
      <c r="B35" s="76">
        <v>10000</v>
      </c>
    </row>
    <row r="36" spans="1:10">
      <c r="A36" s="74" t="s">
        <v>81</v>
      </c>
      <c r="B36" s="76">
        <v>24286.95</v>
      </c>
      <c r="J36" s="76"/>
    </row>
    <row r="37" spans="1:10">
      <c r="A37" s="74" t="s">
        <v>14</v>
      </c>
      <c r="B37" s="76">
        <v>-481123.94</v>
      </c>
      <c r="D37" s="143"/>
    </row>
    <row r="38" spans="1:10" ht="12.75" thickBot="1">
      <c r="A38" s="77" t="s">
        <v>15</v>
      </c>
      <c r="B38" s="78">
        <f>SUM(B35:B37)</f>
        <v>-446836.99</v>
      </c>
      <c r="D38" s="81">
        <f>B32-B38</f>
        <v>0</v>
      </c>
    </row>
    <row r="39" spans="1:10" ht="12.75" thickTop="1">
      <c r="D39" s="76">
        <f>B37-PL!G54</f>
        <v>2.4447217583656311E-9</v>
      </c>
    </row>
    <row r="41" spans="1:10">
      <c r="A41" s="82"/>
      <c r="B41" s="83"/>
    </row>
    <row r="42" spans="1:10">
      <c r="A42" s="82"/>
      <c r="B42" s="83"/>
    </row>
    <row r="43" spans="1:10">
      <c r="A43" s="82"/>
      <c r="B43" s="83"/>
    </row>
    <row r="44" spans="1:10">
      <c r="A44" s="83"/>
      <c r="B44" s="83"/>
    </row>
    <row r="45" spans="1:10">
      <c r="A45" s="83"/>
      <c r="B45" s="83"/>
    </row>
    <row r="46" spans="1:10">
      <c r="A46" s="83"/>
      <c r="B46" s="83"/>
    </row>
    <row r="47" spans="1:10">
      <c r="A47" s="83"/>
      <c r="B47" s="83"/>
    </row>
    <row r="48" spans="1:10">
      <c r="A48" s="83"/>
      <c r="B48" s="83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90" zoomScaleNormal="90" workbookViewId="0">
      <selection activeCell="B8" sqref="B8"/>
    </sheetView>
  </sheetViews>
  <sheetFormatPr defaultRowHeight="12.75"/>
  <cols>
    <col min="1" max="1" width="14.28515625" style="2" customWidth="1"/>
    <col min="2" max="2" width="17.5703125" style="2" customWidth="1"/>
    <col min="3" max="3" width="56.28515625" style="2" customWidth="1"/>
    <col min="4" max="4" width="16.5703125" style="2" customWidth="1"/>
    <col min="5" max="5" width="14.140625" style="2" customWidth="1"/>
    <col min="6" max="6" width="16.5703125" style="2" customWidth="1"/>
    <col min="7" max="16384" width="9.140625" style="2"/>
  </cols>
  <sheetData>
    <row r="1" spans="1:6">
      <c r="A1" s="1" t="str">
        <f>BS!A1</f>
        <v>ABC PTE. LTD.</v>
      </c>
    </row>
    <row r="2" spans="1:6">
      <c r="A2" s="3" t="s">
        <v>218</v>
      </c>
    </row>
    <row r="3" spans="1:6">
      <c r="A3" s="3"/>
    </row>
    <row r="5" spans="1:6">
      <c r="A5" s="4" t="s">
        <v>62</v>
      </c>
      <c r="B5" s="4" t="s">
        <v>113</v>
      </c>
      <c r="C5" s="4" t="s">
        <v>24</v>
      </c>
      <c r="D5" s="4" t="s">
        <v>79</v>
      </c>
      <c r="E5" s="4" t="s">
        <v>60</v>
      </c>
      <c r="F5" s="4" t="s">
        <v>70</v>
      </c>
    </row>
    <row r="6" spans="1:6" s="17" customFormat="1" ht="21.75" customHeight="1">
      <c r="A6" s="14"/>
      <c r="B6" s="15"/>
      <c r="C6" s="15"/>
      <c r="D6" s="16"/>
    </row>
    <row r="7" spans="1:6" s="9" customFormat="1" ht="25.5">
      <c r="A7" s="6">
        <v>44985</v>
      </c>
      <c r="B7" s="7" t="s">
        <v>233</v>
      </c>
      <c r="C7" s="7" t="s">
        <v>220</v>
      </c>
      <c r="D7" s="8">
        <v>42000</v>
      </c>
      <c r="E7" s="151">
        <f>MAS!C7</f>
        <v>1.3480000000000001</v>
      </c>
      <c r="F7" s="8">
        <f>D7/E7</f>
        <v>31157.270029673589</v>
      </c>
    </row>
    <row r="8" spans="1:6" s="9" customFormat="1">
      <c r="A8" s="6"/>
      <c r="B8" s="7"/>
      <c r="C8" s="7"/>
      <c r="D8" s="8"/>
    </row>
    <row r="9" spans="1:6" s="9" customFormat="1" hidden="1">
      <c r="A9" s="5"/>
      <c r="B9" s="7"/>
      <c r="C9" s="7"/>
      <c r="D9" s="8"/>
    </row>
    <row r="10" spans="1:6" s="9" customFormat="1" hidden="1">
      <c r="A10" s="6"/>
      <c r="B10" s="7"/>
      <c r="C10" s="7"/>
      <c r="D10" s="8"/>
    </row>
    <row r="11" spans="1:6" s="9" customFormat="1">
      <c r="A11" s="10"/>
      <c r="B11" s="11"/>
      <c r="C11" s="11"/>
      <c r="D11" s="12"/>
    </row>
    <row r="12" spans="1:6" s="9" customFormat="1" ht="13.5" thickBot="1">
      <c r="A12" s="10"/>
      <c r="B12" s="11"/>
      <c r="C12" s="11"/>
      <c r="D12" s="13">
        <f>SUM(D6:D11)</f>
        <v>42000</v>
      </c>
      <c r="F12" s="13">
        <f>SUM(F6:F11)</f>
        <v>31157.270029673589</v>
      </c>
    </row>
    <row r="13" spans="1:6" ht="13.5" thickTop="1">
      <c r="E13" s="9"/>
    </row>
    <row r="14" spans="1:6">
      <c r="E14" s="9"/>
    </row>
    <row r="15" spans="1:6">
      <c r="D15" s="18"/>
      <c r="E15" s="9"/>
      <c r="F15" s="18">
        <f>F12-BS!B24</f>
        <v>2.9673588869627565E-5</v>
      </c>
    </row>
    <row r="16" spans="1:6">
      <c r="E16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90" zoomScaleNormal="90" workbookViewId="0">
      <selection activeCell="G21" sqref="G21"/>
    </sheetView>
  </sheetViews>
  <sheetFormatPr defaultRowHeight="12.75"/>
  <cols>
    <col min="1" max="1" width="14.28515625" style="2" customWidth="1"/>
    <col min="2" max="2" width="16.42578125" style="2" bestFit="1" customWidth="1"/>
    <col min="3" max="3" width="42.5703125" style="2" customWidth="1"/>
    <col min="4" max="4" width="14" style="2" customWidth="1"/>
    <col min="5" max="16384" width="9.140625" style="2"/>
  </cols>
  <sheetData>
    <row r="1" spans="1:4">
      <c r="A1" s="1" t="str">
        <f>BS!A1</f>
        <v>ABC PTE. LTD.</v>
      </c>
    </row>
    <row r="2" spans="1:4">
      <c r="A2" s="3" t="s">
        <v>67</v>
      </c>
    </row>
    <row r="3" spans="1:4">
      <c r="A3" s="3"/>
    </row>
    <row r="5" spans="1:4">
      <c r="A5" s="4" t="s">
        <v>62</v>
      </c>
      <c r="B5" s="4" t="s">
        <v>66</v>
      </c>
      <c r="C5" s="4" t="s">
        <v>24</v>
      </c>
      <c r="D5" s="4" t="s">
        <v>70</v>
      </c>
    </row>
    <row r="6" spans="1:4" s="17" customFormat="1" ht="21.75" customHeight="1">
      <c r="A6" s="14">
        <v>44285</v>
      </c>
      <c r="B6" s="15" t="s">
        <v>68</v>
      </c>
      <c r="C6" s="15" t="s">
        <v>69</v>
      </c>
      <c r="D6" s="16">
        <v>3270.65</v>
      </c>
    </row>
    <row r="7" spans="1:4" s="9" customFormat="1">
      <c r="A7" s="6">
        <v>44636</v>
      </c>
      <c r="B7" s="7" t="s">
        <v>68</v>
      </c>
      <c r="C7" s="7" t="s">
        <v>114</v>
      </c>
      <c r="D7" s="8">
        <v>-2060.94</v>
      </c>
    </row>
    <row r="8" spans="1:4" s="9" customFormat="1">
      <c r="A8" s="6"/>
      <c r="B8" s="7"/>
      <c r="C8" s="7"/>
      <c r="D8" s="8"/>
    </row>
    <row r="9" spans="1:4" s="9" customFormat="1">
      <c r="A9" s="6"/>
      <c r="B9" s="7"/>
      <c r="C9" s="7"/>
      <c r="D9" s="8"/>
    </row>
    <row r="10" spans="1:4" s="9" customFormat="1" hidden="1">
      <c r="A10" s="5"/>
      <c r="B10" s="7"/>
      <c r="C10" s="7"/>
      <c r="D10" s="8"/>
    </row>
    <row r="11" spans="1:4" s="9" customFormat="1" hidden="1">
      <c r="A11" s="6"/>
      <c r="B11" s="7"/>
      <c r="C11" s="7"/>
      <c r="D11" s="8"/>
    </row>
    <row r="12" spans="1:4" s="9" customFormat="1">
      <c r="A12" s="10"/>
      <c r="B12" s="11"/>
      <c r="C12" s="11"/>
      <c r="D12" s="12"/>
    </row>
    <row r="13" spans="1:4" s="9" customFormat="1" ht="13.5" thickBot="1">
      <c r="A13" s="10"/>
      <c r="B13" s="11"/>
      <c r="C13" s="11"/>
      <c r="D13" s="13">
        <f>SUM(D6:D12)</f>
        <v>1209.71</v>
      </c>
    </row>
    <row r="14" spans="1:4" ht="13.5" thickTop="1"/>
    <row r="16" spans="1:4">
      <c r="D16" s="18">
        <f>D13-BS!B29</f>
        <v>1209.71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90" zoomScaleNormal="90" workbookViewId="0">
      <selection activeCell="B8" sqref="B8"/>
    </sheetView>
  </sheetViews>
  <sheetFormatPr defaultRowHeight="12.75"/>
  <cols>
    <col min="1" max="1" width="14.28515625" style="2" customWidth="1"/>
    <col min="2" max="2" width="25.85546875" style="2" customWidth="1"/>
    <col min="3" max="3" width="56.28515625" style="2" customWidth="1"/>
    <col min="4" max="4" width="14.85546875" style="2" bestFit="1" customWidth="1"/>
    <col min="5" max="16384" width="9.140625" style="2"/>
  </cols>
  <sheetData>
    <row r="1" spans="1:5">
      <c r="A1" s="1" t="str">
        <f>BS!A1</f>
        <v>ABC PTE. LTD.</v>
      </c>
    </row>
    <row r="2" spans="1:5">
      <c r="A2" s="3" t="s">
        <v>221</v>
      </c>
    </row>
    <row r="3" spans="1:5">
      <c r="A3" s="3"/>
    </row>
    <row r="5" spans="1:5">
      <c r="A5" s="4" t="s">
        <v>62</v>
      </c>
      <c r="B5" s="4" t="s">
        <v>113</v>
      </c>
      <c r="C5" s="4" t="s">
        <v>24</v>
      </c>
      <c r="D5" s="4" t="s">
        <v>70</v>
      </c>
    </row>
    <row r="6" spans="1:5" s="17" customFormat="1" ht="21.75" customHeight="1">
      <c r="A6" s="14"/>
      <c r="B6" s="15"/>
      <c r="C6" s="15"/>
      <c r="D6" s="16"/>
    </row>
    <row r="7" spans="1:5" s="9" customFormat="1">
      <c r="A7" s="6">
        <v>44985</v>
      </c>
      <c r="B7" s="7" t="s">
        <v>243</v>
      </c>
      <c r="C7" s="7" t="s">
        <v>222</v>
      </c>
      <c r="D7" s="8">
        <v>1200000</v>
      </c>
      <c r="E7" s="150"/>
    </row>
    <row r="8" spans="1:5" s="9" customFormat="1">
      <c r="A8" s="6"/>
      <c r="B8" s="7"/>
      <c r="C8" s="7"/>
      <c r="D8" s="8"/>
    </row>
    <row r="9" spans="1:5" s="9" customFormat="1">
      <c r="A9" s="6"/>
      <c r="B9" s="7"/>
      <c r="C9" s="7"/>
      <c r="D9" s="8"/>
    </row>
    <row r="10" spans="1:5" s="9" customFormat="1" hidden="1">
      <c r="A10" s="5"/>
      <c r="B10" s="7"/>
      <c r="C10" s="7"/>
      <c r="D10" s="8"/>
    </row>
    <row r="11" spans="1:5" s="9" customFormat="1" hidden="1">
      <c r="A11" s="6"/>
      <c r="B11" s="7"/>
      <c r="C11" s="7"/>
      <c r="D11" s="8"/>
    </row>
    <row r="12" spans="1:5" s="9" customFormat="1">
      <c r="A12" s="10"/>
      <c r="B12" s="11"/>
      <c r="C12" s="11"/>
      <c r="D12" s="12"/>
    </row>
    <row r="13" spans="1:5" s="9" customFormat="1" ht="13.5" thickBot="1">
      <c r="A13" s="10"/>
      <c r="B13" s="11"/>
      <c r="C13" s="11"/>
      <c r="D13" s="13">
        <f>SUM(D6:D12)</f>
        <v>1200000</v>
      </c>
    </row>
    <row r="14" spans="1:5" ht="13.5" thickTop="1"/>
    <row r="16" spans="1:5">
      <c r="D16" s="18">
        <f>D13-BS!B25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90" zoomScaleNormal="90" workbookViewId="0">
      <selection activeCell="C5" sqref="C5:E5"/>
    </sheetView>
  </sheetViews>
  <sheetFormatPr defaultRowHeight="12.75"/>
  <cols>
    <col min="1" max="1" width="14.28515625" style="2" customWidth="1"/>
    <col min="2" max="2" width="32.7109375" style="2" customWidth="1"/>
    <col min="3" max="3" width="13.85546875" style="2" bestFit="1" customWidth="1"/>
    <col min="4" max="4" width="14.85546875" style="2" customWidth="1"/>
    <col min="5" max="5" width="14" style="2" customWidth="1"/>
    <col min="6" max="16384" width="9.140625" style="2"/>
  </cols>
  <sheetData>
    <row r="1" spans="1:5">
      <c r="A1" s="1" t="str">
        <f>BS!A1</f>
        <v>ABC PTE. LTD.</v>
      </c>
    </row>
    <row r="2" spans="1:5">
      <c r="A2" s="3" t="s">
        <v>77</v>
      </c>
    </row>
    <row r="3" spans="1:5">
      <c r="A3" s="3"/>
    </row>
    <row r="5" spans="1:5" ht="20.25" customHeight="1">
      <c r="A5" s="4" t="s">
        <v>62</v>
      </c>
      <c r="B5" s="4" t="s">
        <v>24</v>
      </c>
      <c r="C5" s="4" t="s">
        <v>79</v>
      </c>
      <c r="D5" s="4" t="s">
        <v>60</v>
      </c>
      <c r="E5" s="4" t="s">
        <v>70</v>
      </c>
    </row>
    <row r="6" spans="1:5" s="17" customFormat="1" ht="21.75" customHeight="1">
      <c r="A6" s="14">
        <v>44620</v>
      </c>
      <c r="B6" s="2" t="s">
        <v>78</v>
      </c>
      <c r="C6" s="16">
        <v>1474.33</v>
      </c>
      <c r="D6" s="2">
        <v>1.3483000000000001</v>
      </c>
      <c r="E6" s="16">
        <f>C6/D6</f>
        <v>1093.4732626270118</v>
      </c>
    </row>
    <row r="7" spans="1:5" s="9" customFormat="1">
      <c r="A7" s="6"/>
      <c r="B7" s="7"/>
      <c r="C7" s="7"/>
      <c r="D7" s="7"/>
      <c r="E7" s="8"/>
    </row>
    <row r="8" spans="1:5" s="9" customFormat="1">
      <c r="A8" s="6"/>
      <c r="B8" s="7"/>
      <c r="C8" s="7"/>
      <c r="D8" s="7"/>
      <c r="E8" s="8"/>
    </row>
    <row r="9" spans="1:5" s="9" customFormat="1">
      <c r="A9" s="6"/>
      <c r="B9" s="7"/>
      <c r="C9" s="7"/>
      <c r="D9" s="7"/>
      <c r="E9" s="8"/>
    </row>
    <row r="10" spans="1:5" s="9" customFormat="1" hidden="1">
      <c r="A10" s="5"/>
      <c r="B10" s="7"/>
      <c r="C10" s="7"/>
      <c r="D10" s="7"/>
      <c r="E10" s="8"/>
    </row>
    <row r="11" spans="1:5" s="9" customFormat="1" hidden="1">
      <c r="A11" s="6"/>
      <c r="B11" s="7"/>
      <c r="C11" s="7"/>
      <c r="D11" s="7"/>
      <c r="E11" s="8"/>
    </row>
    <row r="12" spans="1:5" s="9" customFormat="1">
      <c r="A12" s="10"/>
      <c r="B12" s="11"/>
      <c r="C12" s="11"/>
      <c r="D12" s="11"/>
      <c r="E12" s="12"/>
    </row>
    <row r="13" spans="1:5" s="9" customFormat="1" ht="13.5" thickBot="1">
      <c r="A13" s="10"/>
      <c r="B13" s="11"/>
      <c r="C13" s="11"/>
      <c r="D13" s="11"/>
      <c r="E13" s="13">
        <f>SUM(E6:E12)</f>
        <v>1093.4732626270118</v>
      </c>
    </row>
    <row r="14" spans="1:5" ht="13.5" thickTop="1"/>
    <row r="16" spans="1:5">
      <c r="E16" s="18">
        <f>E13-BS!B28</f>
        <v>1093.4732626270118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K28" sqref="K28:K31"/>
    </sheetView>
  </sheetViews>
  <sheetFormatPr defaultRowHeight="12.75"/>
  <cols>
    <col min="1" max="1" width="34" style="72" bestFit="1" customWidth="1"/>
    <col min="2" max="2" width="12.7109375" style="72" bestFit="1" customWidth="1"/>
    <col min="3" max="3" width="22" style="72" bestFit="1" customWidth="1"/>
    <col min="4" max="9" width="13" style="72" customWidth="1"/>
    <col min="10" max="10" width="13.85546875" style="72" customWidth="1"/>
    <col min="11" max="11" width="13.85546875" style="72" bestFit="1" customWidth="1"/>
    <col min="12" max="12" width="18.28515625" style="72" customWidth="1"/>
    <col min="13" max="13" width="15.42578125" style="72" customWidth="1"/>
    <col min="14" max="14" width="9.140625" style="72"/>
    <col min="15" max="15" width="11.140625" style="72" bestFit="1" customWidth="1"/>
    <col min="16" max="16384" width="9.140625" style="72"/>
  </cols>
  <sheetData>
    <row r="1" spans="1:13">
      <c r="A1" s="71" t="s">
        <v>63</v>
      </c>
    </row>
    <row r="2" spans="1:13">
      <c r="A2" s="71" t="s">
        <v>224</v>
      </c>
    </row>
    <row r="3" spans="1:13">
      <c r="A3" s="71" t="s">
        <v>198</v>
      </c>
      <c r="B3" s="71"/>
      <c r="C3" s="71"/>
      <c r="D3" s="71"/>
      <c r="E3" s="71"/>
      <c r="F3" s="71"/>
      <c r="G3" s="71"/>
      <c r="H3" s="71"/>
      <c r="I3" s="71"/>
    </row>
    <row r="4" spans="1:13">
      <c r="A4" s="71"/>
    </row>
    <row r="6" spans="1:13">
      <c r="A6" s="142" t="s">
        <v>115</v>
      </c>
      <c r="B6" s="142" t="s">
        <v>61</v>
      </c>
      <c r="C6" s="142" t="s">
        <v>116</v>
      </c>
      <c r="D6" s="70" t="s">
        <v>213</v>
      </c>
      <c r="E6" s="70" t="s">
        <v>117</v>
      </c>
      <c r="F6" s="70" t="s">
        <v>118</v>
      </c>
      <c r="G6" s="70" t="s">
        <v>119</v>
      </c>
      <c r="H6" s="70" t="s">
        <v>120</v>
      </c>
      <c r="I6" s="70" t="s">
        <v>121</v>
      </c>
      <c r="J6" s="70" t="s">
        <v>26</v>
      </c>
      <c r="M6" s="121"/>
    </row>
    <row r="7" spans="1:13" ht="15">
      <c r="A7"/>
      <c r="B7"/>
      <c r="C7"/>
      <c r="D7"/>
      <c r="E7"/>
      <c r="F7"/>
      <c r="G7"/>
      <c r="H7"/>
      <c r="I7"/>
    </row>
    <row r="8" spans="1:13">
      <c r="A8" s="169" t="s">
        <v>225</v>
      </c>
      <c r="B8" s="169"/>
      <c r="C8" s="169"/>
      <c r="D8" s="169"/>
      <c r="E8" s="169"/>
      <c r="F8" s="169"/>
      <c r="G8" s="169"/>
      <c r="H8" s="169"/>
      <c r="I8" s="169"/>
      <c r="J8" s="169"/>
    </row>
    <row r="9" spans="1:13" ht="15">
      <c r="A9" s="130">
        <v>44922</v>
      </c>
      <c r="B9" s="130">
        <v>44953</v>
      </c>
      <c r="C9" s="67" t="s">
        <v>206</v>
      </c>
      <c r="D9" s="131">
        <v>0</v>
      </c>
      <c r="E9" s="131">
        <v>0</v>
      </c>
      <c r="F9" s="131">
        <v>71250</v>
      </c>
      <c r="G9" s="131">
        <v>0</v>
      </c>
      <c r="H9" s="131">
        <v>0</v>
      </c>
      <c r="I9" s="131">
        <v>0</v>
      </c>
      <c r="J9" s="131">
        <v>71250</v>
      </c>
    </row>
    <row r="10" spans="1:13">
      <c r="A10" s="135" t="s">
        <v>226</v>
      </c>
      <c r="B10" s="135"/>
      <c r="C10" s="135"/>
      <c r="D10" s="136">
        <f t="shared" ref="D10:J10" si="0">D9</f>
        <v>0</v>
      </c>
      <c r="E10" s="136">
        <f t="shared" si="0"/>
        <v>0</v>
      </c>
      <c r="F10" s="136">
        <f t="shared" si="0"/>
        <v>71250</v>
      </c>
      <c r="G10" s="136">
        <f t="shared" si="0"/>
        <v>0</v>
      </c>
      <c r="H10" s="136">
        <f t="shared" si="0"/>
        <v>0</v>
      </c>
      <c r="I10" s="136">
        <f t="shared" si="0"/>
        <v>0</v>
      </c>
      <c r="J10" s="136">
        <f t="shared" si="0"/>
        <v>71250</v>
      </c>
    </row>
    <row r="11" spans="1:13" ht="15">
      <c r="A11"/>
      <c r="B11"/>
      <c r="C11"/>
      <c r="D11"/>
      <c r="E11"/>
      <c r="F11"/>
      <c r="G11"/>
      <c r="H11"/>
      <c r="I11"/>
      <c r="J11"/>
    </row>
    <row r="12" spans="1:13">
      <c r="A12" s="169" t="s">
        <v>227</v>
      </c>
      <c r="B12" s="169"/>
      <c r="C12" s="169"/>
      <c r="D12" s="169"/>
      <c r="E12" s="169"/>
      <c r="F12" s="169"/>
      <c r="G12" s="169"/>
      <c r="H12" s="169"/>
      <c r="I12" s="169"/>
      <c r="J12" s="169"/>
    </row>
    <row r="13" spans="1:13" ht="15">
      <c r="A13" s="130">
        <v>44957</v>
      </c>
      <c r="B13" s="130">
        <v>44988</v>
      </c>
      <c r="C13" s="67" t="s">
        <v>207</v>
      </c>
      <c r="D13" s="131">
        <v>181996.44</v>
      </c>
      <c r="E13" s="131">
        <v>0</v>
      </c>
      <c r="F13" s="131">
        <v>0</v>
      </c>
      <c r="G13" s="131">
        <v>0</v>
      </c>
      <c r="H13" s="131">
        <v>0</v>
      </c>
      <c r="I13" s="131">
        <v>0</v>
      </c>
      <c r="J13" s="131">
        <v>181996.44</v>
      </c>
    </row>
    <row r="14" spans="1:13" ht="15">
      <c r="A14" s="132">
        <v>44972</v>
      </c>
      <c r="B14" s="132">
        <v>44972</v>
      </c>
      <c r="C14" s="133" t="s">
        <v>208</v>
      </c>
      <c r="D14" s="134">
        <v>0</v>
      </c>
      <c r="E14" s="134">
        <v>70567.63</v>
      </c>
      <c r="F14" s="134">
        <v>0</v>
      </c>
      <c r="G14" s="134">
        <v>0</v>
      </c>
      <c r="H14" s="134">
        <v>0</v>
      </c>
      <c r="I14" s="134">
        <v>0</v>
      </c>
      <c r="J14" s="134">
        <v>70567.63</v>
      </c>
    </row>
    <row r="15" spans="1:13">
      <c r="A15" s="135" t="s">
        <v>228</v>
      </c>
      <c r="B15" s="135"/>
      <c r="C15" s="135"/>
      <c r="D15" s="136">
        <f t="shared" ref="D15:J15" si="1">SUM(D13:D14)</f>
        <v>181996.44</v>
      </c>
      <c r="E15" s="136">
        <f t="shared" si="1"/>
        <v>70567.63</v>
      </c>
      <c r="F15" s="136">
        <f t="shared" si="1"/>
        <v>0</v>
      </c>
      <c r="G15" s="136">
        <f t="shared" si="1"/>
        <v>0</v>
      </c>
      <c r="H15" s="136">
        <f t="shared" si="1"/>
        <v>0</v>
      </c>
      <c r="I15" s="136">
        <f t="shared" si="1"/>
        <v>0</v>
      </c>
      <c r="J15" s="136">
        <f t="shared" si="1"/>
        <v>252564.07</v>
      </c>
    </row>
    <row r="16" spans="1:13" ht="15" customHeight="1">
      <c r="A16"/>
      <c r="B16"/>
      <c r="C16"/>
      <c r="D16"/>
      <c r="E16"/>
      <c r="F16"/>
      <c r="G16"/>
      <c r="H16"/>
      <c r="I16"/>
      <c r="J16"/>
    </row>
    <row r="17" spans="1:10">
      <c r="A17" s="169" t="s">
        <v>229</v>
      </c>
      <c r="B17" s="169"/>
      <c r="C17" s="169"/>
      <c r="D17" s="169"/>
      <c r="E17" s="169"/>
      <c r="F17" s="169"/>
      <c r="G17" s="169"/>
      <c r="H17" s="169"/>
      <c r="I17" s="169"/>
      <c r="J17" s="169"/>
    </row>
    <row r="18" spans="1:10" ht="15">
      <c r="A18" s="130">
        <v>44958</v>
      </c>
      <c r="B18" s="130">
        <v>44986</v>
      </c>
      <c r="C18" s="67" t="s">
        <v>209</v>
      </c>
      <c r="D18" s="131">
        <v>22919.5</v>
      </c>
      <c r="E18" s="131">
        <v>0</v>
      </c>
      <c r="F18" s="131">
        <v>0</v>
      </c>
      <c r="G18" s="131">
        <v>0</v>
      </c>
      <c r="H18" s="131">
        <v>0</v>
      </c>
      <c r="I18" s="131">
        <v>0</v>
      </c>
      <c r="J18" s="131">
        <v>22919.5</v>
      </c>
    </row>
    <row r="19" spans="1:10">
      <c r="A19" s="135" t="s">
        <v>230</v>
      </c>
      <c r="B19" s="135"/>
      <c r="C19" s="135"/>
      <c r="D19" s="136">
        <f t="shared" ref="D19:J19" si="2">D18</f>
        <v>22919.5</v>
      </c>
      <c r="E19" s="136">
        <f t="shared" si="2"/>
        <v>0</v>
      </c>
      <c r="F19" s="136">
        <f t="shared" si="2"/>
        <v>0</v>
      </c>
      <c r="G19" s="136">
        <f t="shared" si="2"/>
        <v>0</v>
      </c>
      <c r="H19" s="136">
        <f t="shared" si="2"/>
        <v>0</v>
      </c>
      <c r="I19" s="136">
        <f t="shared" si="2"/>
        <v>0</v>
      </c>
      <c r="J19" s="136">
        <f t="shared" si="2"/>
        <v>22919.5</v>
      </c>
    </row>
    <row r="20" spans="1:10" ht="15">
      <c r="A20"/>
      <c r="B20"/>
      <c r="C20"/>
      <c r="D20"/>
      <c r="E20"/>
      <c r="F20"/>
      <c r="G20"/>
      <c r="H20"/>
      <c r="I20"/>
      <c r="J20"/>
    </row>
    <row r="21" spans="1:10">
      <c r="A21" s="169" t="s">
        <v>231</v>
      </c>
      <c r="B21" s="169"/>
      <c r="C21" s="169"/>
      <c r="D21" s="169"/>
      <c r="E21" s="169"/>
      <c r="F21" s="169"/>
      <c r="G21" s="169"/>
      <c r="H21" s="169"/>
      <c r="I21" s="169"/>
      <c r="J21" s="169"/>
    </row>
    <row r="22" spans="1:10" ht="15">
      <c r="A22" s="130">
        <v>44928</v>
      </c>
      <c r="B22" s="130">
        <v>44959</v>
      </c>
      <c r="C22" s="67" t="s">
        <v>210</v>
      </c>
      <c r="D22" s="131">
        <v>0</v>
      </c>
      <c r="E22" s="131">
        <v>83300</v>
      </c>
      <c r="F22" s="131">
        <v>0</v>
      </c>
      <c r="G22" s="131">
        <v>0</v>
      </c>
      <c r="H22" s="131">
        <v>0</v>
      </c>
      <c r="I22" s="131">
        <v>0</v>
      </c>
      <c r="J22" s="131">
        <v>83300</v>
      </c>
    </row>
    <row r="23" spans="1:10">
      <c r="A23" s="135" t="s">
        <v>232</v>
      </c>
      <c r="B23" s="135"/>
      <c r="C23" s="135"/>
      <c r="D23" s="136">
        <f t="shared" ref="D23:J23" si="3">D22</f>
        <v>0</v>
      </c>
      <c r="E23" s="136">
        <f t="shared" si="3"/>
        <v>83300</v>
      </c>
      <c r="F23" s="136">
        <f t="shared" si="3"/>
        <v>0</v>
      </c>
      <c r="G23" s="136">
        <f t="shared" si="3"/>
        <v>0</v>
      </c>
      <c r="H23" s="136">
        <f t="shared" si="3"/>
        <v>0</v>
      </c>
      <c r="I23" s="136">
        <f t="shared" si="3"/>
        <v>0</v>
      </c>
      <c r="J23" s="136">
        <f t="shared" si="3"/>
        <v>83300</v>
      </c>
    </row>
    <row r="24" spans="1:10" ht="15">
      <c r="A24"/>
      <c r="B24"/>
      <c r="C24"/>
      <c r="D24"/>
      <c r="E24"/>
      <c r="F24"/>
      <c r="G24"/>
      <c r="H24"/>
      <c r="I24"/>
      <c r="J24"/>
    </row>
    <row r="25" spans="1:10">
      <c r="A25" s="169" t="s">
        <v>233</v>
      </c>
      <c r="B25" s="169"/>
      <c r="C25" s="169"/>
      <c r="D25" s="169"/>
      <c r="E25" s="169"/>
      <c r="F25" s="169"/>
      <c r="G25" s="169"/>
      <c r="H25" s="169"/>
      <c r="I25" s="169"/>
      <c r="J25" s="169"/>
    </row>
    <row r="26" spans="1:10" ht="15">
      <c r="A26" s="130">
        <v>44645</v>
      </c>
      <c r="B26" s="130">
        <v>44645</v>
      </c>
      <c r="C26" s="67" t="s">
        <v>185</v>
      </c>
      <c r="D26" s="131">
        <v>0</v>
      </c>
      <c r="E26" s="131">
        <v>0</v>
      </c>
      <c r="F26" s="131">
        <v>0</v>
      </c>
      <c r="G26" s="131">
        <v>0</v>
      </c>
      <c r="H26" s="131">
        <v>0</v>
      </c>
      <c r="I26" s="131">
        <v>-642</v>
      </c>
      <c r="J26" s="131">
        <v>-642</v>
      </c>
    </row>
    <row r="27" spans="1:10" ht="15">
      <c r="A27" s="132">
        <v>44985</v>
      </c>
      <c r="B27" s="132">
        <v>44985</v>
      </c>
      <c r="C27" s="133" t="s">
        <v>211</v>
      </c>
      <c r="D27" s="134">
        <v>0</v>
      </c>
      <c r="E27" s="134">
        <f>2333.06-12.07</f>
        <v>2320.9899999999998</v>
      </c>
      <c r="F27" s="134">
        <v>0</v>
      </c>
      <c r="G27" s="134">
        <v>0</v>
      </c>
      <c r="H27" s="134">
        <v>0</v>
      </c>
      <c r="I27" s="134">
        <v>0</v>
      </c>
      <c r="J27" s="134">
        <f>2333.06-12.07</f>
        <v>2320.9899999999998</v>
      </c>
    </row>
    <row r="28" spans="1:10" ht="15">
      <c r="A28" s="132">
        <v>44985</v>
      </c>
      <c r="B28" s="132">
        <v>44985</v>
      </c>
      <c r="C28" s="133" t="s">
        <v>212</v>
      </c>
      <c r="D28" s="134">
        <v>0</v>
      </c>
      <c r="E28" s="134">
        <v>129.76</v>
      </c>
      <c r="F28" s="134">
        <v>0</v>
      </c>
      <c r="G28" s="134">
        <v>0</v>
      </c>
      <c r="H28" s="134">
        <v>0</v>
      </c>
      <c r="I28" s="134">
        <v>0</v>
      </c>
      <c r="J28" s="134">
        <v>129.76</v>
      </c>
    </row>
    <row r="29" spans="1:10">
      <c r="A29" s="135" t="s">
        <v>234</v>
      </c>
      <c r="B29" s="135"/>
      <c r="C29" s="135"/>
      <c r="D29" s="136">
        <f t="shared" ref="D29:J29" si="4">SUM(D26:D28)</f>
        <v>0</v>
      </c>
      <c r="E29" s="136">
        <f t="shared" si="4"/>
        <v>2450.75</v>
      </c>
      <c r="F29" s="136">
        <f t="shared" si="4"/>
        <v>0</v>
      </c>
      <c r="G29" s="136">
        <f t="shared" si="4"/>
        <v>0</v>
      </c>
      <c r="H29" s="136">
        <f t="shared" si="4"/>
        <v>0</v>
      </c>
      <c r="I29" s="136">
        <f t="shared" si="4"/>
        <v>-642</v>
      </c>
      <c r="J29" s="136">
        <f t="shared" si="4"/>
        <v>1808.7499999999998</v>
      </c>
    </row>
    <row r="30" spans="1:10" ht="15">
      <c r="A30"/>
      <c r="B30"/>
      <c r="C30"/>
      <c r="D30"/>
      <c r="E30"/>
      <c r="F30"/>
      <c r="G30"/>
      <c r="H30"/>
      <c r="I30"/>
      <c r="J30"/>
    </row>
    <row r="31" spans="1:10">
      <c r="A31" s="137" t="s">
        <v>26</v>
      </c>
      <c r="B31" s="137"/>
      <c r="C31" s="137"/>
      <c r="D31" s="138">
        <f>SUM(D10,D15,D19,D23,D29)</f>
        <v>204915.94</v>
      </c>
      <c r="E31" s="138">
        <f t="shared" ref="E31:J31" si="5">SUM(E10,E15,E19,E23,E29)</f>
        <v>156318.38</v>
      </c>
      <c r="F31" s="138">
        <f t="shared" si="5"/>
        <v>71250</v>
      </c>
      <c r="G31" s="138">
        <f t="shared" si="5"/>
        <v>0</v>
      </c>
      <c r="H31" s="138">
        <f t="shared" si="5"/>
        <v>0</v>
      </c>
      <c r="I31" s="138">
        <f t="shared" si="5"/>
        <v>-642</v>
      </c>
      <c r="J31" s="138">
        <f t="shared" si="5"/>
        <v>431842.32</v>
      </c>
    </row>
    <row r="32" spans="1:10" ht="15">
      <c r="A32"/>
      <c r="B32"/>
      <c r="C32"/>
      <c r="D32"/>
      <c r="E32"/>
      <c r="F32"/>
      <c r="G32"/>
      <c r="H32"/>
      <c r="I32"/>
      <c r="J32"/>
    </row>
    <row r="33" spans="1:10">
      <c r="A33" s="137" t="s">
        <v>122</v>
      </c>
      <c r="B33" s="137"/>
      <c r="C33" s="137"/>
      <c r="D33" s="139">
        <f>(SUM(D10,D15,D19,D23,D29) / SUM(D10:I10,D15:I15,D19:I19,D23:I23,D29:I29))</f>
        <v>0.47451565191665329</v>
      </c>
      <c r="E33" s="139">
        <f t="shared" ref="E33:J33" si="6">(SUM(E10,E15,E19,E23,E29) / SUM(E10:J10,E15:J15,E19:J19,E23:J23,E29:J29))</f>
        <v>0.2372887175726473</v>
      </c>
      <c r="F33" s="139">
        <f t="shared" si="6"/>
        <v>0.14180506442905638</v>
      </c>
      <c r="G33" s="139">
        <f t="shared" si="6"/>
        <v>0</v>
      </c>
      <c r="H33" s="139">
        <f t="shared" si="6"/>
        <v>0</v>
      </c>
      <c r="I33" s="139">
        <f t="shared" si="6"/>
        <v>-1.4888671696718593E-3</v>
      </c>
      <c r="J33" s="139">
        <f t="shared" si="6"/>
        <v>1</v>
      </c>
    </row>
    <row r="36" spans="1:10">
      <c r="J36" s="128">
        <f>J31-BS!B23</f>
        <v>0</v>
      </c>
    </row>
  </sheetData>
  <mergeCells count="5">
    <mergeCell ref="A17:J17"/>
    <mergeCell ref="A21:J21"/>
    <mergeCell ref="A25:J25"/>
    <mergeCell ref="A8:J8"/>
    <mergeCell ref="A12:J1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showGridLines="0" tabSelected="1" zoomScaleNormal="100" workbookViewId="0">
      <selection activeCell="G29" sqref="G29"/>
    </sheetView>
  </sheetViews>
  <sheetFormatPr defaultRowHeight="12.75"/>
  <cols>
    <col min="1" max="1" width="49.5703125" style="147" customWidth="1"/>
    <col min="2" max="2" width="15.28515625" style="147" customWidth="1"/>
    <col min="3" max="3" width="21.28515625" style="147" customWidth="1"/>
    <col min="4" max="4" width="22.140625" style="147" customWidth="1"/>
    <col min="5" max="5" width="13.85546875" style="147" customWidth="1"/>
    <col min="6" max="16384" width="9.140625" style="147"/>
  </cols>
  <sheetData>
    <row r="1" spans="1:5" ht="18" customHeight="1">
      <c r="A1" s="148" t="s">
        <v>64</v>
      </c>
      <c r="B1" s="148"/>
      <c r="C1" s="148"/>
      <c r="D1" s="148"/>
      <c r="E1" s="148"/>
    </row>
    <row r="2" spans="1:5" ht="15.6" customHeight="1">
      <c r="A2" s="149" t="s">
        <v>235</v>
      </c>
      <c r="B2" s="149"/>
      <c r="C2" s="149"/>
      <c r="D2" s="149"/>
      <c r="E2" s="149"/>
    </row>
    <row r="3" spans="1:5" ht="15.6" customHeight="1">
      <c r="A3" s="149" t="s">
        <v>198</v>
      </c>
      <c r="B3" s="149"/>
      <c r="C3" s="149"/>
      <c r="D3" s="149"/>
      <c r="E3" s="149"/>
    </row>
    <row r="4" spans="1:5" ht="13.35" customHeight="1"/>
    <row r="5" spans="1:5" ht="12.95" customHeight="1">
      <c r="A5" s="69" t="s">
        <v>1</v>
      </c>
      <c r="B5" s="69" t="s">
        <v>124</v>
      </c>
      <c r="C5" s="70" t="s">
        <v>125</v>
      </c>
      <c r="D5" s="70" t="s">
        <v>126</v>
      </c>
      <c r="E5" s="70" t="s">
        <v>127</v>
      </c>
    </row>
    <row r="6" spans="1:5" ht="11.85" customHeight="1">
      <c r="A6" s="122" t="s">
        <v>128</v>
      </c>
      <c r="B6" s="122" t="s">
        <v>33</v>
      </c>
      <c r="C6" s="122"/>
      <c r="D6" s="123">
        <v>15416501.48</v>
      </c>
      <c r="E6" s="123">
        <v>-3234646</v>
      </c>
    </row>
    <row r="7" spans="1:5" ht="11.85" customHeight="1">
      <c r="A7" s="124" t="s">
        <v>35</v>
      </c>
      <c r="B7" s="124" t="s">
        <v>35</v>
      </c>
      <c r="C7" s="124"/>
      <c r="D7" s="125">
        <v>296.25</v>
      </c>
      <c r="E7" s="125">
        <v>6.11</v>
      </c>
    </row>
    <row r="8" spans="1:5" ht="11.85" customHeight="1">
      <c r="A8" s="124" t="s">
        <v>129</v>
      </c>
      <c r="B8" s="124" t="s">
        <v>130</v>
      </c>
      <c r="C8" s="125">
        <v>15570798.59</v>
      </c>
      <c r="D8" s="124"/>
      <c r="E8" s="125">
        <v>3146196.47</v>
      </c>
    </row>
    <row r="9" spans="1:5" ht="11.85" customHeight="1">
      <c r="A9" s="124" t="s">
        <v>131</v>
      </c>
      <c r="B9" s="124" t="s">
        <v>130</v>
      </c>
      <c r="C9" s="125">
        <v>18697.03</v>
      </c>
      <c r="D9" s="124"/>
      <c r="E9" s="125">
        <v>31783.91</v>
      </c>
    </row>
    <row r="10" spans="1:5" ht="11.85" customHeight="1">
      <c r="A10" s="124" t="s">
        <v>132</v>
      </c>
      <c r="B10" s="124" t="s">
        <v>133</v>
      </c>
      <c r="C10" s="125">
        <v>5639.6</v>
      </c>
      <c r="D10" s="124"/>
      <c r="E10" s="125">
        <v>1724.68</v>
      </c>
    </row>
    <row r="11" spans="1:5" ht="11.85" customHeight="1">
      <c r="A11" s="124" t="s">
        <v>134</v>
      </c>
      <c r="B11" s="124" t="s">
        <v>133</v>
      </c>
      <c r="C11" s="125">
        <v>0</v>
      </c>
      <c r="D11" s="124"/>
      <c r="E11" s="125">
        <v>72.650000000000006</v>
      </c>
    </row>
    <row r="12" spans="1:5" ht="11.85" customHeight="1">
      <c r="A12" s="124" t="s">
        <v>135</v>
      </c>
      <c r="B12" s="124" t="s">
        <v>133</v>
      </c>
      <c r="C12" s="125">
        <v>124477.13</v>
      </c>
      <c r="D12" s="124"/>
      <c r="E12" s="125">
        <v>0</v>
      </c>
    </row>
    <row r="13" spans="1:5" ht="11.85" customHeight="1">
      <c r="A13" s="124" t="s">
        <v>136</v>
      </c>
      <c r="B13" s="124" t="s">
        <v>133</v>
      </c>
      <c r="C13" s="125">
        <v>6658.12</v>
      </c>
      <c r="D13" s="124"/>
      <c r="E13" s="125">
        <v>0</v>
      </c>
    </row>
    <row r="14" spans="1:5" ht="11.85" customHeight="1">
      <c r="A14" s="124" t="s">
        <v>137</v>
      </c>
      <c r="B14" s="124" t="s">
        <v>133</v>
      </c>
      <c r="C14" s="125">
        <v>16949.28</v>
      </c>
      <c r="D14" s="124"/>
      <c r="E14" s="125">
        <v>0</v>
      </c>
    </row>
    <row r="15" spans="1:5" ht="11.85" customHeight="1">
      <c r="A15" s="124" t="s">
        <v>65</v>
      </c>
      <c r="B15" s="124" t="s">
        <v>133</v>
      </c>
      <c r="C15" s="125">
        <v>39582.589999999997</v>
      </c>
      <c r="D15" s="124"/>
      <c r="E15" s="125">
        <v>10405.09</v>
      </c>
    </row>
    <row r="16" spans="1:5" ht="11.85" customHeight="1">
      <c r="A16" s="124" t="s">
        <v>138</v>
      </c>
      <c r="B16" s="124" t="s">
        <v>133</v>
      </c>
      <c r="C16" s="125">
        <v>986.94</v>
      </c>
      <c r="D16" s="124"/>
      <c r="E16" s="125">
        <v>0</v>
      </c>
    </row>
    <row r="17" spans="1:5" ht="11.85" customHeight="1">
      <c r="A17" s="124" t="s">
        <v>139</v>
      </c>
      <c r="B17" s="124" t="s">
        <v>133</v>
      </c>
      <c r="C17" s="125">
        <v>3690.87</v>
      </c>
      <c r="D17" s="124"/>
      <c r="E17" s="125">
        <v>625.54</v>
      </c>
    </row>
    <row r="18" spans="1:5" ht="11.85" customHeight="1">
      <c r="A18" s="124" t="s">
        <v>140</v>
      </c>
      <c r="B18" s="124" t="s">
        <v>133</v>
      </c>
      <c r="C18" s="125">
        <v>987.06</v>
      </c>
      <c r="D18" s="124"/>
      <c r="E18" s="125">
        <v>0</v>
      </c>
    </row>
    <row r="19" spans="1:5" ht="11.85" customHeight="1">
      <c r="A19" s="124" t="s">
        <v>141</v>
      </c>
      <c r="B19" s="124" t="s">
        <v>133</v>
      </c>
      <c r="C19" s="125">
        <v>4424.83</v>
      </c>
      <c r="D19" s="124"/>
      <c r="E19" s="125">
        <v>1844.91</v>
      </c>
    </row>
    <row r="20" spans="1:5" ht="11.85" customHeight="1">
      <c r="A20" s="124" t="s">
        <v>191</v>
      </c>
      <c r="B20" s="124" t="s">
        <v>133</v>
      </c>
      <c r="C20" s="125">
        <v>6.6</v>
      </c>
      <c r="D20" s="124"/>
      <c r="E20" s="125">
        <v>0</v>
      </c>
    </row>
    <row r="21" spans="1:5" ht="11.85" customHeight="1">
      <c r="A21" s="124" t="s">
        <v>142</v>
      </c>
      <c r="B21" s="124" t="s">
        <v>133</v>
      </c>
      <c r="C21" s="125">
        <v>90.72</v>
      </c>
      <c r="D21" s="124"/>
      <c r="E21" s="125">
        <v>9.1999999999999993</v>
      </c>
    </row>
    <row r="22" spans="1:5" ht="11.85" customHeight="1">
      <c r="A22" s="124" t="s">
        <v>143</v>
      </c>
      <c r="B22" s="124" t="s">
        <v>133</v>
      </c>
      <c r="C22" s="125">
        <v>4385.03</v>
      </c>
      <c r="D22" s="124"/>
      <c r="E22" s="125">
        <v>4544.95</v>
      </c>
    </row>
    <row r="23" spans="1:5" ht="11.85" customHeight="1">
      <c r="A23" s="124" t="s">
        <v>144</v>
      </c>
      <c r="B23" s="124" t="s">
        <v>133</v>
      </c>
      <c r="C23" s="125">
        <v>0</v>
      </c>
      <c r="D23" s="124"/>
      <c r="E23" s="125">
        <v>319.04000000000002</v>
      </c>
    </row>
    <row r="24" spans="1:5" ht="11.85" customHeight="1">
      <c r="A24" s="124" t="s">
        <v>145</v>
      </c>
      <c r="B24" s="124" t="s">
        <v>133</v>
      </c>
      <c r="C24" s="125">
        <v>0</v>
      </c>
      <c r="D24" s="124"/>
      <c r="E24" s="125">
        <v>7095.03</v>
      </c>
    </row>
    <row r="25" spans="1:5" ht="11.85" customHeight="1">
      <c r="A25" s="124" t="s">
        <v>146</v>
      </c>
      <c r="B25" s="124" t="s">
        <v>133</v>
      </c>
      <c r="C25" s="125">
        <v>0</v>
      </c>
      <c r="D25" s="124"/>
      <c r="E25" s="125">
        <v>467.03</v>
      </c>
    </row>
    <row r="26" spans="1:5" ht="11.85" customHeight="1">
      <c r="A26" s="124" t="s">
        <v>147</v>
      </c>
      <c r="B26" s="124" t="s">
        <v>133</v>
      </c>
      <c r="C26" s="125">
        <v>390.7</v>
      </c>
      <c r="D26" s="124"/>
      <c r="E26" s="125">
        <v>0</v>
      </c>
    </row>
    <row r="27" spans="1:5" ht="11.85" customHeight="1">
      <c r="A27" s="124" t="s">
        <v>148</v>
      </c>
      <c r="B27" s="124" t="s">
        <v>133</v>
      </c>
      <c r="C27" s="125">
        <v>122.62</v>
      </c>
      <c r="D27" s="124"/>
      <c r="E27" s="125">
        <v>8.1</v>
      </c>
    </row>
    <row r="28" spans="1:5" ht="11.85" customHeight="1">
      <c r="A28" s="124" t="s">
        <v>186</v>
      </c>
      <c r="B28" s="124" t="s">
        <v>133</v>
      </c>
      <c r="C28" s="125">
        <v>2987.32</v>
      </c>
      <c r="D28" s="124"/>
      <c r="E28" s="125">
        <v>0</v>
      </c>
    </row>
    <row r="29" spans="1:5" ht="11.85" customHeight="1">
      <c r="A29" s="124" t="s">
        <v>149</v>
      </c>
      <c r="B29" s="124" t="s">
        <v>133</v>
      </c>
      <c r="C29" s="125">
        <v>89000</v>
      </c>
      <c r="D29" s="124"/>
      <c r="E29" s="125">
        <v>3679.72</v>
      </c>
    </row>
    <row r="30" spans="1:5" ht="11.85" customHeight="1">
      <c r="A30" s="124" t="s">
        <v>150</v>
      </c>
      <c r="B30" s="124" t="s">
        <v>133</v>
      </c>
      <c r="C30" s="125">
        <v>681.12</v>
      </c>
      <c r="D30" s="124"/>
      <c r="E30" s="125">
        <v>193.9</v>
      </c>
    </row>
    <row r="31" spans="1:5" ht="11.85" customHeight="1">
      <c r="A31" s="124" t="s">
        <v>151</v>
      </c>
      <c r="B31" s="124" t="s">
        <v>133</v>
      </c>
      <c r="C31" s="125">
        <v>7057.47</v>
      </c>
      <c r="D31" s="124"/>
      <c r="E31" s="125">
        <v>0</v>
      </c>
    </row>
    <row r="32" spans="1:5" ht="11.85" customHeight="1">
      <c r="A32" s="124" t="s">
        <v>152</v>
      </c>
      <c r="B32" s="124" t="s">
        <v>133</v>
      </c>
      <c r="C32" s="124"/>
      <c r="D32" s="125">
        <v>217.5</v>
      </c>
      <c r="E32" s="125">
        <v>277.38</v>
      </c>
    </row>
    <row r="33" spans="1:5" ht="11.85" customHeight="1">
      <c r="A33" s="124" t="s">
        <v>153</v>
      </c>
      <c r="B33" s="124" t="s">
        <v>133</v>
      </c>
      <c r="C33" s="125">
        <v>455.39</v>
      </c>
      <c r="D33" s="124"/>
      <c r="E33" s="125">
        <v>0</v>
      </c>
    </row>
    <row r="34" spans="1:5" ht="11.85" customHeight="1">
      <c r="A34" s="124" t="s">
        <v>154</v>
      </c>
      <c r="B34" s="124" t="s">
        <v>133</v>
      </c>
      <c r="C34" s="125">
        <v>10.84</v>
      </c>
      <c r="D34" s="124"/>
      <c r="E34" s="125">
        <v>-12.06</v>
      </c>
    </row>
    <row r="35" spans="1:5" ht="11.85" customHeight="1">
      <c r="A35" s="124" t="s">
        <v>155</v>
      </c>
      <c r="B35" s="124" t="s">
        <v>133</v>
      </c>
      <c r="C35" s="125">
        <v>59.32</v>
      </c>
      <c r="D35" s="124"/>
      <c r="E35" s="125">
        <v>0</v>
      </c>
    </row>
    <row r="36" spans="1:5" ht="11.85" customHeight="1">
      <c r="A36" s="124" t="s">
        <v>156</v>
      </c>
      <c r="B36" s="124" t="s">
        <v>133</v>
      </c>
      <c r="C36" s="125">
        <v>0</v>
      </c>
      <c r="D36" s="124"/>
      <c r="E36" s="125">
        <v>1093.47</v>
      </c>
    </row>
    <row r="37" spans="1:5" ht="11.85" customHeight="1">
      <c r="A37" s="124" t="s">
        <v>187</v>
      </c>
      <c r="B37" s="124" t="s">
        <v>158</v>
      </c>
      <c r="C37" s="125">
        <v>206636.32</v>
      </c>
      <c r="D37" s="124"/>
      <c r="E37" s="125">
        <v>0</v>
      </c>
    </row>
    <row r="38" spans="1:5" ht="11.85" customHeight="1">
      <c r="A38" s="124" t="s">
        <v>157</v>
      </c>
      <c r="B38" s="124" t="s">
        <v>158</v>
      </c>
      <c r="C38" s="125">
        <v>0</v>
      </c>
      <c r="D38" s="124"/>
      <c r="E38" s="125">
        <v>2555.0500000000002</v>
      </c>
    </row>
    <row r="39" spans="1:5" ht="11.85" customHeight="1">
      <c r="A39" s="124" t="s">
        <v>188</v>
      </c>
      <c r="B39" s="124" t="s">
        <v>158</v>
      </c>
      <c r="C39" s="125">
        <v>1003847.14</v>
      </c>
      <c r="D39" s="124"/>
      <c r="E39" s="125">
        <v>0</v>
      </c>
    </row>
    <row r="40" spans="1:5" ht="11.85" customHeight="1">
      <c r="A40" s="124" t="s">
        <v>189</v>
      </c>
      <c r="B40" s="124" t="s">
        <v>158</v>
      </c>
      <c r="C40" s="125">
        <v>849.32</v>
      </c>
      <c r="D40" s="124"/>
      <c r="E40" s="125">
        <v>0</v>
      </c>
    </row>
    <row r="41" spans="1:5" ht="11.85" customHeight="1">
      <c r="A41" s="124" t="s">
        <v>159</v>
      </c>
      <c r="B41" s="124" t="s">
        <v>158</v>
      </c>
      <c r="C41" s="125">
        <v>0</v>
      </c>
      <c r="D41" s="124"/>
      <c r="E41" s="125">
        <v>59106.03</v>
      </c>
    </row>
    <row r="42" spans="1:5" ht="11.85" customHeight="1">
      <c r="A42" s="124" t="s">
        <v>160</v>
      </c>
      <c r="B42" s="124" t="s">
        <v>161</v>
      </c>
      <c r="C42" s="125">
        <v>0</v>
      </c>
      <c r="D42" s="124"/>
      <c r="E42" s="125">
        <v>363319.75</v>
      </c>
    </row>
    <row r="43" spans="1:5" ht="11.85" customHeight="1">
      <c r="A43" s="124" t="s">
        <v>162</v>
      </c>
      <c r="B43" s="124" t="s">
        <v>161</v>
      </c>
      <c r="C43" s="125">
        <v>0</v>
      </c>
      <c r="D43" s="124"/>
      <c r="E43" s="125">
        <v>55.84</v>
      </c>
    </row>
    <row r="44" spans="1:5" ht="11.85" customHeight="1">
      <c r="A44" s="124" t="s">
        <v>93</v>
      </c>
      <c r="B44" s="124" t="s">
        <v>163</v>
      </c>
      <c r="C44" s="125">
        <v>4339.55</v>
      </c>
      <c r="D44" s="124"/>
      <c r="E44" s="125">
        <v>0</v>
      </c>
    </row>
    <row r="45" spans="1:5" ht="11.85" customHeight="1">
      <c r="A45" s="124" t="s">
        <v>164</v>
      </c>
      <c r="B45" s="124" t="s">
        <v>163</v>
      </c>
      <c r="C45" s="124"/>
      <c r="D45" s="125">
        <v>878.91</v>
      </c>
      <c r="E45" s="125">
        <v>0</v>
      </c>
    </row>
    <row r="46" spans="1:5" ht="11.85" customHeight="1">
      <c r="A46" s="124" t="s">
        <v>199</v>
      </c>
      <c r="B46" s="124" t="s">
        <v>163</v>
      </c>
      <c r="C46" s="125">
        <v>1296.4100000000001</v>
      </c>
      <c r="D46" s="124"/>
      <c r="E46" s="125">
        <v>0</v>
      </c>
    </row>
    <row r="47" spans="1:5" ht="11.85" customHeight="1">
      <c r="A47" s="124" t="s">
        <v>200</v>
      </c>
      <c r="B47" s="124" t="s">
        <v>163</v>
      </c>
      <c r="C47" s="124"/>
      <c r="D47" s="125">
        <v>108.03</v>
      </c>
      <c r="E47" s="125">
        <v>0</v>
      </c>
    </row>
    <row r="48" spans="1:5" ht="11.85" customHeight="1">
      <c r="A48" s="124" t="s">
        <v>236</v>
      </c>
      <c r="B48" s="124" t="s">
        <v>165</v>
      </c>
      <c r="C48" s="124"/>
      <c r="D48" s="125">
        <f>431854.38-12.06</f>
        <v>431842.32</v>
      </c>
      <c r="E48" s="125">
        <f>-386743.34+12.06</f>
        <v>-386731.28</v>
      </c>
    </row>
    <row r="49" spans="1:5" ht="11.85" customHeight="1">
      <c r="A49" s="124" t="s">
        <v>166</v>
      </c>
      <c r="B49" s="124" t="s">
        <v>167</v>
      </c>
      <c r="C49" s="124"/>
      <c r="D49" s="125">
        <v>0</v>
      </c>
      <c r="E49" s="125">
        <v>-3270.65</v>
      </c>
    </row>
    <row r="50" spans="1:5" ht="11.85" customHeight="1">
      <c r="A50" s="124" t="s">
        <v>168</v>
      </c>
      <c r="B50" s="124" t="s">
        <v>165</v>
      </c>
      <c r="C50" s="125">
        <v>180.8</v>
      </c>
      <c r="D50" s="124"/>
      <c r="E50" s="125">
        <v>369.61</v>
      </c>
    </row>
    <row r="51" spans="1:5" ht="11.85" customHeight="1">
      <c r="A51" s="124" t="s">
        <v>223</v>
      </c>
      <c r="B51" s="124" t="s">
        <v>165</v>
      </c>
      <c r="C51" s="124"/>
      <c r="D51" s="125">
        <v>1200000</v>
      </c>
      <c r="E51" s="125">
        <v>0</v>
      </c>
    </row>
    <row r="52" spans="1:5" ht="11.85" customHeight="1">
      <c r="A52" s="124" t="s">
        <v>217</v>
      </c>
      <c r="B52" s="124" t="s">
        <v>165</v>
      </c>
      <c r="C52" s="124"/>
      <c r="D52" s="125">
        <v>31157.27</v>
      </c>
      <c r="E52" s="125">
        <v>0</v>
      </c>
    </row>
    <row r="53" spans="1:5" ht="11.85" customHeight="1">
      <c r="A53" s="124" t="s">
        <v>169</v>
      </c>
      <c r="B53" s="124" t="s">
        <v>165</v>
      </c>
      <c r="C53" s="124"/>
      <c r="D53" s="125">
        <v>0</v>
      </c>
      <c r="E53" s="125">
        <v>-1093.47</v>
      </c>
    </row>
    <row r="54" spans="1:5" ht="11.85" customHeight="1">
      <c r="A54" s="124" t="s">
        <v>170</v>
      </c>
      <c r="B54" s="124" t="s">
        <v>171</v>
      </c>
      <c r="C54" s="124"/>
      <c r="D54" s="125">
        <v>24286.95</v>
      </c>
      <c r="E54" s="125">
        <v>0</v>
      </c>
    </row>
    <row r="55" spans="1:5" ht="11.85" customHeight="1">
      <c r="A55" s="124" t="s">
        <v>172</v>
      </c>
      <c r="B55" s="124" t="s">
        <v>171</v>
      </c>
      <c r="C55" s="124"/>
      <c r="D55" s="125">
        <v>10000</v>
      </c>
      <c r="E55" s="125">
        <v>-10000</v>
      </c>
    </row>
    <row r="56" spans="1:5">
      <c r="A56" s="126"/>
      <c r="B56" s="126"/>
      <c r="C56" s="127">
        <f>SUM(C6:C55)</f>
        <v>17115288.709999997</v>
      </c>
      <c r="D56" s="127">
        <f>SUM(D6:D55)</f>
        <v>17115288.710000001</v>
      </c>
      <c r="E56" s="127">
        <f>SUM(E6:E55)</f>
        <v>6.9121597334742546E-11</v>
      </c>
    </row>
    <row r="57" spans="1:5">
      <c r="A57" s="72"/>
      <c r="B57" s="72"/>
      <c r="C57" s="72"/>
      <c r="D57" s="72"/>
      <c r="E57" s="72"/>
    </row>
    <row r="58" spans="1:5">
      <c r="A58" s="72"/>
      <c r="B58" s="72"/>
      <c r="C58" s="72"/>
      <c r="D58" s="72"/>
      <c r="E58" s="72"/>
    </row>
    <row r="59" spans="1:5">
      <c r="A59" s="72"/>
      <c r="B59" s="72"/>
      <c r="C59" s="72"/>
      <c r="D59" s="72"/>
      <c r="E59" s="72"/>
    </row>
    <row r="60" spans="1:5">
      <c r="A60" s="72"/>
      <c r="B60" s="72"/>
      <c r="C60" s="72"/>
      <c r="D60" s="72"/>
      <c r="E60" s="72"/>
    </row>
    <row r="61" spans="1:5">
      <c r="A61" s="72"/>
      <c r="B61" s="72"/>
      <c r="C61" s="72"/>
      <c r="D61" s="72"/>
      <c r="E61" s="72"/>
    </row>
    <row r="62" spans="1:5">
      <c r="A62" s="72"/>
      <c r="B62" s="72"/>
      <c r="C62" s="72"/>
      <c r="D62" s="72"/>
      <c r="E62" s="72"/>
    </row>
    <row r="63" spans="1:5">
      <c r="A63" s="72"/>
      <c r="B63" s="72"/>
      <c r="C63" s="72"/>
      <c r="D63" s="72"/>
      <c r="E63" s="72"/>
    </row>
    <row r="64" spans="1:5">
      <c r="A64" s="72"/>
      <c r="B64" s="72"/>
      <c r="C64" s="72"/>
      <c r="D64" s="72"/>
      <c r="E64" s="72"/>
    </row>
    <row r="65" spans="1:5">
      <c r="A65" s="72"/>
      <c r="B65" s="72"/>
      <c r="C65" s="72"/>
      <c r="D65" s="72"/>
      <c r="E65" s="72"/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I16" sqref="I16"/>
    </sheetView>
  </sheetViews>
  <sheetFormatPr defaultRowHeight="15"/>
  <cols>
    <col min="3" max="3" width="15.7109375" bestFit="1" customWidth="1"/>
  </cols>
  <sheetData>
    <row r="1" spans="1:3" ht="15.75">
      <c r="A1" s="63" t="s">
        <v>193</v>
      </c>
    </row>
    <row r="2" spans="1:3" ht="16.5" thickBot="1">
      <c r="A2" s="63"/>
    </row>
    <row r="3" spans="1:3">
      <c r="A3" s="170" t="s">
        <v>107</v>
      </c>
      <c r="B3" s="171"/>
      <c r="C3" s="64" t="s">
        <v>108</v>
      </c>
    </row>
    <row r="4" spans="1:3" ht="15.75" thickBot="1">
      <c r="A4" s="172" t="s">
        <v>109</v>
      </c>
      <c r="B4" s="173"/>
      <c r="C4" s="65" t="s">
        <v>110</v>
      </c>
    </row>
    <row r="5" spans="1:3" ht="15.75" thickBot="1">
      <c r="A5" s="66">
        <v>2022</v>
      </c>
      <c r="B5" s="66" t="s">
        <v>194</v>
      </c>
      <c r="C5" s="66">
        <v>1.3446</v>
      </c>
    </row>
    <row r="6" spans="1:3" ht="15.75" thickBot="1">
      <c r="A6" s="66">
        <v>2023</v>
      </c>
      <c r="B6" s="66" t="s">
        <v>195</v>
      </c>
      <c r="C6" s="66">
        <v>1.3142</v>
      </c>
    </row>
    <row r="7" spans="1:3" ht="15.75" thickBot="1">
      <c r="A7" s="66"/>
      <c r="B7" s="66" t="s">
        <v>196</v>
      </c>
      <c r="C7" s="145">
        <v>1.3480000000000001</v>
      </c>
    </row>
    <row r="8" spans="1:3">
      <c r="A8" s="140"/>
      <c r="B8" s="140"/>
      <c r="C8" s="140"/>
    </row>
    <row r="9" spans="1:3">
      <c r="A9" s="67"/>
      <c r="B9" s="140" t="s">
        <v>182</v>
      </c>
      <c r="C9">
        <f>AVERAGE(C5:C7)</f>
        <v>1.3356000000000001</v>
      </c>
    </row>
    <row r="10" spans="1:3">
      <c r="A10" s="67"/>
    </row>
    <row r="11" spans="1:3">
      <c r="A11" s="68" t="s">
        <v>111</v>
      </c>
    </row>
    <row r="12" spans="1:3">
      <c r="A12" s="68" t="s">
        <v>112</v>
      </c>
    </row>
  </sheetData>
  <mergeCells count="2">
    <mergeCell ref="A3:B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1"/>
  <sheetViews>
    <sheetView topLeftCell="A4" zoomScaleNormal="100" workbookViewId="0">
      <selection activeCell="A56" sqref="A56:A64"/>
    </sheetView>
  </sheetViews>
  <sheetFormatPr defaultRowHeight="12"/>
  <cols>
    <col min="1" max="1" width="55.7109375" style="74" bestFit="1" customWidth="1"/>
    <col min="2" max="5" width="21.7109375" style="76" customWidth="1"/>
    <col min="6" max="6" width="2.85546875" style="76" customWidth="1"/>
    <col min="7" max="7" width="21.7109375" style="76" customWidth="1"/>
    <col min="8" max="8" width="9.140625" style="74"/>
    <col min="9" max="9" width="10.5703125" style="74" bestFit="1" customWidth="1"/>
    <col min="10" max="16384" width="9.140625" style="74"/>
  </cols>
  <sheetData>
    <row r="1" spans="1:7">
      <c r="A1" s="73" t="s">
        <v>224</v>
      </c>
    </row>
    <row r="2" spans="1:7">
      <c r="A2" s="73" t="s">
        <v>16</v>
      </c>
    </row>
    <row r="3" spans="1:7">
      <c r="A3" s="73" t="s">
        <v>203</v>
      </c>
    </row>
    <row r="4" spans="1:7">
      <c r="G4" s="85" t="s">
        <v>17</v>
      </c>
    </row>
    <row r="5" spans="1:7" s="73" customFormat="1">
      <c r="B5" s="86" t="s">
        <v>96</v>
      </c>
      <c r="C5" s="86" t="s">
        <v>178</v>
      </c>
      <c r="D5" s="86" t="s">
        <v>190</v>
      </c>
      <c r="E5" s="86" t="s">
        <v>197</v>
      </c>
      <c r="F5" s="76"/>
      <c r="G5" s="87" t="s">
        <v>123</v>
      </c>
    </row>
    <row r="6" spans="1:7" s="73" customFormat="1">
      <c r="B6" s="85" t="s">
        <v>19</v>
      </c>
      <c r="C6" s="85" t="s">
        <v>19</v>
      </c>
      <c r="D6" s="85" t="s">
        <v>19</v>
      </c>
      <c r="E6" s="85" t="s">
        <v>19</v>
      </c>
      <c r="F6" s="88"/>
      <c r="G6" s="85" t="s">
        <v>19</v>
      </c>
    </row>
    <row r="7" spans="1:7" s="73" customFormat="1">
      <c r="A7" s="73" t="s">
        <v>33</v>
      </c>
      <c r="B7" s="85"/>
      <c r="C7" s="85"/>
      <c r="D7" s="85"/>
      <c r="E7" s="85"/>
      <c r="F7" s="88"/>
      <c r="G7" s="85"/>
    </row>
    <row r="8" spans="1:7">
      <c r="A8" s="74" t="s">
        <v>46</v>
      </c>
      <c r="B8" s="89">
        <v>5441856.8799999999</v>
      </c>
      <c r="C8" s="89">
        <v>9674893.2300000004</v>
      </c>
      <c r="D8" s="89">
        <v>943304.53</v>
      </c>
      <c r="E8" s="89">
        <v>-643553.16</v>
      </c>
      <c r="G8" s="89">
        <f>B8+C8+D8+E8</f>
        <v>15416501.479999999</v>
      </c>
    </row>
    <row r="9" spans="1:7" s="73" customFormat="1">
      <c r="A9" s="73" t="s">
        <v>36</v>
      </c>
      <c r="B9" s="90">
        <f>SUM(B8)</f>
        <v>5441856.8799999999</v>
      </c>
      <c r="C9" s="90">
        <f>SUM(C8)</f>
        <v>9674893.2300000004</v>
      </c>
      <c r="D9" s="90">
        <f>SUM(D8)</f>
        <v>943304.53</v>
      </c>
      <c r="E9" s="90">
        <f>SUM(E8)</f>
        <v>-643553.16</v>
      </c>
      <c r="F9" s="76"/>
      <c r="G9" s="90">
        <f>SUM(G8)</f>
        <v>15416501.479999999</v>
      </c>
    </row>
    <row r="11" spans="1:7">
      <c r="A11" s="73" t="s">
        <v>32</v>
      </c>
    </row>
    <row r="12" spans="1:7">
      <c r="A12" s="74" t="s">
        <v>47</v>
      </c>
      <c r="B12" s="76">
        <v>5077197.12</v>
      </c>
      <c r="C12" s="76">
        <v>8854266.1400000006</v>
      </c>
      <c r="D12" s="76">
        <v>873084.3</v>
      </c>
      <c r="E12" s="76">
        <v>766251.03</v>
      </c>
      <c r="G12" s="76">
        <f>B12+C12+D12+E12</f>
        <v>15570798.590000002</v>
      </c>
    </row>
    <row r="13" spans="1:7">
      <c r="A13" s="74" t="s">
        <v>48</v>
      </c>
      <c r="B13" s="89">
        <v>18527.03</v>
      </c>
      <c r="C13" s="89">
        <v>0</v>
      </c>
      <c r="D13" s="89">
        <v>0</v>
      </c>
      <c r="E13" s="89">
        <v>170</v>
      </c>
      <c r="G13" s="89">
        <f>B13+C13+D13+E13</f>
        <v>18697.03</v>
      </c>
    </row>
    <row r="14" spans="1:7">
      <c r="A14" s="73" t="s">
        <v>37</v>
      </c>
      <c r="B14" s="90">
        <f>SUM(B12:B13)</f>
        <v>5095724.1500000004</v>
      </c>
      <c r="C14" s="90">
        <f t="shared" ref="C14:E14" si="0">SUM(C12:C13)</f>
        <v>8854266.1400000006</v>
      </c>
      <c r="D14" s="90">
        <f t="shared" si="0"/>
        <v>873084.3</v>
      </c>
      <c r="E14" s="90">
        <f t="shared" si="0"/>
        <v>766421.03</v>
      </c>
      <c r="F14" s="90"/>
      <c r="G14" s="90">
        <f>SUM(G12:G13)</f>
        <v>15589495.620000001</v>
      </c>
    </row>
    <row r="16" spans="1:7">
      <c r="A16" s="73" t="s">
        <v>34</v>
      </c>
      <c r="B16" s="90">
        <f>+B9-B14</f>
        <v>346132.72999999952</v>
      </c>
      <c r="C16" s="90">
        <f t="shared" ref="C16:E16" si="1">+C9-C14</f>
        <v>820627.08999999985</v>
      </c>
      <c r="D16" s="90">
        <f t="shared" si="1"/>
        <v>70220.229999999981</v>
      </c>
      <c r="E16" s="90">
        <f t="shared" si="1"/>
        <v>-1409974.19</v>
      </c>
      <c r="F16" s="90"/>
      <c r="G16" s="90">
        <f>+G9-G14</f>
        <v>-172994.14000000246</v>
      </c>
    </row>
    <row r="17" spans="1:12">
      <c r="A17" s="73"/>
      <c r="B17" s="144">
        <f>+B16/B9</f>
        <v>6.3605629040357922E-2</v>
      </c>
      <c r="C17" s="144">
        <f>+C16/C9</f>
        <v>8.4820273515307812E-2</v>
      </c>
      <c r="D17" s="144">
        <f>+D16/D9</f>
        <v>7.4440679300034715E-2</v>
      </c>
      <c r="E17" s="144">
        <f>+E16/E9</f>
        <v>2.1909210887877544</v>
      </c>
      <c r="G17" s="144">
        <f>+G16/G9</f>
        <v>-1.1221361748281847E-2</v>
      </c>
    </row>
    <row r="18" spans="1:12">
      <c r="A18" s="73" t="s">
        <v>35</v>
      </c>
    </row>
    <row r="19" spans="1:12">
      <c r="A19" s="74" t="s">
        <v>49</v>
      </c>
      <c r="B19" s="76">
        <v>57.07</v>
      </c>
      <c r="C19" s="76">
        <v>8.8800000000000008</v>
      </c>
      <c r="D19" s="76">
        <v>10.9</v>
      </c>
      <c r="E19" s="76">
        <v>0</v>
      </c>
      <c r="G19" s="76">
        <f>B19+C19+D19+E19</f>
        <v>76.850000000000009</v>
      </c>
      <c r="L19" s="74" t="s">
        <v>97</v>
      </c>
    </row>
    <row r="20" spans="1:12">
      <c r="A20" s="74" t="s">
        <v>50</v>
      </c>
      <c r="B20" s="76">
        <v>0</v>
      </c>
      <c r="C20" s="76">
        <f>74.26+0.44</f>
        <v>74.7</v>
      </c>
      <c r="D20" s="76">
        <f>31.51+141.65+9.55</f>
        <v>182.71</v>
      </c>
      <c r="E20" s="76">
        <f>3.93+1.59</f>
        <v>5.5200000000000005</v>
      </c>
      <c r="G20" s="76">
        <f>B20+C20+D20+E20</f>
        <v>262.93</v>
      </c>
    </row>
    <row r="21" spans="1:12">
      <c r="A21" s="74" t="s">
        <v>51</v>
      </c>
      <c r="B21" s="89">
        <v>0.85</v>
      </c>
      <c r="C21" s="89">
        <v>111.92</v>
      </c>
      <c r="D21" s="89">
        <v>15.17</v>
      </c>
      <c r="E21" s="89">
        <v>168.31</v>
      </c>
      <c r="G21" s="89">
        <f>B21+C21+D21+E21</f>
        <v>296.25</v>
      </c>
    </row>
    <row r="22" spans="1:12">
      <c r="A22" s="73" t="s">
        <v>38</v>
      </c>
      <c r="B22" s="90">
        <f>SUM(B19:B21)</f>
        <v>57.92</v>
      </c>
      <c r="C22" s="90">
        <f>SUM(C19:C21)</f>
        <v>195.5</v>
      </c>
      <c r="D22" s="90">
        <f>SUM(D19:D21)</f>
        <v>208.78</v>
      </c>
      <c r="E22" s="90">
        <f>SUM(E19:E21)</f>
        <v>173.83</v>
      </c>
      <c r="G22" s="76">
        <f>SUM(G19:G21)</f>
        <v>636.03</v>
      </c>
    </row>
    <row r="24" spans="1:12">
      <c r="A24" s="73" t="s">
        <v>39</v>
      </c>
    </row>
    <row r="25" spans="1:12">
      <c r="A25" s="74" t="s">
        <v>53</v>
      </c>
      <c r="B25" s="76">
        <v>2032.04</v>
      </c>
      <c r="C25" s="76">
        <v>2147.67</v>
      </c>
      <c r="D25" s="76">
        <v>2048.69</v>
      </c>
      <c r="E25" s="76">
        <v>33354.19</v>
      </c>
      <c r="G25" s="76">
        <f t="shared" ref="G25:G42" si="2">B25+C25+D25+E25</f>
        <v>39582.590000000004</v>
      </c>
      <c r="I25" s="76"/>
    </row>
    <row r="26" spans="1:12">
      <c r="A26" s="74" t="s">
        <v>54</v>
      </c>
      <c r="B26" s="76">
        <v>954.98</v>
      </c>
      <c r="C26" s="76">
        <v>2699.05</v>
      </c>
      <c r="D26" s="76">
        <v>952</v>
      </c>
      <c r="E26" s="76">
        <v>1033.57</v>
      </c>
      <c r="G26" s="76">
        <f>B26+C26+D26+E26</f>
        <v>5639.6</v>
      </c>
      <c r="I26" s="76"/>
    </row>
    <row r="27" spans="1:12">
      <c r="A27" s="74" t="s">
        <v>98</v>
      </c>
      <c r="B27" s="76">
        <v>28.99</v>
      </c>
      <c r="C27" s="76">
        <v>155.63</v>
      </c>
      <c r="D27" s="76">
        <v>332.67</v>
      </c>
      <c r="E27" s="76">
        <v>469.65</v>
      </c>
      <c r="G27" s="76">
        <f>B27+C27+D27+E27</f>
        <v>986.93999999999994</v>
      </c>
      <c r="I27" s="76"/>
    </row>
    <row r="28" spans="1:12">
      <c r="A28" s="74" t="s">
        <v>99</v>
      </c>
      <c r="B28" s="76">
        <v>14477.13</v>
      </c>
      <c r="C28" s="76">
        <v>50000</v>
      </c>
      <c r="D28" s="76">
        <v>50000</v>
      </c>
      <c r="E28" s="76">
        <v>10000</v>
      </c>
      <c r="G28" s="76">
        <f t="shared" si="2"/>
        <v>124477.13</v>
      </c>
      <c r="I28" s="76"/>
    </row>
    <row r="29" spans="1:12">
      <c r="A29" s="74" t="s">
        <v>100</v>
      </c>
      <c r="B29" s="76">
        <v>16949.28</v>
      </c>
      <c r="C29" s="76">
        <v>0</v>
      </c>
      <c r="D29" s="76">
        <v>0</v>
      </c>
      <c r="E29" s="76">
        <v>0</v>
      </c>
      <c r="G29" s="76">
        <f t="shared" si="2"/>
        <v>16949.28</v>
      </c>
      <c r="I29" s="76"/>
    </row>
    <row r="30" spans="1:12">
      <c r="A30" s="74" t="s">
        <v>101</v>
      </c>
      <c r="B30" s="76">
        <v>1489.99</v>
      </c>
      <c r="C30" s="76">
        <v>1427.14</v>
      </c>
      <c r="D30" s="76">
        <v>2190.3200000000002</v>
      </c>
      <c r="E30" s="76">
        <v>1550.67</v>
      </c>
      <c r="G30" s="76">
        <f t="shared" si="2"/>
        <v>6658.1200000000008</v>
      </c>
      <c r="I30" s="76"/>
    </row>
    <row r="31" spans="1:12">
      <c r="A31" s="74" t="s">
        <v>179</v>
      </c>
      <c r="B31" s="76">
        <v>0</v>
      </c>
      <c r="C31" s="76">
        <v>740.15</v>
      </c>
      <c r="D31" s="76">
        <v>2190.3200000000002</v>
      </c>
      <c r="E31" s="76">
        <v>760.4</v>
      </c>
      <c r="G31" s="76">
        <f t="shared" si="2"/>
        <v>3690.8700000000003</v>
      </c>
      <c r="I31" s="76"/>
    </row>
    <row r="32" spans="1:12">
      <c r="A32" s="74" t="s">
        <v>102</v>
      </c>
      <c r="B32" s="76">
        <v>591.27</v>
      </c>
      <c r="C32" s="76">
        <v>0</v>
      </c>
      <c r="D32" s="76">
        <v>395.79</v>
      </c>
      <c r="E32" s="76">
        <v>0</v>
      </c>
      <c r="G32" s="76">
        <f t="shared" si="2"/>
        <v>987.06</v>
      </c>
      <c r="I32" s="76"/>
    </row>
    <row r="33" spans="1:25">
      <c r="A33" s="74" t="s">
        <v>192</v>
      </c>
      <c r="B33" s="76">
        <v>0</v>
      </c>
      <c r="C33" s="76">
        <v>0</v>
      </c>
      <c r="D33" s="76">
        <v>6.6</v>
      </c>
      <c r="E33" s="76">
        <v>0</v>
      </c>
      <c r="G33" s="76">
        <f t="shared" si="2"/>
        <v>6.6</v>
      </c>
      <c r="I33" s="76"/>
    </row>
    <row r="34" spans="1:25">
      <c r="A34" s="74" t="s">
        <v>103</v>
      </c>
      <c r="B34" s="76">
        <v>90.72</v>
      </c>
      <c r="C34" s="76">
        <v>0</v>
      </c>
      <c r="D34" s="76">
        <v>0</v>
      </c>
      <c r="E34" s="76">
        <v>0</v>
      </c>
      <c r="G34" s="76">
        <f t="shared" si="2"/>
        <v>90.72</v>
      </c>
      <c r="I34" s="76"/>
    </row>
    <row r="35" spans="1:25">
      <c r="A35" s="74" t="s">
        <v>56</v>
      </c>
      <c r="B35" s="76">
        <v>4385.03</v>
      </c>
      <c r="C35" s="76">
        <v>0</v>
      </c>
      <c r="D35" s="76">
        <v>0</v>
      </c>
      <c r="E35" s="76">
        <v>0</v>
      </c>
      <c r="G35" s="76">
        <f>B35+C35+D35+E35</f>
        <v>4385.03</v>
      </c>
      <c r="I35" s="76"/>
    </row>
    <row r="36" spans="1:25">
      <c r="A36" s="74" t="s">
        <v>52</v>
      </c>
      <c r="B36" s="76">
        <v>1263.18</v>
      </c>
      <c r="C36" s="76">
        <v>1118.06</v>
      </c>
      <c r="D36" s="76">
        <v>801.83</v>
      </c>
      <c r="E36" s="76">
        <v>1241.76</v>
      </c>
      <c r="G36" s="76">
        <f>B36+C36+D36+E36</f>
        <v>4424.83</v>
      </c>
      <c r="I36" s="76"/>
    </row>
    <row r="37" spans="1:25">
      <c r="A37" s="74" t="s">
        <v>104</v>
      </c>
      <c r="B37" s="76">
        <v>105.28</v>
      </c>
      <c r="C37" s="76">
        <v>85.91</v>
      </c>
      <c r="D37" s="76">
        <v>111.63</v>
      </c>
      <c r="E37" s="76">
        <v>87.88</v>
      </c>
      <c r="G37" s="76">
        <f t="shared" si="2"/>
        <v>390.7</v>
      </c>
      <c r="I37" s="76"/>
    </row>
    <row r="38" spans="1:25">
      <c r="A38" s="74" t="s">
        <v>55</v>
      </c>
      <c r="B38" s="76">
        <v>91.52</v>
      </c>
      <c r="C38" s="76">
        <v>181.44</v>
      </c>
      <c r="D38" s="76">
        <v>62.11</v>
      </c>
      <c r="E38" s="76">
        <v>346.05</v>
      </c>
      <c r="G38" s="76">
        <f>B38+C38+D38+E38</f>
        <v>681.12</v>
      </c>
      <c r="I38" s="76"/>
    </row>
    <row r="39" spans="1:25">
      <c r="A39" s="74" t="s">
        <v>180</v>
      </c>
      <c r="B39" s="76">
        <v>0</v>
      </c>
      <c r="C39" s="76">
        <v>14000</v>
      </c>
      <c r="D39" s="76">
        <v>70000</v>
      </c>
      <c r="E39" s="76">
        <v>5000</v>
      </c>
      <c r="G39" s="76">
        <f>B39+C39+D39+E39</f>
        <v>89000</v>
      </c>
      <c r="I39" s="76"/>
    </row>
    <row r="40" spans="1:25">
      <c r="A40" s="74" t="s">
        <v>105</v>
      </c>
      <c r="B40" s="76">
        <v>16.07</v>
      </c>
      <c r="C40" s="76">
        <v>32.729999999999997</v>
      </c>
      <c r="D40" s="76">
        <v>48.32</v>
      </c>
      <c r="E40" s="76">
        <v>25.5</v>
      </c>
      <c r="G40" s="76">
        <f t="shared" si="2"/>
        <v>122.62</v>
      </c>
      <c r="I40" s="76"/>
    </row>
    <row r="41" spans="1:25">
      <c r="A41" s="74" t="s">
        <v>181</v>
      </c>
      <c r="B41" s="76">
        <v>0</v>
      </c>
      <c r="C41" s="76">
        <v>2846.42</v>
      </c>
      <c r="D41" s="76">
        <v>0</v>
      </c>
      <c r="E41" s="76">
        <v>140.9</v>
      </c>
      <c r="G41" s="76">
        <f t="shared" si="2"/>
        <v>2987.32</v>
      </c>
      <c r="I41" s="76"/>
    </row>
    <row r="42" spans="1:25">
      <c r="A42" s="74" t="s">
        <v>106</v>
      </c>
      <c r="B42" s="89">
        <v>550.83000000000004</v>
      </c>
      <c r="C42" s="89">
        <v>1976.56</v>
      </c>
      <c r="D42" s="89">
        <v>0</v>
      </c>
      <c r="E42" s="89">
        <v>4530.08</v>
      </c>
      <c r="G42" s="89">
        <f t="shared" si="2"/>
        <v>7057.4699999999993</v>
      </c>
      <c r="I42" s="76"/>
    </row>
    <row r="43" spans="1:25" s="73" customFormat="1">
      <c r="A43" s="73" t="s">
        <v>45</v>
      </c>
      <c r="B43" s="90">
        <f>SUM(B25:B42)</f>
        <v>43026.30999999999</v>
      </c>
      <c r="C43" s="90">
        <f>SUM(C25:C42)</f>
        <v>77410.759999999995</v>
      </c>
      <c r="D43" s="90">
        <f>SUM(D25:D42)</f>
        <v>129140.28</v>
      </c>
      <c r="E43" s="90">
        <f>SUM(E25:E42)</f>
        <v>58540.650000000009</v>
      </c>
      <c r="F43" s="76"/>
      <c r="G43" s="90">
        <f>SUM(G25:G42)</f>
        <v>308117.99999999994</v>
      </c>
    </row>
    <row r="44" spans="1:25">
      <c r="Y44" s="73"/>
    </row>
    <row r="45" spans="1:25">
      <c r="A45" s="73" t="s">
        <v>40</v>
      </c>
      <c r="Y45" s="73"/>
    </row>
    <row r="46" spans="1:25">
      <c r="A46" s="74" t="s">
        <v>57</v>
      </c>
      <c r="B46" s="76">
        <v>0</v>
      </c>
      <c r="C46" s="76">
        <v>0</v>
      </c>
      <c r="D46" s="76">
        <v>0</v>
      </c>
      <c r="E46" s="76">
        <v>133.97999999999999</v>
      </c>
      <c r="G46" s="76">
        <f>B46+C46+D46+E46</f>
        <v>133.97999999999999</v>
      </c>
      <c r="Y46" s="73"/>
    </row>
    <row r="47" spans="1:25">
      <c r="A47" s="74" t="s">
        <v>58</v>
      </c>
      <c r="B47" s="89">
        <f>456.25+12.94</f>
        <v>469.19</v>
      </c>
      <c r="C47" s="89">
        <v>36.770000000000003</v>
      </c>
      <c r="D47" s="89">
        <v>0</v>
      </c>
      <c r="E47" s="89">
        <v>7.89</v>
      </c>
      <c r="G47" s="89">
        <f>B47+C47+D47+E47</f>
        <v>513.85</v>
      </c>
      <c r="Y47" s="73"/>
    </row>
    <row r="48" spans="1:25">
      <c r="A48" s="73" t="s">
        <v>41</v>
      </c>
      <c r="B48" s="90">
        <f>SUM(B46:B47)</f>
        <v>469.19</v>
      </c>
      <c r="C48" s="90">
        <f>SUM(C46:C47)</f>
        <v>36.770000000000003</v>
      </c>
      <c r="D48" s="90">
        <f t="shared" ref="D48" si="3">SUM(D46:D47)</f>
        <v>0</v>
      </c>
      <c r="E48" s="90">
        <f>SUM(E46:E47)</f>
        <v>141.86999999999998</v>
      </c>
      <c r="F48" s="90"/>
      <c r="G48" s="90">
        <f>SUM(G46:G47)</f>
        <v>647.83000000000004</v>
      </c>
      <c r="Y48" s="73"/>
    </row>
    <row r="49" spans="1:25">
      <c r="Y49" s="73"/>
    </row>
    <row r="50" spans="1:25">
      <c r="A50" s="74" t="s">
        <v>42</v>
      </c>
      <c r="B50" s="90">
        <f>+B16+B22-B43-B48</f>
        <v>302695.1499999995</v>
      </c>
      <c r="C50" s="90">
        <f>+C16+C22-C43-C48</f>
        <v>743375.05999999982</v>
      </c>
      <c r="D50" s="90">
        <f t="shared" ref="D50:E50" si="4">+D16+D22-D43-D48</f>
        <v>-58711.270000000019</v>
      </c>
      <c r="E50" s="90">
        <f t="shared" si="4"/>
        <v>-1468482.88</v>
      </c>
      <c r="F50" s="90"/>
      <c r="G50" s="90">
        <f>+G16+G22-G43-G48</f>
        <v>-481123.94000000245</v>
      </c>
      <c r="I50" s="84"/>
      <c r="Y50" s="73"/>
    </row>
    <row r="51" spans="1:25">
      <c r="Y51" s="73"/>
    </row>
    <row r="52" spans="1:25">
      <c r="A52" s="74" t="s">
        <v>43</v>
      </c>
      <c r="B52" s="76">
        <v>0</v>
      </c>
      <c r="C52" s="76">
        <v>0</v>
      </c>
      <c r="D52" s="76">
        <v>0</v>
      </c>
      <c r="E52" s="76">
        <v>0</v>
      </c>
      <c r="G52" s="76">
        <f>B52+C52+D52+E52</f>
        <v>0</v>
      </c>
      <c r="Y52" s="73"/>
    </row>
    <row r="53" spans="1:25">
      <c r="Y53" s="73"/>
    </row>
    <row r="54" spans="1:25" s="73" customFormat="1" ht="12.75" thickBot="1">
      <c r="A54" s="74" t="s">
        <v>44</v>
      </c>
      <c r="B54" s="78">
        <f>+B50-B52</f>
        <v>302695.1499999995</v>
      </c>
      <c r="C54" s="78">
        <f>+C50+C52</f>
        <v>743375.05999999982</v>
      </c>
      <c r="D54" s="78">
        <f>+D50+D52</f>
        <v>-58711.270000000019</v>
      </c>
      <c r="E54" s="78">
        <f>+E50-E52</f>
        <v>-1468482.88</v>
      </c>
      <c r="F54" s="76"/>
      <c r="G54" s="78">
        <f>+G50-G52</f>
        <v>-481123.94000000245</v>
      </c>
    </row>
    <row r="55" spans="1:25" ht="12.75" thickTop="1">
      <c r="Y55" s="73"/>
    </row>
    <row r="56" spans="1:25">
      <c r="A56" s="82"/>
    </row>
    <row r="57" spans="1:25">
      <c r="A57" s="82"/>
    </row>
    <row r="58" spans="1:25">
      <c r="A58" s="83"/>
    </row>
    <row r="59" spans="1:25">
      <c r="A59" s="83"/>
    </row>
    <row r="60" spans="1:25">
      <c r="A60" s="83"/>
    </row>
    <row r="61" spans="1:25">
      <c r="A61" s="83"/>
    </row>
  </sheetData>
  <printOptions horizontalCentered="1"/>
  <pageMargins left="0.31496062992125984" right="0.31496062992125984" top="0.74803149606299213" bottom="0.19685039370078741" header="0.31496062992125984" footer="0.31496062992125984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Normal="100" workbookViewId="0">
      <selection activeCell="A2" sqref="A2:E2"/>
    </sheetView>
  </sheetViews>
  <sheetFormatPr defaultColWidth="9.140625" defaultRowHeight="12"/>
  <cols>
    <col min="1" max="1" width="33.140625" style="91" customWidth="1"/>
    <col min="2" max="2" width="19.28515625" style="91" bestFit="1" customWidth="1"/>
    <col min="3" max="3" width="19.28515625" style="91" customWidth="1"/>
    <col min="4" max="4" width="37.28515625" style="92" customWidth="1"/>
    <col min="5" max="5" width="15.140625" style="93" customWidth="1"/>
    <col min="6" max="16384" width="9.140625" style="91"/>
  </cols>
  <sheetData>
    <row r="1" spans="1:5">
      <c r="A1" s="155">
        <v>601333621324</v>
      </c>
      <c r="B1" s="155"/>
      <c r="C1" s="155"/>
      <c r="D1" s="155"/>
      <c r="E1" s="155"/>
    </row>
    <row r="2" spans="1:5">
      <c r="A2" s="156" t="s">
        <v>18</v>
      </c>
      <c r="B2" s="156"/>
      <c r="C2" s="156"/>
      <c r="D2" s="156"/>
      <c r="E2" s="156"/>
    </row>
    <row r="3" spans="1:5">
      <c r="A3" s="156" t="s">
        <v>19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ht="12.75" thickBot="1">
      <c r="A7" s="157" t="s">
        <v>20</v>
      </c>
      <c r="B7" s="158"/>
      <c r="C7" s="158"/>
      <c r="D7" s="159"/>
      <c r="E7" s="94">
        <v>0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2">
        <v>0</v>
      </c>
    </row>
    <row r="12" spans="1:5" ht="12.75" thickBot="1">
      <c r="A12" s="103"/>
      <c r="B12" s="103"/>
      <c r="C12" s="103"/>
      <c r="D12" s="103"/>
      <c r="E12" s="102"/>
    </row>
    <row r="13" spans="1:5" ht="12.75" thickBot="1">
      <c r="A13" s="95" t="s">
        <v>27</v>
      </c>
      <c r="E13" s="104"/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2">
        <v>0</v>
      </c>
    </row>
    <row r="17" spans="1:9" ht="12.75" thickBot="1">
      <c r="A17" s="163" t="s">
        <v>29</v>
      </c>
      <c r="B17" s="164"/>
      <c r="C17" s="164"/>
      <c r="D17" s="165"/>
      <c r="E17" s="104">
        <f>SUM(E16)</f>
        <v>0</v>
      </c>
    </row>
    <row r="18" spans="1:9" ht="12.75" thickBot="1">
      <c r="A18" s="99"/>
      <c r="B18" s="100"/>
      <c r="C18" s="100"/>
      <c r="D18" s="101"/>
      <c r="E18" s="105"/>
    </row>
    <row r="19" spans="1:9" s="106" customFormat="1" ht="12.75" thickBot="1">
      <c r="A19" s="152" t="s">
        <v>30</v>
      </c>
      <c r="B19" s="153"/>
      <c r="C19" s="153"/>
      <c r="D19" s="154"/>
      <c r="E19" s="94">
        <f>E7</f>
        <v>0</v>
      </c>
      <c r="H19" s="91"/>
      <c r="I19" s="91"/>
    </row>
    <row r="21" spans="1:9">
      <c r="I21" s="107"/>
    </row>
  </sheetData>
  <mergeCells count="13">
    <mergeCell ref="A19:D19"/>
    <mergeCell ref="A1:E1"/>
    <mergeCell ref="A2:E2"/>
    <mergeCell ref="A3:E3"/>
    <mergeCell ref="A4:E4"/>
    <mergeCell ref="A7:D7"/>
    <mergeCell ref="A10:E10"/>
    <mergeCell ref="A11:D11"/>
    <mergeCell ref="A15:E15"/>
    <mergeCell ref="A16:D16"/>
    <mergeCell ref="A17:D17"/>
    <mergeCell ref="C9:D9"/>
    <mergeCell ref="C14:D14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A2" sqref="A2:E2"/>
    </sheetView>
  </sheetViews>
  <sheetFormatPr defaultColWidth="9.140625" defaultRowHeight="12"/>
  <cols>
    <col min="1" max="1" width="33.140625" style="91" customWidth="1"/>
    <col min="2" max="3" width="14.7109375" style="91" customWidth="1"/>
    <col min="4" max="4" width="37.5703125" style="92" customWidth="1"/>
    <col min="5" max="5" width="15.140625" style="93" customWidth="1"/>
    <col min="6" max="16384" width="9.140625" style="74"/>
  </cols>
  <sheetData>
    <row r="1" spans="1:5">
      <c r="A1" s="155">
        <v>601454571234</v>
      </c>
      <c r="B1" s="155"/>
      <c r="C1" s="155"/>
      <c r="D1" s="155"/>
      <c r="E1" s="155"/>
    </row>
    <row r="2" spans="1:5">
      <c r="A2" s="156" t="s">
        <v>18</v>
      </c>
      <c r="B2" s="156"/>
      <c r="C2" s="156"/>
      <c r="D2" s="156"/>
      <c r="E2" s="156"/>
    </row>
    <row r="3" spans="1:5">
      <c r="A3" s="156" t="s">
        <v>31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s="73" customFormat="1" ht="12.75" thickBot="1">
      <c r="A7" s="157" t="s">
        <v>20</v>
      </c>
      <c r="B7" s="158"/>
      <c r="C7" s="158"/>
      <c r="D7" s="159"/>
      <c r="E7" s="108">
        <v>0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9">
        <v>0</v>
      </c>
    </row>
    <row r="12" spans="1:5">
      <c r="A12" s="103"/>
      <c r="B12" s="103"/>
      <c r="C12" s="103"/>
      <c r="D12" s="103"/>
      <c r="E12" s="110"/>
    </row>
    <row r="13" spans="1:5" ht="12.75" thickBot="1">
      <c r="A13" s="95" t="s">
        <v>27</v>
      </c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9">
        <v>0</v>
      </c>
    </row>
    <row r="17" spans="1:8" ht="12.75" thickBot="1">
      <c r="A17" s="163" t="s">
        <v>29</v>
      </c>
      <c r="B17" s="164"/>
      <c r="C17" s="164"/>
      <c r="D17" s="165"/>
      <c r="E17" s="109">
        <f>SUM(E16)</f>
        <v>0</v>
      </c>
    </row>
    <row r="18" spans="1:8" ht="12.75" thickBot="1">
      <c r="A18" s="99"/>
      <c r="B18" s="100"/>
      <c r="C18" s="100"/>
      <c r="D18" s="101"/>
      <c r="E18" s="105"/>
    </row>
    <row r="19" spans="1:8" s="73" customFormat="1" ht="12.75" thickBot="1">
      <c r="A19" s="152" t="s">
        <v>30</v>
      </c>
      <c r="B19" s="153"/>
      <c r="C19" s="153"/>
      <c r="D19" s="154"/>
      <c r="E19" s="108">
        <f>E7</f>
        <v>0</v>
      </c>
    </row>
    <row r="22" spans="1:8">
      <c r="H22" s="111"/>
    </row>
    <row r="23" spans="1:8">
      <c r="A23" s="112" t="s">
        <v>71</v>
      </c>
      <c r="B23" s="113" t="s">
        <v>31</v>
      </c>
      <c r="C23" s="114">
        <f>E7</f>
        <v>0</v>
      </c>
      <c r="D23" s="115" t="s">
        <v>72</v>
      </c>
    </row>
    <row r="24" spans="1:8">
      <c r="A24" s="112"/>
      <c r="B24" s="112"/>
      <c r="C24" s="112"/>
      <c r="D24" s="115"/>
    </row>
    <row r="25" spans="1:8">
      <c r="A25" s="112" t="s">
        <v>205</v>
      </c>
      <c r="B25" s="112"/>
      <c r="C25" s="116">
        <f>MAS!C7</f>
        <v>1.3480000000000001</v>
      </c>
      <c r="D25" s="115"/>
    </row>
    <row r="26" spans="1:8">
      <c r="A26" s="112"/>
      <c r="B26" s="112"/>
      <c r="C26" s="112"/>
      <c r="D26" s="115"/>
    </row>
    <row r="27" spans="1:8" ht="12.75" thickBot="1">
      <c r="A27" s="112" t="s">
        <v>73</v>
      </c>
      <c r="B27" s="117" t="s">
        <v>19</v>
      </c>
      <c r="C27" s="118">
        <f>C23/C25</f>
        <v>0</v>
      </c>
      <c r="D27" s="115" t="s">
        <v>74</v>
      </c>
    </row>
    <row r="28" spans="1:8" ht="12.75" thickTop="1">
      <c r="A28" s="112"/>
      <c r="B28" s="119"/>
      <c r="C28" s="119"/>
      <c r="D28" s="115"/>
    </row>
    <row r="29" spans="1:8">
      <c r="A29" s="112" t="s">
        <v>75</v>
      </c>
      <c r="B29" s="119"/>
      <c r="C29" s="114">
        <f>C27-C23</f>
        <v>0</v>
      </c>
      <c r="D29" s="115" t="s">
        <v>76</v>
      </c>
    </row>
    <row r="31" spans="1:8">
      <c r="C31" s="120">
        <f>C27-BS!B9</f>
        <v>0</v>
      </c>
    </row>
  </sheetData>
  <mergeCells count="13">
    <mergeCell ref="A11:D11"/>
    <mergeCell ref="A15:E15"/>
    <mergeCell ref="A16:D16"/>
    <mergeCell ref="A17:D17"/>
    <mergeCell ref="A19:D19"/>
    <mergeCell ref="C14:D14"/>
    <mergeCell ref="A10:E10"/>
    <mergeCell ref="A1:E1"/>
    <mergeCell ref="A2:E2"/>
    <mergeCell ref="A3:E3"/>
    <mergeCell ref="A4:E4"/>
    <mergeCell ref="A7:D7"/>
    <mergeCell ref="C9:D9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2" sqref="A2:E2"/>
    </sheetView>
  </sheetViews>
  <sheetFormatPr defaultColWidth="9.140625" defaultRowHeight="12"/>
  <cols>
    <col min="1" max="1" width="33.140625" style="91" customWidth="1"/>
    <col min="2" max="2" width="19.28515625" style="91" bestFit="1" customWidth="1"/>
    <col min="3" max="3" width="19.28515625" style="91" customWidth="1"/>
    <col min="4" max="4" width="37.28515625" style="92" customWidth="1"/>
    <col min="5" max="5" width="15.140625" style="93" customWidth="1"/>
    <col min="6" max="16384" width="9.140625" style="91"/>
  </cols>
  <sheetData>
    <row r="1" spans="1:5">
      <c r="A1" s="155">
        <v>64010101234</v>
      </c>
      <c r="B1" s="155"/>
      <c r="C1" s="155"/>
      <c r="D1" s="155"/>
      <c r="E1" s="155"/>
    </row>
    <row r="2" spans="1:5">
      <c r="A2" s="156" t="s">
        <v>183</v>
      </c>
      <c r="B2" s="156"/>
      <c r="C2" s="156"/>
      <c r="D2" s="156"/>
      <c r="E2" s="156"/>
    </row>
    <row r="3" spans="1:5">
      <c r="A3" s="156" t="s">
        <v>19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ht="12.75" thickBot="1">
      <c r="A7" s="157" t="s">
        <v>20</v>
      </c>
      <c r="B7" s="158"/>
      <c r="C7" s="158"/>
      <c r="D7" s="159"/>
      <c r="E7" s="94">
        <v>1003847.14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2">
        <v>0</v>
      </c>
    </row>
    <row r="12" spans="1:5" ht="12.75" thickBot="1">
      <c r="A12" s="103"/>
      <c r="B12" s="103"/>
      <c r="C12" s="103"/>
      <c r="D12" s="103"/>
      <c r="E12" s="102"/>
    </row>
    <row r="13" spans="1:5" ht="12.75" thickBot="1">
      <c r="A13" s="95" t="s">
        <v>27</v>
      </c>
      <c r="E13" s="104"/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2">
        <v>0</v>
      </c>
    </row>
    <row r="17" spans="1:9" ht="12.75" thickBot="1">
      <c r="A17" s="163" t="s">
        <v>29</v>
      </c>
      <c r="B17" s="164"/>
      <c r="C17" s="164"/>
      <c r="D17" s="165"/>
      <c r="E17" s="104">
        <f>SUM(E16)</f>
        <v>0</v>
      </c>
    </row>
    <row r="18" spans="1:9" ht="12.75" thickBot="1">
      <c r="A18" s="99"/>
      <c r="B18" s="100"/>
      <c r="C18" s="100"/>
      <c r="D18" s="101"/>
      <c r="E18" s="105"/>
    </row>
    <row r="19" spans="1:9" s="106" customFormat="1" ht="12.75" thickBot="1">
      <c r="A19" s="152" t="s">
        <v>30</v>
      </c>
      <c r="B19" s="153"/>
      <c r="C19" s="153"/>
      <c r="D19" s="154"/>
      <c r="E19" s="94">
        <f>E7</f>
        <v>1003847.14</v>
      </c>
      <c r="H19" s="91"/>
      <c r="I19" s="91"/>
    </row>
    <row r="21" spans="1:9">
      <c r="I21" s="107"/>
    </row>
    <row r="22" spans="1:9">
      <c r="E22" s="141">
        <f>E19-BS!B11</f>
        <v>0</v>
      </c>
    </row>
  </sheetData>
  <mergeCells count="13">
    <mergeCell ref="C9:D9"/>
    <mergeCell ref="A1:E1"/>
    <mergeCell ref="A2:E2"/>
    <mergeCell ref="A3:E3"/>
    <mergeCell ref="A4:E4"/>
    <mergeCell ref="A7:D7"/>
    <mergeCell ref="A19:D19"/>
    <mergeCell ref="A10:E10"/>
    <mergeCell ref="A11:D11"/>
    <mergeCell ref="C14:D14"/>
    <mergeCell ref="A15:E15"/>
    <mergeCell ref="A16:D16"/>
    <mergeCell ref="A17:D1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A2" sqref="A2:E2"/>
    </sheetView>
  </sheetViews>
  <sheetFormatPr defaultColWidth="9.140625" defaultRowHeight="12"/>
  <cols>
    <col min="1" max="1" width="33.140625" style="91" customWidth="1"/>
    <col min="2" max="3" width="14.7109375" style="91" customWidth="1"/>
    <col min="4" max="4" width="37.5703125" style="92" customWidth="1"/>
    <col min="5" max="5" width="15.140625" style="93" customWidth="1"/>
    <col min="6" max="16384" width="9.140625" style="74"/>
  </cols>
  <sheetData>
    <row r="1" spans="1:5">
      <c r="A1" s="168" t="s">
        <v>237</v>
      </c>
      <c r="B1" s="155"/>
      <c r="C1" s="155"/>
      <c r="D1" s="155"/>
      <c r="E1" s="155"/>
    </row>
    <row r="2" spans="1:5">
      <c r="A2" s="156" t="s">
        <v>183</v>
      </c>
      <c r="B2" s="156"/>
      <c r="C2" s="156"/>
      <c r="D2" s="156"/>
      <c r="E2" s="156"/>
    </row>
    <row r="3" spans="1:5">
      <c r="A3" s="156" t="s">
        <v>31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s="73" customFormat="1" ht="12.75" thickBot="1">
      <c r="A7" s="157" t="s">
        <v>20</v>
      </c>
      <c r="B7" s="158"/>
      <c r="C7" s="158"/>
      <c r="D7" s="159"/>
      <c r="E7" s="108">
        <v>1144.8900000000001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9">
        <v>0</v>
      </c>
    </row>
    <row r="12" spans="1:5">
      <c r="A12" s="103"/>
      <c r="B12" s="103"/>
      <c r="C12" s="103"/>
      <c r="D12" s="103"/>
      <c r="E12" s="110"/>
    </row>
    <row r="13" spans="1:5" ht="12.75" thickBot="1">
      <c r="A13" s="95" t="s">
        <v>27</v>
      </c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9">
        <v>0</v>
      </c>
    </row>
    <row r="17" spans="1:8" ht="12.75" thickBot="1">
      <c r="A17" s="163" t="s">
        <v>29</v>
      </c>
      <c r="B17" s="164"/>
      <c r="C17" s="164"/>
      <c r="D17" s="165"/>
      <c r="E17" s="109">
        <f>SUM(E16)</f>
        <v>0</v>
      </c>
    </row>
    <row r="18" spans="1:8" ht="12.75" thickBot="1">
      <c r="A18" s="99"/>
      <c r="B18" s="100"/>
      <c r="C18" s="100"/>
      <c r="D18" s="101"/>
      <c r="E18" s="105"/>
    </row>
    <row r="19" spans="1:8" s="73" customFormat="1" ht="12.75" thickBot="1">
      <c r="A19" s="152" t="s">
        <v>30</v>
      </c>
      <c r="B19" s="153"/>
      <c r="C19" s="153"/>
      <c r="D19" s="154"/>
      <c r="E19" s="108">
        <f>E7</f>
        <v>1144.8900000000001</v>
      </c>
    </row>
    <row r="22" spans="1:8">
      <c r="H22" s="111"/>
    </row>
    <row r="23" spans="1:8">
      <c r="A23" s="112" t="s">
        <v>71</v>
      </c>
      <c r="B23" s="113" t="s">
        <v>31</v>
      </c>
      <c r="C23" s="114">
        <f>E7</f>
        <v>1144.8900000000001</v>
      </c>
      <c r="D23" s="115" t="s">
        <v>72</v>
      </c>
    </row>
    <row r="24" spans="1:8">
      <c r="A24" s="112"/>
      <c r="B24" s="112"/>
      <c r="C24" s="112"/>
      <c r="D24" s="115"/>
    </row>
    <row r="25" spans="1:8">
      <c r="A25" s="112" t="s">
        <v>205</v>
      </c>
      <c r="B25" s="112"/>
      <c r="C25" s="116">
        <f>MAS!C7</f>
        <v>1.3480000000000001</v>
      </c>
      <c r="D25" s="115"/>
    </row>
    <row r="26" spans="1:8">
      <c r="A26" s="112"/>
      <c r="B26" s="112"/>
      <c r="C26" s="112"/>
      <c r="D26" s="115"/>
    </row>
    <row r="27" spans="1:8" ht="12.75" thickBot="1">
      <c r="A27" s="112" t="s">
        <v>73</v>
      </c>
      <c r="B27" s="117" t="s">
        <v>19</v>
      </c>
      <c r="C27" s="118">
        <f>C23/C25</f>
        <v>849.32492581602378</v>
      </c>
      <c r="D27" s="115" t="s">
        <v>74</v>
      </c>
    </row>
    <row r="28" spans="1:8" ht="12.75" thickTop="1">
      <c r="A28" s="112"/>
      <c r="B28" s="119"/>
      <c r="C28" s="119"/>
      <c r="D28" s="115"/>
    </row>
    <row r="29" spans="1:8">
      <c r="A29" s="112" t="s">
        <v>75</v>
      </c>
      <c r="B29" s="119"/>
      <c r="C29" s="114">
        <f>C27-C23</f>
        <v>-295.56507418397632</v>
      </c>
      <c r="D29" s="115" t="s">
        <v>76</v>
      </c>
    </row>
    <row r="31" spans="1:8">
      <c r="C31" s="120">
        <f>C27-BS!B10</f>
        <v>4.9258160237286575E-3</v>
      </c>
    </row>
  </sheetData>
  <mergeCells count="13">
    <mergeCell ref="C9:D9"/>
    <mergeCell ref="A1:E1"/>
    <mergeCell ref="A2:E2"/>
    <mergeCell ref="A3:E3"/>
    <mergeCell ref="A4:E4"/>
    <mergeCell ref="A7:D7"/>
    <mergeCell ref="A19:D19"/>
    <mergeCell ref="A10:E10"/>
    <mergeCell ref="A11:D11"/>
    <mergeCell ref="C14:D14"/>
    <mergeCell ref="A15:E15"/>
    <mergeCell ref="A16:D16"/>
    <mergeCell ref="A17:D1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A2" sqref="A2:E2"/>
    </sheetView>
  </sheetViews>
  <sheetFormatPr defaultColWidth="9.140625" defaultRowHeight="12"/>
  <cols>
    <col min="1" max="1" width="33.140625" style="91" customWidth="1"/>
    <col min="2" max="2" width="19.28515625" style="91" bestFit="1" customWidth="1"/>
    <col min="3" max="3" width="19.28515625" style="91" customWidth="1"/>
    <col min="4" max="4" width="37.28515625" style="92" customWidth="1"/>
    <col min="5" max="5" width="15.140625" style="93" customWidth="1"/>
    <col min="6" max="16384" width="9.140625" style="91"/>
  </cols>
  <sheetData>
    <row r="1" spans="1:5">
      <c r="A1" s="155">
        <v>8311821234</v>
      </c>
      <c r="B1" s="155"/>
      <c r="C1" s="155"/>
      <c r="D1" s="155"/>
      <c r="E1" s="155"/>
    </row>
    <row r="2" spans="1:5">
      <c r="A2" s="156" t="s">
        <v>184</v>
      </c>
      <c r="B2" s="156"/>
      <c r="C2" s="156"/>
      <c r="D2" s="156"/>
      <c r="E2" s="156"/>
    </row>
    <row r="3" spans="1:5">
      <c r="A3" s="156" t="s">
        <v>19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ht="12.75" thickBot="1">
      <c r="A7" s="157" t="s">
        <v>20</v>
      </c>
      <c r="B7" s="158"/>
      <c r="C7" s="158"/>
      <c r="D7" s="159"/>
      <c r="E7" s="94">
        <v>206636.32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2">
        <v>0</v>
      </c>
    </row>
    <row r="12" spans="1:5" ht="12.75" thickBot="1">
      <c r="A12" s="103"/>
      <c r="B12" s="103"/>
      <c r="C12" s="103"/>
      <c r="D12" s="103"/>
      <c r="E12" s="102"/>
    </row>
    <row r="13" spans="1:5" ht="12.75" thickBot="1">
      <c r="A13" s="95" t="s">
        <v>27</v>
      </c>
      <c r="E13" s="104"/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2">
        <v>0</v>
      </c>
    </row>
    <row r="17" spans="1:9" ht="12.75" thickBot="1">
      <c r="A17" s="163" t="s">
        <v>29</v>
      </c>
      <c r="B17" s="164"/>
      <c r="C17" s="164"/>
      <c r="D17" s="165"/>
      <c r="E17" s="104">
        <f>SUM(E16)</f>
        <v>0</v>
      </c>
    </row>
    <row r="18" spans="1:9" ht="12.75" thickBot="1">
      <c r="A18" s="99"/>
      <c r="B18" s="100"/>
      <c r="C18" s="100"/>
      <c r="D18" s="101"/>
      <c r="E18" s="105"/>
    </row>
    <row r="19" spans="1:9" s="106" customFormat="1" ht="12.75" thickBot="1">
      <c r="A19" s="152" t="s">
        <v>30</v>
      </c>
      <c r="B19" s="153"/>
      <c r="C19" s="153"/>
      <c r="D19" s="154"/>
      <c r="E19" s="94">
        <f>E7</f>
        <v>206636.32</v>
      </c>
      <c r="H19" s="91"/>
      <c r="I19" s="91"/>
    </row>
    <row r="21" spans="1:9">
      <c r="I21" s="107"/>
    </row>
    <row r="22" spans="1:9">
      <c r="E22" s="141">
        <f>E19-BS!B13</f>
        <v>0</v>
      </c>
    </row>
  </sheetData>
  <mergeCells count="13">
    <mergeCell ref="C9:D9"/>
    <mergeCell ref="A1:E1"/>
    <mergeCell ref="A2:E2"/>
    <mergeCell ref="A3:E3"/>
    <mergeCell ref="A4:E4"/>
    <mergeCell ref="A7:D7"/>
    <mergeCell ref="A19:D19"/>
    <mergeCell ref="A10:E10"/>
    <mergeCell ref="A11:D11"/>
    <mergeCell ref="C14:D14"/>
    <mergeCell ref="A15:E15"/>
    <mergeCell ref="A16:D16"/>
    <mergeCell ref="A17:D1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workbookViewId="0">
      <selection activeCell="A2" sqref="A2:E2"/>
    </sheetView>
  </sheetViews>
  <sheetFormatPr defaultColWidth="9.140625" defaultRowHeight="12"/>
  <cols>
    <col min="1" max="1" width="33.140625" style="91" customWidth="1"/>
    <col min="2" max="3" width="14.7109375" style="91" customWidth="1"/>
    <col min="4" max="4" width="37.5703125" style="92" customWidth="1"/>
    <col min="5" max="5" width="15.140625" style="93" customWidth="1"/>
    <col min="6" max="16384" width="9.140625" style="74"/>
  </cols>
  <sheetData>
    <row r="1" spans="1:5">
      <c r="A1" s="155" t="s">
        <v>238</v>
      </c>
      <c r="B1" s="155"/>
      <c r="C1" s="155"/>
      <c r="D1" s="155"/>
      <c r="E1" s="155"/>
    </row>
    <row r="2" spans="1:5">
      <c r="A2" s="156" t="s">
        <v>184</v>
      </c>
      <c r="B2" s="156"/>
      <c r="C2" s="156"/>
      <c r="D2" s="156"/>
      <c r="E2" s="156"/>
    </row>
    <row r="3" spans="1:5">
      <c r="A3" s="156" t="s">
        <v>31</v>
      </c>
      <c r="B3" s="156"/>
      <c r="C3" s="156"/>
      <c r="D3" s="156"/>
      <c r="E3" s="156"/>
    </row>
    <row r="4" spans="1:5">
      <c r="A4" s="156" t="s">
        <v>204</v>
      </c>
      <c r="B4" s="156"/>
      <c r="C4" s="156"/>
      <c r="D4" s="156"/>
      <c r="E4" s="156"/>
    </row>
    <row r="6" spans="1:5" ht="12.75" thickBot="1"/>
    <row r="7" spans="1:5" s="73" customFormat="1" ht="12.75" thickBot="1">
      <c r="A7" s="157" t="s">
        <v>20</v>
      </c>
      <c r="B7" s="158"/>
      <c r="C7" s="158"/>
      <c r="D7" s="159"/>
      <c r="E7" s="108">
        <v>0</v>
      </c>
    </row>
    <row r="8" spans="1:5" ht="12.75" thickBot="1">
      <c r="A8" s="95" t="s">
        <v>21</v>
      </c>
    </row>
    <row r="9" spans="1:5" ht="12.75" thickBot="1">
      <c r="A9" s="96" t="s">
        <v>22</v>
      </c>
      <c r="B9" s="97" t="s">
        <v>23</v>
      </c>
      <c r="C9" s="166" t="s">
        <v>24</v>
      </c>
      <c r="D9" s="167"/>
      <c r="E9" s="98" t="s">
        <v>2</v>
      </c>
    </row>
    <row r="10" spans="1:5" ht="13.5" thickTop="1" thickBot="1">
      <c r="A10" s="160" t="s">
        <v>25</v>
      </c>
      <c r="B10" s="161"/>
      <c r="C10" s="161"/>
      <c r="D10" s="161"/>
      <c r="E10" s="162"/>
    </row>
    <row r="11" spans="1:5" ht="12.75" thickBot="1">
      <c r="A11" s="163" t="s">
        <v>26</v>
      </c>
      <c r="B11" s="164"/>
      <c r="C11" s="164"/>
      <c r="D11" s="165"/>
      <c r="E11" s="109">
        <v>0</v>
      </c>
    </row>
    <row r="12" spans="1:5">
      <c r="A12" s="103"/>
      <c r="B12" s="103"/>
      <c r="C12" s="103"/>
      <c r="D12" s="103"/>
      <c r="E12" s="110"/>
    </row>
    <row r="13" spans="1:5" ht="12.75" thickBot="1">
      <c r="A13" s="95" t="s">
        <v>27</v>
      </c>
    </row>
    <row r="14" spans="1:5" ht="12.75" thickBot="1">
      <c r="A14" s="96" t="s">
        <v>22</v>
      </c>
      <c r="B14" s="97" t="s">
        <v>23</v>
      </c>
      <c r="C14" s="166" t="s">
        <v>24</v>
      </c>
      <c r="D14" s="167"/>
      <c r="E14" s="98" t="s">
        <v>2</v>
      </c>
    </row>
    <row r="15" spans="1:5" ht="13.5" thickTop="1" thickBot="1">
      <c r="A15" s="160" t="s">
        <v>28</v>
      </c>
      <c r="B15" s="161"/>
      <c r="C15" s="161"/>
      <c r="D15" s="161"/>
      <c r="E15" s="162"/>
    </row>
    <row r="16" spans="1:5" ht="12.75" thickBot="1">
      <c r="A16" s="163" t="s">
        <v>26</v>
      </c>
      <c r="B16" s="164"/>
      <c r="C16" s="164"/>
      <c r="D16" s="165"/>
      <c r="E16" s="109">
        <v>0</v>
      </c>
    </row>
    <row r="17" spans="1:8" ht="12.75" thickBot="1">
      <c r="A17" s="163" t="s">
        <v>29</v>
      </c>
      <c r="B17" s="164"/>
      <c r="C17" s="164"/>
      <c r="D17" s="165"/>
      <c r="E17" s="109">
        <f>SUM(E16)</f>
        <v>0</v>
      </c>
    </row>
    <row r="18" spans="1:8" ht="12.75" thickBot="1">
      <c r="A18" s="99"/>
      <c r="B18" s="100"/>
      <c r="C18" s="100"/>
      <c r="D18" s="101"/>
      <c r="E18" s="105"/>
    </row>
    <row r="19" spans="1:8" s="73" customFormat="1" ht="12.75" thickBot="1">
      <c r="A19" s="152" t="s">
        <v>30</v>
      </c>
      <c r="B19" s="153"/>
      <c r="C19" s="153"/>
      <c r="D19" s="154"/>
      <c r="E19" s="108">
        <f>E7</f>
        <v>0</v>
      </c>
    </row>
    <row r="22" spans="1:8">
      <c r="H22" s="111"/>
    </row>
    <row r="23" spans="1:8">
      <c r="A23" s="112" t="s">
        <v>71</v>
      </c>
      <c r="B23" s="113" t="s">
        <v>31</v>
      </c>
      <c r="C23" s="114">
        <f>E7</f>
        <v>0</v>
      </c>
      <c r="D23" s="115" t="s">
        <v>72</v>
      </c>
    </row>
    <row r="24" spans="1:8">
      <c r="A24" s="112"/>
      <c r="B24" s="112"/>
      <c r="C24" s="112"/>
      <c r="D24" s="115"/>
    </row>
    <row r="25" spans="1:8">
      <c r="A25" s="112" t="s">
        <v>205</v>
      </c>
      <c r="B25" s="112"/>
      <c r="C25" s="116">
        <f>MAS!C7</f>
        <v>1.3480000000000001</v>
      </c>
      <c r="D25" s="115"/>
    </row>
    <row r="26" spans="1:8">
      <c r="A26" s="112"/>
      <c r="B26" s="112"/>
      <c r="C26" s="112"/>
      <c r="D26" s="115"/>
    </row>
    <row r="27" spans="1:8" ht="12.75" thickBot="1">
      <c r="A27" s="112" t="s">
        <v>73</v>
      </c>
      <c r="B27" s="117" t="s">
        <v>19</v>
      </c>
      <c r="C27" s="118">
        <f>C23/C25</f>
        <v>0</v>
      </c>
      <c r="D27" s="115" t="s">
        <v>74</v>
      </c>
    </row>
    <row r="28" spans="1:8" ht="12.75" thickTop="1">
      <c r="A28" s="112"/>
      <c r="B28" s="119"/>
      <c r="C28" s="119"/>
      <c r="D28" s="115"/>
    </row>
    <row r="29" spans="1:8">
      <c r="A29" s="112" t="s">
        <v>75</v>
      </c>
      <c r="B29" s="119"/>
      <c r="C29" s="114">
        <f>C27-BS!B12</f>
        <v>0</v>
      </c>
      <c r="D29" s="115" t="s">
        <v>76</v>
      </c>
    </row>
    <row r="31" spans="1:8">
      <c r="C31" s="120">
        <f>C27-BS!B12</f>
        <v>0</v>
      </c>
    </row>
  </sheetData>
  <mergeCells count="13">
    <mergeCell ref="C9:D9"/>
    <mergeCell ref="A1:E1"/>
    <mergeCell ref="A2:E2"/>
    <mergeCell ref="A3:E3"/>
    <mergeCell ref="A4:E4"/>
    <mergeCell ref="A7:D7"/>
    <mergeCell ref="A19:D19"/>
    <mergeCell ref="A10:E10"/>
    <mergeCell ref="A11:D11"/>
    <mergeCell ref="C14:D14"/>
    <mergeCell ref="A15:E15"/>
    <mergeCell ref="A16:D16"/>
    <mergeCell ref="A17:D17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7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6"/>
  <sheetViews>
    <sheetView view="pageBreakPreview" zoomScaleNormal="100" zoomScaleSheetLayoutView="100" workbookViewId="0">
      <pane xSplit="1" ySplit="4" topLeftCell="B5" activePane="bottomRight" state="frozen"/>
      <selection activeCell="I23" sqref="I23"/>
      <selection pane="topRight" activeCell="I23" sqref="I23"/>
      <selection pane="bottomLeft" activeCell="I23" sqref="I23"/>
      <selection pane="bottomRight" activeCell="A20" sqref="A20"/>
    </sheetView>
  </sheetViews>
  <sheetFormatPr defaultColWidth="8" defaultRowHeight="12"/>
  <cols>
    <col min="1" max="1" width="32.85546875" style="61" bestFit="1" customWidth="1"/>
    <col min="2" max="6" width="11" style="22" customWidth="1"/>
    <col min="7" max="7" width="3.28515625" style="22" customWidth="1"/>
    <col min="8" max="8" width="10.42578125" style="62" bestFit="1" customWidth="1"/>
    <col min="9" max="9" width="11" style="22" customWidth="1"/>
    <col min="10" max="11" width="10.28515625" style="22" customWidth="1"/>
    <col min="12" max="21" width="9.28515625" style="22" customWidth="1"/>
    <col min="22" max="22" width="3.28515625" style="22" customWidth="1"/>
    <col min="23" max="25" width="11" style="22" customWidth="1"/>
    <col min="26" max="26" width="8" style="22"/>
    <col min="27" max="27" width="9.28515625" style="22" bestFit="1" customWidth="1"/>
    <col min="28" max="16384" width="8" style="22"/>
  </cols>
  <sheetData>
    <row r="1" spans="1:28">
      <c r="A1" s="19" t="str">
        <f>BS!A1</f>
        <v>ABC PTE. LTD.</v>
      </c>
      <c r="B1" s="20"/>
      <c r="C1" s="20"/>
      <c r="D1" s="20"/>
      <c r="E1" s="20"/>
      <c r="F1" s="20"/>
      <c r="G1" s="20"/>
      <c r="H1" s="21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8">
      <c r="A2" s="19" t="s">
        <v>82</v>
      </c>
      <c r="B2" s="20"/>
      <c r="C2" s="20"/>
      <c r="D2" s="20"/>
      <c r="E2" s="20"/>
      <c r="F2" s="20"/>
      <c r="G2" s="20"/>
      <c r="H2" s="21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8">
      <c r="A3" s="23"/>
      <c r="B3" s="24"/>
      <c r="C3" s="24"/>
      <c r="D3" s="24"/>
      <c r="E3" s="24"/>
      <c r="F3" s="24"/>
      <c r="G3" s="24"/>
      <c r="H3" s="2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0"/>
      <c r="AA3" s="20"/>
    </row>
    <row r="4" spans="1:28" s="32" customFormat="1" ht="30.75" customHeight="1">
      <c r="A4" s="26" t="s">
        <v>83</v>
      </c>
      <c r="B4" s="27" t="s">
        <v>62</v>
      </c>
      <c r="C4" s="28" t="s">
        <v>84</v>
      </c>
      <c r="D4" s="28" t="s">
        <v>85</v>
      </c>
      <c r="E4" s="28" t="s">
        <v>86</v>
      </c>
      <c r="F4" s="28" t="s">
        <v>87</v>
      </c>
      <c r="G4" s="28"/>
      <c r="H4" s="29" t="s">
        <v>88</v>
      </c>
      <c r="I4" s="28" t="s">
        <v>89</v>
      </c>
      <c r="J4" s="30">
        <v>44651</v>
      </c>
      <c r="K4" s="30">
        <v>44681</v>
      </c>
      <c r="L4" s="30">
        <v>44712</v>
      </c>
      <c r="M4" s="30">
        <v>44742</v>
      </c>
      <c r="N4" s="30">
        <v>44773</v>
      </c>
      <c r="O4" s="30">
        <v>44804</v>
      </c>
      <c r="P4" s="30">
        <v>44834</v>
      </c>
      <c r="Q4" s="30">
        <v>44865</v>
      </c>
      <c r="R4" s="30">
        <v>44895</v>
      </c>
      <c r="S4" s="30">
        <v>44926</v>
      </c>
      <c r="T4" s="30">
        <v>44957</v>
      </c>
      <c r="U4" s="30">
        <v>44985</v>
      </c>
      <c r="V4" s="30"/>
      <c r="W4" s="30" t="s">
        <v>90</v>
      </c>
      <c r="X4" s="28" t="s">
        <v>91</v>
      </c>
      <c r="Y4" s="28" t="s">
        <v>92</v>
      </c>
      <c r="Z4" s="31"/>
      <c r="AA4" s="31"/>
    </row>
    <row r="5" spans="1:28">
      <c r="A5" s="33"/>
      <c r="B5" s="34"/>
      <c r="C5" s="35"/>
      <c r="D5" s="35"/>
      <c r="E5" s="35"/>
      <c r="F5" s="35"/>
      <c r="G5" s="35"/>
      <c r="H5" s="3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7"/>
    </row>
    <row r="6" spans="1:28">
      <c r="A6" s="38" t="s">
        <v>199</v>
      </c>
      <c r="B6" s="34"/>
      <c r="C6" s="35"/>
      <c r="D6" s="35"/>
      <c r="E6" s="35"/>
      <c r="F6" s="35"/>
      <c r="G6" s="35"/>
      <c r="H6" s="3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7"/>
    </row>
    <row r="7" spans="1:28">
      <c r="A7" s="33" t="s">
        <v>239</v>
      </c>
      <c r="B7" s="34">
        <v>44896</v>
      </c>
      <c r="C7" s="35">
        <v>0</v>
      </c>
      <c r="D7" s="35">
        <v>1296.4100000000001</v>
      </c>
      <c r="E7" s="35">
        <v>0</v>
      </c>
      <c r="F7" s="35">
        <f>C7+D7-E7</f>
        <v>1296.4100000000001</v>
      </c>
      <c r="G7" s="35"/>
      <c r="H7" s="36">
        <v>36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f>F7/36</f>
        <v>36.011388888888888</v>
      </c>
      <c r="T7" s="41">
        <v>36.01</v>
      </c>
      <c r="U7" s="41">
        <v>36.01</v>
      </c>
      <c r="V7" s="41"/>
      <c r="W7" s="41">
        <f>SUM(J7:U7)</f>
        <v>108.03138888888887</v>
      </c>
      <c r="X7" s="41">
        <f>I7+W7</f>
        <v>108.03138888888887</v>
      </c>
      <c r="Y7" s="41">
        <f>F7-X7</f>
        <v>1188.3786111111112</v>
      </c>
      <c r="Z7" s="35"/>
      <c r="AA7" s="37"/>
    </row>
    <row r="8" spans="1:28">
      <c r="A8" s="39"/>
      <c r="B8" s="40"/>
      <c r="C8" s="35"/>
      <c r="D8" s="35"/>
      <c r="E8" s="35"/>
      <c r="F8" s="35"/>
      <c r="G8" s="35"/>
      <c r="H8" s="36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37"/>
    </row>
    <row r="9" spans="1:28" s="32" customFormat="1">
      <c r="A9" s="42"/>
      <c r="B9" s="43"/>
      <c r="C9" s="44">
        <f>SUM(C7:C8)</f>
        <v>0</v>
      </c>
      <c r="D9" s="44">
        <f t="shared" ref="D9:F9" si="0">SUM(D7:D8)</f>
        <v>1296.4100000000001</v>
      </c>
      <c r="E9" s="44">
        <f t="shared" si="0"/>
        <v>0</v>
      </c>
      <c r="F9" s="44">
        <f t="shared" si="0"/>
        <v>1296.4100000000001</v>
      </c>
      <c r="G9" s="45"/>
      <c r="H9" s="46"/>
      <c r="I9" s="47">
        <f>SUM(I7:I8)</f>
        <v>0</v>
      </c>
      <c r="J9" s="47">
        <f t="shared" ref="J9:U9" si="1">SUM(J7:J8)</f>
        <v>0</v>
      </c>
      <c r="K9" s="47">
        <f t="shared" si="1"/>
        <v>0</v>
      </c>
      <c r="L9" s="47">
        <f t="shared" si="1"/>
        <v>0</v>
      </c>
      <c r="M9" s="47">
        <f t="shared" si="1"/>
        <v>0</v>
      </c>
      <c r="N9" s="47">
        <f t="shared" si="1"/>
        <v>0</v>
      </c>
      <c r="O9" s="47">
        <f t="shared" si="1"/>
        <v>0</v>
      </c>
      <c r="P9" s="47">
        <f t="shared" si="1"/>
        <v>0</v>
      </c>
      <c r="Q9" s="47">
        <f t="shared" si="1"/>
        <v>0</v>
      </c>
      <c r="R9" s="47">
        <f t="shared" si="1"/>
        <v>0</v>
      </c>
      <c r="S9" s="47">
        <f t="shared" si="1"/>
        <v>36.011388888888888</v>
      </c>
      <c r="T9" s="47">
        <f t="shared" si="1"/>
        <v>36.01</v>
      </c>
      <c r="U9" s="47">
        <f t="shared" si="1"/>
        <v>36.01</v>
      </c>
      <c r="V9" s="47"/>
      <c r="W9" s="47">
        <f>SUM(W7:W8)</f>
        <v>108.03138888888887</v>
      </c>
      <c r="X9" s="47">
        <f t="shared" ref="X9:Y9" si="2">SUM(X7:X8)</f>
        <v>108.03138888888887</v>
      </c>
      <c r="Y9" s="47">
        <f t="shared" si="2"/>
        <v>1188.3786111111112</v>
      </c>
      <c r="Z9" s="48"/>
      <c r="AA9" s="49"/>
    </row>
    <row r="10" spans="1:28">
      <c r="A10" s="33"/>
      <c r="B10" s="40"/>
      <c r="C10" s="35"/>
      <c r="D10" s="35"/>
      <c r="E10" s="35"/>
      <c r="F10" s="35"/>
      <c r="G10" s="35"/>
      <c r="H10" s="36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37"/>
    </row>
    <row r="11" spans="1:28">
      <c r="A11" s="38" t="s">
        <v>93</v>
      </c>
      <c r="B11" s="40"/>
      <c r="C11" s="35"/>
      <c r="D11" s="35"/>
      <c r="E11" s="35"/>
      <c r="F11" s="35"/>
      <c r="G11" s="35"/>
      <c r="H11" s="36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7"/>
    </row>
    <row r="12" spans="1:28">
      <c r="A12" s="33" t="s">
        <v>240</v>
      </c>
      <c r="B12" s="40">
        <v>44685</v>
      </c>
      <c r="C12" s="35">
        <v>0</v>
      </c>
      <c r="D12" s="35">
        <v>1043.8399999999999</v>
      </c>
      <c r="E12" s="35">
        <v>0</v>
      </c>
      <c r="F12" s="35">
        <f>C12+D12-E12</f>
        <v>1043.8399999999999</v>
      </c>
      <c r="G12" s="35"/>
      <c r="H12" s="36">
        <v>36</v>
      </c>
      <c r="I12" s="41">
        <v>0</v>
      </c>
      <c r="J12" s="41">
        <v>0</v>
      </c>
      <c r="K12" s="41">
        <v>0</v>
      </c>
      <c r="L12" s="41">
        <v>28.99</v>
      </c>
      <c r="M12" s="41">
        <v>28.99</v>
      </c>
      <c r="N12" s="41">
        <v>28.99</v>
      </c>
      <c r="O12" s="41">
        <v>28.99</v>
      </c>
      <c r="P12" s="41">
        <v>28.99</v>
      </c>
      <c r="Q12" s="41">
        <v>28.99</v>
      </c>
      <c r="R12" s="41">
        <v>28.99</v>
      </c>
      <c r="S12" s="41">
        <v>28.99</v>
      </c>
      <c r="T12" s="41">
        <v>28.99</v>
      </c>
      <c r="U12" s="41">
        <v>28.99</v>
      </c>
      <c r="V12" s="41"/>
      <c r="W12" s="41">
        <f>SUM(J12:U12)</f>
        <v>289.90000000000003</v>
      </c>
      <c r="X12" s="41">
        <f>I12+W12</f>
        <v>289.90000000000003</v>
      </c>
      <c r="Y12" s="41">
        <f>F12-X12</f>
        <v>753.93999999999983</v>
      </c>
      <c r="Z12" s="41"/>
      <c r="AA12" s="50"/>
      <c r="AB12" s="51"/>
    </row>
    <row r="13" spans="1:28">
      <c r="A13" s="33" t="s">
        <v>241</v>
      </c>
      <c r="B13" s="40">
        <v>44771</v>
      </c>
      <c r="C13" s="35">
        <v>0</v>
      </c>
      <c r="D13" s="35">
        <v>2253.48</v>
      </c>
      <c r="E13" s="35">
        <v>0</v>
      </c>
      <c r="F13" s="35">
        <f>C13+D13-E13</f>
        <v>2253.48</v>
      </c>
      <c r="G13" s="35"/>
      <c r="H13" s="36">
        <v>36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f>62.6/31*3</f>
        <v>6.0580645161290327</v>
      </c>
      <c r="O13" s="41">
        <v>62.6</v>
      </c>
      <c r="P13" s="41">
        <v>62.6</v>
      </c>
      <c r="Q13" s="41">
        <v>62.6</v>
      </c>
      <c r="R13" s="41">
        <v>62.6</v>
      </c>
      <c r="S13" s="41">
        <v>62.6</v>
      </c>
      <c r="T13" s="41">
        <v>62.6</v>
      </c>
      <c r="U13" s="41">
        <v>62.6</v>
      </c>
      <c r="V13" s="41"/>
      <c r="W13" s="41">
        <f>SUM(J13:U13)</f>
        <v>444.25806451612908</v>
      </c>
      <c r="X13" s="41">
        <f>I13+W13</f>
        <v>444.25806451612908</v>
      </c>
      <c r="Y13" s="41">
        <f>F13-X13</f>
        <v>1809.221935483871</v>
      </c>
      <c r="Z13" s="41"/>
      <c r="AA13" s="50"/>
      <c r="AB13" s="51"/>
    </row>
    <row r="14" spans="1:28" ht="24">
      <c r="A14" s="33" t="s">
        <v>242</v>
      </c>
      <c r="B14" s="40">
        <v>44837</v>
      </c>
      <c r="C14" s="35">
        <v>0</v>
      </c>
      <c r="D14" s="35">
        <v>1042.23</v>
      </c>
      <c r="E14" s="35">
        <v>0</v>
      </c>
      <c r="F14" s="35">
        <f>C14+D14-E14</f>
        <v>1042.23</v>
      </c>
      <c r="G14" s="35"/>
      <c r="H14" s="36">
        <v>36</v>
      </c>
      <c r="I14" s="41">
        <v>0</v>
      </c>
      <c r="J14" s="41">
        <v>0</v>
      </c>
      <c r="K14" s="41">
        <v>0</v>
      </c>
      <c r="L14" s="41">
        <v>0</v>
      </c>
      <c r="M14" s="41">
        <v>0</v>
      </c>
      <c r="N14" s="41">
        <v>0</v>
      </c>
      <c r="O14" s="41">
        <v>0</v>
      </c>
      <c r="P14" s="41">
        <v>0</v>
      </c>
      <c r="Q14" s="41">
        <v>28.95</v>
      </c>
      <c r="R14" s="41">
        <v>28.95</v>
      </c>
      <c r="S14" s="41">
        <v>28.95</v>
      </c>
      <c r="T14" s="41">
        <v>28.95</v>
      </c>
      <c r="U14" s="41">
        <v>28.95</v>
      </c>
      <c r="V14" s="41"/>
      <c r="W14" s="41">
        <f>SUM(J14:U14)</f>
        <v>144.75</v>
      </c>
      <c r="X14" s="41">
        <f>I14+W14</f>
        <v>144.75</v>
      </c>
      <c r="Y14" s="41">
        <f>F14-X14</f>
        <v>897.48</v>
      </c>
      <c r="Z14" s="41"/>
      <c r="AA14" s="50"/>
      <c r="AB14" s="51"/>
    </row>
    <row r="15" spans="1:28">
      <c r="A15" s="33"/>
      <c r="B15" s="40"/>
      <c r="C15" s="35"/>
      <c r="D15" s="35"/>
      <c r="E15" s="35"/>
      <c r="F15" s="35"/>
      <c r="G15" s="35"/>
      <c r="H15" s="36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50"/>
      <c r="AB15" s="51"/>
    </row>
    <row r="16" spans="1:28">
      <c r="A16" s="33"/>
      <c r="B16" s="40"/>
      <c r="C16" s="35"/>
      <c r="D16" s="35"/>
      <c r="E16" s="35"/>
      <c r="F16" s="35"/>
      <c r="G16" s="35"/>
      <c r="H16" s="36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50"/>
      <c r="AB16" s="51"/>
    </row>
    <row r="17" spans="1:28" s="32" customFormat="1">
      <c r="A17" s="38"/>
      <c r="B17" s="43"/>
      <c r="C17" s="44">
        <f>SUM(C12:C16)</f>
        <v>0</v>
      </c>
      <c r="D17" s="44">
        <f>SUM(D12:D16)</f>
        <v>4339.5499999999993</v>
      </c>
      <c r="E17" s="44">
        <f>SUM(E12:E16)</f>
        <v>0</v>
      </c>
      <c r="F17" s="44">
        <f>SUM(F12:F16)</f>
        <v>4339.5499999999993</v>
      </c>
      <c r="G17" s="45"/>
      <c r="H17" s="46"/>
      <c r="I17" s="47">
        <f t="shared" ref="I17:U17" si="3">SUM(I12:I16)</f>
        <v>0</v>
      </c>
      <c r="J17" s="47">
        <f t="shared" si="3"/>
        <v>0</v>
      </c>
      <c r="K17" s="47">
        <f t="shared" si="3"/>
        <v>0</v>
      </c>
      <c r="L17" s="47">
        <f t="shared" si="3"/>
        <v>28.99</v>
      </c>
      <c r="M17" s="47">
        <f t="shared" si="3"/>
        <v>28.99</v>
      </c>
      <c r="N17" s="47">
        <f t="shared" si="3"/>
        <v>35.048064516129031</v>
      </c>
      <c r="O17" s="47">
        <f t="shared" si="3"/>
        <v>91.59</v>
      </c>
      <c r="P17" s="47">
        <f t="shared" si="3"/>
        <v>91.59</v>
      </c>
      <c r="Q17" s="47">
        <f t="shared" si="3"/>
        <v>120.54</v>
      </c>
      <c r="R17" s="47">
        <f t="shared" si="3"/>
        <v>120.54</v>
      </c>
      <c r="S17" s="47">
        <f>SUM(S12:S16)</f>
        <v>120.54</v>
      </c>
      <c r="T17" s="47">
        <f t="shared" si="3"/>
        <v>120.54</v>
      </c>
      <c r="U17" s="47">
        <f t="shared" si="3"/>
        <v>120.54</v>
      </c>
      <c r="V17" s="47"/>
      <c r="W17" s="47">
        <f>SUM(W12:W16)</f>
        <v>878.90806451612912</v>
      </c>
      <c r="X17" s="47">
        <f>SUM(X12:X16)</f>
        <v>878.90806451612912</v>
      </c>
      <c r="Y17" s="47">
        <f>SUM(Y12:Y16)</f>
        <v>3460.6419354838708</v>
      </c>
      <c r="Z17" s="41"/>
      <c r="AA17" s="50"/>
      <c r="AB17" s="51"/>
    </row>
    <row r="18" spans="1:28">
      <c r="A18" s="33"/>
      <c r="B18" s="40"/>
      <c r="C18" s="35"/>
      <c r="D18" s="35"/>
      <c r="E18" s="35"/>
      <c r="F18" s="35"/>
      <c r="G18" s="35"/>
      <c r="H18" s="36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50"/>
      <c r="AB18" s="51"/>
    </row>
    <row r="19" spans="1:28">
      <c r="A19" s="33"/>
      <c r="B19" s="40"/>
      <c r="C19" s="35"/>
      <c r="D19" s="35"/>
      <c r="E19" s="35"/>
      <c r="F19" s="35"/>
      <c r="G19" s="35"/>
      <c r="H19" s="36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50"/>
      <c r="AB19" s="51"/>
    </row>
    <row r="20" spans="1:28" s="32" customFormat="1">
      <c r="A20" s="38" t="s">
        <v>199</v>
      </c>
      <c r="B20" s="43"/>
      <c r="C20" s="45">
        <f>C9</f>
        <v>0</v>
      </c>
      <c r="D20" s="45">
        <f>D9</f>
        <v>1296.4100000000001</v>
      </c>
      <c r="E20" s="45">
        <f>E9</f>
        <v>0</v>
      </c>
      <c r="F20" s="45">
        <f>F9</f>
        <v>1296.4100000000001</v>
      </c>
      <c r="G20" s="45"/>
      <c r="H20" s="46"/>
      <c r="I20" s="48">
        <v>0</v>
      </c>
      <c r="J20" s="48">
        <f t="shared" ref="J20:R20" si="4">J9</f>
        <v>0</v>
      </c>
      <c r="K20" s="48">
        <f t="shared" si="4"/>
        <v>0</v>
      </c>
      <c r="L20" s="48">
        <f t="shared" si="4"/>
        <v>0</v>
      </c>
      <c r="M20" s="48">
        <f t="shared" si="4"/>
        <v>0</v>
      </c>
      <c r="N20" s="48">
        <f t="shared" si="4"/>
        <v>0</v>
      </c>
      <c r="O20" s="48">
        <f t="shared" si="4"/>
        <v>0</v>
      </c>
      <c r="P20" s="48">
        <f t="shared" si="4"/>
        <v>0</v>
      </c>
      <c r="Q20" s="48">
        <f t="shared" si="4"/>
        <v>0</v>
      </c>
      <c r="R20" s="48">
        <f t="shared" si="4"/>
        <v>0</v>
      </c>
      <c r="S20" s="48">
        <f t="shared" ref="S20:U20" si="5">S9</f>
        <v>36.011388888888888</v>
      </c>
      <c r="T20" s="48">
        <f t="shared" si="5"/>
        <v>36.01</v>
      </c>
      <c r="U20" s="48">
        <f t="shared" si="5"/>
        <v>36.01</v>
      </c>
      <c r="V20" s="48"/>
      <c r="W20" s="48">
        <f>SUM(J20:U20)</f>
        <v>108.03138888888887</v>
      </c>
      <c r="X20" s="48">
        <f>I20+W20</f>
        <v>108.03138888888887</v>
      </c>
      <c r="Y20" s="48">
        <f>F20-X20</f>
        <v>1188.3786111111112</v>
      </c>
      <c r="Z20" s="41"/>
      <c r="AA20" s="50"/>
      <c r="AB20" s="51"/>
    </row>
    <row r="21" spans="1:28" s="32" customFormat="1">
      <c r="A21" s="38" t="s">
        <v>93</v>
      </c>
      <c r="B21" s="43"/>
      <c r="C21" s="45">
        <f>C17</f>
        <v>0</v>
      </c>
      <c r="D21" s="45">
        <f>D17</f>
        <v>4339.5499999999993</v>
      </c>
      <c r="E21" s="45">
        <f>E17</f>
        <v>0</v>
      </c>
      <c r="F21" s="45">
        <f>F17</f>
        <v>4339.5499999999993</v>
      </c>
      <c r="G21" s="45"/>
      <c r="H21" s="46"/>
      <c r="I21" s="48">
        <f t="shared" ref="I21:U21" si="6">I17</f>
        <v>0</v>
      </c>
      <c r="J21" s="48">
        <f t="shared" si="6"/>
        <v>0</v>
      </c>
      <c r="K21" s="48">
        <f t="shared" si="6"/>
        <v>0</v>
      </c>
      <c r="L21" s="48">
        <f t="shared" si="6"/>
        <v>28.99</v>
      </c>
      <c r="M21" s="48">
        <f t="shared" si="6"/>
        <v>28.99</v>
      </c>
      <c r="N21" s="48">
        <f t="shared" si="6"/>
        <v>35.048064516129031</v>
      </c>
      <c r="O21" s="48">
        <f t="shared" si="6"/>
        <v>91.59</v>
      </c>
      <c r="P21" s="48">
        <f t="shared" si="6"/>
        <v>91.59</v>
      </c>
      <c r="Q21" s="48">
        <f t="shared" si="6"/>
        <v>120.54</v>
      </c>
      <c r="R21" s="48">
        <f t="shared" si="6"/>
        <v>120.54</v>
      </c>
      <c r="S21" s="48">
        <f t="shared" si="6"/>
        <v>120.54</v>
      </c>
      <c r="T21" s="48">
        <f t="shared" si="6"/>
        <v>120.54</v>
      </c>
      <c r="U21" s="48">
        <f t="shared" si="6"/>
        <v>120.54</v>
      </c>
      <c r="V21" s="48"/>
      <c r="W21" s="48">
        <f>SUM(J21:U21)</f>
        <v>878.908064516129</v>
      </c>
      <c r="X21" s="48">
        <f>I21+W21</f>
        <v>878.908064516129</v>
      </c>
      <c r="Y21" s="48">
        <f>F21-X21</f>
        <v>3460.6419354838704</v>
      </c>
      <c r="Z21" s="41"/>
      <c r="AA21" s="50"/>
      <c r="AB21" s="51"/>
    </row>
    <row r="22" spans="1:28" s="32" customFormat="1" ht="12.75" thickBot="1">
      <c r="A22" s="38" t="s">
        <v>26</v>
      </c>
      <c r="B22" s="43"/>
      <c r="C22" s="52">
        <f>SUM(C20:C21)</f>
        <v>0</v>
      </c>
      <c r="D22" s="52">
        <f>SUM(D20:D21)</f>
        <v>5635.9599999999991</v>
      </c>
      <c r="E22" s="52">
        <f>SUM(E20:E21)</f>
        <v>0</v>
      </c>
      <c r="F22" s="52">
        <f>SUM(F20:F21)</f>
        <v>5635.9599999999991</v>
      </c>
      <c r="G22" s="45"/>
      <c r="H22" s="46"/>
      <c r="I22" s="53">
        <f t="shared" ref="I22:U22" si="7">SUM(I20:I21)</f>
        <v>0</v>
      </c>
      <c r="J22" s="53">
        <f t="shared" si="7"/>
        <v>0</v>
      </c>
      <c r="K22" s="53">
        <f t="shared" si="7"/>
        <v>0</v>
      </c>
      <c r="L22" s="53">
        <f t="shared" si="7"/>
        <v>28.99</v>
      </c>
      <c r="M22" s="53">
        <f t="shared" si="7"/>
        <v>28.99</v>
      </c>
      <c r="N22" s="53">
        <f t="shared" si="7"/>
        <v>35.048064516129031</v>
      </c>
      <c r="O22" s="53">
        <f t="shared" si="7"/>
        <v>91.59</v>
      </c>
      <c r="P22" s="53">
        <f t="shared" si="7"/>
        <v>91.59</v>
      </c>
      <c r="Q22" s="53">
        <f t="shared" si="7"/>
        <v>120.54</v>
      </c>
      <c r="R22" s="53">
        <f t="shared" si="7"/>
        <v>120.54</v>
      </c>
      <c r="S22" s="53">
        <f t="shared" si="7"/>
        <v>156.55138888888888</v>
      </c>
      <c r="T22" s="53">
        <f t="shared" si="7"/>
        <v>156.55000000000001</v>
      </c>
      <c r="U22" s="53">
        <f t="shared" si="7"/>
        <v>156.55000000000001</v>
      </c>
      <c r="V22" s="53"/>
      <c r="W22" s="53">
        <f>SUM(W20:W21)</f>
        <v>986.93945340501784</v>
      </c>
      <c r="X22" s="53">
        <f>SUM(X20:X21)</f>
        <v>986.93945340501784</v>
      </c>
      <c r="Y22" s="53">
        <f>SUM(Y20:Y21)</f>
        <v>4649.0205465949821</v>
      </c>
      <c r="Z22" s="41"/>
      <c r="AA22" s="50"/>
      <c r="AB22" s="51"/>
    </row>
    <row r="23" spans="1:28" ht="12.75" thickTop="1">
      <c r="A23" s="33"/>
      <c r="B23" s="40"/>
      <c r="C23" s="35"/>
      <c r="D23" s="35"/>
      <c r="E23" s="35"/>
      <c r="F23" s="35"/>
      <c r="G23" s="35"/>
      <c r="H23" s="36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50"/>
      <c r="AB23" s="51"/>
    </row>
    <row r="24" spans="1:28">
      <c r="A24" s="54"/>
      <c r="B24" s="55"/>
      <c r="C24" s="56"/>
      <c r="D24" s="35"/>
      <c r="E24" s="35"/>
      <c r="F24" s="35"/>
      <c r="G24" s="35"/>
      <c r="H24" s="36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>
        <f>Y22-BS!B16-BS!B17-BS!B18-BS!B19</f>
        <v>5.4659498167097809E-4</v>
      </c>
      <c r="Z24" s="41"/>
      <c r="AA24" s="50"/>
      <c r="AB24" s="51"/>
    </row>
    <row r="25" spans="1:28">
      <c r="A25" s="57"/>
      <c r="B25" s="20"/>
      <c r="C25" s="58"/>
      <c r="D25" s="35"/>
      <c r="E25" s="35"/>
      <c r="F25" s="35"/>
      <c r="G25" s="35"/>
      <c r="H25" s="36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41"/>
      <c r="AA25" s="50"/>
      <c r="AB25" s="51"/>
    </row>
    <row r="26" spans="1:28">
      <c r="A26" s="57"/>
      <c r="B26" s="20"/>
      <c r="C26" s="58"/>
      <c r="D26" s="56"/>
      <c r="E26" s="56"/>
      <c r="F26" s="56"/>
      <c r="G26" s="56"/>
      <c r="H26" s="59"/>
      <c r="I26" s="35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60"/>
    </row>
  </sheetData>
  <pageMargins left="0.7" right="0.7" top="0.75" bottom="0.75" header="0.3" footer="0.3"/>
  <pageSetup paperSize="9" scale="5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BS</vt:lpstr>
      <vt:lpstr>PL</vt:lpstr>
      <vt:lpstr>OCBC USD</vt:lpstr>
      <vt:lpstr>OCBC SGD</vt:lpstr>
      <vt:lpstr>Maybank USD</vt:lpstr>
      <vt:lpstr>Maybank SGD</vt:lpstr>
      <vt:lpstr>Wise USD</vt:lpstr>
      <vt:lpstr>Wise SGD</vt:lpstr>
      <vt:lpstr>PPE</vt:lpstr>
      <vt:lpstr>Accruals</vt:lpstr>
      <vt:lpstr>Loans due to Director</vt:lpstr>
      <vt:lpstr>Advance billings</vt:lpstr>
      <vt:lpstr>Corporate Tax Liabilities</vt:lpstr>
      <vt:lpstr>Trade Payable</vt:lpstr>
      <vt:lpstr>TB</vt:lpstr>
      <vt:lpstr>MAS</vt:lpstr>
      <vt:lpstr>'Maybank USD'!Print_Area</vt:lpstr>
      <vt:lpstr>'OCBC USD'!Print_Area</vt:lpstr>
      <vt:lpstr>PPE!Print_Area</vt:lpstr>
      <vt:lpstr>'Wise USD'!Print_Area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Soh Jun Ze</cp:lastModifiedBy>
  <cp:lastPrinted>2022-07-05T02:06:19Z</cp:lastPrinted>
  <dcterms:created xsi:type="dcterms:W3CDTF">2021-10-20T01:41:20Z</dcterms:created>
  <dcterms:modified xsi:type="dcterms:W3CDTF">2025-03-21T00:08:06Z</dcterms:modified>
</cp:coreProperties>
</file>