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/Programs/GitHub/Sizing_Algorithm/Wind_Tunnel_Testing/"/>
    </mc:Choice>
  </mc:AlternateContent>
  <xr:revisionPtr revIDLastSave="0" documentId="13_ncr:1_{590F59E9-2322-EF4F-BDFA-F94CC2614B9E}" xr6:coauthVersionLast="47" xr6:coauthVersionMax="47" xr10:uidLastSave="{00000000-0000-0000-0000-000000000000}"/>
  <bookViews>
    <workbookView xWindow="33680" yWindow="500" windowWidth="33600" windowHeight="19360" xr2:uid="{D897026C-7703-4763-9101-B209D1D946C8}"/>
  </bookViews>
  <sheets>
    <sheet name="Scaled Stall Speed" sheetId="1" r:id="rId1"/>
    <sheet name="Scaled 17 fts" sheetId="6" r:id="rId2"/>
    <sheet name="Scaled 20 fts" sheetId="7" r:id="rId3"/>
    <sheet name="Stall Speed Raw Data" sheetId="5" r:id="rId4"/>
    <sheet name="17 fts Raw Data" sheetId="8" r:id="rId5"/>
    <sheet name="20 fts Raw Data" sheetId="9" r:id="rId6"/>
  </sheets>
  <definedNames>
    <definedName name="last" localSheetId="5">'20 fts Raw Data'!$A$1:$N$32</definedName>
    <definedName name="middle" localSheetId="4">'17 fts Raw Data'!$A$1:$N$25</definedName>
    <definedName name="stallSpeed" localSheetId="3">'Stall Speed Raw Data'!$A$1:$N$30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3" i="6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35" i="7"/>
  <c r="C29" i="6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8" i="1"/>
  <c r="I28" i="1" s="1"/>
  <c r="J28" i="1" s="1"/>
  <c r="H29" i="1"/>
  <c r="I29" i="1" s="1"/>
  <c r="J29" i="1" s="1"/>
  <c r="H30" i="1"/>
  <c r="I30" i="1" s="1"/>
  <c r="J30" i="1" s="1"/>
  <c r="H3" i="1"/>
  <c r="I3" i="1" s="1"/>
  <c r="J3" i="1" s="1"/>
  <c r="B33" i="1"/>
  <c r="H31" i="7"/>
  <c r="I31" i="7" s="1"/>
  <c r="H32" i="7"/>
  <c r="I32" i="7" s="1"/>
  <c r="G31" i="7"/>
  <c r="G32" i="7"/>
  <c r="F31" i="7"/>
  <c r="F32" i="7"/>
  <c r="H30" i="7"/>
  <c r="G30" i="7"/>
  <c r="F30" i="7"/>
  <c r="H29" i="7"/>
  <c r="I29" i="7" s="1"/>
  <c r="G29" i="7"/>
  <c r="F29" i="7"/>
  <c r="H28" i="7"/>
  <c r="I28" i="7" s="1"/>
  <c r="G28" i="7"/>
  <c r="F28" i="7"/>
  <c r="H27" i="7"/>
  <c r="I27" i="7" s="1"/>
  <c r="G27" i="7"/>
  <c r="F27" i="7"/>
  <c r="H26" i="7"/>
  <c r="G26" i="7"/>
  <c r="F26" i="7"/>
  <c r="H25" i="7"/>
  <c r="G25" i="7"/>
  <c r="F25" i="7"/>
  <c r="H24" i="7"/>
  <c r="I24" i="7" s="1"/>
  <c r="G24" i="7"/>
  <c r="F24" i="7"/>
  <c r="H23" i="7"/>
  <c r="I23" i="7" s="1"/>
  <c r="G23" i="7"/>
  <c r="F23" i="7"/>
  <c r="H22" i="7"/>
  <c r="G22" i="7"/>
  <c r="F22" i="7"/>
  <c r="H21" i="7"/>
  <c r="I21" i="7" s="1"/>
  <c r="G21" i="7"/>
  <c r="F21" i="7"/>
  <c r="H20" i="7"/>
  <c r="I20" i="7" s="1"/>
  <c r="G20" i="7"/>
  <c r="F20" i="7"/>
  <c r="H19" i="7"/>
  <c r="I19" i="7" s="1"/>
  <c r="G19" i="7"/>
  <c r="F19" i="7"/>
  <c r="H18" i="7"/>
  <c r="G18" i="7"/>
  <c r="F18" i="7"/>
  <c r="H17" i="7"/>
  <c r="G17" i="7"/>
  <c r="F17" i="7"/>
  <c r="H16" i="7"/>
  <c r="I16" i="7" s="1"/>
  <c r="G16" i="7"/>
  <c r="F16" i="7"/>
  <c r="H15" i="7"/>
  <c r="I15" i="7" s="1"/>
  <c r="G15" i="7"/>
  <c r="F15" i="7"/>
  <c r="H14" i="7"/>
  <c r="G14" i="7"/>
  <c r="F14" i="7"/>
  <c r="H13" i="7"/>
  <c r="I13" i="7" s="1"/>
  <c r="G13" i="7"/>
  <c r="F13" i="7"/>
  <c r="H12" i="7"/>
  <c r="I12" i="7" s="1"/>
  <c r="G12" i="7"/>
  <c r="F12" i="7"/>
  <c r="H11" i="7"/>
  <c r="I11" i="7" s="1"/>
  <c r="G11" i="7"/>
  <c r="F11" i="7"/>
  <c r="H10" i="7"/>
  <c r="G10" i="7"/>
  <c r="F10" i="7"/>
  <c r="H9" i="7"/>
  <c r="G9" i="7"/>
  <c r="F9" i="7"/>
  <c r="H8" i="7"/>
  <c r="I8" i="7" s="1"/>
  <c r="G8" i="7"/>
  <c r="F8" i="7"/>
  <c r="H7" i="7"/>
  <c r="I7" i="7" s="1"/>
  <c r="G7" i="7"/>
  <c r="F7" i="7"/>
  <c r="H6" i="7"/>
  <c r="G6" i="7"/>
  <c r="F6" i="7"/>
  <c r="H5" i="7"/>
  <c r="I5" i="7" s="1"/>
  <c r="G5" i="7"/>
  <c r="F5" i="7"/>
  <c r="H4" i="7"/>
  <c r="I4" i="7" s="1"/>
  <c r="G4" i="7"/>
  <c r="F4" i="7"/>
  <c r="H3" i="7"/>
  <c r="G3" i="7"/>
  <c r="F3" i="7"/>
  <c r="H25" i="6"/>
  <c r="I25" i="6" s="1"/>
  <c r="G25" i="6"/>
  <c r="F25" i="6"/>
  <c r="H24" i="6"/>
  <c r="G24" i="6"/>
  <c r="F24" i="6"/>
  <c r="H23" i="6"/>
  <c r="I23" i="6" s="1"/>
  <c r="G23" i="6"/>
  <c r="F23" i="6"/>
  <c r="H22" i="6"/>
  <c r="I22" i="6" s="1"/>
  <c r="G22" i="6"/>
  <c r="F22" i="6"/>
  <c r="H21" i="6"/>
  <c r="G21" i="6"/>
  <c r="F21" i="6"/>
  <c r="H20" i="6"/>
  <c r="G20" i="6"/>
  <c r="F20" i="6"/>
  <c r="H19" i="6"/>
  <c r="I19" i="6" s="1"/>
  <c r="G19" i="6"/>
  <c r="F19" i="6"/>
  <c r="H18" i="6"/>
  <c r="G18" i="6"/>
  <c r="F18" i="6"/>
  <c r="H17" i="6"/>
  <c r="I17" i="6" s="1"/>
  <c r="G17" i="6"/>
  <c r="F17" i="6"/>
  <c r="H16" i="6"/>
  <c r="G16" i="6"/>
  <c r="F16" i="6"/>
  <c r="H15" i="6"/>
  <c r="I15" i="6" s="1"/>
  <c r="G15" i="6"/>
  <c r="F15" i="6"/>
  <c r="H14" i="6"/>
  <c r="I14" i="6" s="1"/>
  <c r="G14" i="6"/>
  <c r="F14" i="6"/>
  <c r="H13" i="6"/>
  <c r="G13" i="6"/>
  <c r="F13" i="6"/>
  <c r="H12" i="6"/>
  <c r="G12" i="6"/>
  <c r="F12" i="6"/>
  <c r="H11" i="6"/>
  <c r="I11" i="6" s="1"/>
  <c r="G11" i="6"/>
  <c r="F11" i="6"/>
  <c r="H10" i="6"/>
  <c r="G10" i="6"/>
  <c r="F10" i="6"/>
  <c r="H9" i="6"/>
  <c r="I9" i="6" s="1"/>
  <c r="G9" i="6"/>
  <c r="F9" i="6"/>
  <c r="H8" i="6"/>
  <c r="G8" i="6"/>
  <c r="F8" i="6"/>
  <c r="H7" i="6"/>
  <c r="I7" i="6" s="1"/>
  <c r="G7" i="6"/>
  <c r="F7" i="6"/>
  <c r="H6" i="6"/>
  <c r="I6" i="6" s="1"/>
  <c r="G6" i="6"/>
  <c r="F6" i="6"/>
  <c r="H5" i="6"/>
  <c r="I5" i="6" s="1"/>
  <c r="G5" i="6"/>
  <c r="F5" i="6"/>
  <c r="H4" i="6"/>
  <c r="G4" i="6"/>
  <c r="F4" i="6"/>
  <c r="H3" i="6"/>
  <c r="I3" i="6" s="1"/>
  <c r="G3" i="6"/>
  <c r="F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G3" i="1"/>
  <c r="G4" i="1"/>
  <c r="G5" i="1"/>
  <c r="G6" i="1"/>
  <c r="G7" i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G13" i="1"/>
  <c r="G14" i="1"/>
  <c r="G15" i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G21" i="1"/>
  <c r="G22" i="1"/>
  <c r="G23" i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G29" i="1"/>
  <c r="G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I18" i="7" l="1"/>
  <c r="J32" i="7"/>
  <c r="K32" i="7" s="1"/>
  <c r="J16" i="7"/>
  <c r="I25" i="7"/>
  <c r="J23" i="7"/>
  <c r="K23" i="7" s="1"/>
  <c r="J7" i="7"/>
  <c r="J30" i="7"/>
  <c r="K30" i="7" s="1"/>
  <c r="I26" i="7"/>
  <c r="I9" i="7"/>
  <c r="J9" i="7" s="1"/>
  <c r="K9" i="7" s="1"/>
  <c r="J29" i="7"/>
  <c r="K29" i="7" s="1"/>
  <c r="J21" i="7"/>
  <c r="J13" i="7"/>
  <c r="K13" i="7" s="1"/>
  <c r="J5" i="7"/>
  <c r="J31" i="7"/>
  <c r="K31" i="7" s="1"/>
  <c r="J20" i="7"/>
  <c r="K8" i="7"/>
  <c r="I30" i="7"/>
  <c r="I14" i="7"/>
  <c r="J14" i="7" s="1"/>
  <c r="K14" i="7" s="1"/>
  <c r="J28" i="7"/>
  <c r="J12" i="7"/>
  <c r="J27" i="7"/>
  <c r="J19" i="7"/>
  <c r="J11" i="7"/>
  <c r="I3" i="7"/>
  <c r="O5" i="7" s="1"/>
  <c r="I22" i="7"/>
  <c r="J22" i="7" s="1"/>
  <c r="K22" i="7" s="1"/>
  <c r="I6" i="7"/>
  <c r="J6" i="7" s="1"/>
  <c r="K6" i="7" s="1"/>
  <c r="J4" i="7"/>
  <c r="K4" i="7" s="1"/>
  <c r="J26" i="7"/>
  <c r="K26" i="7" s="1"/>
  <c r="J18" i="7"/>
  <c r="I10" i="7"/>
  <c r="J10" i="7" s="1"/>
  <c r="K10" i="7" s="1"/>
  <c r="J24" i="7"/>
  <c r="K24" i="7" s="1"/>
  <c r="J8" i="7"/>
  <c r="I17" i="7"/>
  <c r="J15" i="7"/>
  <c r="K16" i="7"/>
  <c r="J25" i="7"/>
  <c r="K25" i="7" s="1"/>
  <c r="J17" i="7"/>
  <c r="K17" i="7" s="1"/>
  <c r="J11" i="6"/>
  <c r="J9" i="6"/>
  <c r="I18" i="6"/>
  <c r="J18" i="6" s="1"/>
  <c r="K18" i="6" s="1"/>
  <c r="J3" i="6"/>
  <c r="K3" i="6" s="1"/>
  <c r="I10" i="6"/>
  <c r="J10" i="6" s="1"/>
  <c r="K10" i="6" s="1"/>
  <c r="I16" i="6"/>
  <c r="J23" i="6"/>
  <c r="J5" i="6"/>
  <c r="J25" i="6"/>
  <c r="K25" i="6" s="1"/>
  <c r="I24" i="6"/>
  <c r="J24" i="6" s="1"/>
  <c r="K24" i="6" s="1"/>
  <c r="J15" i="6"/>
  <c r="K15" i="6" s="1"/>
  <c r="J4" i="6"/>
  <c r="J17" i="6"/>
  <c r="K17" i="6" s="1"/>
  <c r="J16" i="6"/>
  <c r="K4" i="6"/>
  <c r="I8" i="6"/>
  <c r="J8" i="6" s="1"/>
  <c r="K8" i="6" s="1"/>
  <c r="J7" i="6"/>
  <c r="J22" i="6"/>
  <c r="J14" i="6"/>
  <c r="J6" i="6"/>
  <c r="K6" i="6" s="1"/>
  <c r="I21" i="6"/>
  <c r="J21" i="6" s="1"/>
  <c r="K21" i="6" s="1"/>
  <c r="I13" i="6"/>
  <c r="J13" i="6" s="1"/>
  <c r="K13" i="6" s="1"/>
  <c r="K14" i="6"/>
  <c r="K16" i="6"/>
  <c r="K22" i="6"/>
  <c r="I20" i="6"/>
  <c r="J20" i="6" s="1"/>
  <c r="K20" i="6" s="1"/>
  <c r="I12" i="6"/>
  <c r="J12" i="6" s="1"/>
  <c r="K12" i="6" s="1"/>
  <c r="I4" i="6"/>
  <c r="J19" i="6"/>
  <c r="K19" i="6" s="1"/>
  <c r="K12" i="7"/>
  <c r="K20" i="7"/>
  <c r="K28" i="7"/>
  <c r="K7" i="6"/>
  <c r="K9" i="6"/>
  <c r="J10" i="1"/>
  <c r="J27" i="1"/>
  <c r="J19" i="1"/>
  <c r="J11" i="1"/>
  <c r="J26" i="1"/>
  <c r="J25" i="1"/>
  <c r="J9" i="1"/>
  <c r="J18" i="1"/>
  <c r="J17" i="1"/>
  <c r="J24" i="1"/>
  <c r="J16" i="1"/>
  <c r="J8" i="1"/>
  <c r="K7" i="7"/>
  <c r="K15" i="7"/>
  <c r="K5" i="7"/>
  <c r="K11" i="7"/>
  <c r="K19" i="7"/>
  <c r="K21" i="7"/>
  <c r="K18" i="7"/>
  <c r="K27" i="7"/>
  <c r="K23" i="6"/>
  <c r="K5" i="6"/>
  <c r="K11" i="6"/>
  <c r="O5" i="6"/>
  <c r="N5" i="1"/>
  <c r="J3" i="7" l="1"/>
  <c r="K3" i="7" s="1"/>
  <c r="O6" i="6"/>
  <c r="N6" i="1"/>
  <c r="O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20B79-A6AD-094E-B2CD-44573C73109B}" name="last" type="6" refreshedVersion="8" background="1" saveData="1">
    <textPr sourceFile="/Users/G/Desktop/las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C725A36-E657-AE4A-896C-4491B54B3059}" name="middle" type="6" refreshedVersion="8" background="1" saveData="1">
    <textPr sourceFile="/Users/G/Desktop/middl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2846FB4-88AA-E44C-902E-D98DDF66DC59}" name="stallSpeed" type="6" refreshedVersion="8" background="1" saveData="1">
    <textPr sourceFile="/Users/G/Desktop/stallSpeed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<sst xmlns="http://schemas.openxmlformats.org/spreadsheetml/2006/main" count="98" uniqueCount="37">
  <si>
    <t>CL</t>
  </si>
  <si>
    <t>Lift (N)</t>
  </si>
  <si>
    <t>Lift (lbf)</t>
  </si>
  <si>
    <t>v (m/s)=</t>
  </si>
  <si>
    <t>chord (m)=</t>
  </si>
  <si>
    <t>span(m)=</t>
  </si>
  <si>
    <t>Drag(lbf)</t>
  </si>
  <si>
    <t>q (in of water)</t>
  </si>
  <si>
    <t>q(Pa)</t>
  </si>
  <si>
    <t>Drag(N)</t>
  </si>
  <si>
    <t>MAX CL</t>
  </si>
  <si>
    <t>%10/26/2022</t>
  </si>
  <si>
    <t>AM</t>
  </si>
  <si>
    <t>%Pitot</t>
  </si>
  <si>
    <t>Speed</t>
  </si>
  <si>
    <t>Temperature</t>
  </si>
  <si>
    <t>Wind</t>
  </si>
  <si>
    <t>AoA</t>
  </si>
  <si>
    <t>Drag</t>
  </si>
  <si>
    <t>Lift</t>
  </si>
  <si>
    <t>Pitch</t>
  </si>
  <si>
    <t>Roll</t>
  </si>
  <si>
    <t>F0</t>
  </si>
  <si>
    <t>F1</t>
  </si>
  <si>
    <t>F2</t>
  </si>
  <si>
    <t>F3</t>
  </si>
  <si>
    <t>chord (AC) (m) =</t>
  </si>
  <si>
    <t>Span (AC) (m) =</t>
  </si>
  <si>
    <t>Aircraft Lift (N)</t>
  </si>
  <si>
    <t>Aircraft Lift (lb)</t>
  </si>
  <si>
    <t>Max AC Lift</t>
  </si>
  <si>
    <t>q Average</t>
  </si>
  <si>
    <t>AOA  Abs(deg)</t>
  </si>
  <si>
    <t>AOA Rel(deg)</t>
  </si>
  <si>
    <t>AOA rel (deg)</t>
  </si>
  <si>
    <t>AOA Abs (deg)</t>
  </si>
  <si>
    <t>AOA rel(deg)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</si>
</sst>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'Scaled Stall Speed'!$H$2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'Scaled Stall Speed'!$A$3:$A$30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</c:numCache>
            </c:numRef>
          </c:xVal>
          <c:yVal>
            <c:numRef>
              <c:f>'Scaled Stall Speed'!$H$3:$H$30</c:f>
              <c:numCache>
                <c:formatCode>General</c:formatCode>
                <c:ptCount val="28"/>
                <c:pt idx="0">
                  <c:v>0.4723914001721809</c:v>
                </c:pt>
                <c:pt idx="1">
                  <c:v>0.53680746580813454</c:v>
                </c:pt>
                <c:pt idx="2">
                  <c:v>0.5380822573916032</c:v>
                </c:pt>
                <c:pt idx="3">
                  <c:v>0.58974339809886145</c:v>
                </c:pt>
                <c:pt idx="4">
                  <c:v>0.67945305336940187</c:v>
                </c:pt>
                <c:pt idx="5">
                  <c:v>0.69663905532818415</c:v>
                </c:pt>
                <c:pt idx="6">
                  <c:v>0.69459154425278991</c:v>
                </c:pt>
                <c:pt idx="7">
                  <c:v>0.56925612512321389</c:v>
                </c:pt>
                <c:pt idx="8">
                  <c:v>0.55355545376684256</c:v>
                </c:pt>
                <c:pt idx="9">
                  <c:v>0.58253409351778596</c:v>
                </c:pt>
                <c:pt idx="10">
                  <c:v>0.61424312605644193</c:v>
                </c:pt>
                <c:pt idx="11">
                  <c:v>0.58813888247935808</c:v>
                </c:pt>
                <c:pt idx="12">
                  <c:v>0.63051754675980309</c:v>
                </c:pt>
                <c:pt idx="13">
                  <c:v>0.71225401836288704</c:v>
                </c:pt>
                <c:pt idx="14">
                  <c:v>0.71072194693850343</c:v>
                </c:pt>
                <c:pt idx="15">
                  <c:v>0.7070259541197419</c:v>
                </c:pt>
                <c:pt idx="16">
                  <c:v>0.79635833639786757</c:v>
                </c:pt>
                <c:pt idx="17">
                  <c:v>0.80809418519651066</c:v>
                </c:pt>
                <c:pt idx="18">
                  <c:v>0.82015683857354105</c:v>
                </c:pt>
                <c:pt idx="19">
                  <c:v>0.83034452235586831</c:v>
                </c:pt>
                <c:pt idx="20">
                  <c:v>0.86325392516835475</c:v>
                </c:pt>
                <c:pt idx="21">
                  <c:v>0.85737961995484968</c:v>
                </c:pt>
                <c:pt idx="22">
                  <c:v>0.82037287695765704</c:v>
                </c:pt>
                <c:pt idx="23">
                  <c:v>0.78494779704536655</c:v>
                </c:pt>
                <c:pt idx="24">
                  <c:v>0.82724703285825585</c:v>
                </c:pt>
                <c:pt idx="25">
                  <c:v>0.80391974163402535</c:v>
                </c:pt>
                <c:pt idx="26">
                  <c:v>0.82228353761992412</c:v>
                </c:pt>
                <c:pt idx="27">
                  <c:v>0.80423521173722157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C-2A4F-97BE-8B92A971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63840"/>
        <c:axId val="1036639696"/>
      </c:scatterChart>
      <c:valAx>
        <c:axId val="11168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39696"/>
        <c:crosses val="autoZero"/>
        <c:crossBetween val="midCat"/>
      </c:valAx>
      <c:valAx>
        <c:axId val="1036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17</xdr:row>
      <xdr:rowOff>31750</xdr:rowOff>
    </xdr:from>
    <xdr:to>
      <xdr:col>16</xdr:col>
      <xdr:colOff>577850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B0F52-6DC4-724E-9720-7C5FCBBF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llSpeed" connectionId="3" xr16:uid="{86B04DC8-5253-8449-B106-CDDF286CAEE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ddle" connectionId="2" xr16:uid="{71F9AD68-38A4-E74E-9B53-D9D8204F6F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t" connectionId="1" xr16:uid="{AC3DB350-C523-964D-8BFF-6E55AC52DD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108A-79CB-4518-916B-E4995755C4B6}">
  <dimension ref="A1:N33"/>
  <sheetViews>
    <sheetView tabSelected="1" workbookViewId="0">
      <selection activeCell="D41" sqref="D41"/>
    </sheetView>
  </sheetViews>
  <sheetFormatPr baseColWidth="10" defaultColWidth="8.83203125" defaultRowHeight="15" x14ac:dyDescent="0.2"/>
  <cols>
    <col min="1" max="1" width="10.1640625" bestFit="1" customWidth="1"/>
    <col min="2" max="2" width="13.6640625" bestFit="1" customWidth="1"/>
    <col min="3" max="3" width="10.1640625" customWidth="1"/>
    <col min="5" max="5" width="8.83203125" customWidth="1"/>
    <col min="9" max="9" width="12.33203125" bestFit="1" customWidth="1"/>
    <col min="10" max="10" width="13" bestFit="1" customWidth="1"/>
    <col min="13" max="13" width="12.1640625" bestFit="1" customWidth="1"/>
    <col min="16" max="16" width="9.5" bestFit="1" customWidth="1"/>
  </cols>
  <sheetData>
    <row r="1" spans="1:14" x14ac:dyDescent="0.2">
      <c r="A1" t="s">
        <v>3</v>
      </c>
      <c r="B1">
        <v>12.699999800000001</v>
      </c>
      <c r="D1" t="s">
        <v>4</v>
      </c>
      <c r="E1">
        <v>0.12801599999999999</v>
      </c>
      <c r="G1" t="s">
        <v>5</v>
      </c>
      <c r="H1">
        <v>0.91439999999999999</v>
      </c>
      <c r="J1" t="s">
        <v>26</v>
      </c>
      <c r="K1">
        <v>0.35560000000000003</v>
      </c>
      <c r="M1" t="s">
        <v>27</v>
      </c>
      <c r="N1">
        <v>0.35560000000000003</v>
      </c>
    </row>
    <row r="2" spans="1:14" x14ac:dyDescent="0.2">
      <c r="A2" s="2" t="s">
        <v>36</v>
      </c>
      <c r="B2" s="2" t="s">
        <v>6</v>
      </c>
      <c r="C2" s="2" t="s">
        <v>2</v>
      </c>
      <c r="D2" s="2" t="s">
        <v>7</v>
      </c>
      <c r="E2" s="1" t="s">
        <v>8</v>
      </c>
      <c r="F2" s="1" t="s">
        <v>9</v>
      </c>
      <c r="G2" s="1" t="s">
        <v>1</v>
      </c>
      <c r="H2" s="1" t="s">
        <v>0</v>
      </c>
      <c r="I2" s="1" t="s">
        <v>28</v>
      </c>
      <c r="J2" s="1" t="s">
        <v>29</v>
      </c>
    </row>
    <row r="3" spans="1:14" x14ac:dyDescent="0.2">
      <c r="A3">
        <f>-2.5+2.5</f>
        <v>0</v>
      </c>
      <c r="B3">
        <v>0.21602321470999999</v>
      </c>
      <c r="C3">
        <v>1.2178247360900001</v>
      </c>
      <c r="D3">
        <v>0.39767312833000001</v>
      </c>
      <c r="E3">
        <f>D3*248.82</f>
        <v>98.949027791070606</v>
      </c>
      <c r="F3">
        <f>B3*4.44822162</f>
        <v>0.96091913409492402</v>
      </c>
      <c r="G3">
        <f>C3*4.44822162</f>
        <v>5.4171543204463326</v>
      </c>
      <c r="H3">
        <f t="shared" ref="H3:H30" si="0">G3/($B$33*$E$1*$H$1)</f>
        <v>0.4723914001721809</v>
      </c>
      <c r="I3">
        <f t="shared" ref="I3:I30" si="1">$B$33*$K$1*$N$1*H3</f>
        <v>5.8518642350500523</v>
      </c>
      <c r="J3">
        <f>I3*0.224809</f>
        <v>1.3155517468173672</v>
      </c>
    </row>
    <row r="4" spans="1:14" x14ac:dyDescent="0.2">
      <c r="A4">
        <f>-1.5+2.5</f>
        <v>1</v>
      </c>
      <c r="B4">
        <v>0.20068424854</v>
      </c>
      <c r="C4">
        <v>1.3838893132700001</v>
      </c>
      <c r="D4">
        <v>0.39125771088</v>
      </c>
      <c r="E4">
        <f t="shared" ref="E4:E30" si="2">D4*248.82</f>
        <v>97.352743621161594</v>
      </c>
      <c r="F4">
        <f t="shared" ref="F4:G30" si="3">B4*4.44822162</f>
        <v>0.89268801314908142</v>
      </c>
      <c r="G4">
        <f t="shared" si="3"/>
        <v>6.1558463629745672</v>
      </c>
      <c r="H4">
        <f t="shared" si="0"/>
        <v>0.53680746580813454</v>
      </c>
      <c r="I4">
        <f t="shared" si="1"/>
        <v>6.6498340340774664</v>
      </c>
      <c r="J4">
        <f t="shared" ref="J4:J30" si="4">I4*0.224809</f>
        <v>1.4949425393669211</v>
      </c>
    </row>
    <row r="5" spans="1:14" x14ac:dyDescent="0.2">
      <c r="A5">
        <f>-1.5+2.5</f>
        <v>1</v>
      </c>
      <c r="B5">
        <v>0.21825665404</v>
      </c>
      <c r="C5">
        <v>1.3871757251800001</v>
      </c>
      <c r="D5">
        <v>0.39378885573</v>
      </c>
      <c r="E5">
        <f t="shared" si="2"/>
        <v>97.982543082738601</v>
      </c>
      <c r="F5">
        <f t="shared" si="3"/>
        <v>0.97085396720958839</v>
      </c>
      <c r="G5">
        <f t="shared" si="3"/>
        <v>6.1704650514848547</v>
      </c>
      <c r="H5">
        <f t="shared" si="0"/>
        <v>0.5380822573916032</v>
      </c>
      <c r="I5">
        <f t="shared" si="1"/>
        <v>6.6656258272212963</v>
      </c>
      <c r="J5">
        <f t="shared" si="4"/>
        <v>1.4984926765917925</v>
      </c>
      <c r="M5" s="4" t="s">
        <v>10</v>
      </c>
      <c r="N5" s="4">
        <f>MAX(H$3:H$1048576)</f>
        <v>0.86325392516835475</v>
      </c>
    </row>
    <row r="6" spans="1:14" x14ac:dyDescent="0.2">
      <c r="A6">
        <f>-0.5+2.5</f>
        <v>2</v>
      </c>
      <c r="B6">
        <v>0.19510512157000001</v>
      </c>
      <c r="C6">
        <v>1.52035811382</v>
      </c>
      <c r="D6">
        <v>0.39987793059999999</v>
      </c>
      <c r="E6">
        <f t="shared" si="2"/>
        <v>99.497626691891995</v>
      </c>
      <c r="F6">
        <f t="shared" si="3"/>
        <v>0.86787081994040238</v>
      </c>
      <c r="G6">
        <f t="shared" si="3"/>
        <v>6.7628898320365449</v>
      </c>
      <c r="H6">
        <f t="shared" si="0"/>
        <v>0.58974339809886145</v>
      </c>
      <c r="I6">
        <f t="shared" si="1"/>
        <v>7.3055908679407144</v>
      </c>
      <c r="J6">
        <f t="shared" si="4"/>
        <v>1.6423625774308841</v>
      </c>
      <c r="M6" s="4" t="s">
        <v>30</v>
      </c>
      <c r="N6" s="4">
        <f>MAX(J:J)</f>
        <v>2.4040556385832712</v>
      </c>
    </row>
    <row r="7" spans="1:14" x14ac:dyDescent="0.2">
      <c r="A7">
        <f>0.5+2.5</f>
        <v>3</v>
      </c>
      <c r="B7">
        <v>0.17887076756</v>
      </c>
      <c r="C7">
        <v>1.75162954936</v>
      </c>
      <c r="D7">
        <v>0.39673389847000001</v>
      </c>
      <c r="E7">
        <f t="shared" si="2"/>
        <v>98.715328617305403</v>
      </c>
      <c r="F7">
        <f t="shared" si="3"/>
        <v>0.79565681544638667</v>
      </c>
      <c r="G7">
        <f t="shared" si="3"/>
        <v>7.791636431694009</v>
      </c>
      <c r="H7">
        <f t="shared" si="0"/>
        <v>0.67945305336940187</v>
      </c>
      <c r="I7">
        <f t="shared" si="1"/>
        <v>8.4168912070768638</v>
      </c>
      <c r="J7">
        <f t="shared" si="4"/>
        <v>1.8921928953717428</v>
      </c>
    </row>
    <row r="8" spans="1:14" x14ac:dyDescent="0.2">
      <c r="A8">
        <f>1.5+2.5</f>
        <v>4</v>
      </c>
      <c r="B8">
        <v>0.12794656240999999</v>
      </c>
      <c r="C8">
        <v>1.7959350517299999</v>
      </c>
      <c r="D8">
        <v>0.40088879662999999</v>
      </c>
      <c r="E8">
        <f t="shared" si="2"/>
        <v>99.749150377476596</v>
      </c>
      <c r="F8">
        <f t="shared" si="3"/>
        <v>0.5691346651168413</v>
      </c>
      <c r="G8">
        <f t="shared" si="3"/>
        <v>7.9887171252212044</v>
      </c>
      <c r="H8">
        <f t="shared" si="0"/>
        <v>0.69663905532818415</v>
      </c>
      <c r="I8">
        <f t="shared" si="1"/>
        <v>8.6297870179858727</v>
      </c>
      <c r="J8">
        <f t="shared" si="4"/>
        <v>1.9400537897263861</v>
      </c>
    </row>
    <row r="9" spans="1:14" x14ac:dyDescent="0.2">
      <c r="A9">
        <f>2.5+1.5</f>
        <v>4</v>
      </c>
      <c r="B9">
        <v>0.17603481383</v>
      </c>
      <c r="C9">
        <v>1.7906565694500001</v>
      </c>
      <c r="D9">
        <v>0.38554273603</v>
      </c>
      <c r="E9">
        <f t="shared" si="2"/>
        <v>95.930743578984604</v>
      </c>
      <c r="F9">
        <f t="shared" si="3"/>
        <v>0.78304186475128101</v>
      </c>
      <c r="G9">
        <f t="shared" si="3"/>
        <v>7.9652372662225215</v>
      </c>
      <c r="H9">
        <f t="shared" si="0"/>
        <v>0.69459154425278991</v>
      </c>
      <c r="I9">
        <f t="shared" si="1"/>
        <v>8.6044229727712445</v>
      </c>
      <c r="J9">
        <f t="shared" si="4"/>
        <v>1.9343517240857309</v>
      </c>
    </row>
    <row r="10" spans="1:14" x14ac:dyDescent="0.2">
      <c r="A10">
        <f>2.5+2.5</f>
        <v>5</v>
      </c>
      <c r="B10">
        <v>0.33391482881000001</v>
      </c>
      <c r="C10">
        <v>1.46754193682</v>
      </c>
      <c r="D10">
        <v>0.39807110707999999</v>
      </c>
      <c r="E10">
        <f t="shared" si="2"/>
        <v>99.048052863645594</v>
      </c>
      <c r="F10">
        <f t="shared" si="3"/>
        <v>1.4853271607512408</v>
      </c>
      <c r="G10">
        <f t="shared" si="3"/>
        <v>6.5279517716193984</v>
      </c>
      <c r="H10">
        <f t="shared" si="0"/>
        <v>0.56925612512321389</v>
      </c>
      <c r="I10">
        <f t="shared" si="1"/>
        <v>7.0517997532925616</v>
      </c>
      <c r="J10">
        <f t="shared" si="4"/>
        <v>1.5853080507379476</v>
      </c>
    </row>
    <row r="11" spans="1:14" x14ac:dyDescent="0.2">
      <c r="A11">
        <f>3.5+2.5</f>
        <v>6</v>
      </c>
      <c r="B11">
        <v>0.31750385647000001</v>
      </c>
      <c r="C11">
        <v>1.4270656158199999</v>
      </c>
      <c r="D11">
        <v>0.39338291739999998</v>
      </c>
      <c r="E11">
        <f t="shared" si="2"/>
        <v>97.881537507467996</v>
      </c>
      <c r="F11">
        <f t="shared" si="3"/>
        <v>1.4123275187832309</v>
      </c>
      <c r="G11">
        <f t="shared" si="3"/>
        <v>6.347904125449138</v>
      </c>
      <c r="H11">
        <f t="shared" si="0"/>
        <v>0.55355545376684256</v>
      </c>
      <c r="I11">
        <f t="shared" si="1"/>
        <v>6.8573038392197487</v>
      </c>
      <c r="J11">
        <f t="shared" si="4"/>
        <v>1.5415836187911525</v>
      </c>
    </row>
    <row r="12" spans="1:14" x14ac:dyDescent="0.2">
      <c r="A12">
        <f>4.5+2.5</f>
        <v>7</v>
      </c>
      <c r="B12">
        <v>0.32947366041999998</v>
      </c>
      <c r="C12">
        <v>1.5017725310900001</v>
      </c>
      <c r="D12">
        <v>0.3821439975</v>
      </c>
      <c r="E12">
        <f t="shared" si="2"/>
        <v>95.085069457949999</v>
      </c>
      <c r="F12">
        <f t="shared" si="3"/>
        <v>1.4655718595007823</v>
      </c>
      <c r="G12">
        <f t="shared" si="3"/>
        <v>6.6802170411166601</v>
      </c>
      <c r="H12">
        <f t="shared" si="0"/>
        <v>0.58253409351778596</v>
      </c>
      <c r="I12">
        <f t="shared" si="1"/>
        <v>7.2162838407124434</v>
      </c>
      <c r="J12">
        <f t="shared" si="4"/>
        <v>1.6222855539467238</v>
      </c>
    </row>
    <row r="13" spans="1:14" x14ac:dyDescent="0.2">
      <c r="A13">
        <f>2.5+5.5</f>
        <v>8</v>
      </c>
      <c r="B13">
        <v>0.33273215674000001</v>
      </c>
      <c r="C13">
        <v>1.58351839727</v>
      </c>
      <c r="D13">
        <v>0.38782713405000002</v>
      </c>
      <c r="E13">
        <f t="shared" si="2"/>
        <v>96.499147494321008</v>
      </c>
      <c r="F13">
        <f t="shared" si="3"/>
        <v>1.4800663732800967</v>
      </c>
      <c r="G13">
        <f t="shared" si="3"/>
        <v>7.043840770404163</v>
      </c>
      <c r="H13">
        <f t="shared" si="0"/>
        <v>0.61424312605644193</v>
      </c>
      <c r="I13">
        <f t="shared" si="1"/>
        <v>7.6090872519798074</v>
      </c>
      <c r="J13">
        <f t="shared" si="4"/>
        <v>1.7105912960303287</v>
      </c>
    </row>
    <row r="14" spans="1:14" x14ac:dyDescent="0.2">
      <c r="A14">
        <f>5.5+2.5</f>
        <v>8</v>
      </c>
      <c r="B14">
        <v>0.33316028850000001</v>
      </c>
      <c r="C14">
        <v>1.51622167355</v>
      </c>
      <c r="D14">
        <v>0.40614211613000001</v>
      </c>
      <c r="E14">
        <f t="shared" si="2"/>
        <v>101.05628133546659</v>
      </c>
      <c r="F14">
        <f t="shared" si="3"/>
        <v>1.4819707982311374</v>
      </c>
      <c r="G14">
        <f t="shared" si="3"/>
        <v>6.7444900289976921</v>
      </c>
      <c r="H14">
        <f t="shared" si="0"/>
        <v>0.58813888247935808</v>
      </c>
      <c r="I14">
        <f t="shared" si="1"/>
        <v>7.2857145374975092</v>
      </c>
      <c r="J14">
        <f t="shared" si="4"/>
        <v>1.6378941994602776</v>
      </c>
    </row>
    <row r="15" spans="1:14" x14ac:dyDescent="0.2">
      <c r="A15">
        <f>2.5+6.5</f>
        <v>9</v>
      </c>
      <c r="B15">
        <v>0.34204597878999998</v>
      </c>
      <c r="C15">
        <v>1.62547384373</v>
      </c>
      <c r="D15">
        <v>0.39203774923000001</v>
      </c>
      <c r="E15">
        <f t="shared" si="2"/>
        <v>97.546832763408602</v>
      </c>
      <c r="F15">
        <f t="shared" si="3"/>
        <v>1.5214963178877394</v>
      </c>
      <c r="G15">
        <f t="shared" si="3"/>
        <v>7.2304678944242875</v>
      </c>
      <c r="H15">
        <f t="shared" si="0"/>
        <v>0.63051754675980309</v>
      </c>
      <c r="I15">
        <f t="shared" si="1"/>
        <v>7.8106906266929057</v>
      </c>
      <c r="J15">
        <f t="shared" si="4"/>
        <v>1.7559135490962055</v>
      </c>
    </row>
    <row r="16" spans="1:14" x14ac:dyDescent="0.2">
      <c r="A16">
        <f>2.5+7.5</f>
        <v>10</v>
      </c>
      <c r="B16">
        <v>0.32527618061000002</v>
      </c>
      <c r="C16">
        <v>1.8361904167300001</v>
      </c>
      <c r="D16">
        <v>0.39428234938000001</v>
      </c>
      <c r="E16">
        <f t="shared" si="2"/>
        <v>98.105334172731602</v>
      </c>
      <c r="F16">
        <f t="shared" si="3"/>
        <v>1.4469005390604268</v>
      </c>
      <c r="G16">
        <f t="shared" si="3"/>
        <v>8.1677819101351954</v>
      </c>
      <c r="H16">
        <f t="shared" si="0"/>
        <v>0.71225401836288704</v>
      </c>
      <c r="I16">
        <f t="shared" si="1"/>
        <v>8.8232211992201215</v>
      </c>
      <c r="J16">
        <f t="shared" si="4"/>
        <v>1.9835395345754763</v>
      </c>
    </row>
    <row r="17" spans="1:10" x14ac:dyDescent="0.2">
      <c r="A17">
        <f>2.5+8.5</f>
        <v>11</v>
      </c>
      <c r="B17">
        <v>0.29887285885999998</v>
      </c>
      <c r="C17">
        <v>1.8322407375500001</v>
      </c>
      <c r="D17">
        <v>0.3912497513</v>
      </c>
      <c r="E17">
        <f t="shared" si="2"/>
        <v>97.350763118465991</v>
      </c>
      <c r="F17">
        <f t="shared" si="3"/>
        <v>1.3294527124122604</v>
      </c>
      <c r="G17">
        <f t="shared" si="3"/>
        <v>8.1502128618146568</v>
      </c>
      <c r="H17">
        <f t="shared" si="0"/>
        <v>0.71072194693850343</v>
      </c>
      <c r="I17">
        <f t="shared" si="1"/>
        <v>8.8042422889973171</v>
      </c>
      <c r="J17">
        <f t="shared" si="4"/>
        <v>1.979272904747198</v>
      </c>
    </row>
    <row r="18" spans="1:10" x14ac:dyDescent="0.2">
      <c r="A18">
        <f>2.5+9.5</f>
        <v>12</v>
      </c>
      <c r="B18">
        <v>0.49500303742000001</v>
      </c>
      <c r="C18">
        <v>1.8227124703599999</v>
      </c>
      <c r="D18">
        <v>0.39697268572</v>
      </c>
      <c r="E18">
        <f t="shared" si="2"/>
        <v>98.77474366085039</v>
      </c>
      <c r="F18">
        <f t="shared" si="3"/>
        <v>2.2018832130173132</v>
      </c>
      <c r="G18">
        <f t="shared" si="3"/>
        <v>8.1078290176989611</v>
      </c>
      <c r="H18">
        <f t="shared" si="0"/>
        <v>0.7070259541197419</v>
      </c>
      <c r="I18">
        <f t="shared" si="1"/>
        <v>8.7584572722056713</v>
      </c>
      <c r="J18">
        <f t="shared" si="4"/>
        <v>1.9689800209072847</v>
      </c>
    </row>
    <row r="19" spans="1:10" x14ac:dyDescent="0.2">
      <c r="A19">
        <f>2.5+10.5</f>
        <v>13</v>
      </c>
      <c r="B19">
        <v>0.40854836734</v>
      </c>
      <c r="C19">
        <v>2.0530112963599998</v>
      </c>
      <c r="D19">
        <v>0.39152037685000002</v>
      </c>
      <c r="E19">
        <f t="shared" si="2"/>
        <v>97.418100167817002</v>
      </c>
      <c r="F19">
        <f t="shared" si="3"/>
        <v>1.8173136804174899</v>
      </c>
      <c r="G19">
        <f t="shared" si="3"/>
        <v>9.1322492345727788</v>
      </c>
      <c r="H19">
        <f t="shared" si="0"/>
        <v>0.79635833639786757</v>
      </c>
      <c r="I19">
        <f t="shared" si="1"/>
        <v>9.86508404969282</v>
      </c>
      <c r="J19">
        <f t="shared" si="4"/>
        <v>2.2177596801273931</v>
      </c>
    </row>
    <row r="20" spans="1:10" x14ac:dyDescent="0.2">
      <c r="A20">
        <f>2.5+11.5</f>
        <v>14</v>
      </c>
      <c r="B20">
        <v>0.72323415547000003</v>
      </c>
      <c r="C20">
        <v>2.0832663072700002</v>
      </c>
      <c r="D20">
        <v>0.39492707495000001</v>
      </c>
      <c r="E20">
        <f t="shared" si="2"/>
        <v>98.265754789059002</v>
      </c>
      <c r="F20">
        <f t="shared" si="3"/>
        <v>3.2171058066840952</v>
      </c>
      <c r="G20">
        <f t="shared" si="3"/>
        <v>9.2668302282159782</v>
      </c>
      <c r="H20">
        <f t="shared" si="0"/>
        <v>0.80809418519651066</v>
      </c>
      <c r="I20">
        <f t="shared" si="1"/>
        <v>10.010464752702449</v>
      </c>
      <c r="J20">
        <f t="shared" si="4"/>
        <v>2.2504425705902849</v>
      </c>
    </row>
    <row r="21" spans="1:10" x14ac:dyDescent="0.2">
      <c r="A21">
        <f>2.5+11.5</f>
        <v>14</v>
      </c>
      <c r="B21">
        <v>0.70126529509000002</v>
      </c>
      <c r="C21">
        <v>2.1143638201799999</v>
      </c>
      <c r="D21">
        <v>0.39391620893000001</v>
      </c>
      <c r="E21">
        <f t="shared" si="2"/>
        <v>98.014231105962594</v>
      </c>
      <c r="F21">
        <f t="shared" si="3"/>
        <v>3.1193834469750179</v>
      </c>
      <c r="G21">
        <f t="shared" si="3"/>
        <v>9.4051588574704681</v>
      </c>
      <c r="H21">
        <f t="shared" si="0"/>
        <v>0.82015683857354105</v>
      </c>
      <c r="I21">
        <f t="shared" si="1"/>
        <v>10.159893827514397</v>
      </c>
      <c r="J21">
        <f t="shared" si="4"/>
        <v>2.2840355714696843</v>
      </c>
    </row>
    <row r="22" spans="1:10" x14ac:dyDescent="0.2">
      <c r="A22">
        <f>2.5+12.5</f>
        <v>15</v>
      </c>
      <c r="B22">
        <v>0.74246878534000005</v>
      </c>
      <c r="C22">
        <v>2.14062766264</v>
      </c>
      <c r="D22">
        <v>0.39015132995000001</v>
      </c>
      <c r="E22">
        <f t="shared" si="2"/>
        <v>97.077453918158994</v>
      </c>
      <c r="F22">
        <f t="shared" si="3"/>
        <v>3.3026657031245272</v>
      </c>
      <c r="G22">
        <f t="shared" si="3"/>
        <v>9.5219862493253142</v>
      </c>
      <c r="H22">
        <f t="shared" si="0"/>
        <v>0.83034452235586831</v>
      </c>
      <c r="I22">
        <f t="shared" si="1"/>
        <v>10.286096256987225</v>
      </c>
      <c r="J22">
        <f t="shared" si="4"/>
        <v>2.3124070134370411</v>
      </c>
    </row>
    <row r="23" spans="1:10" x14ac:dyDescent="0.2">
      <c r="A23">
        <f>2.5+13.5</f>
        <v>16</v>
      </c>
      <c r="B23">
        <v>0.67846699926999998</v>
      </c>
      <c r="C23">
        <v>2.22546808264</v>
      </c>
      <c r="D23">
        <v>0.38904494902999998</v>
      </c>
      <c r="E23">
        <f t="shared" si="2"/>
        <v>96.802164217644588</v>
      </c>
      <c r="F23">
        <f t="shared" si="3"/>
        <v>3.0179715746093381</v>
      </c>
      <c r="G23">
        <f t="shared" si="3"/>
        <v>9.8993752398191948</v>
      </c>
      <c r="H23">
        <f t="shared" si="0"/>
        <v>0.86325392516835475</v>
      </c>
      <c r="I23">
        <f t="shared" si="1"/>
        <v>10.693769549187405</v>
      </c>
      <c r="J23">
        <f t="shared" si="4"/>
        <v>2.4040556385832712</v>
      </c>
    </row>
    <row r="24" spans="1:10" x14ac:dyDescent="0.2">
      <c r="A24">
        <f>2.5+14.5</f>
        <v>17</v>
      </c>
      <c r="B24">
        <v>0.68092288826000003</v>
      </c>
      <c r="C24">
        <v>2.2103241274499998</v>
      </c>
      <c r="D24">
        <v>0.38793856809999999</v>
      </c>
      <c r="E24">
        <f t="shared" si="2"/>
        <v>96.526874514641989</v>
      </c>
      <c r="F24">
        <f t="shared" si="3"/>
        <v>3.0288959131109765</v>
      </c>
      <c r="G24">
        <f t="shared" si="3"/>
        <v>9.8320115709307245</v>
      </c>
      <c r="H24">
        <f t="shared" si="0"/>
        <v>0.85737961995484968</v>
      </c>
      <c r="I24">
        <f t="shared" si="1"/>
        <v>10.621000153783193</v>
      </c>
      <c r="J24">
        <f t="shared" si="4"/>
        <v>2.3876964235718461</v>
      </c>
    </row>
    <row r="25" spans="1:10" x14ac:dyDescent="0.2">
      <c r="A25">
        <f>2.5+15.5</f>
        <v>18</v>
      </c>
      <c r="B25">
        <v>0.66562751774999995</v>
      </c>
      <c r="C25">
        <v>2.1149207670000001</v>
      </c>
      <c r="D25">
        <v>0.40248867119999998</v>
      </c>
      <c r="E25">
        <f t="shared" si="2"/>
        <v>100.14723116798399</v>
      </c>
      <c r="F25">
        <f t="shared" si="3"/>
        <v>2.9608587153224835</v>
      </c>
      <c r="G25">
        <f t="shared" si="3"/>
        <v>9.4076362803563836</v>
      </c>
      <c r="H25">
        <f t="shared" si="0"/>
        <v>0.82037287695765704</v>
      </c>
      <c r="I25">
        <f t="shared" si="1"/>
        <v>10.16257005594054</v>
      </c>
      <c r="J25">
        <f t="shared" si="4"/>
        <v>2.2846372117059368</v>
      </c>
    </row>
    <row r="26" spans="1:10" x14ac:dyDescent="0.2">
      <c r="A26">
        <f>2.5+16.5</f>
        <v>19</v>
      </c>
      <c r="B26">
        <v>0.83331655680000005</v>
      </c>
      <c r="C26">
        <v>2.023594933</v>
      </c>
      <c r="D26">
        <v>0.39508626645</v>
      </c>
      <c r="E26">
        <f t="shared" si="2"/>
        <v>98.305364818089004</v>
      </c>
      <c r="F26">
        <f t="shared" si="3"/>
        <v>3.7067767242617182</v>
      </c>
      <c r="G26">
        <f t="shared" si="3"/>
        <v>9.001398731093051</v>
      </c>
      <c r="H26">
        <f t="shared" si="0"/>
        <v>0.78494779704536655</v>
      </c>
      <c r="I26">
        <f t="shared" si="1"/>
        <v>9.7237331971684213</v>
      </c>
      <c r="J26">
        <f t="shared" si="4"/>
        <v>2.1859827363222357</v>
      </c>
    </row>
    <row r="27" spans="1:10" x14ac:dyDescent="0.2">
      <c r="A27">
        <f>2.5+17.5</f>
        <v>20</v>
      </c>
      <c r="B27">
        <v>0.94813970696000005</v>
      </c>
      <c r="C27">
        <v>2.13264233664</v>
      </c>
      <c r="D27">
        <v>0.39622448568000002</v>
      </c>
      <c r="E27">
        <f t="shared" si="2"/>
        <v>98.588576526897597</v>
      </c>
      <c r="F27">
        <f t="shared" si="3"/>
        <v>4.2175355432799364</v>
      </c>
      <c r="G27">
        <f t="shared" si="3"/>
        <v>9.4864657495693656</v>
      </c>
      <c r="H27">
        <f t="shared" si="0"/>
        <v>0.82724703285825585</v>
      </c>
      <c r="I27">
        <f t="shared" si="1"/>
        <v>10.247725346757033</v>
      </c>
      <c r="J27">
        <f t="shared" si="4"/>
        <v>2.3037808874791019</v>
      </c>
    </row>
    <row r="28" spans="1:10" x14ac:dyDescent="0.2">
      <c r="A28">
        <f>2.5+18.5</f>
        <v>21</v>
      </c>
      <c r="B28">
        <v>1.0567387379199999</v>
      </c>
      <c r="C28">
        <v>2.0725045943599998</v>
      </c>
      <c r="D28">
        <v>0.39637571760000001</v>
      </c>
      <c r="E28">
        <f t="shared" si="2"/>
        <v>98.626206053231996</v>
      </c>
      <c r="F28">
        <f t="shared" si="3"/>
        <v>4.7006081007072575</v>
      </c>
      <c r="G28">
        <f t="shared" si="3"/>
        <v>9.2189597441814808</v>
      </c>
      <c r="H28">
        <f t="shared" si="0"/>
        <v>0.80391974163402535</v>
      </c>
      <c r="I28">
        <f t="shared" si="1"/>
        <v>9.9587528100725891</v>
      </c>
      <c r="J28">
        <f t="shared" si="4"/>
        <v>2.2388172604796086</v>
      </c>
    </row>
    <row r="29" spans="1:10" x14ac:dyDescent="0.2">
      <c r="A29">
        <f>2.5+19.5</f>
        <v>22</v>
      </c>
      <c r="B29">
        <v>1.05833500987</v>
      </c>
      <c r="C29">
        <v>2.1198464490000002</v>
      </c>
      <c r="D29">
        <v>0.38709485314999997</v>
      </c>
      <c r="E29">
        <f t="shared" si="2"/>
        <v>96.316941360782991</v>
      </c>
      <c r="F29">
        <f t="shared" si="3"/>
        <v>4.707708672106647</v>
      </c>
      <c r="G29">
        <f t="shared" si="3"/>
        <v>9.429546805522028</v>
      </c>
      <c r="H29">
        <f t="shared" si="0"/>
        <v>0.82228353761992412</v>
      </c>
      <c r="I29">
        <f t="shared" si="1"/>
        <v>10.186238833125651</v>
      </c>
      <c r="J29">
        <f t="shared" si="4"/>
        <v>2.2899581658361448</v>
      </c>
    </row>
    <row r="30" spans="1:10" x14ac:dyDescent="0.2">
      <c r="A30">
        <f>2.5+20.5</f>
        <v>23</v>
      </c>
      <c r="B30">
        <v>1.09163203549</v>
      </c>
      <c r="C30">
        <v>2.07331787609</v>
      </c>
      <c r="D30">
        <v>0.39141690236999999</v>
      </c>
      <c r="E30">
        <f t="shared" si="2"/>
        <v>97.392353647703388</v>
      </c>
      <c r="F30">
        <f t="shared" si="3"/>
        <v>4.8558212213512251</v>
      </c>
      <c r="G30">
        <f t="shared" si="3"/>
        <v>9.222577401556018</v>
      </c>
      <c r="H30">
        <f t="shared" si="0"/>
        <v>0.80423521173722157</v>
      </c>
      <c r="I30">
        <f t="shared" si="1"/>
        <v>9.9626607732858243</v>
      </c>
      <c r="J30">
        <f t="shared" si="4"/>
        <v>2.2396958057816128</v>
      </c>
    </row>
    <row r="33" spans="1:2" x14ac:dyDescent="0.2">
      <c r="A33" t="s">
        <v>31</v>
      </c>
      <c r="B33">
        <f>AVERAGE(E3:E30)</f>
        <v>97.964506372246788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0342-A1ED-3641-9FD6-F5197EE56D46}">
  <dimension ref="A1:O29"/>
  <sheetViews>
    <sheetView workbookViewId="0">
      <selection activeCell="B39" sqref="B39"/>
    </sheetView>
  </sheetViews>
  <sheetFormatPr baseColWidth="10" defaultColWidth="8.83203125" defaultRowHeight="15" x14ac:dyDescent="0.2"/>
  <cols>
    <col min="1" max="1" width="12" bestFit="1" customWidth="1"/>
    <col min="2" max="2" width="11.33203125" bestFit="1" customWidth="1"/>
    <col min="3" max="3" width="13.6640625" bestFit="1" customWidth="1"/>
    <col min="4" max="4" width="10.1640625" customWidth="1"/>
    <col min="6" max="6" width="8.83203125" customWidth="1"/>
    <col min="10" max="10" width="12.33203125" bestFit="1" customWidth="1"/>
    <col min="11" max="11" width="13" bestFit="1" customWidth="1"/>
    <col min="14" max="14" width="12.1640625" bestFit="1" customWidth="1"/>
    <col min="17" max="17" width="9.5" bestFit="1" customWidth="1"/>
  </cols>
  <sheetData>
    <row r="1" spans="1:15" x14ac:dyDescent="0.2">
      <c r="B1" t="s">
        <v>3</v>
      </c>
      <c r="C1">
        <v>14.3933333</v>
      </c>
      <c r="E1" t="s">
        <v>4</v>
      </c>
      <c r="F1">
        <v>0.12801599999999999</v>
      </c>
      <c r="H1" t="s">
        <v>5</v>
      </c>
      <c r="I1">
        <v>0.91439999999999999</v>
      </c>
      <c r="K1" t="s">
        <v>26</v>
      </c>
      <c r="L1">
        <v>0.35560000000000003</v>
      </c>
      <c r="N1" t="s">
        <v>27</v>
      </c>
      <c r="O1">
        <v>0.35560000000000003</v>
      </c>
    </row>
    <row r="2" spans="1:15" x14ac:dyDescent="0.2">
      <c r="A2" s="2" t="s">
        <v>35</v>
      </c>
      <c r="B2" s="2" t="s">
        <v>34</v>
      </c>
      <c r="C2" s="2" t="s">
        <v>6</v>
      </c>
      <c r="D2" s="2" t="s">
        <v>2</v>
      </c>
      <c r="E2" s="2" t="s">
        <v>7</v>
      </c>
      <c r="F2" s="1" t="s">
        <v>8</v>
      </c>
      <c r="G2" s="1" t="s">
        <v>9</v>
      </c>
      <c r="H2" s="1" t="s">
        <v>1</v>
      </c>
      <c r="I2" s="1" t="s">
        <v>0</v>
      </c>
      <c r="J2" s="1" t="s">
        <v>28</v>
      </c>
      <c r="K2" s="1" t="s">
        <v>29</v>
      </c>
    </row>
    <row r="3" spans="1:15" x14ac:dyDescent="0.2">
      <c r="A3">
        <v>-2.5</v>
      </c>
      <c r="B3">
        <f>2.5+A3</f>
        <v>0</v>
      </c>
      <c r="C3">
        <v>0.32013748162</v>
      </c>
      <c r="D3">
        <v>1.4535087440900001</v>
      </c>
      <c r="E3">
        <v>0.39767312833000001</v>
      </c>
      <c r="F3">
        <f>E3*248.82</f>
        <v>98.949027791070606</v>
      </c>
      <c r="G3">
        <f>C3*4.44822162</f>
        <v>1.4240424671144367</v>
      </c>
      <c r="H3">
        <f>D3*4.44822162</f>
        <v>6.4655290203201856</v>
      </c>
      <c r="I3">
        <f>H3/($C$29*$F$1*$I$1)</f>
        <v>0.56366431276522444</v>
      </c>
      <c r="J3">
        <f>$C$29*$L$1*$O$1*I3</f>
        <v>6.9843677688643986</v>
      </c>
      <c r="K3">
        <f>J3*0.224809</f>
        <v>1.5701487337506366</v>
      </c>
    </row>
    <row r="4" spans="1:15" x14ac:dyDescent="0.2">
      <c r="A4">
        <v>-1.5</v>
      </c>
      <c r="B4">
        <f t="shared" ref="B4:B25" si="0">2.5+A4</f>
        <v>1</v>
      </c>
      <c r="C4">
        <v>0.36459276116</v>
      </c>
      <c r="D4">
        <v>1.7234647327299999</v>
      </c>
      <c r="E4">
        <v>0.39125771088</v>
      </c>
      <c r="F4">
        <f t="shared" ref="F4:F25" si="1">E4*248.82</f>
        <v>97.352743621161594</v>
      </c>
      <c r="G4">
        <f t="shared" ref="G4:H25" si="2">C4*4.44822162</f>
        <v>1.6217894026874082</v>
      </c>
      <c r="H4">
        <f t="shared" si="2"/>
        <v>7.6663530854371071</v>
      </c>
      <c r="I4">
        <f t="shared" ref="I4:I25" si="3">H4/($C$29*$F$1*$I$1)</f>
        <v>0.66835206055644125</v>
      </c>
      <c r="J4">
        <f t="shared" ref="J4:J25" si="4">$C$29*$L$1*$O$1*I4</f>
        <v>8.2815542589598383</v>
      </c>
      <c r="K4">
        <f t="shared" ref="K4:K25" si="5">J4*0.224809</f>
        <v>1.8617679314025024</v>
      </c>
    </row>
    <row r="5" spans="1:15" x14ac:dyDescent="0.2">
      <c r="A5">
        <v>-0.5</v>
      </c>
      <c r="B5">
        <f t="shared" si="0"/>
        <v>2</v>
      </c>
      <c r="C5">
        <v>0.32040240911000001</v>
      </c>
      <c r="D5">
        <v>1.7167117408200001</v>
      </c>
      <c r="E5">
        <v>0.39378885573</v>
      </c>
      <c r="F5">
        <f t="shared" si="1"/>
        <v>97.982543082738601</v>
      </c>
      <c r="G5">
        <f t="shared" si="2"/>
        <v>1.4252209233031869</v>
      </c>
      <c r="H5">
        <f t="shared" si="2"/>
        <v>7.6363142808233606</v>
      </c>
      <c r="I5">
        <f t="shared" si="3"/>
        <v>0.66573327992678477</v>
      </c>
      <c r="J5">
        <f t="shared" si="4"/>
        <v>8.2491049329881978</v>
      </c>
      <c r="K5">
        <f t="shared" si="5"/>
        <v>1.8544730308801438</v>
      </c>
      <c r="N5" s="4" t="s">
        <v>10</v>
      </c>
      <c r="O5" s="4">
        <f>MAX(I$3:I$1048576)</f>
        <v>1.2292832077925455</v>
      </c>
    </row>
    <row r="6" spans="1:15" x14ac:dyDescent="0.2">
      <c r="A6">
        <v>0.5</v>
      </c>
      <c r="B6">
        <f t="shared" si="0"/>
        <v>3</v>
      </c>
      <c r="C6">
        <v>0.37969698146000003</v>
      </c>
      <c r="D6">
        <v>2.0104944817299999</v>
      </c>
      <c r="E6">
        <v>0.39987793059999999</v>
      </c>
      <c r="F6">
        <f t="shared" si="1"/>
        <v>99.497626691891995</v>
      </c>
      <c r="G6">
        <f t="shared" si="2"/>
        <v>1.6889763219791112</v>
      </c>
      <c r="H6">
        <f t="shared" si="2"/>
        <v>8.9431250205220802</v>
      </c>
      <c r="I6">
        <f t="shared" si="3"/>
        <v>0.77966093769329736</v>
      </c>
      <c r="J6">
        <f t="shared" si="4"/>
        <v>9.6607832011812604</v>
      </c>
      <c r="K6">
        <f t="shared" si="5"/>
        <v>2.1718310106743579</v>
      </c>
      <c r="N6" s="4" t="s">
        <v>30</v>
      </c>
      <c r="O6" s="4">
        <f>MAX(K:K)</f>
        <v>3.4243031329541149</v>
      </c>
    </row>
    <row r="7" spans="1:15" x14ac:dyDescent="0.2">
      <c r="A7">
        <v>1.5</v>
      </c>
      <c r="B7">
        <f t="shared" si="0"/>
        <v>4</v>
      </c>
      <c r="C7">
        <v>0.30461183659000002</v>
      </c>
      <c r="D7">
        <v>2.2125110079999999</v>
      </c>
      <c r="E7">
        <v>0.39673389847000001</v>
      </c>
      <c r="F7">
        <f t="shared" si="1"/>
        <v>98.715328617305403</v>
      </c>
      <c r="G7">
        <f t="shared" si="2"/>
        <v>1.3549809572275451</v>
      </c>
      <c r="H7">
        <f t="shared" si="2"/>
        <v>9.8417393002735931</v>
      </c>
      <c r="I7">
        <f t="shared" si="3"/>
        <v>0.85800206010497437</v>
      </c>
      <c r="J7">
        <f t="shared" si="4"/>
        <v>10.631508503381969</v>
      </c>
      <c r="K7">
        <f t="shared" si="5"/>
        <v>2.3900587951367971</v>
      </c>
    </row>
    <row r="8" spans="1:15" x14ac:dyDescent="0.2">
      <c r="A8">
        <v>2.5</v>
      </c>
      <c r="B8">
        <f t="shared" si="0"/>
        <v>5</v>
      </c>
      <c r="C8">
        <v>0.26711285980999999</v>
      </c>
      <c r="D8">
        <v>2.4022338051799998</v>
      </c>
      <c r="E8">
        <v>0.40088879662999999</v>
      </c>
      <c r="F8">
        <f t="shared" si="1"/>
        <v>99.749150377476596</v>
      </c>
      <c r="G8">
        <f t="shared" si="2"/>
        <v>1.1881771979868712</v>
      </c>
      <c r="H8">
        <f t="shared" si="2"/>
        <v>10.685668348496543</v>
      </c>
      <c r="I8">
        <f t="shared" si="3"/>
        <v>0.93157572832209445</v>
      </c>
      <c r="J8">
        <f t="shared" si="4"/>
        <v>11.543160253005526</v>
      </c>
      <c r="K8">
        <f t="shared" si="5"/>
        <v>2.5950063133179193</v>
      </c>
    </row>
    <row r="9" spans="1:15" x14ac:dyDescent="0.2">
      <c r="A9">
        <v>3.5</v>
      </c>
      <c r="B9">
        <f t="shared" si="0"/>
        <v>6</v>
      </c>
      <c r="C9">
        <v>0.32761805017000001</v>
      </c>
      <c r="D9">
        <v>2.2966626297300001</v>
      </c>
      <c r="E9">
        <v>0.38554273603</v>
      </c>
      <c r="F9">
        <f t="shared" si="1"/>
        <v>95.930743578984604</v>
      </c>
      <c r="G9">
        <f t="shared" si="2"/>
        <v>1.4573176938684387</v>
      </c>
      <c r="H9">
        <f t="shared" si="2"/>
        <v>10.216064363411041</v>
      </c>
      <c r="I9">
        <f t="shared" si="3"/>
        <v>0.8906356897431752</v>
      </c>
      <c r="J9">
        <f t="shared" si="4"/>
        <v>11.035871997511927</v>
      </c>
      <c r="K9">
        <f t="shared" si="5"/>
        <v>2.4809633478886588</v>
      </c>
    </row>
    <row r="10" spans="1:15" x14ac:dyDescent="0.2">
      <c r="A10">
        <v>4.5</v>
      </c>
      <c r="B10">
        <f t="shared" si="0"/>
        <v>7</v>
      </c>
      <c r="C10">
        <v>0.26808761410999998</v>
      </c>
      <c r="D10">
        <v>2.3946484578199998</v>
      </c>
      <c r="E10">
        <v>0.39807110707999999</v>
      </c>
      <c r="F10">
        <f t="shared" si="1"/>
        <v>99.048052863645594</v>
      </c>
      <c r="G10">
        <f t="shared" si="2"/>
        <v>1.1925131211383191</v>
      </c>
      <c r="H10">
        <f t="shared" si="2"/>
        <v>10.651927042374581</v>
      </c>
      <c r="I10">
        <f t="shared" si="3"/>
        <v>0.92863416390141618</v>
      </c>
      <c r="J10">
        <f t="shared" si="4"/>
        <v>11.506711311207109</v>
      </c>
      <c r="K10">
        <f t="shared" si="5"/>
        <v>2.5868122631611592</v>
      </c>
    </row>
    <row r="11" spans="1:15" x14ac:dyDescent="0.2">
      <c r="A11">
        <v>5.5</v>
      </c>
      <c r="B11">
        <f t="shared" si="0"/>
        <v>8</v>
      </c>
      <c r="C11">
        <v>0.29841230981</v>
      </c>
      <c r="D11">
        <v>2.4953341458199998</v>
      </c>
      <c r="E11">
        <v>0.39338291739999998</v>
      </c>
      <c r="F11">
        <f t="shared" si="1"/>
        <v>97.881537507467996</v>
      </c>
      <c r="G11">
        <f t="shared" si="2"/>
        <v>1.3274040881709801</v>
      </c>
      <c r="H11">
        <f t="shared" si="2"/>
        <v>11.099799296560755</v>
      </c>
      <c r="I11">
        <f t="shared" si="3"/>
        <v>0.96767963188540496</v>
      </c>
      <c r="J11">
        <f t="shared" si="4"/>
        <v>11.990523931469953</v>
      </c>
      <c r="K11">
        <f t="shared" si="5"/>
        <v>2.6955776945098289</v>
      </c>
    </row>
    <row r="12" spans="1:15" x14ac:dyDescent="0.2">
      <c r="A12">
        <v>6.5</v>
      </c>
      <c r="B12">
        <f t="shared" si="0"/>
        <v>9</v>
      </c>
      <c r="C12">
        <v>0.55304227825999996</v>
      </c>
      <c r="D12">
        <v>2.14680742555</v>
      </c>
      <c r="E12">
        <v>0.3821439975</v>
      </c>
      <c r="F12">
        <f t="shared" si="1"/>
        <v>95.085069457949999</v>
      </c>
      <c r="G12">
        <f t="shared" si="2"/>
        <v>2.460054618930188</v>
      </c>
      <c r="H12">
        <f t="shared" si="2"/>
        <v>9.5494752043080506</v>
      </c>
      <c r="I12">
        <f t="shared" si="3"/>
        <v>0.832522499147067</v>
      </c>
      <c r="J12">
        <f t="shared" si="4"/>
        <v>10.315791115764871</v>
      </c>
      <c r="K12">
        <f t="shared" si="5"/>
        <v>2.319082684943985</v>
      </c>
    </row>
    <row r="13" spans="1:15" x14ac:dyDescent="0.2">
      <c r="A13">
        <v>7.5</v>
      </c>
      <c r="B13">
        <f t="shared" si="0"/>
        <v>10</v>
      </c>
      <c r="C13">
        <v>0.55494371985000002</v>
      </c>
      <c r="D13">
        <v>2.3884870542700001</v>
      </c>
      <c r="E13">
        <v>0.38782713405000002</v>
      </c>
      <c r="F13">
        <f t="shared" si="1"/>
        <v>96.499147494321008</v>
      </c>
      <c r="G13">
        <f t="shared" si="2"/>
        <v>2.4685126525199932</v>
      </c>
      <c r="H13">
        <f t="shared" si="2"/>
        <v>10.624519753893928</v>
      </c>
      <c r="I13">
        <f t="shared" si="3"/>
        <v>0.92624479864179809</v>
      </c>
      <c r="J13">
        <f t="shared" si="4"/>
        <v>11.477104672416282</v>
      </c>
      <c r="K13">
        <f t="shared" si="5"/>
        <v>2.580156424301232</v>
      </c>
    </row>
    <row r="14" spans="1:15" x14ac:dyDescent="0.2">
      <c r="A14">
        <v>8.5</v>
      </c>
      <c r="B14">
        <f t="shared" si="0"/>
        <v>11</v>
      </c>
      <c r="C14">
        <v>0.57971947020000003</v>
      </c>
      <c r="D14">
        <v>2.40445660527</v>
      </c>
      <c r="E14">
        <v>0.40614211613000001</v>
      </c>
      <c r="F14">
        <f t="shared" si="1"/>
        <v>101.05628133546659</v>
      </c>
      <c r="G14">
        <f t="shared" si="2"/>
        <v>2.5787206808785856</v>
      </c>
      <c r="H14">
        <f t="shared" si="2"/>
        <v>10.69555585591382</v>
      </c>
      <c r="I14">
        <f t="shared" si="3"/>
        <v>0.93243772044304929</v>
      </c>
      <c r="J14">
        <f t="shared" si="4"/>
        <v>11.553841202376042</v>
      </c>
      <c r="K14">
        <f t="shared" si="5"/>
        <v>2.5974074868649555</v>
      </c>
    </row>
    <row r="15" spans="1:15" x14ac:dyDescent="0.2">
      <c r="A15">
        <v>9.5</v>
      </c>
      <c r="B15">
        <f t="shared" si="0"/>
        <v>12</v>
      </c>
      <c r="C15">
        <v>0.54111159862000002</v>
      </c>
      <c r="D15">
        <v>2.4714487539999999</v>
      </c>
      <c r="E15">
        <v>0.39203774923000001</v>
      </c>
      <c r="F15">
        <f t="shared" si="1"/>
        <v>97.546832763408602</v>
      </c>
      <c r="G15">
        <f t="shared" si="2"/>
        <v>2.4069843118142464</v>
      </c>
      <c r="H15">
        <f t="shared" si="2"/>
        <v>10.993551780264861</v>
      </c>
      <c r="I15">
        <f t="shared" si="3"/>
        <v>0.9584169817499375</v>
      </c>
      <c r="J15">
        <f t="shared" si="4"/>
        <v>11.875750379915745</v>
      </c>
      <c r="K15">
        <f t="shared" si="5"/>
        <v>2.6697755671584789</v>
      </c>
    </row>
    <row r="16" spans="1:15" x14ac:dyDescent="0.2">
      <c r="A16">
        <v>11.5</v>
      </c>
      <c r="B16">
        <f t="shared" si="0"/>
        <v>14</v>
      </c>
      <c r="C16">
        <v>0.60425264981000004</v>
      </c>
      <c r="D16">
        <v>2.70251974955</v>
      </c>
      <c r="E16">
        <v>0.39428234938000001</v>
      </c>
      <c r="F16">
        <f t="shared" si="1"/>
        <v>98.105334172731602</v>
      </c>
      <c r="G16">
        <f t="shared" si="2"/>
        <v>2.6878497008271309</v>
      </c>
      <c r="H16">
        <f t="shared" si="2"/>
        <v>12.021406778425295</v>
      </c>
      <c r="I16">
        <f t="shared" si="3"/>
        <v>1.0480252998534592</v>
      </c>
      <c r="J16">
        <f t="shared" si="4"/>
        <v>12.986087569286585</v>
      </c>
      <c r="K16">
        <f t="shared" si="5"/>
        <v>2.919389360363748</v>
      </c>
    </row>
    <row r="17" spans="1:11" x14ac:dyDescent="0.2">
      <c r="A17">
        <v>12.5</v>
      </c>
      <c r="B17">
        <f t="shared" si="0"/>
        <v>15</v>
      </c>
      <c r="C17">
        <v>0.61535501185999997</v>
      </c>
      <c r="D17">
        <v>2.6974619625499998</v>
      </c>
      <c r="E17">
        <v>0.3912497513</v>
      </c>
      <c r="F17">
        <f t="shared" si="1"/>
        <v>97.350763118465991</v>
      </c>
      <c r="G17">
        <f t="shared" si="2"/>
        <v>2.7372354677310082</v>
      </c>
      <c r="H17">
        <f t="shared" si="2"/>
        <v>11.99890862094254</v>
      </c>
      <c r="I17">
        <f t="shared" si="3"/>
        <v>1.0460639122491124</v>
      </c>
      <c r="J17">
        <f t="shared" si="4"/>
        <v>12.961784004104597</v>
      </c>
      <c r="K17">
        <f t="shared" si="5"/>
        <v>2.9139257001787504</v>
      </c>
    </row>
    <row r="18" spans="1:11" x14ac:dyDescent="0.2">
      <c r="A18">
        <v>13.5</v>
      </c>
      <c r="B18">
        <f t="shared" si="0"/>
        <v>16</v>
      </c>
      <c r="C18">
        <v>0.84055790811999997</v>
      </c>
      <c r="D18">
        <v>2.8940335203599998</v>
      </c>
      <c r="E18">
        <v>0.39697268572</v>
      </c>
      <c r="F18">
        <f t="shared" si="1"/>
        <v>98.77474366085039</v>
      </c>
      <c r="G18">
        <f t="shared" si="2"/>
        <v>3.7389878597613575</v>
      </c>
      <c r="H18">
        <f t="shared" si="2"/>
        <v>12.873302474270062</v>
      </c>
      <c r="I18">
        <f t="shared" si="3"/>
        <v>1.1222934997852589</v>
      </c>
      <c r="J18">
        <f t="shared" si="4"/>
        <v>13.90634526541519</v>
      </c>
      <c r="K18">
        <f t="shared" si="5"/>
        <v>3.1262715727727235</v>
      </c>
    </row>
    <row r="19" spans="1:11" x14ac:dyDescent="0.2">
      <c r="A19">
        <v>14.5</v>
      </c>
      <c r="B19">
        <f t="shared" si="0"/>
        <v>17</v>
      </c>
      <c r="C19">
        <v>0.99083327460000004</v>
      </c>
      <c r="D19">
        <v>2.9873663779099999</v>
      </c>
      <c r="E19">
        <v>0.39152037685000002</v>
      </c>
      <c r="F19">
        <f t="shared" si="1"/>
        <v>97.418100167817002</v>
      </c>
      <c r="G19">
        <f t="shared" si="2"/>
        <v>4.407445993891117</v>
      </c>
      <c r="H19">
        <f t="shared" si="2"/>
        <v>13.288467709080352</v>
      </c>
      <c r="I19">
        <f t="shared" si="3"/>
        <v>1.1584875723859518</v>
      </c>
      <c r="J19">
        <f t="shared" si="4"/>
        <v>14.354826228944825</v>
      </c>
      <c r="K19">
        <f t="shared" si="5"/>
        <v>3.2270941297028575</v>
      </c>
    </row>
    <row r="20" spans="1:11" x14ac:dyDescent="0.2">
      <c r="A20">
        <v>15.5</v>
      </c>
      <c r="B20">
        <f t="shared" si="0"/>
        <v>18</v>
      </c>
      <c r="C20">
        <v>0.93069026358999996</v>
      </c>
      <c r="D20">
        <v>3.1699255230899999</v>
      </c>
      <c r="E20">
        <v>0.39492707495000001</v>
      </c>
      <c r="F20">
        <f t="shared" si="1"/>
        <v>98.265754789059002</v>
      </c>
      <c r="G20">
        <f t="shared" si="2"/>
        <v>4.1399165520245367</v>
      </c>
      <c r="H20">
        <f t="shared" si="2"/>
        <v>14.100531245598747</v>
      </c>
      <c r="I20">
        <f t="shared" si="3"/>
        <v>1.2292832077925455</v>
      </c>
      <c r="J20">
        <f t="shared" si="4"/>
        <v>15.232055357899883</v>
      </c>
      <c r="K20">
        <f t="shared" si="5"/>
        <v>3.4243031329541149</v>
      </c>
    </row>
    <row r="21" spans="1:11" x14ac:dyDescent="0.2">
      <c r="A21">
        <v>16.5</v>
      </c>
      <c r="B21">
        <f t="shared" si="0"/>
        <v>19</v>
      </c>
      <c r="C21">
        <v>1.02596355371</v>
      </c>
      <c r="D21">
        <v>3.1120554122700002</v>
      </c>
      <c r="E21">
        <v>0.39391620893000001</v>
      </c>
      <c r="F21">
        <f t="shared" si="1"/>
        <v>98.014231105962594</v>
      </c>
      <c r="G21">
        <f t="shared" si="2"/>
        <v>4.5637132609448532</v>
      </c>
      <c r="H21">
        <f t="shared" si="2"/>
        <v>13.843112167497427</v>
      </c>
      <c r="I21">
        <f t="shared" si="3"/>
        <v>1.2068414327584196</v>
      </c>
      <c r="J21">
        <f t="shared" si="4"/>
        <v>14.953979193284258</v>
      </c>
      <c r="K21">
        <f t="shared" si="5"/>
        <v>3.3617891084630411</v>
      </c>
    </row>
    <row r="22" spans="1:11" x14ac:dyDescent="0.2">
      <c r="A22">
        <v>17.5</v>
      </c>
      <c r="B22">
        <f t="shared" si="0"/>
        <v>20</v>
      </c>
      <c r="C22">
        <v>1.03509516825</v>
      </c>
      <c r="D22">
        <v>3.0372550522699999</v>
      </c>
      <c r="E22">
        <v>0.39015132995000001</v>
      </c>
      <c r="F22">
        <f t="shared" si="1"/>
        <v>97.077453918158994</v>
      </c>
      <c r="G22">
        <f t="shared" si="2"/>
        <v>4.6043327061671873</v>
      </c>
      <c r="H22">
        <f t="shared" si="2"/>
        <v>13.510383588961643</v>
      </c>
      <c r="I22">
        <f t="shared" si="3"/>
        <v>1.1778341813845119</v>
      </c>
      <c r="J22">
        <f t="shared" si="4"/>
        <v>14.594550173261036</v>
      </c>
      <c r="K22">
        <f t="shared" si="5"/>
        <v>3.2809862299006403</v>
      </c>
    </row>
    <row r="23" spans="1:11" x14ac:dyDescent="0.2">
      <c r="A23">
        <v>18.5</v>
      </c>
      <c r="B23">
        <f t="shared" si="0"/>
        <v>21</v>
      </c>
      <c r="C23">
        <v>1.1253817852900001</v>
      </c>
      <c r="D23">
        <v>3.0936426272699999</v>
      </c>
      <c r="E23">
        <v>0.38904494902999998</v>
      </c>
      <c r="F23">
        <f t="shared" si="1"/>
        <v>96.802164217644588</v>
      </c>
      <c r="G23">
        <f t="shared" si="2"/>
        <v>5.0059475880811766</v>
      </c>
      <c r="H23">
        <f t="shared" si="2"/>
        <v>13.761208019176015</v>
      </c>
      <c r="I23">
        <f t="shared" si="3"/>
        <v>1.1997010355332094</v>
      </c>
      <c r="J23">
        <f t="shared" si="4"/>
        <v>14.865502489850634</v>
      </c>
      <c r="K23">
        <f t="shared" si="5"/>
        <v>3.3418987492408312</v>
      </c>
    </row>
    <row r="24" spans="1:11" x14ac:dyDescent="0.2">
      <c r="A24">
        <v>19.5</v>
      </c>
      <c r="B24">
        <f t="shared" si="0"/>
        <v>22</v>
      </c>
      <c r="C24">
        <v>1.44175774372</v>
      </c>
      <c r="D24">
        <v>3.0571610638200002</v>
      </c>
      <c r="E24">
        <v>0.38793856809999999</v>
      </c>
      <c r="F24">
        <f t="shared" si="1"/>
        <v>96.526874514641989</v>
      </c>
      <c r="G24">
        <f t="shared" si="2"/>
        <v>6.4132579664177234</v>
      </c>
      <c r="H24">
        <f t="shared" si="2"/>
        <v>13.598929939906325</v>
      </c>
      <c r="I24">
        <f t="shared" si="3"/>
        <v>1.1855536453133322</v>
      </c>
      <c r="J24">
        <f t="shared" si="4"/>
        <v>14.690202095577821</v>
      </c>
      <c r="K24">
        <f t="shared" si="5"/>
        <v>3.3024896429047543</v>
      </c>
    </row>
    <row r="25" spans="1:11" x14ac:dyDescent="0.2">
      <c r="A25">
        <v>20.5</v>
      </c>
      <c r="B25">
        <f t="shared" si="0"/>
        <v>23</v>
      </c>
      <c r="C25">
        <v>1.45202508116</v>
      </c>
      <c r="D25">
        <v>2.8736784229999999</v>
      </c>
      <c r="E25">
        <v>0.40248867119999998</v>
      </c>
      <c r="F25">
        <f t="shared" si="1"/>
        <v>100.14723116798399</v>
      </c>
      <c r="G25">
        <f t="shared" si="2"/>
        <v>6.4589293587981667</v>
      </c>
      <c r="H25">
        <f t="shared" si="2"/>
        <v>12.782758490116105</v>
      </c>
      <c r="I25">
        <f t="shared" si="3"/>
        <v>1.1143998823499701</v>
      </c>
      <c r="J25">
        <f t="shared" si="4"/>
        <v>13.808535405989621</v>
      </c>
      <c r="K25">
        <f t="shared" si="5"/>
        <v>3.1042830360851208</v>
      </c>
    </row>
    <row r="29" spans="1:11" x14ac:dyDescent="0.2">
      <c r="B29" t="s">
        <v>31</v>
      </c>
      <c r="C29">
        <f>AVERAGE(F3:F25)</f>
        <v>97.990292870269784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F03-1D0D-2D47-BB11-364EDC77AB76}">
  <dimension ref="A1:O3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" bestFit="1" customWidth="1"/>
    <col min="2" max="2" width="11.33203125" bestFit="1" customWidth="1"/>
    <col min="3" max="3" width="13.6640625" bestFit="1" customWidth="1"/>
    <col min="4" max="4" width="10.1640625" customWidth="1"/>
    <col min="6" max="6" width="8.83203125" customWidth="1"/>
    <col min="10" max="10" width="12.33203125" bestFit="1" customWidth="1"/>
    <col min="11" max="11" width="13" bestFit="1" customWidth="1"/>
    <col min="14" max="14" width="12.1640625" bestFit="1" customWidth="1"/>
    <col min="17" max="17" width="9.5" bestFit="1" customWidth="1"/>
  </cols>
  <sheetData>
    <row r="1" spans="1:15" x14ac:dyDescent="0.2">
      <c r="B1" t="s">
        <v>3</v>
      </c>
      <c r="C1">
        <v>16.933333300000001</v>
      </c>
      <c r="E1" t="s">
        <v>4</v>
      </c>
      <c r="F1">
        <v>0.12801599999999999</v>
      </c>
      <c r="H1" t="s">
        <v>5</v>
      </c>
      <c r="I1">
        <v>0.91439999999999999</v>
      </c>
      <c r="K1" t="s">
        <v>26</v>
      </c>
      <c r="L1">
        <v>0.35560000000000003</v>
      </c>
      <c r="N1" t="s">
        <v>27</v>
      </c>
      <c r="O1">
        <v>0.35560000000000003</v>
      </c>
    </row>
    <row r="2" spans="1:15" x14ac:dyDescent="0.2">
      <c r="A2" s="2" t="s">
        <v>32</v>
      </c>
      <c r="B2" s="2" t="s">
        <v>33</v>
      </c>
      <c r="C2" s="2" t="s">
        <v>6</v>
      </c>
      <c r="D2" s="2" t="s">
        <v>2</v>
      </c>
      <c r="E2" s="2" t="s">
        <v>7</v>
      </c>
      <c r="F2" s="1" t="s">
        <v>8</v>
      </c>
      <c r="G2" s="1" t="s">
        <v>9</v>
      </c>
      <c r="H2" s="1" t="s">
        <v>1</v>
      </c>
      <c r="I2" s="1" t="s">
        <v>0</v>
      </c>
      <c r="J2" s="1" t="s">
        <v>28</v>
      </c>
      <c r="K2" s="1" t="s">
        <v>29</v>
      </c>
    </row>
    <row r="3" spans="1:15" x14ac:dyDescent="0.2">
      <c r="A3">
        <v>-2.5</v>
      </c>
      <c r="B3">
        <f>2.5+A3</f>
        <v>0</v>
      </c>
      <c r="C3">
        <v>0.37989036734999998</v>
      </c>
      <c r="D3">
        <v>1.82971535445</v>
      </c>
      <c r="E3">
        <v>0.70161745926999997</v>
      </c>
      <c r="F3">
        <f>E3*248.82</f>
        <v>174.57645621556139</v>
      </c>
      <c r="G3">
        <f>C3*4.44822162</f>
        <v>1.689836545276012</v>
      </c>
      <c r="H3">
        <f>D3*4.44822162</f>
        <v>8.1389793981104539</v>
      </c>
      <c r="I3">
        <f>H3/($C$35*$F$1*$I$1)</f>
        <v>0.40580082444362725</v>
      </c>
      <c r="J3">
        <f>$C$35*$L$1*$O$1*I3</f>
        <v>8.7921073745020362</v>
      </c>
      <c r="K3">
        <f>J3*0.224809</f>
        <v>1.9765448667544283</v>
      </c>
    </row>
    <row r="4" spans="1:15" x14ac:dyDescent="0.2">
      <c r="A4">
        <v>-1.5</v>
      </c>
      <c r="B4">
        <f t="shared" ref="B4:B32" si="0">2.5+A4</f>
        <v>1</v>
      </c>
      <c r="C4">
        <v>0.40950411840000001</v>
      </c>
      <c r="D4">
        <v>1.89863693973</v>
      </c>
      <c r="E4">
        <v>0.6853719667</v>
      </c>
      <c r="F4">
        <f t="shared" ref="F4:F32" si="1">E4*248.82</f>
        <v>170.53425275429399</v>
      </c>
      <c r="G4">
        <f t="shared" ref="G4:H32" si="2">C4*4.44822162</f>
        <v>1.8215650729459198</v>
      </c>
      <c r="H4">
        <f t="shared" si="2"/>
        <v>8.4455578838376226</v>
      </c>
      <c r="I4">
        <f t="shared" ref="I4:I32" si="3">H4/($C$35*$F$1*$I$1)</f>
        <v>0.4210865004699908</v>
      </c>
      <c r="J4">
        <f t="shared" ref="J4:J32" si="4">$C$35*$L$1*$O$1*I4</f>
        <v>9.1232878374789159</v>
      </c>
      <c r="K4">
        <f t="shared" ref="K4:K32" si="5">J4*0.224809</f>
        <v>2.0509972154557978</v>
      </c>
    </row>
    <row r="5" spans="1:15" x14ac:dyDescent="0.2">
      <c r="A5">
        <v>-0.5</v>
      </c>
      <c r="B5">
        <f t="shared" si="0"/>
        <v>2</v>
      </c>
      <c r="C5">
        <v>0.46455314392000002</v>
      </c>
      <c r="D5">
        <v>2.1471457229099999</v>
      </c>
      <c r="E5">
        <v>0.71475871759999998</v>
      </c>
      <c r="F5">
        <f t="shared" si="1"/>
        <v>177.846264113232</v>
      </c>
      <c r="G5">
        <f t="shared" si="2"/>
        <v>2.0664353384239158</v>
      </c>
      <c r="H5">
        <f t="shared" si="2"/>
        <v>9.5509800259387916</v>
      </c>
      <c r="I5">
        <f t="shared" si="3"/>
        <v>0.47620166843896705</v>
      </c>
      <c r="J5">
        <f t="shared" si="4"/>
        <v>10.317416694686969</v>
      </c>
      <c r="K5">
        <f t="shared" si="5"/>
        <v>2.3194481297158829</v>
      </c>
      <c r="N5" s="4" t="s">
        <v>10</v>
      </c>
      <c r="O5" s="4">
        <f>MAX(I$3:I$1048576)</f>
        <v>0.98955812407056676</v>
      </c>
    </row>
    <row r="6" spans="1:15" x14ac:dyDescent="0.2">
      <c r="A6">
        <v>0.5</v>
      </c>
      <c r="B6">
        <f t="shared" si="0"/>
        <v>3</v>
      </c>
      <c r="C6">
        <v>0.47655648299999998</v>
      </c>
      <c r="D6">
        <v>2.4556258788199998</v>
      </c>
      <c r="E6">
        <v>0.7059076702</v>
      </c>
      <c r="F6">
        <f t="shared" si="1"/>
        <v>175.643946499164</v>
      </c>
      <c r="G6">
        <f t="shared" si="2"/>
        <v>2.1198288508317624</v>
      </c>
      <c r="H6">
        <f t="shared" si="2"/>
        <v>10.923168124798623</v>
      </c>
      <c r="I6">
        <f t="shared" si="3"/>
        <v>0.5446175022397417</v>
      </c>
      <c r="J6">
        <f t="shared" si="4"/>
        <v>11.799718653331851</v>
      </c>
      <c r="K6">
        <f t="shared" si="5"/>
        <v>2.6526829507368803</v>
      </c>
      <c r="N6" s="4" t="s">
        <v>30</v>
      </c>
      <c r="O6" s="4">
        <f>MAX(K:K)</f>
        <v>4.8198670694384687</v>
      </c>
    </row>
    <row r="7" spans="1:15" x14ac:dyDescent="0.2">
      <c r="A7">
        <v>1.5</v>
      </c>
      <c r="B7">
        <f t="shared" si="0"/>
        <v>4</v>
      </c>
      <c r="C7">
        <v>0.51027940469999999</v>
      </c>
      <c r="D7">
        <v>2.8829690650000002</v>
      </c>
      <c r="E7">
        <v>0.70036780600000004</v>
      </c>
      <c r="F7">
        <f t="shared" si="1"/>
        <v>174.26551748892001</v>
      </c>
      <c r="G7">
        <f t="shared" si="2"/>
        <v>2.2698358802272698</v>
      </c>
      <c r="H7">
        <f t="shared" si="2"/>
        <v>12.824085324724185</v>
      </c>
      <c r="I7">
        <f t="shared" si="3"/>
        <v>0.63939520460227017</v>
      </c>
      <c r="J7">
        <f t="shared" si="4"/>
        <v>13.853178591523042</v>
      </c>
      <c r="K7">
        <f t="shared" si="5"/>
        <v>3.1143192259817036</v>
      </c>
    </row>
    <row r="8" spans="1:15" x14ac:dyDescent="0.2">
      <c r="A8">
        <v>2.5</v>
      </c>
      <c r="B8">
        <f t="shared" si="0"/>
        <v>5</v>
      </c>
      <c r="C8">
        <v>0.70034307915000005</v>
      </c>
      <c r="D8">
        <v>2.6410462933600001</v>
      </c>
      <c r="E8">
        <v>0.67812875345000001</v>
      </c>
      <c r="F8">
        <f t="shared" si="1"/>
        <v>168.731996433429</v>
      </c>
      <c r="G8">
        <f t="shared" si="2"/>
        <v>3.1152812260924012</v>
      </c>
      <c r="H8">
        <f t="shared" si="2"/>
        <v>11.747959221544814</v>
      </c>
      <c r="I8">
        <f t="shared" si="3"/>
        <v>0.58574070586046489</v>
      </c>
      <c r="J8">
        <f t="shared" si="4"/>
        <v>12.690696689940388</v>
      </c>
      <c r="K8">
        <f t="shared" si="5"/>
        <v>2.8529828321688089</v>
      </c>
    </row>
    <row r="9" spans="1:15" x14ac:dyDescent="0.2">
      <c r="A9">
        <v>3.5</v>
      </c>
      <c r="B9">
        <f t="shared" si="0"/>
        <v>6</v>
      </c>
      <c r="C9">
        <v>0.66536817945000004</v>
      </c>
      <c r="D9">
        <v>2.86954980882</v>
      </c>
      <c r="E9">
        <v>0.69310071402999995</v>
      </c>
      <c r="F9">
        <f t="shared" si="1"/>
        <v>172.45731966494458</v>
      </c>
      <c r="G9">
        <f t="shared" si="2"/>
        <v>2.95970512108953</v>
      </c>
      <c r="H9">
        <f t="shared" si="2"/>
        <v>12.76439349925999</v>
      </c>
      <c r="I9">
        <f t="shared" si="3"/>
        <v>0.63641903390554388</v>
      </c>
      <c r="J9">
        <f t="shared" si="4"/>
        <v>13.788696681299376</v>
      </c>
      <c r="K9">
        <f t="shared" si="5"/>
        <v>3.0998231122262316</v>
      </c>
    </row>
    <row r="10" spans="1:15" x14ac:dyDescent="0.2">
      <c r="A10">
        <v>4.5</v>
      </c>
      <c r="B10">
        <f t="shared" si="0"/>
        <v>7</v>
      </c>
      <c r="C10">
        <v>0.66554703344999999</v>
      </c>
      <c r="D10">
        <v>3.0361513066399999</v>
      </c>
      <c r="E10">
        <v>0.68835680733000004</v>
      </c>
      <c r="F10">
        <f t="shared" si="1"/>
        <v>171.27694079985059</v>
      </c>
      <c r="G10">
        <f t="shared" si="2"/>
        <v>2.9605007033191533</v>
      </c>
      <c r="H10">
        <f t="shared" si="2"/>
        <v>13.505473883787298</v>
      </c>
      <c r="I10">
        <f t="shared" si="3"/>
        <v>0.67336851077607141</v>
      </c>
      <c r="J10">
        <f t="shared" si="4"/>
        <v>14.589246479399863</v>
      </c>
      <c r="K10">
        <f t="shared" si="5"/>
        <v>3.279793911787404</v>
      </c>
    </row>
    <row r="11" spans="1:15" x14ac:dyDescent="0.2">
      <c r="A11">
        <v>5.5</v>
      </c>
      <c r="B11">
        <f t="shared" si="0"/>
        <v>8</v>
      </c>
      <c r="C11">
        <v>0.73790577266000001</v>
      </c>
      <c r="D11">
        <v>3.1471064430000002</v>
      </c>
      <c r="E11">
        <v>0.69143716285000001</v>
      </c>
      <c r="F11">
        <f t="shared" si="1"/>
        <v>172.043394860337</v>
      </c>
      <c r="G11">
        <f t="shared" si="2"/>
        <v>3.282368411469017</v>
      </c>
      <c r="H11">
        <f t="shared" si="2"/>
        <v>13.999026920193899</v>
      </c>
      <c r="I11">
        <f t="shared" si="3"/>
        <v>0.69797653830430817</v>
      </c>
      <c r="J11">
        <f t="shared" si="4"/>
        <v>15.122405623666253</v>
      </c>
      <c r="K11">
        <f t="shared" si="5"/>
        <v>3.3996528858507871</v>
      </c>
    </row>
    <row r="12" spans="1:15" x14ac:dyDescent="0.2">
      <c r="A12">
        <v>6.5</v>
      </c>
      <c r="B12">
        <f t="shared" si="0"/>
        <v>9</v>
      </c>
      <c r="C12">
        <v>0.88122818988999996</v>
      </c>
      <c r="D12">
        <v>2.9773219720899999</v>
      </c>
      <c r="E12">
        <v>0.64908426427999999</v>
      </c>
      <c r="F12">
        <f t="shared" si="1"/>
        <v>161.5051466381496</v>
      </c>
      <c r="G12">
        <f t="shared" si="2"/>
        <v>3.9198982864221632</v>
      </c>
      <c r="H12">
        <f t="shared" si="2"/>
        <v>13.243787965951775</v>
      </c>
      <c r="I12">
        <f t="shared" si="3"/>
        <v>0.66032113026204819</v>
      </c>
      <c r="J12">
        <f t="shared" si="4"/>
        <v>14.306561074330626</v>
      </c>
      <c r="K12">
        <f t="shared" si="5"/>
        <v>3.2162436885591936</v>
      </c>
    </row>
    <row r="13" spans="1:15" x14ac:dyDescent="0.2">
      <c r="A13">
        <v>7.5</v>
      </c>
      <c r="B13">
        <f t="shared" si="0"/>
        <v>10</v>
      </c>
      <c r="C13">
        <v>0.96387774112000002</v>
      </c>
      <c r="D13">
        <v>3.0562317477300001</v>
      </c>
      <c r="E13">
        <v>0.66650777395000005</v>
      </c>
      <c r="F13">
        <f t="shared" si="1"/>
        <v>165.840464314239</v>
      </c>
      <c r="G13">
        <f t="shared" si="2"/>
        <v>4.2875418070867468</v>
      </c>
      <c r="H13">
        <f t="shared" si="2"/>
        <v>13.594796135982973</v>
      </c>
      <c r="I13">
        <f t="shared" si="3"/>
        <v>0.67782202291920102</v>
      </c>
      <c r="J13">
        <f t="shared" si="4"/>
        <v>14.685736566648279</v>
      </c>
      <c r="K13">
        <f t="shared" si="5"/>
        <v>3.301485751811633</v>
      </c>
    </row>
    <row r="14" spans="1:15" x14ac:dyDescent="0.2">
      <c r="A14">
        <v>8.5</v>
      </c>
      <c r="B14">
        <f t="shared" si="0"/>
        <v>11</v>
      </c>
      <c r="C14">
        <v>1.0217828414600001</v>
      </c>
      <c r="D14">
        <v>3.33629451436</v>
      </c>
      <c r="E14">
        <v>0.66809172937000005</v>
      </c>
      <c r="F14">
        <f t="shared" si="1"/>
        <v>166.23458410184341</v>
      </c>
      <c r="G14">
        <f t="shared" si="2"/>
        <v>4.5451165263274049</v>
      </c>
      <c r="H14">
        <f t="shared" si="2"/>
        <v>14.840577389463553</v>
      </c>
      <c r="I14">
        <f t="shared" si="3"/>
        <v>0.73993534634845071</v>
      </c>
      <c r="J14">
        <f t="shared" si="4"/>
        <v>16.031487920716806</v>
      </c>
      <c r="K14">
        <f t="shared" si="5"/>
        <v>3.6040227679684245</v>
      </c>
    </row>
    <row r="15" spans="1:15" x14ac:dyDescent="0.2">
      <c r="A15">
        <v>9.5</v>
      </c>
      <c r="B15">
        <f t="shared" si="0"/>
        <v>12</v>
      </c>
      <c r="C15">
        <v>1.0761432790900001</v>
      </c>
      <c r="D15">
        <v>3.3628587364500002</v>
      </c>
      <c r="E15">
        <v>0.69275049273</v>
      </c>
      <c r="F15">
        <f t="shared" si="1"/>
        <v>172.37017760107861</v>
      </c>
      <c r="G15">
        <f t="shared" si="2"/>
        <v>4.7869238002658321</v>
      </c>
      <c r="H15">
        <f t="shared" si="2"/>
        <v>14.958740936482773</v>
      </c>
      <c r="I15">
        <f t="shared" si="3"/>
        <v>0.74582685466345078</v>
      </c>
      <c r="J15">
        <f t="shared" si="4"/>
        <v>16.159133727682011</v>
      </c>
      <c r="K15">
        <f t="shared" si="5"/>
        <v>3.6327186941864653</v>
      </c>
    </row>
    <row r="16" spans="1:15" x14ac:dyDescent="0.2">
      <c r="A16">
        <v>10.5</v>
      </c>
      <c r="B16">
        <f t="shared" si="0"/>
        <v>13</v>
      </c>
      <c r="C16">
        <v>1.02331763235</v>
      </c>
      <c r="D16">
        <v>3.40811048664</v>
      </c>
      <c r="E16">
        <v>0.70351979769999995</v>
      </c>
      <c r="F16">
        <f t="shared" si="1"/>
        <v>175.04979606371398</v>
      </c>
      <c r="G16">
        <f t="shared" si="2"/>
        <v>4.551943616346481</v>
      </c>
      <c r="H16">
        <f t="shared" si="2"/>
        <v>15.16003075002077</v>
      </c>
      <c r="I16">
        <f t="shared" si="3"/>
        <v>0.7558629498899343</v>
      </c>
      <c r="J16">
        <f t="shared" si="4"/>
        <v>16.376576427491578</v>
      </c>
      <c r="K16">
        <f t="shared" si="5"/>
        <v>3.6816017700879544</v>
      </c>
    </row>
    <row r="17" spans="1:11" x14ac:dyDescent="0.2">
      <c r="A17">
        <v>11.5</v>
      </c>
      <c r="B17">
        <f t="shared" si="0"/>
        <v>14</v>
      </c>
      <c r="C17">
        <v>1.1809349555199999</v>
      </c>
      <c r="D17">
        <v>3.6313510125500001</v>
      </c>
      <c r="E17">
        <v>0.65326304115</v>
      </c>
      <c r="F17">
        <f t="shared" si="1"/>
        <v>162.54490989894299</v>
      </c>
      <c r="G17">
        <f t="shared" si="2"/>
        <v>5.2530604009578017</v>
      </c>
      <c r="H17">
        <f t="shared" si="2"/>
        <v>16.153054083833801</v>
      </c>
      <c r="I17">
        <f t="shared" si="3"/>
        <v>0.80537403326319368</v>
      </c>
      <c r="J17">
        <f t="shared" si="4"/>
        <v>17.449286818956271</v>
      </c>
      <c r="K17">
        <f t="shared" si="5"/>
        <v>3.9227567204827403</v>
      </c>
    </row>
    <row r="18" spans="1:11" x14ac:dyDescent="0.2">
      <c r="A18">
        <v>12.5</v>
      </c>
      <c r="B18">
        <f t="shared" si="0"/>
        <v>15</v>
      </c>
      <c r="C18">
        <v>1.2061053025099999</v>
      </c>
      <c r="D18">
        <v>3.6001773514500002</v>
      </c>
      <c r="E18">
        <v>0.76888382759999996</v>
      </c>
      <c r="F18">
        <f t="shared" si="1"/>
        <v>191.31367398343198</v>
      </c>
      <c r="G18">
        <f t="shared" si="2"/>
        <v>5.3650236826216222</v>
      </c>
      <c r="H18">
        <f t="shared" si="2"/>
        <v>16.014386730554229</v>
      </c>
      <c r="I18">
        <f t="shared" si="3"/>
        <v>0.79846022705582931</v>
      </c>
      <c r="J18">
        <f t="shared" si="4"/>
        <v>17.299491838561671</v>
      </c>
      <c r="K18">
        <f t="shared" si="5"/>
        <v>3.8890814607352109</v>
      </c>
    </row>
    <row r="19" spans="1:11" x14ac:dyDescent="0.2">
      <c r="A19">
        <v>13.5</v>
      </c>
      <c r="B19">
        <f t="shared" si="0"/>
        <v>16</v>
      </c>
      <c r="C19">
        <v>1.3288762773</v>
      </c>
      <c r="D19">
        <v>3.8004453652699999</v>
      </c>
      <c r="E19">
        <v>0.72417489482999997</v>
      </c>
      <c r="F19">
        <f t="shared" si="1"/>
        <v>180.18919733160058</v>
      </c>
      <c r="G19">
        <f t="shared" si="2"/>
        <v>5.9111361869909755</v>
      </c>
      <c r="H19">
        <f t="shared" si="2"/>
        <v>16.90522323942281</v>
      </c>
      <c r="I19">
        <f t="shared" si="3"/>
        <v>0.84287638442161394</v>
      </c>
      <c r="J19">
        <f t="shared" si="4"/>
        <v>18.261815227771557</v>
      </c>
      <c r="K19">
        <f t="shared" si="5"/>
        <v>4.1054204195400956</v>
      </c>
    </row>
    <row r="20" spans="1:11" x14ac:dyDescent="0.2">
      <c r="A20">
        <v>13.5</v>
      </c>
      <c r="B20">
        <f t="shared" si="0"/>
        <v>16</v>
      </c>
      <c r="C20">
        <v>1.33669778629</v>
      </c>
      <c r="D20">
        <v>3.9188009295500001</v>
      </c>
      <c r="E20">
        <v>0.70445106798000001</v>
      </c>
      <c r="F20">
        <f t="shared" si="1"/>
        <v>175.2815147347836</v>
      </c>
      <c r="G20">
        <f t="shared" si="2"/>
        <v>5.9459279923813178</v>
      </c>
      <c r="H20">
        <f t="shared" si="2"/>
        <v>17.431695019300406</v>
      </c>
      <c r="I20">
        <f t="shared" si="3"/>
        <v>0.869125705358614</v>
      </c>
      <c r="J20">
        <f t="shared" si="4"/>
        <v>18.830534743071432</v>
      </c>
      <c r="K20">
        <f t="shared" si="5"/>
        <v>4.2332736850551456</v>
      </c>
    </row>
    <row r="21" spans="1:11" x14ac:dyDescent="0.2">
      <c r="A21">
        <v>14.5</v>
      </c>
      <c r="B21">
        <f t="shared" si="0"/>
        <v>17</v>
      </c>
      <c r="C21">
        <v>1.39009241231</v>
      </c>
      <c r="D21">
        <v>4.0406417753600001</v>
      </c>
      <c r="E21">
        <v>0.65580214558000005</v>
      </c>
      <c r="F21">
        <f t="shared" si="1"/>
        <v>163.17668986321561</v>
      </c>
      <c r="G21">
        <f t="shared" si="2"/>
        <v>6.1834391222352965</v>
      </c>
      <c r="H21">
        <f t="shared" si="2"/>
        <v>17.973670103831537</v>
      </c>
      <c r="I21">
        <f t="shared" si="3"/>
        <v>0.89614800451588883</v>
      </c>
      <c r="J21">
        <f t="shared" si="4"/>
        <v>19.416001655373581</v>
      </c>
      <c r="K21">
        <f t="shared" si="5"/>
        <v>4.3648919161428799</v>
      </c>
    </row>
    <row r="22" spans="1:11" x14ac:dyDescent="0.2">
      <c r="A22">
        <v>15.5</v>
      </c>
      <c r="B22">
        <f t="shared" si="0"/>
        <v>18</v>
      </c>
      <c r="C22">
        <v>1.6240054983700001</v>
      </c>
      <c r="D22">
        <v>4.3891319517299996</v>
      </c>
      <c r="E22">
        <v>0.67094921679999997</v>
      </c>
      <c r="F22">
        <f t="shared" si="1"/>
        <v>166.94558412417598</v>
      </c>
      <c r="G22">
        <f t="shared" si="2"/>
        <v>7.2239363688483094</v>
      </c>
      <c r="H22">
        <f t="shared" si="2"/>
        <v>19.523831640718182</v>
      </c>
      <c r="I22">
        <f t="shared" si="3"/>
        <v>0.97343740395034895</v>
      </c>
      <c r="J22">
        <f t="shared" si="4"/>
        <v>21.09055887114619</v>
      </c>
      <c r="K22">
        <f t="shared" si="5"/>
        <v>4.7413474492635039</v>
      </c>
    </row>
    <row r="23" spans="1:11" x14ac:dyDescent="0.2">
      <c r="A23">
        <v>16.5</v>
      </c>
      <c r="B23">
        <f t="shared" si="0"/>
        <v>19</v>
      </c>
      <c r="C23">
        <v>1.63946742667</v>
      </c>
      <c r="D23">
        <v>4.2847211034499999</v>
      </c>
      <c r="E23">
        <v>0.70942580234999997</v>
      </c>
      <c r="F23">
        <f t="shared" si="1"/>
        <v>176.519328140727</v>
      </c>
      <c r="G23">
        <f t="shared" si="2"/>
        <v>7.2927144525992587</v>
      </c>
      <c r="H23">
        <f t="shared" si="2"/>
        <v>19.059389048036547</v>
      </c>
      <c r="I23">
        <f t="shared" si="3"/>
        <v>0.95028079207089156</v>
      </c>
      <c r="J23">
        <f t="shared" si="4"/>
        <v>20.588846193866644</v>
      </c>
      <c r="K23">
        <f t="shared" si="5"/>
        <v>4.6285579239969667</v>
      </c>
    </row>
    <row r="24" spans="1:11" x14ac:dyDescent="0.2">
      <c r="A24">
        <v>17.5</v>
      </c>
      <c r="B24">
        <f t="shared" si="0"/>
        <v>20</v>
      </c>
      <c r="C24">
        <v>1.65561011801</v>
      </c>
      <c r="D24">
        <v>4.32917277555</v>
      </c>
      <c r="E24">
        <v>0.69538511204999998</v>
      </c>
      <c r="F24">
        <f t="shared" si="1"/>
        <v>173.02572358028098</v>
      </c>
      <c r="G24">
        <f t="shared" si="2"/>
        <v>7.3645207212228332</v>
      </c>
      <c r="H24">
        <f t="shared" si="2"/>
        <v>19.257119936916919</v>
      </c>
      <c r="I24">
        <f t="shared" si="3"/>
        <v>0.96013944311309163</v>
      </c>
      <c r="J24">
        <f t="shared" si="4"/>
        <v>20.802444376299146</v>
      </c>
      <c r="K24">
        <f t="shared" si="5"/>
        <v>4.676576717791435</v>
      </c>
    </row>
    <row r="25" spans="1:11" x14ac:dyDescent="0.2">
      <c r="A25">
        <v>18.5</v>
      </c>
      <c r="B25">
        <f t="shared" si="0"/>
        <v>21</v>
      </c>
      <c r="C25">
        <v>1.6265821138100001</v>
      </c>
      <c r="D25">
        <v>4.4618186673600002</v>
      </c>
      <c r="E25">
        <v>0.65300833474999997</v>
      </c>
      <c r="F25">
        <f t="shared" si="1"/>
        <v>162.48153385249498</v>
      </c>
      <c r="G25">
        <f t="shared" si="2"/>
        <v>7.2353977253549431</v>
      </c>
      <c r="H25">
        <f t="shared" si="2"/>
        <v>19.847158260670341</v>
      </c>
      <c r="I25">
        <f t="shared" si="3"/>
        <v>0.98955812407056676</v>
      </c>
      <c r="J25">
        <f t="shared" si="4"/>
        <v>21.439831454427843</v>
      </c>
      <c r="K25">
        <f t="shared" si="5"/>
        <v>4.8198670694384687</v>
      </c>
    </row>
    <row r="26" spans="1:11" x14ac:dyDescent="0.2">
      <c r="A26">
        <v>19.5</v>
      </c>
      <c r="B26">
        <f t="shared" si="0"/>
        <v>22</v>
      </c>
      <c r="C26">
        <v>1.7963089706199999</v>
      </c>
      <c r="D26">
        <v>4.4540597759100002</v>
      </c>
      <c r="E26">
        <v>0.69501897160000004</v>
      </c>
      <c r="F26">
        <f t="shared" si="1"/>
        <v>172.93462051351202</v>
      </c>
      <c r="G26">
        <f t="shared" si="2"/>
        <v>7.990380399311829</v>
      </c>
      <c r="H26">
        <f t="shared" si="2"/>
        <v>19.812644991975219</v>
      </c>
      <c r="I26">
        <f t="shared" si="3"/>
        <v>0.98783732933628143</v>
      </c>
      <c r="J26">
        <f t="shared" si="4"/>
        <v>21.402548602442369</v>
      </c>
      <c r="K26">
        <f t="shared" si="5"/>
        <v>4.8114855487664672</v>
      </c>
    </row>
    <row r="27" spans="1:11" x14ac:dyDescent="0.2">
      <c r="A27">
        <v>20.5</v>
      </c>
      <c r="B27">
        <f t="shared" si="0"/>
        <v>23</v>
      </c>
      <c r="C27">
        <v>1.97357452354</v>
      </c>
      <c r="D27">
        <v>4.2254795919100001</v>
      </c>
      <c r="E27">
        <v>0.70735631285</v>
      </c>
      <c r="F27">
        <f t="shared" si="1"/>
        <v>176.00439776333698</v>
      </c>
      <c r="G27">
        <f t="shared" si="2"/>
        <v>8.778896864291827</v>
      </c>
      <c r="H27">
        <f t="shared" si="2"/>
        <v>18.795869675602841</v>
      </c>
      <c r="I27">
        <f t="shared" si="3"/>
        <v>0.93714199746781257</v>
      </c>
      <c r="J27">
        <f t="shared" si="4"/>
        <v>20.304180205126531</v>
      </c>
      <c r="K27">
        <f t="shared" si="5"/>
        <v>4.564562447734291</v>
      </c>
    </row>
    <row r="28" spans="1:11" x14ac:dyDescent="0.2">
      <c r="A28">
        <v>21.5</v>
      </c>
      <c r="B28">
        <f t="shared" si="0"/>
        <v>24</v>
      </c>
      <c r="C28">
        <v>1.9509651422600001</v>
      </c>
      <c r="D28">
        <v>4.2051093389099998</v>
      </c>
      <c r="E28">
        <v>0.65764080739999997</v>
      </c>
      <c r="F28">
        <f t="shared" si="1"/>
        <v>163.63418569726798</v>
      </c>
      <c r="G28">
        <f t="shared" si="2"/>
        <v>8.6783253256673074</v>
      </c>
      <c r="H28">
        <f t="shared" si="2"/>
        <v>18.70525827580337</v>
      </c>
      <c r="I28">
        <f t="shared" si="3"/>
        <v>0.93262420980132055</v>
      </c>
      <c r="J28">
        <f t="shared" si="4"/>
        <v>20.206297520157968</v>
      </c>
      <c r="K28">
        <f t="shared" si="5"/>
        <v>4.5425575392091924</v>
      </c>
    </row>
    <row r="29" spans="1:11" x14ac:dyDescent="0.2">
      <c r="A29">
        <v>21.5</v>
      </c>
      <c r="B29">
        <f t="shared" si="0"/>
        <v>24</v>
      </c>
      <c r="C29">
        <v>1.9428228139099999</v>
      </c>
      <c r="D29">
        <v>4.2232481075499999</v>
      </c>
      <c r="E29">
        <v>0.68101011960000002</v>
      </c>
      <c r="F29">
        <f t="shared" si="1"/>
        <v>169.44893795887199</v>
      </c>
      <c r="G29">
        <f t="shared" si="2"/>
        <v>8.6421064446636979</v>
      </c>
      <c r="H29">
        <f t="shared" si="2"/>
        <v>18.785943538627993</v>
      </c>
      <c r="I29">
        <f t="shared" si="3"/>
        <v>0.93664709087438036</v>
      </c>
      <c r="J29">
        <f t="shared" si="4"/>
        <v>20.293457526295676</v>
      </c>
      <c r="K29">
        <f t="shared" si="5"/>
        <v>4.5621518930290046</v>
      </c>
    </row>
    <row r="30" spans="1:11" x14ac:dyDescent="0.2">
      <c r="A30">
        <v>22.5</v>
      </c>
      <c r="B30">
        <f t="shared" si="0"/>
        <v>25</v>
      </c>
      <c r="C30">
        <v>1.9409638501499999</v>
      </c>
      <c r="D30">
        <v>4.2547856345500001</v>
      </c>
      <c r="E30">
        <v>0.66049033525</v>
      </c>
      <c r="F30">
        <f t="shared" si="1"/>
        <v>164.34320521690501</v>
      </c>
      <c r="G30">
        <f t="shared" si="2"/>
        <v>8.6338373618756705</v>
      </c>
      <c r="H30">
        <f t="shared" si="2"/>
        <v>18.926229448070728</v>
      </c>
      <c r="I30">
        <f t="shared" si="3"/>
        <v>0.94364159656423408</v>
      </c>
      <c r="J30">
        <f t="shared" si="4"/>
        <v>20.445000946989989</v>
      </c>
      <c r="K30">
        <f t="shared" si="5"/>
        <v>4.5962202178918723</v>
      </c>
    </row>
    <row r="31" spans="1:11" x14ac:dyDescent="0.2">
      <c r="A31">
        <v>23.5</v>
      </c>
      <c r="B31">
        <f t="shared" si="0"/>
        <v>26</v>
      </c>
      <c r="C31">
        <v>1.91660393535</v>
      </c>
      <c r="D31">
        <v>4.3976488757299999</v>
      </c>
      <c r="E31">
        <v>0.6338894356</v>
      </c>
      <c r="F31">
        <f t="shared" si="1"/>
        <v>157.724369365992</v>
      </c>
      <c r="G31">
        <f t="shared" si="2"/>
        <v>8.5254790622009526</v>
      </c>
      <c r="H31">
        <f t="shared" si="2"/>
        <v>19.56171680619088</v>
      </c>
      <c r="I31">
        <f t="shared" si="3"/>
        <v>0.97532631785847035</v>
      </c>
      <c r="J31">
        <f t="shared" si="4"/>
        <v>21.131484204218548</v>
      </c>
      <c r="K31">
        <f t="shared" si="5"/>
        <v>4.7505478324661681</v>
      </c>
    </row>
    <row r="32" spans="1:11" x14ac:dyDescent="0.2">
      <c r="A32">
        <v>24.5</v>
      </c>
      <c r="B32">
        <f t="shared" si="0"/>
        <v>27</v>
      </c>
      <c r="C32">
        <v>1.9183131088900001</v>
      </c>
      <c r="D32">
        <v>4.2879624974499997</v>
      </c>
      <c r="E32">
        <v>0.74845159857999999</v>
      </c>
      <c r="F32">
        <f t="shared" si="1"/>
        <v>186.22972675867558</v>
      </c>
      <c r="G32">
        <f t="shared" si="2"/>
        <v>8.5330818448939123</v>
      </c>
      <c r="H32">
        <f t="shared" si="2"/>
        <v>19.073807486906283</v>
      </c>
      <c r="I32">
        <f t="shared" si="3"/>
        <v>0.95099968004127855</v>
      </c>
      <c r="J32">
        <f t="shared" si="4"/>
        <v>20.604421667954323</v>
      </c>
      <c r="K32">
        <f t="shared" si="5"/>
        <v>4.632059430751144</v>
      </c>
    </row>
    <row r="35" spans="2:3" x14ac:dyDescent="0.2">
      <c r="B35" t="s">
        <v>31</v>
      </c>
      <c r="C35">
        <f>AVERAGE(F3:F32)</f>
        <v>171.33912854443238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4F0E-81CD-B64F-81A6-0DBA834339C3}">
  <dimension ref="A1:L30"/>
  <sheetViews>
    <sheetView workbookViewId="0">
      <selection activeCell="A3" sqref="A3:A30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11</v>
      </c>
      <c r="B1" s="3">
        <v>0.35972222222222222</v>
      </c>
      <c r="C1" t="s">
        <v>12</v>
      </c>
    </row>
    <row r="2" spans="1:12" x14ac:dyDescent="0.2">
      <c r="A2" t="s">
        <v>13</v>
      </c>
      <c r="B2" t="s">
        <v>15</v>
      </c>
      <c r="C2" t="s">
        <v>14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">
      <c r="A3">
        <v>0.39767312833000001</v>
      </c>
      <c r="B3">
        <v>26.237351974909998</v>
      </c>
      <c r="C3">
        <v>12.6699048039</v>
      </c>
      <c r="D3">
        <v>-2.5</v>
      </c>
      <c r="E3">
        <v>0.21602321470999999</v>
      </c>
      <c r="F3">
        <v>1.2178247360900001</v>
      </c>
      <c r="G3">
        <v>1.2299046123699999</v>
      </c>
      <c r="H3">
        <v>0.81370310809000002</v>
      </c>
      <c r="I3">
        <v>0.21602321470999999</v>
      </c>
      <c r="J3">
        <v>1.1463884479099999</v>
      </c>
      <c r="K3">
        <v>0.33268533981999998</v>
      </c>
      <c r="L3">
        <v>-0.26124905164000001</v>
      </c>
    </row>
    <row r="4" spans="1:12" x14ac:dyDescent="0.2">
      <c r="A4">
        <v>0.39125771088</v>
      </c>
      <c r="B4">
        <v>26.236550178480002</v>
      </c>
      <c r="C4">
        <v>12.6763172288</v>
      </c>
      <c r="D4">
        <v>-1.5</v>
      </c>
      <c r="E4">
        <v>0.20068424854</v>
      </c>
      <c r="F4">
        <v>1.3838893132700001</v>
      </c>
      <c r="G4">
        <v>1.1333999940499999</v>
      </c>
      <c r="H4">
        <v>0.86873275454999999</v>
      </c>
      <c r="I4">
        <v>0.20068424854</v>
      </c>
      <c r="J4">
        <v>1.245825644</v>
      </c>
      <c r="K4">
        <v>0.37709288945000002</v>
      </c>
      <c r="L4">
        <v>-0.23902922018</v>
      </c>
    </row>
    <row r="5" spans="1:12" x14ac:dyDescent="0.2">
      <c r="A5">
        <v>0.39378885573</v>
      </c>
      <c r="B5">
        <v>26.23909838742</v>
      </c>
      <c r="C5">
        <v>12.6437496915</v>
      </c>
      <c r="D5">
        <v>-1.5</v>
      </c>
      <c r="E5">
        <v>0.21825665404</v>
      </c>
      <c r="F5">
        <v>1.3871757251800001</v>
      </c>
      <c r="G5">
        <v>1.23607119992</v>
      </c>
      <c r="H5">
        <v>0.89075384009000003</v>
      </c>
      <c r="I5">
        <v>0.21825665404</v>
      </c>
      <c r="J5">
        <v>1.2696299693599999</v>
      </c>
      <c r="K5">
        <v>0.37887612926999997</v>
      </c>
      <c r="L5">
        <v>-0.26133037344999999</v>
      </c>
    </row>
    <row r="6" spans="1:12" x14ac:dyDescent="0.2">
      <c r="A6">
        <v>0.39987793059999999</v>
      </c>
      <c r="B6">
        <v>26.242630023909999</v>
      </c>
      <c r="C6">
        <v>12.6966285057</v>
      </c>
      <c r="D6">
        <v>-0.5</v>
      </c>
      <c r="E6">
        <v>0.19510512157000001</v>
      </c>
      <c r="F6">
        <v>1.52035811382</v>
      </c>
      <c r="G6">
        <v>1.22003401506</v>
      </c>
      <c r="H6">
        <v>0.95987126818000001</v>
      </c>
      <c r="I6">
        <v>0.19510512157000001</v>
      </c>
      <c r="J6">
        <v>1.3799353590900001</v>
      </c>
      <c r="K6">
        <v>0.42006409091000002</v>
      </c>
      <c r="L6">
        <v>-0.27964133617999998</v>
      </c>
    </row>
    <row r="7" spans="1:12" x14ac:dyDescent="0.2">
      <c r="A7">
        <v>0.39673389847000001</v>
      </c>
      <c r="B7">
        <v>26.246588566140002</v>
      </c>
      <c r="C7">
        <v>12.6955545035</v>
      </c>
      <c r="D7">
        <v>0.5</v>
      </c>
      <c r="E7">
        <v>0.17887076756</v>
      </c>
      <c r="F7">
        <v>1.75162954936</v>
      </c>
      <c r="G7">
        <v>1.1905401062100001</v>
      </c>
      <c r="H7">
        <v>0.93558243173</v>
      </c>
      <c r="I7">
        <v>0.17887076756</v>
      </c>
      <c r="J7">
        <v>1.48619702191</v>
      </c>
      <c r="K7">
        <v>0.55061459018000003</v>
      </c>
      <c r="L7">
        <v>-0.28518206273000002</v>
      </c>
    </row>
    <row r="8" spans="1:12" x14ac:dyDescent="0.2">
      <c r="A8">
        <v>0.40088879662999999</v>
      </c>
      <c r="B8">
        <v>26.248140936910001</v>
      </c>
      <c r="C8">
        <v>12.670631334799999</v>
      </c>
      <c r="D8">
        <v>1.5</v>
      </c>
      <c r="E8">
        <v>0.12794656240999999</v>
      </c>
      <c r="F8">
        <v>1.7959350517299999</v>
      </c>
      <c r="G8">
        <v>1.09546379937</v>
      </c>
      <c r="H8">
        <v>1.0173072889999999</v>
      </c>
      <c r="I8">
        <v>0.12794656240999999</v>
      </c>
      <c r="J8">
        <v>1.55739046591</v>
      </c>
      <c r="K8">
        <v>0.54008317690999996</v>
      </c>
      <c r="L8">
        <v>-0.30153859108999997</v>
      </c>
    </row>
    <row r="9" spans="1:12" x14ac:dyDescent="0.2">
      <c r="A9">
        <v>0.38554273603</v>
      </c>
      <c r="B9">
        <v>26.248140936910001</v>
      </c>
      <c r="C9">
        <v>12.673569046700001</v>
      </c>
      <c r="D9">
        <v>1.5</v>
      </c>
      <c r="E9">
        <v>0.17603481383</v>
      </c>
      <c r="F9">
        <v>1.7906565694500001</v>
      </c>
      <c r="G9">
        <v>1.2724763242799999</v>
      </c>
      <c r="H9">
        <v>0.91995532326999996</v>
      </c>
      <c r="I9">
        <v>0.17603481383</v>
      </c>
      <c r="J9">
        <v>1.51579862064</v>
      </c>
      <c r="K9">
        <v>0.59584329735999997</v>
      </c>
      <c r="L9">
        <v>-0.32098534854999999</v>
      </c>
    </row>
    <row r="10" spans="1:12" x14ac:dyDescent="0.2">
      <c r="A10">
        <v>0.39807110707999999</v>
      </c>
      <c r="B10">
        <v>26.252332341590002</v>
      </c>
      <c r="C10">
        <v>12.6445078107</v>
      </c>
      <c r="D10">
        <v>2.5</v>
      </c>
      <c r="E10">
        <v>0.33391482881000001</v>
      </c>
      <c r="F10">
        <v>1.46754193682</v>
      </c>
      <c r="G10">
        <v>1.91606518884</v>
      </c>
      <c r="H10">
        <v>0.52417690355000002</v>
      </c>
      <c r="I10">
        <v>0.33391482881000001</v>
      </c>
      <c r="J10">
        <v>1.20076193936</v>
      </c>
      <c r="K10">
        <v>0.67658503581999996</v>
      </c>
      <c r="L10">
        <v>-0.40980503835999998</v>
      </c>
    </row>
    <row r="11" spans="1:12" x14ac:dyDescent="0.2">
      <c r="A11">
        <v>0.39338291739999998</v>
      </c>
      <c r="B11">
        <v>26.25077996888</v>
      </c>
      <c r="C11">
        <v>12.6570799541</v>
      </c>
      <c r="D11">
        <v>3.5</v>
      </c>
      <c r="E11">
        <v>0.31750385647000001</v>
      </c>
      <c r="F11">
        <v>1.4270656158199999</v>
      </c>
      <c r="G11">
        <v>2.0059816226999998</v>
      </c>
      <c r="H11">
        <v>0.52917762564000004</v>
      </c>
      <c r="I11">
        <v>0.31750385647000001</v>
      </c>
      <c r="J11">
        <v>1.20977088591</v>
      </c>
      <c r="K11">
        <v>0.68059326027</v>
      </c>
      <c r="L11">
        <v>-0.46329853036000002</v>
      </c>
    </row>
    <row r="12" spans="1:12" x14ac:dyDescent="0.2">
      <c r="A12">
        <v>0.3821439975</v>
      </c>
      <c r="B12">
        <v>26.250003782789999</v>
      </c>
      <c r="C12">
        <v>12.670347040099999</v>
      </c>
      <c r="D12">
        <v>4.5</v>
      </c>
      <c r="E12">
        <v>0.32947366041999998</v>
      </c>
      <c r="F12">
        <v>1.5017725310900001</v>
      </c>
      <c r="G12">
        <v>2.0521248797</v>
      </c>
      <c r="H12">
        <v>0.42408489145</v>
      </c>
      <c r="I12">
        <v>0.32947366041999998</v>
      </c>
      <c r="J12">
        <v>1.1974147525500001</v>
      </c>
      <c r="K12">
        <v>0.77332986109000001</v>
      </c>
      <c r="L12">
        <v>-0.46897208255</v>
      </c>
    </row>
    <row r="13" spans="1:12" x14ac:dyDescent="0.2">
      <c r="A13">
        <v>0.38782713405000002</v>
      </c>
      <c r="B13">
        <v>26.26451849231</v>
      </c>
      <c r="C13">
        <v>12.619647818600001</v>
      </c>
      <c r="D13">
        <v>5.5</v>
      </c>
      <c r="E13">
        <v>0.33273215674000001</v>
      </c>
      <c r="F13">
        <v>1.58351839727</v>
      </c>
      <c r="G13">
        <v>2.0349037353099999</v>
      </c>
      <c r="H13">
        <v>0.48329391764000001</v>
      </c>
      <c r="I13">
        <v>0.33273215674000001</v>
      </c>
      <c r="J13">
        <v>1.2627079328199999</v>
      </c>
      <c r="K13">
        <v>0.77941401517999997</v>
      </c>
      <c r="L13">
        <v>-0.45860355072999998</v>
      </c>
    </row>
    <row r="14" spans="1:12" x14ac:dyDescent="0.2">
      <c r="A14">
        <v>0.40614211613000001</v>
      </c>
      <c r="B14">
        <v>26.263442694470001</v>
      </c>
      <c r="C14">
        <v>12.6197109952</v>
      </c>
      <c r="D14">
        <v>5.5</v>
      </c>
      <c r="E14">
        <v>0.33316028850000001</v>
      </c>
      <c r="F14">
        <v>1.51622167355</v>
      </c>
      <c r="G14">
        <v>2.06453659075</v>
      </c>
      <c r="H14">
        <v>0.54572108064000002</v>
      </c>
      <c r="I14">
        <v>0.33316028850000001</v>
      </c>
      <c r="J14">
        <v>1.2659711011799999</v>
      </c>
      <c r="K14">
        <v>0.72025002054999998</v>
      </c>
      <c r="L14">
        <v>-0.46999944818</v>
      </c>
    </row>
    <row r="15" spans="1:12" x14ac:dyDescent="0.2">
      <c r="A15">
        <v>0.39203774923000001</v>
      </c>
      <c r="B15">
        <v>26.25861945842</v>
      </c>
      <c r="C15">
        <v>12.6437496915</v>
      </c>
      <c r="D15">
        <v>6.5</v>
      </c>
      <c r="E15">
        <v>0.34204597878999998</v>
      </c>
      <c r="F15">
        <v>1.62547384373</v>
      </c>
      <c r="G15">
        <v>2.14398715973</v>
      </c>
      <c r="H15">
        <v>0.57839402464</v>
      </c>
      <c r="I15">
        <v>0.34204597878999998</v>
      </c>
      <c r="J15">
        <v>1.3480788134499999</v>
      </c>
      <c r="K15">
        <v>0.76968478882000002</v>
      </c>
      <c r="L15">
        <v>-0.49228975855000001</v>
      </c>
    </row>
    <row r="16" spans="1:12" x14ac:dyDescent="0.2">
      <c r="A16">
        <v>0.39428234938000001</v>
      </c>
      <c r="B16">
        <v>26.265822490969999</v>
      </c>
      <c r="C16">
        <v>12.671263100799999</v>
      </c>
      <c r="D16">
        <v>7.5</v>
      </c>
      <c r="E16">
        <v>0.32527618061000002</v>
      </c>
      <c r="F16">
        <v>1.8361904167300001</v>
      </c>
      <c r="G16">
        <v>2.1058191963300001</v>
      </c>
      <c r="H16">
        <v>0.75395862890999998</v>
      </c>
      <c r="I16">
        <v>0.32527618061000002</v>
      </c>
      <c r="J16">
        <v>1.5425408816399999</v>
      </c>
      <c r="K16">
        <v>0.78858225273000004</v>
      </c>
      <c r="L16">
        <v>-0.49493271764000002</v>
      </c>
    </row>
    <row r="17" spans="1:12" x14ac:dyDescent="0.2">
      <c r="A17">
        <v>0.3912497513</v>
      </c>
      <c r="B17">
        <v>26.267235156150001</v>
      </c>
      <c r="C17">
        <v>12.644918458599999</v>
      </c>
      <c r="D17">
        <v>8.5</v>
      </c>
      <c r="E17">
        <v>0.29887285885999998</v>
      </c>
      <c r="F17">
        <v>1.8322407375500001</v>
      </c>
      <c r="G17">
        <v>2.1018367977099999</v>
      </c>
      <c r="H17">
        <v>0.64302351664000001</v>
      </c>
      <c r="I17">
        <v>0.29887285885999998</v>
      </c>
      <c r="J17">
        <v>1.49840138</v>
      </c>
      <c r="K17">
        <v>0.85537786335999999</v>
      </c>
      <c r="L17">
        <v>-0.52153850582000005</v>
      </c>
    </row>
    <row r="18" spans="1:12" x14ac:dyDescent="0.2">
      <c r="A18">
        <v>0.39697268572</v>
      </c>
      <c r="B18">
        <v>26.273367062599998</v>
      </c>
      <c r="C18">
        <v>12.6760329341</v>
      </c>
      <c r="D18">
        <v>9.5</v>
      </c>
      <c r="E18">
        <v>0.49500303742000001</v>
      </c>
      <c r="F18">
        <v>1.8227124703599999</v>
      </c>
      <c r="G18">
        <v>2.8588641085600002</v>
      </c>
      <c r="H18">
        <v>0.57843456491</v>
      </c>
      <c r="I18">
        <v>0.49500303742000001</v>
      </c>
      <c r="J18">
        <v>1.50801471736</v>
      </c>
      <c r="K18">
        <v>0.92958015245000003</v>
      </c>
      <c r="L18">
        <v>-0.61488239945000001</v>
      </c>
    </row>
    <row r="19" spans="1:12" x14ac:dyDescent="0.2">
      <c r="A19">
        <v>0.39152037685000002</v>
      </c>
      <c r="B19">
        <v>26.282370894890001</v>
      </c>
      <c r="C19">
        <v>12.6711051593</v>
      </c>
      <c r="D19">
        <v>10.5</v>
      </c>
      <c r="E19">
        <v>0.40854836734</v>
      </c>
      <c r="F19">
        <v>2.0530112963599998</v>
      </c>
      <c r="G19">
        <v>2.6024002130600001</v>
      </c>
      <c r="H19">
        <v>0.46971487200000001</v>
      </c>
      <c r="I19">
        <v>0.40854836734</v>
      </c>
      <c r="J19">
        <v>1.56367829864</v>
      </c>
      <c r="K19">
        <v>1.09396342664</v>
      </c>
      <c r="L19">
        <v>-0.60463042890999996</v>
      </c>
    </row>
    <row r="20" spans="1:12" x14ac:dyDescent="0.2">
      <c r="A20">
        <v>0.39492707495000001</v>
      </c>
      <c r="B20">
        <v>26.287804253640001</v>
      </c>
      <c r="C20">
        <v>12.6963757993</v>
      </c>
      <c r="D20">
        <v>11.5</v>
      </c>
      <c r="E20">
        <v>0.72323415547000003</v>
      </c>
      <c r="F20">
        <v>2.0832663072700002</v>
      </c>
      <c r="G20">
        <v>3.8694491605699999</v>
      </c>
      <c r="H20">
        <v>0.40008620235999998</v>
      </c>
      <c r="I20">
        <v>0.72323415547000003</v>
      </c>
      <c r="J20">
        <v>1.62935904791</v>
      </c>
      <c r="K20">
        <v>1.2292728455499999</v>
      </c>
      <c r="L20">
        <v>-0.77536558617999995</v>
      </c>
    </row>
    <row r="21" spans="1:12" x14ac:dyDescent="0.2">
      <c r="A21">
        <v>0.39391620893000001</v>
      </c>
      <c r="B21">
        <v>26.290259358499998</v>
      </c>
      <c r="C21">
        <v>12.670504981600001</v>
      </c>
      <c r="D21">
        <v>11.5</v>
      </c>
      <c r="E21">
        <v>0.70126529509000002</v>
      </c>
      <c r="F21">
        <v>2.1143638201799999</v>
      </c>
      <c r="G21">
        <v>3.78857111652</v>
      </c>
      <c r="H21">
        <v>0.29240600345000001</v>
      </c>
      <c r="I21">
        <v>0.70126529509000002</v>
      </c>
      <c r="J21">
        <v>1.5866234675499999</v>
      </c>
      <c r="K21">
        <v>1.2942174640899999</v>
      </c>
      <c r="L21">
        <v>-0.76647711144999997</v>
      </c>
    </row>
    <row r="22" spans="1:12" x14ac:dyDescent="0.2">
      <c r="A22">
        <v>0.39015132995000001</v>
      </c>
      <c r="B22">
        <v>26.28912378495</v>
      </c>
      <c r="C22">
        <v>12.6582487212</v>
      </c>
      <c r="D22">
        <v>12.5</v>
      </c>
      <c r="E22">
        <v>0.74246878534000005</v>
      </c>
      <c r="F22">
        <v>2.14062766264</v>
      </c>
      <c r="G22">
        <v>3.9481229764000001</v>
      </c>
      <c r="H22">
        <v>0.23389743391000001</v>
      </c>
      <c r="I22">
        <v>0.74246878534000005</v>
      </c>
      <c r="J22">
        <v>1.58040881218</v>
      </c>
      <c r="K22">
        <v>1.34651137827</v>
      </c>
      <c r="L22">
        <v>-0.78629252782000003</v>
      </c>
    </row>
    <row r="23" spans="1:12" x14ac:dyDescent="0.2">
      <c r="A23">
        <v>0.38904494902999998</v>
      </c>
      <c r="B23">
        <v>26.29339286039</v>
      </c>
      <c r="C23">
        <v>12.6940698534</v>
      </c>
      <c r="D23">
        <v>13.5</v>
      </c>
      <c r="E23">
        <v>0.67846699926999998</v>
      </c>
      <c r="F23">
        <v>2.22546808264</v>
      </c>
      <c r="G23">
        <v>3.8776638762500002</v>
      </c>
      <c r="H23">
        <v>0.25897080900000002</v>
      </c>
      <c r="I23">
        <v>0.67846699926999998</v>
      </c>
      <c r="J23">
        <v>1.6554508434499999</v>
      </c>
      <c r="K23">
        <v>1.3964800344499999</v>
      </c>
      <c r="L23">
        <v>-0.82646279526999999</v>
      </c>
    </row>
    <row r="24" spans="1:12" x14ac:dyDescent="0.2">
      <c r="A24">
        <v>0.38793856809999999</v>
      </c>
      <c r="B24">
        <v>26.30014577263</v>
      </c>
      <c r="C24">
        <v>12.6452027533</v>
      </c>
      <c r="D24">
        <v>14.5</v>
      </c>
      <c r="E24">
        <v>0.68092288826000003</v>
      </c>
      <c r="F24">
        <v>2.2103241274499998</v>
      </c>
      <c r="G24">
        <v>3.8898051980199999</v>
      </c>
      <c r="H24">
        <v>0.36928832673</v>
      </c>
      <c r="I24">
        <v>0.68092288826000003</v>
      </c>
      <c r="J24">
        <v>1.7041544443600001</v>
      </c>
      <c r="K24">
        <v>1.3348661176400001</v>
      </c>
      <c r="L24">
        <v>-0.82869643454999997</v>
      </c>
    </row>
    <row r="25" spans="1:12" x14ac:dyDescent="0.2">
      <c r="A25">
        <v>0.40248867119999998</v>
      </c>
      <c r="B25">
        <v>26.31093493645</v>
      </c>
      <c r="C25">
        <v>12.697323448300001</v>
      </c>
      <c r="D25">
        <v>15.5</v>
      </c>
      <c r="E25">
        <v>0.66562751774999995</v>
      </c>
      <c r="F25">
        <v>2.1149207670000001</v>
      </c>
      <c r="G25">
        <v>3.96662567603</v>
      </c>
      <c r="H25">
        <v>0.42293475426999999</v>
      </c>
      <c r="I25">
        <v>0.66562751774999995</v>
      </c>
      <c r="J25">
        <v>1.7068078013600001</v>
      </c>
      <c r="K25">
        <v>1.2838730470899999</v>
      </c>
      <c r="L25">
        <v>-0.87576008144999995</v>
      </c>
    </row>
    <row r="26" spans="1:12" x14ac:dyDescent="0.2">
      <c r="A26">
        <v>0.39508626645</v>
      </c>
      <c r="B26">
        <v>26.309848256510001</v>
      </c>
      <c r="C26">
        <v>12.6199952899</v>
      </c>
      <c r="D26">
        <v>16.5</v>
      </c>
      <c r="E26">
        <v>0.83331655680000005</v>
      </c>
      <c r="F26">
        <v>2.023594933</v>
      </c>
      <c r="G26">
        <v>4.6661548666600003</v>
      </c>
      <c r="H26">
        <v>0.43659980608999999</v>
      </c>
      <c r="I26">
        <v>0.83331655680000005</v>
      </c>
      <c r="J26">
        <v>1.7183373015500001</v>
      </c>
      <c r="K26">
        <v>1.28173749545</v>
      </c>
      <c r="L26">
        <v>-0.97647986399999998</v>
      </c>
    </row>
    <row r="27" spans="1:12" x14ac:dyDescent="0.2">
      <c r="A27">
        <v>0.39622448568000002</v>
      </c>
      <c r="B27">
        <v>26.31574738042</v>
      </c>
      <c r="C27">
        <v>12.619837348400001</v>
      </c>
      <c r="D27">
        <v>17.5</v>
      </c>
      <c r="E27">
        <v>0.94813970696000005</v>
      </c>
      <c r="F27">
        <v>2.13264233664</v>
      </c>
      <c r="G27">
        <v>5.13842588214</v>
      </c>
      <c r="H27">
        <v>0.52674633426999995</v>
      </c>
      <c r="I27">
        <v>0.94813970696000005</v>
      </c>
      <c r="J27">
        <v>1.8510729083599999</v>
      </c>
      <c r="K27">
        <v>1.3243265740900001</v>
      </c>
      <c r="L27">
        <v>-1.04275714582</v>
      </c>
    </row>
    <row r="28" spans="1:12" x14ac:dyDescent="0.2">
      <c r="A28">
        <v>0.39637571760000001</v>
      </c>
      <c r="B28">
        <v>26.32366464195</v>
      </c>
      <c r="C28">
        <v>12.622711883699999</v>
      </c>
      <c r="D28">
        <v>18.5</v>
      </c>
      <c r="E28">
        <v>1.0567387379199999</v>
      </c>
      <c r="F28">
        <v>2.0725045943599998</v>
      </c>
      <c r="G28">
        <v>5.6203047857100001</v>
      </c>
      <c r="H28">
        <v>0.45723343873</v>
      </c>
      <c r="I28">
        <v>1.0567387379199999</v>
      </c>
      <c r="J28">
        <v>1.82463148764</v>
      </c>
      <c r="K28">
        <v>1.3673980489099999</v>
      </c>
      <c r="L28">
        <v>-1.11952494218</v>
      </c>
    </row>
    <row r="29" spans="1:12" x14ac:dyDescent="0.2">
      <c r="A29">
        <v>0.38709485314999997</v>
      </c>
      <c r="B29">
        <v>26.31908504722</v>
      </c>
      <c r="C29">
        <v>12.6440023979</v>
      </c>
      <c r="D29">
        <v>19.5</v>
      </c>
      <c r="E29">
        <v>1.05833500987</v>
      </c>
      <c r="F29">
        <v>2.1198464490000002</v>
      </c>
      <c r="G29">
        <v>5.5845361668200004</v>
      </c>
      <c r="H29">
        <v>0.53465625355000002</v>
      </c>
      <c r="I29">
        <v>1.05833500987</v>
      </c>
      <c r="J29">
        <v>1.8790076893600001</v>
      </c>
      <c r="K29">
        <v>1.3443514358199999</v>
      </c>
      <c r="L29">
        <v>-1.10351267618</v>
      </c>
    </row>
    <row r="30" spans="1:12" x14ac:dyDescent="0.2">
      <c r="A30">
        <v>0.39141690236999999</v>
      </c>
      <c r="B30">
        <v>26.323431781050001</v>
      </c>
      <c r="C30">
        <v>12.620532291</v>
      </c>
      <c r="D30">
        <v>20.5</v>
      </c>
      <c r="E30">
        <v>1.09163203549</v>
      </c>
      <c r="F30">
        <v>2.07331787609</v>
      </c>
      <c r="G30">
        <v>5.6315110511200004</v>
      </c>
      <c r="H30">
        <v>0.50973129826999997</v>
      </c>
      <c r="I30">
        <v>1.09163203549</v>
      </c>
      <c r="J30">
        <v>1.83489529045</v>
      </c>
      <c r="K30">
        <v>1.32516399218</v>
      </c>
      <c r="L30">
        <v>-1.0867414065500001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A5CC-CF7A-EB4D-9852-12F2AFDBB7C3}">
  <dimension ref="A1:M25"/>
  <sheetViews>
    <sheetView workbookViewId="0">
      <selection activeCell="D3" sqref="D3:F25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3" x14ac:dyDescent="0.2">
      <c r="A1" t="s">
        <v>11</v>
      </c>
      <c r="B1" s="3">
        <v>0.3659722222222222</v>
      </c>
      <c r="C1" t="s">
        <v>12</v>
      </c>
    </row>
    <row r="2" spans="1:13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M2" t="s">
        <v>25</v>
      </c>
    </row>
    <row r="3" spans="1:13" x14ac:dyDescent="0.2">
      <c r="A3">
        <v>0.4985766606</v>
      </c>
      <c r="B3">
        <v>26.504680067300001</v>
      </c>
      <c r="C3">
        <v>14.4413766679</v>
      </c>
      <c r="D3">
        <v>-2.5</v>
      </c>
      <c r="E3">
        <v>0.32013748162</v>
      </c>
      <c r="F3">
        <v>1.4535087440900001</v>
      </c>
      <c r="G3">
        <v>1.59942418821</v>
      </c>
      <c r="H3">
        <v>0.66445168864000004</v>
      </c>
      <c r="I3">
        <v>0.32013748162</v>
      </c>
      <c r="J3">
        <v>1.20791163882</v>
      </c>
      <c r="K3">
        <v>0.54345995018000004</v>
      </c>
      <c r="L3">
        <v>-0.29786284490999998</v>
      </c>
    </row>
    <row r="4" spans="1:13" x14ac:dyDescent="0.2">
      <c r="A4">
        <v>0.51301532964999996</v>
      </c>
      <c r="B4">
        <v>26.524272545159999</v>
      </c>
      <c r="C4">
        <v>14.440934431700001</v>
      </c>
      <c r="D4">
        <v>-1.5</v>
      </c>
      <c r="E4">
        <v>0.36459276116</v>
      </c>
      <c r="F4">
        <v>1.7234647327299999</v>
      </c>
      <c r="G4">
        <v>1.8422372095799999</v>
      </c>
      <c r="H4">
        <v>0.96818977509000004</v>
      </c>
      <c r="I4">
        <v>0.36459276116</v>
      </c>
      <c r="J4">
        <v>1.51958216136</v>
      </c>
      <c r="K4">
        <v>0.55139238626999998</v>
      </c>
      <c r="L4">
        <v>-0.34750981490999999</v>
      </c>
    </row>
    <row r="5" spans="1:13" x14ac:dyDescent="0.2">
      <c r="A5">
        <v>0.50089289692000005</v>
      </c>
      <c r="B5">
        <v>26.534177502199999</v>
      </c>
      <c r="C5">
        <v>14.440492195499999</v>
      </c>
      <c r="D5">
        <v>-0.5</v>
      </c>
      <c r="E5">
        <v>0.32040240911000001</v>
      </c>
      <c r="F5">
        <v>1.7167117408200001</v>
      </c>
      <c r="G5">
        <v>1.7158931527800001</v>
      </c>
      <c r="H5">
        <v>0.80983622318000004</v>
      </c>
      <c r="I5">
        <v>0.32040240911000001</v>
      </c>
      <c r="J5">
        <v>1.4353577260899999</v>
      </c>
      <c r="K5">
        <v>0.62552150290999997</v>
      </c>
      <c r="L5">
        <v>-0.34416748817999998</v>
      </c>
    </row>
    <row r="6" spans="1:13" x14ac:dyDescent="0.2">
      <c r="A6">
        <v>0.51744881293</v>
      </c>
      <c r="B6">
        <v>26.54646636571</v>
      </c>
      <c r="C6">
        <v>14.4410923732</v>
      </c>
      <c r="D6">
        <v>0.5</v>
      </c>
      <c r="E6">
        <v>0.37969698146000003</v>
      </c>
      <c r="F6">
        <v>2.0104944817299999</v>
      </c>
      <c r="G6">
        <v>2.01253807369</v>
      </c>
      <c r="H6">
        <v>0.95131400409</v>
      </c>
      <c r="I6">
        <v>0.37969698146000003</v>
      </c>
      <c r="J6">
        <v>1.6806536695500001</v>
      </c>
      <c r="K6">
        <v>0.72933966544999995</v>
      </c>
      <c r="L6">
        <v>-0.39949885327000001</v>
      </c>
    </row>
    <row r="7" spans="1:13" x14ac:dyDescent="0.2">
      <c r="A7">
        <v>0.50166497570000002</v>
      </c>
      <c r="B7">
        <v>26.555213989089999</v>
      </c>
      <c r="C7">
        <v>14.440776490199999</v>
      </c>
      <c r="D7">
        <v>1.5</v>
      </c>
      <c r="E7">
        <v>0.30461183659000002</v>
      </c>
      <c r="F7">
        <v>2.2125110079999999</v>
      </c>
      <c r="G7">
        <v>1.7632134314200001</v>
      </c>
      <c r="H7">
        <v>0.90219265927000003</v>
      </c>
      <c r="I7">
        <v>0.30461183659000002</v>
      </c>
      <c r="J7">
        <v>1.7473317991799999</v>
      </c>
      <c r="K7">
        <v>0.84513913991</v>
      </c>
      <c r="L7">
        <v>-0.37995993108999998</v>
      </c>
    </row>
    <row r="8" spans="1:13" x14ac:dyDescent="0.2">
      <c r="A8">
        <v>0.50141822887999998</v>
      </c>
      <c r="B8">
        <v>26.560647789410002</v>
      </c>
      <c r="C8">
        <v>14.478871979999999</v>
      </c>
      <c r="D8">
        <v>2.5</v>
      </c>
      <c r="E8">
        <v>0.26711285980999999</v>
      </c>
      <c r="F8">
        <v>2.4022338051799998</v>
      </c>
      <c r="G8">
        <v>1.73350908115</v>
      </c>
      <c r="H8">
        <v>0.88659745136000001</v>
      </c>
      <c r="I8">
        <v>0.26711285980999999</v>
      </c>
      <c r="J8">
        <v>1.84847917736</v>
      </c>
      <c r="K8">
        <v>0.96188172599999999</v>
      </c>
      <c r="L8">
        <v>-0.40812709817999998</v>
      </c>
    </row>
    <row r="9" spans="1:13" x14ac:dyDescent="0.2">
      <c r="A9">
        <v>0.51576934259999996</v>
      </c>
      <c r="B9">
        <v>26.563131815350001</v>
      </c>
      <c r="C9">
        <v>14.4530959272</v>
      </c>
      <c r="D9">
        <v>3.5</v>
      </c>
      <c r="E9">
        <v>0.32761805017000001</v>
      </c>
      <c r="F9">
        <v>2.2966626297300001</v>
      </c>
      <c r="G9">
        <v>1.98843571715</v>
      </c>
      <c r="H9">
        <v>0.58226342663999997</v>
      </c>
      <c r="I9">
        <v>0.32761805017000001</v>
      </c>
      <c r="J9">
        <v>1.6622021328200001</v>
      </c>
      <c r="K9">
        <v>1.0799387061800001</v>
      </c>
      <c r="L9">
        <v>-0.44547820926999998</v>
      </c>
    </row>
    <row r="10" spans="1:13" x14ac:dyDescent="0.2">
      <c r="A10">
        <v>0.51329391476999997</v>
      </c>
      <c r="B10">
        <v>26.574620459199998</v>
      </c>
      <c r="C10">
        <v>14.465446952500001</v>
      </c>
      <c r="D10">
        <v>4.5</v>
      </c>
      <c r="E10">
        <v>0.26808761410999998</v>
      </c>
      <c r="F10">
        <v>2.3946484578199998</v>
      </c>
      <c r="G10">
        <v>1.87082126695</v>
      </c>
      <c r="H10">
        <v>0.57693092000000001</v>
      </c>
      <c r="I10">
        <v>0.26808761410999998</v>
      </c>
      <c r="J10">
        <v>1.7167951563599999</v>
      </c>
      <c r="K10">
        <v>1.13986423636</v>
      </c>
      <c r="L10">
        <v>-0.46201093491</v>
      </c>
    </row>
    <row r="11" spans="1:13" x14ac:dyDescent="0.2">
      <c r="A11">
        <v>0.51684388523000002</v>
      </c>
      <c r="B11">
        <v>26.581839694709998</v>
      </c>
      <c r="C11">
        <v>14.4409028434</v>
      </c>
      <c r="D11">
        <v>5.5</v>
      </c>
      <c r="E11">
        <v>0.29841230981</v>
      </c>
      <c r="F11">
        <v>2.4953341458199998</v>
      </c>
      <c r="G11">
        <v>2.0033394603799999</v>
      </c>
      <c r="H11">
        <v>0.53079143345000002</v>
      </c>
      <c r="I11">
        <v>0.29841230981</v>
      </c>
      <c r="J11">
        <v>1.7543785082700001</v>
      </c>
      <c r="K11">
        <v>1.22358707482</v>
      </c>
      <c r="L11">
        <v>-0.48263143727000002</v>
      </c>
    </row>
    <row r="12" spans="1:13" x14ac:dyDescent="0.2">
      <c r="A12">
        <v>0.49789213715000002</v>
      </c>
      <c r="B12">
        <v>26.594259921159999</v>
      </c>
      <c r="C12">
        <v>14.440492195499999</v>
      </c>
      <c r="D12">
        <v>6.5</v>
      </c>
      <c r="E12">
        <v>0.55304227825999996</v>
      </c>
      <c r="F12">
        <v>2.14680742555</v>
      </c>
      <c r="G12">
        <v>3.1425884270500002</v>
      </c>
      <c r="H12">
        <v>0.50049962463999997</v>
      </c>
      <c r="I12">
        <v>0.55304227825999996</v>
      </c>
      <c r="J12">
        <v>1.6568466339100001</v>
      </c>
      <c r="K12">
        <v>1.1563470092699999</v>
      </c>
      <c r="L12">
        <v>-0.66638621763999994</v>
      </c>
    </row>
    <row r="13" spans="1:13" x14ac:dyDescent="0.2">
      <c r="A13">
        <v>0.51870642577000003</v>
      </c>
      <c r="B13">
        <v>26.600081918130002</v>
      </c>
      <c r="C13">
        <v>14.465289010999999</v>
      </c>
      <c r="D13">
        <v>7.5</v>
      </c>
      <c r="E13">
        <v>0.55494371985000002</v>
      </c>
      <c r="F13">
        <v>2.3884870542700001</v>
      </c>
      <c r="G13">
        <v>3.17765269655</v>
      </c>
      <c r="H13">
        <v>0.54757315118000005</v>
      </c>
      <c r="I13">
        <v>0.55494371985000002</v>
      </c>
      <c r="J13">
        <v>1.8072206956400001</v>
      </c>
      <c r="K13">
        <v>1.2596475444499999</v>
      </c>
      <c r="L13">
        <v>-0.67838118581999995</v>
      </c>
    </row>
    <row r="14" spans="1:13" x14ac:dyDescent="0.2">
      <c r="A14">
        <v>0.52013118970000005</v>
      </c>
      <c r="B14">
        <v>26.60675782146</v>
      </c>
      <c r="C14">
        <v>14.4398920178</v>
      </c>
      <c r="D14">
        <v>8.5</v>
      </c>
      <c r="E14">
        <v>0.57971947020000003</v>
      </c>
      <c r="F14">
        <v>2.40445660527</v>
      </c>
      <c r="G14">
        <v>3.36662700271</v>
      </c>
      <c r="H14">
        <v>0.47288543418000001</v>
      </c>
      <c r="I14">
        <v>0.57971947020000003</v>
      </c>
      <c r="J14">
        <v>1.8024262231799999</v>
      </c>
      <c r="K14">
        <v>1.3295407889999999</v>
      </c>
      <c r="L14">
        <v>-0.72751040691000002</v>
      </c>
    </row>
    <row r="15" spans="1:13" x14ac:dyDescent="0.2">
      <c r="A15">
        <v>0.49950793088000001</v>
      </c>
      <c r="B15">
        <v>26.61598921785</v>
      </c>
      <c r="C15">
        <v>14.440334254</v>
      </c>
      <c r="D15">
        <v>9.5</v>
      </c>
      <c r="E15">
        <v>0.54111159862000002</v>
      </c>
      <c r="F15">
        <v>2.4714487539999999</v>
      </c>
      <c r="G15">
        <v>3.29050894515</v>
      </c>
      <c r="H15">
        <v>0.51267893254999997</v>
      </c>
      <c r="I15">
        <v>0.54111159862000002</v>
      </c>
      <c r="J15">
        <v>1.86121203864</v>
      </c>
      <c r="K15">
        <v>1.3485331060900001</v>
      </c>
      <c r="L15">
        <v>-0.73829639072999997</v>
      </c>
    </row>
    <row r="16" spans="1:13" x14ac:dyDescent="0.2">
      <c r="A16">
        <v>0.49980243515</v>
      </c>
      <c r="B16">
        <v>26.63726531024</v>
      </c>
      <c r="C16">
        <v>14.4471889151</v>
      </c>
      <c r="D16">
        <v>11.5</v>
      </c>
      <c r="E16">
        <v>0.60425264981000004</v>
      </c>
      <c r="F16">
        <v>2.70251974955</v>
      </c>
      <c r="G16">
        <v>3.6321483809099999</v>
      </c>
      <c r="H16">
        <v>0.55059631845000001</v>
      </c>
      <c r="I16">
        <v>0.60425264981000004</v>
      </c>
      <c r="J16">
        <v>2.0303167951800001</v>
      </c>
      <c r="K16">
        <v>1.4797204767300001</v>
      </c>
      <c r="L16">
        <v>-0.80751752235999996</v>
      </c>
    </row>
    <row r="17" spans="1:12" x14ac:dyDescent="0.2">
      <c r="A17">
        <v>0.51932727263</v>
      </c>
      <c r="B17">
        <v>26.643720823860001</v>
      </c>
      <c r="C17">
        <v>14.4405237838</v>
      </c>
      <c r="D17">
        <v>12.5</v>
      </c>
      <c r="E17">
        <v>0.61535501185999997</v>
      </c>
      <c r="F17">
        <v>2.6974619625499998</v>
      </c>
      <c r="G17">
        <v>3.6805905812200002</v>
      </c>
      <c r="H17">
        <v>0.49738740144999999</v>
      </c>
      <c r="I17">
        <v>0.61535501185999997</v>
      </c>
      <c r="J17">
        <v>2.0049432219100001</v>
      </c>
      <c r="K17">
        <v>1.5075558204499999</v>
      </c>
      <c r="L17">
        <v>-0.81503707981999995</v>
      </c>
    </row>
    <row r="18" spans="1:12" x14ac:dyDescent="0.2">
      <c r="A18">
        <v>0.51503706169999997</v>
      </c>
      <c r="B18">
        <v>26.654964439050001</v>
      </c>
      <c r="C18">
        <v>14.440966019999999</v>
      </c>
      <c r="D18">
        <v>13.5</v>
      </c>
      <c r="E18">
        <v>0.84055790811999997</v>
      </c>
      <c r="F18">
        <v>2.8940335203599998</v>
      </c>
      <c r="G18">
        <v>4.6010433433299998</v>
      </c>
      <c r="H18">
        <v>0.35540643181999998</v>
      </c>
      <c r="I18">
        <v>0.84055790811999997</v>
      </c>
      <c r="J18">
        <v>2.0960707218199999</v>
      </c>
      <c r="K18">
        <v>1.74066429</v>
      </c>
      <c r="L18">
        <v>-0.94270149145000004</v>
      </c>
    </row>
    <row r="19" spans="1:12" x14ac:dyDescent="0.2">
      <c r="A19">
        <v>0.50250869065000003</v>
      </c>
      <c r="B19">
        <v>26.657991930960002</v>
      </c>
      <c r="C19">
        <v>14.440871255099999</v>
      </c>
      <c r="D19">
        <v>14.5</v>
      </c>
      <c r="E19">
        <v>0.99083327460000004</v>
      </c>
      <c r="F19">
        <v>2.9873663779099999</v>
      </c>
      <c r="G19">
        <v>5.2194349336399997</v>
      </c>
      <c r="H19">
        <v>0.29946619299999999</v>
      </c>
      <c r="I19">
        <v>0.99083327460000004</v>
      </c>
      <c r="J19">
        <v>2.1581983035499999</v>
      </c>
      <c r="K19">
        <v>1.8587321105500001</v>
      </c>
      <c r="L19">
        <v>-1.02956403618</v>
      </c>
    </row>
    <row r="20" spans="1:12" x14ac:dyDescent="0.2">
      <c r="A20">
        <v>0.51904868749999999</v>
      </c>
      <c r="B20">
        <v>26.657870055059998</v>
      </c>
      <c r="C20">
        <v>14.4400499593</v>
      </c>
      <c r="D20">
        <v>15.5</v>
      </c>
      <c r="E20">
        <v>0.93069026358999996</v>
      </c>
      <c r="F20">
        <v>3.1699255230899999</v>
      </c>
      <c r="G20">
        <v>5.0153594751400004</v>
      </c>
      <c r="H20">
        <v>0.15300537726999999</v>
      </c>
      <c r="I20">
        <v>0.93069026358999996</v>
      </c>
      <c r="J20">
        <v>2.1675487444499999</v>
      </c>
      <c r="K20">
        <v>2.0145433671799999</v>
      </c>
      <c r="L20">
        <v>-1.01216658855</v>
      </c>
    </row>
    <row r="21" spans="1:12" x14ac:dyDescent="0.2">
      <c r="A21">
        <v>0.50896390596999996</v>
      </c>
      <c r="B21">
        <v>26.669636156029998</v>
      </c>
      <c r="C21">
        <v>14.440492195499999</v>
      </c>
      <c r="D21">
        <v>16.5</v>
      </c>
      <c r="E21">
        <v>1.02596355371</v>
      </c>
      <c r="F21">
        <v>3.1120554122700002</v>
      </c>
      <c r="G21">
        <v>5.5754278743199999</v>
      </c>
      <c r="H21">
        <v>9.0524295909999997E-2</v>
      </c>
      <c r="I21">
        <v>1.02596355371</v>
      </c>
      <c r="J21">
        <v>2.16851089127</v>
      </c>
      <c r="K21">
        <v>2.0779865953600001</v>
      </c>
      <c r="L21">
        <v>-1.1344420743600001</v>
      </c>
    </row>
    <row r="22" spans="1:12" x14ac:dyDescent="0.2">
      <c r="A22">
        <v>0.50164905655000003</v>
      </c>
      <c r="B22">
        <v>26.67017955419</v>
      </c>
      <c r="C22">
        <v>14.440650137</v>
      </c>
      <c r="D22">
        <v>17.5</v>
      </c>
      <c r="E22">
        <v>1.03509516825</v>
      </c>
      <c r="F22">
        <v>3.0372550522699999</v>
      </c>
      <c r="G22">
        <v>5.5729730851400001</v>
      </c>
      <c r="H22">
        <v>0.20734110373</v>
      </c>
      <c r="I22">
        <v>1.03509516825</v>
      </c>
      <c r="J22">
        <v>2.18415187518</v>
      </c>
      <c r="K22">
        <v>1.9768107714500001</v>
      </c>
      <c r="L22">
        <v>-1.1237075943599999</v>
      </c>
    </row>
    <row r="23" spans="1:12" x14ac:dyDescent="0.2">
      <c r="A23">
        <v>0.51758412570000001</v>
      </c>
      <c r="B23">
        <v>26.676933224340001</v>
      </c>
      <c r="C23">
        <v>14.440934431700001</v>
      </c>
      <c r="D23">
        <v>18.5</v>
      </c>
      <c r="E23">
        <v>1.1253817852900001</v>
      </c>
      <c r="F23">
        <v>3.0936426272699999</v>
      </c>
      <c r="G23">
        <v>6.14797284535</v>
      </c>
      <c r="H23">
        <v>0.26751622217999999</v>
      </c>
      <c r="I23">
        <v>1.1253817852900001</v>
      </c>
      <c r="J23">
        <v>2.30922012045</v>
      </c>
      <c r="K23">
        <v>2.0417038982700002</v>
      </c>
      <c r="L23">
        <v>-1.2572813914500001</v>
      </c>
    </row>
    <row r="24" spans="1:12" x14ac:dyDescent="0.2">
      <c r="A24">
        <v>0.50605070152999998</v>
      </c>
      <c r="B24">
        <v>26.679106822209999</v>
      </c>
      <c r="C24">
        <v>14.440397430599999</v>
      </c>
      <c r="D24">
        <v>19.5</v>
      </c>
      <c r="E24">
        <v>1.44175774372</v>
      </c>
      <c r="F24">
        <v>3.0571610638200002</v>
      </c>
      <c r="G24">
        <v>7.5925738230200004</v>
      </c>
      <c r="H24">
        <v>0.25839515490999998</v>
      </c>
      <c r="I24">
        <v>1.44175774372</v>
      </c>
      <c r="J24">
        <v>2.4063942388199999</v>
      </c>
      <c r="K24">
        <v>2.1479990839099998</v>
      </c>
      <c r="L24">
        <v>-1.49723225891</v>
      </c>
    </row>
    <row r="25" spans="1:12" x14ac:dyDescent="0.2">
      <c r="A25">
        <v>0.50392549499999995</v>
      </c>
      <c r="B25">
        <v>26.687024940680001</v>
      </c>
      <c r="C25">
        <v>14.440492195499999</v>
      </c>
      <c r="D25">
        <v>20.5</v>
      </c>
      <c r="E25">
        <v>1.45202508116</v>
      </c>
      <c r="F25">
        <v>2.8736784229999999</v>
      </c>
      <c r="G25">
        <v>7.5454087298900001</v>
      </c>
      <c r="H25">
        <v>0.46488488264</v>
      </c>
      <c r="I25">
        <v>1.45202508116</v>
      </c>
      <c r="J25">
        <v>2.4029820054500002</v>
      </c>
      <c r="K25">
        <v>1.9380971228199999</v>
      </c>
      <c r="L25">
        <v>-1.46740070527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70DD-CFCA-014A-A00A-78009F306853}">
  <dimension ref="A1:L32"/>
  <sheetViews>
    <sheetView workbookViewId="0">
      <selection activeCell="A3" sqref="A3:A32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11</v>
      </c>
      <c r="B1" s="3">
        <v>0.36874999999999997</v>
      </c>
      <c r="C1" t="s">
        <v>12</v>
      </c>
    </row>
    <row r="2" spans="1:12" x14ac:dyDescent="0.2">
      <c r="A2" t="s">
        <v>13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</row>
    <row r="3" spans="1:12" x14ac:dyDescent="0.2">
      <c r="A3">
        <v>0.70161745926999997</v>
      </c>
      <c r="B3">
        <v>26.959432009819999</v>
      </c>
      <c r="C3">
        <v>16.923395752099999</v>
      </c>
      <c r="D3">
        <v>-2.5</v>
      </c>
      <c r="E3">
        <v>0.37989036734999998</v>
      </c>
      <c r="F3">
        <v>1.82971535445</v>
      </c>
      <c r="G3">
        <v>1.94224344082</v>
      </c>
      <c r="H3">
        <v>1.2104383140899999</v>
      </c>
      <c r="I3">
        <v>0.37989036734999998</v>
      </c>
      <c r="J3">
        <v>1.70566406627</v>
      </c>
      <c r="K3">
        <v>0.49522575217999998</v>
      </c>
      <c r="L3">
        <v>-0.37117446399999998</v>
      </c>
    </row>
    <row r="4" spans="1:12" x14ac:dyDescent="0.2">
      <c r="A4">
        <v>0.6853719667</v>
      </c>
      <c r="B4">
        <v>26.967120989049999</v>
      </c>
      <c r="C4">
        <v>16.949708806</v>
      </c>
      <c r="D4">
        <v>-1.5</v>
      </c>
      <c r="E4">
        <v>0.40950411840000001</v>
      </c>
      <c r="F4">
        <v>1.89863693973</v>
      </c>
      <c r="G4">
        <v>2.1779650852199999</v>
      </c>
      <c r="H4">
        <v>1.15109516645</v>
      </c>
      <c r="I4">
        <v>0.40950411840000001</v>
      </c>
      <c r="J4">
        <v>1.74178387091</v>
      </c>
      <c r="K4">
        <v>0.59068870444999999</v>
      </c>
      <c r="L4">
        <v>-0.43383563563999999</v>
      </c>
    </row>
    <row r="5" spans="1:12" x14ac:dyDescent="0.2">
      <c r="A5">
        <v>0.71475871759999998</v>
      </c>
      <c r="B5">
        <v>26.978253116480001</v>
      </c>
      <c r="C5">
        <v>16.9496772177</v>
      </c>
      <c r="D5">
        <v>-0.5</v>
      </c>
      <c r="E5">
        <v>0.46455314392000002</v>
      </c>
      <c r="F5">
        <v>2.1471457229099999</v>
      </c>
      <c r="G5">
        <v>2.4259476815499998</v>
      </c>
      <c r="H5">
        <v>1.1919608483599999</v>
      </c>
      <c r="I5">
        <v>0.46455314392000002</v>
      </c>
      <c r="J5">
        <v>1.90667144309</v>
      </c>
      <c r="K5">
        <v>0.71471059472999998</v>
      </c>
      <c r="L5">
        <v>-0.47423631491000001</v>
      </c>
    </row>
    <row r="6" spans="1:12" x14ac:dyDescent="0.2">
      <c r="A6">
        <v>0.7059076702</v>
      </c>
      <c r="B6">
        <v>26.990382899090001</v>
      </c>
      <c r="C6">
        <v>16.949645629399999</v>
      </c>
      <c r="D6">
        <v>0.5</v>
      </c>
      <c r="E6">
        <v>0.47655648299999998</v>
      </c>
      <c r="F6">
        <v>2.4556258788199998</v>
      </c>
      <c r="G6">
        <v>2.6373721973399999</v>
      </c>
      <c r="H6">
        <v>1.35408854827</v>
      </c>
      <c r="I6">
        <v>0.47655648299999998</v>
      </c>
      <c r="J6">
        <v>2.1778504910900001</v>
      </c>
      <c r="K6">
        <v>0.82376194282000004</v>
      </c>
      <c r="L6">
        <v>-0.54598655509000005</v>
      </c>
    </row>
    <row r="7" spans="1:12" x14ac:dyDescent="0.2">
      <c r="A7">
        <v>0.70036780600000004</v>
      </c>
      <c r="B7">
        <v>27.000038467309999</v>
      </c>
      <c r="C7">
        <v>16.950498513500001</v>
      </c>
      <c r="D7">
        <v>1.5</v>
      </c>
      <c r="E7">
        <v>0.51027940469999999</v>
      </c>
      <c r="F7">
        <v>2.8829690650000002</v>
      </c>
      <c r="G7">
        <v>2.7737319505500002</v>
      </c>
      <c r="H7">
        <v>1.1124582733599999</v>
      </c>
      <c r="I7">
        <v>0.51027940469999999</v>
      </c>
      <c r="J7">
        <v>2.2799708571799999</v>
      </c>
      <c r="K7">
        <v>1.16751258382</v>
      </c>
      <c r="L7">
        <v>-0.56451437599999998</v>
      </c>
    </row>
    <row r="8" spans="1:12" x14ac:dyDescent="0.2">
      <c r="A8">
        <v>0.67812875345000001</v>
      </c>
      <c r="B8">
        <v>27.020207569429999</v>
      </c>
      <c r="C8">
        <v>16.9504353369</v>
      </c>
      <c r="D8">
        <v>2.5</v>
      </c>
      <c r="E8">
        <v>0.70034307915000005</v>
      </c>
      <c r="F8">
        <v>2.6410462933600001</v>
      </c>
      <c r="G8">
        <v>3.58142856042</v>
      </c>
      <c r="H8">
        <v>0.83045434844999999</v>
      </c>
      <c r="I8">
        <v>0.70034307915000005</v>
      </c>
      <c r="J8">
        <v>2.0780528287300002</v>
      </c>
      <c r="K8">
        <v>1.24759848027</v>
      </c>
      <c r="L8">
        <v>-0.68460501563999998</v>
      </c>
    </row>
    <row r="9" spans="1:12" x14ac:dyDescent="0.2">
      <c r="A9">
        <v>0.69310071402999995</v>
      </c>
      <c r="B9">
        <v>27.034120819120002</v>
      </c>
      <c r="C9">
        <v>16.950151042200002</v>
      </c>
      <c r="D9">
        <v>3.5</v>
      </c>
      <c r="E9">
        <v>0.66536817945000004</v>
      </c>
      <c r="F9">
        <v>2.86954980882</v>
      </c>
      <c r="G9">
        <v>3.49842088686</v>
      </c>
      <c r="H9">
        <v>0.85404073427000005</v>
      </c>
      <c r="I9">
        <v>0.66536817945000004</v>
      </c>
      <c r="J9">
        <v>2.2061728410899999</v>
      </c>
      <c r="K9">
        <v>1.3521321068200001</v>
      </c>
      <c r="L9">
        <v>-0.68875513908999997</v>
      </c>
    </row>
    <row r="10" spans="1:12" x14ac:dyDescent="0.2">
      <c r="A10">
        <v>0.68835680733000004</v>
      </c>
      <c r="B10">
        <v>27.054849890260002</v>
      </c>
      <c r="C10">
        <v>17.000597557300001</v>
      </c>
      <c r="D10">
        <v>4.5</v>
      </c>
      <c r="E10">
        <v>0.66554703344999999</v>
      </c>
      <c r="F10">
        <v>3.0361513066399999</v>
      </c>
      <c r="G10">
        <v>3.7119751443100002</v>
      </c>
      <c r="H10">
        <v>0.75476980136000005</v>
      </c>
      <c r="I10">
        <v>0.66554703344999999</v>
      </c>
      <c r="J10">
        <v>2.2824534669999998</v>
      </c>
      <c r="K10">
        <v>1.5276836656399999</v>
      </c>
      <c r="L10">
        <v>-0.77398582599999999</v>
      </c>
    </row>
    <row r="11" spans="1:12" x14ac:dyDescent="0.2">
      <c r="A11">
        <v>0.69143716285000001</v>
      </c>
      <c r="B11">
        <v>27.060827960779999</v>
      </c>
      <c r="C11">
        <v>16.945160090800002</v>
      </c>
      <c r="D11">
        <v>5.5</v>
      </c>
      <c r="E11">
        <v>0.73790577266000001</v>
      </c>
      <c r="F11">
        <v>3.1471064430000002</v>
      </c>
      <c r="G11">
        <v>3.9389689702799999</v>
      </c>
      <c r="H11">
        <v>0.60220700154999995</v>
      </c>
      <c r="I11">
        <v>0.73790577266000001</v>
      </c>
      <c r="J11">
        <v>2.2684088337300001</v>
      </c>
      <c r="K11">
        <v>1.6662018321800001</v>
      </c>
      <c r="L11">
        <v>-0.78750422291</v>
      </c>
    </row>
    <row r="12" spans="1:12" x14ac:dyDescent="0.2">
      <c r="A12">
        <v>0.64908426427999999</v>
      </c>
      <c r="B12">
        <v>27.066051405989999</v>
      </c>
      <c r="C12">
        <v>16.950151042200002</v>
      </c>
      <c r="D12">
        <v>6.5</v>
      </c>
      <c r="E12">
        <v>0.88122818988999996</v>
      </c>
      <c r="F12">
        <v>2.9773219720899999</v>
      </c>
      <c r="G12">
        <v>4.7009180074500003</v>
      </c>
      <c r="H12">
        <v>0.87455256590999997</v>
      </c>
      <c r="I12">
        <v>0.88122818988999996</v>
      </c>
      <c r="J12">
        <v>2.3955450170899999</v>
      </c>
      <c r="K12">
        <v>1.5209924511799999</v>
      </c>
      <c r="L12">
        <v>-0.93921549618</v>
      </c>
    </row>
    <row r="13" spans="1:12" x14ac:dyDescent="0.2">
      <c r="A13">
        <v>0.66650777395000005</v>
      </c>
      <c r="B13">
        <v>27.077597669949999</v>
      </c>
      <c r="C13">
        <v>16.9665137816</v>
      </c>
      <c r="D13">
        <v>7.5</v>
      </c>
      <c r="E13">
        <v>0.96387774112000002</v>
      </c>
      <c r="F13">
        <v>3.0562317477300001</v>
      </c>
      <c r="G13">
        <v>5.0929373801700004</v>
      </c>
      <c r="H13">
        <v>0.80455893591000005</v>
      </c>
      <c r="I13">
        <v>0.96387774112000002</v>
      </c>
      <c r="J13">
        <v>2.4342721040900002</v>
      </c>
      <c r="K13">
        <v>1.6297131681799999</v>
      </c>
      <c r="L13">
        <v>-1.00775352455</v>
      </c>
    </row>
    <row r="14" spans="1:12" x14ac:dyDescent="0.2">
      <c r="A14">
        <v>0.66809172937000005</v>
      </c>
      <c r="B14">
        <v>27.085050900919999</v>
      </c>
      <c r="C14">
        <v>16.9280392322</v>
      </c>
      <c r="D14">
        <v>8.5</v>
      </c>
      <c r="E14">
        <v>1.0217828414600001</v>
      </c>
      <c r="F14">
        <v>3.33629451436</v>
      </c>
      <c r="G14">
        <v>5.2896822535199997</v>
      </c>
      <c r="H14">
        <v>0.76519808436000003</v>
      </c>
      <c r="I14">
        <v>1.0217828414600001</v>
      </c>
      <c r="J14">
        <v>2.56305071273</v>
      </c>
      <c r="K14">
        <v>1.79785262836</v>
      </c>
      <c r="L14">
        <v>-1.02460882673</v>
      </c>
    </row>
    <row r="15" spans="1:12" x14ac:dyDescent="0.2">
      <c r="A15">
        <v>0.69275049273</v>
      </c>
      <c r="B15">
        <v>27.10034560379</v>
      </c>
      <c r="C15">
        <v>16.976179801400001</v>
      </c>
      <c r="D15">
        <v>9.5</v>
      </c>
      <c r="E15">
        <v>1.0761432790900001</v>
      </c>
      <c r="F15">
        <v>3.3628587364500002</v>
      </c>
      <c r="G15">
        <v>5.5742847633499997</v>
      </c>
      <c r="H15">
        <v>0.74743560482000004</v>
      </c>
      <c r="I15">
        <v>1.0761432790900001</v>
      </c>
      <c r="J15">
        <v>2.5953436122700002</v>
      </c>
      <c r="K15">
        <v>1.8479080074500001</v>
      </c>
      <c r="L15">
        <v>-1.08039288327</v>
      </c>
    </row>
    <row r="16" spans="1:12" x14ac:dyDescent="0.2">
      <c r="A16">
        <v>0.70351979769999995</v>
      </c>
      <c r="B16">
        <v>27.111680809260001</v>
      </c>
      <c r="C16">
        <v>16.976369331200001</v>
      </c>
      <c r="D16">
        <v>10.5</v>
      </c>
      <c r="E16">
        <v>1.02331763235</v>
      </c>
      <c r="F16">
        <v>3.40811048664</v>
      </c>
      <c r="G16">
        <v>5.5165612661000001</v>
      </c>
      <c r="H16">
        <v>0.78113664136000005</v>
      </c>
      <c r="I16">
        <v>1.02331763235</v>
      </c>
      <c r="J16">
        <v>2.6514842015500002</v>
      </c>
      <c r="K16">
        <v>1.8703475601799999</v>
      </c>
      <c r="L16">
        <v>-1.1137212750900001</v>
      </c>
    </row>
    <row r="17" spans="1:12" x14ac:dyDescent="0.2">
      <c r="A17">
        <v>0.65326304115</v>
      </c>
      <c r="B17">
        <v>27.109274015859999</v>
      </c>
      <c r="C17">
        <v>16.9505932784</v>
      </c>
      <c r="D17">
        <v>11.5</v>
      </c>
      <c r="E17">
        <v>1.1809349555199999</v>
      </c>
      <c r="F17">
        <v>3.6313510125500001</v>
      </c>
      <c r="G17">
        <v>6.1809177035199996</v>
      </c>
      <c r="H17">
        <v>0.72326062363999999</v>
      </c>
      <c r="I17">
        <v>1.1809349555199999</v>
      </c>
      <c r="J17">
        <v>2.7828700925500001</v>
      </c>
      <c r="K17">
        <v>2.0596094689100002</v>
      </c>
      <c r="L17">
        <v>-1.2111285489100001</v>
      </c>
    </row>
    <row r="18" spans="1:12" x14ac:dyDescent="0.2">
      <c r="A18">
        <v>0.76888382759999996</v>
      </c>
      <c r="B18">
        <v>27.125811050500001</v>
      </c>
      <c r="C18">
        <v>16.9511618678</v>
      </c>
      <c r="D18">
        <v>12.5</v>
      </c>
      <c r="E18">
        <v>1.2061053025099999</v>
      </c>
      <c r="F18">
        <v>3.6001773514500002</v>
      </c>
      <c r="G18">
        <v>6.2453169272500002</v>
      </c>
      <c r="H18">
        <v>0.68224906909000005</v>
      </c>
      <c r="I18">
        <v>1.2061053025099999</v>
      </c>
      <c r="J18">
        <v>2.7462163641799999</v>
      </c>
      <c r="K18">
        <v>2.0639672950899999</v>
      </c>
      <c r="L18">
        <v>-1.2100063078200001</v>
      </c>
    </row>
    <row r="19" spans="1:12" x14ac:dyDescent="0.2">
      <c r="A19">
        <v>0.72417489482999997</v>
      </c>
      <c r="B19">
        <v>27.137876150299999</v>
      </c>
      <c r="C19">
        <v>16.951256632700002</v>
      </c>
      <c r="D19">
        <v>13.5</v>
      </c>
      <c r="E19">
        <v>1.3288762773</v>
      </c>
      <c r="F19">
        <v>3.8004453652699999</v>
      </c>
      <c r="G19">
        <v>6.8332707031200002</v>
      </c>
      <c r="H19">
        <v>0.47256166964000001</v>
      </c>
      <c r="I19">
        <v>1.3288762773</v>
      </c>
      <c r="J19">
        <v>2.7935377259999998</v>
      </c>
      <c r="K19">
        <v>2.3209760563600002</v>
      </c>
      <c r="L19">
        <v>-1.3140684170900001</v>
      </c>
    </row>
    <row r="20" spans="1:12" x14ac:dyDescent="0.2">
      <c r="A20">
        <v>0.70445106798000001</v>
      </c>
      <c r="B20">
        <v>27.14141649594</v>
      </c>
      <c r="C20">
        <v>16.9602277099</v>
      </c>
      <c r="D20">
        <v>13.5</v>
      </c>
      <c r="E20">
        <v>1.33669778629</v>
      </c>
      <c r="F20">
        <v>3.9188009295500001</v>
      </c>
      <c r="G20">
        <v>6.8400312430200003</v>
      </c>
      <c r="H20">
        <v>0.41524781500000002</v>
      </c>
      <c r="I20">
        <v>1.33669778629</v>
      </c>
      <c r="J20">
        <v>2.8212340029999998</v>
      </c>
      <c r="K20">
        <v>2.405986188</v>
      </c>
      <c r="L20">
        <v>-1.3084192614500001</v>
      </c>
    </row>
    <row r="21" spans="1:12" x14ac:dyDescent="0.2">
      <c r="A21">
        <v>0.65580214558000005</v>
      </c>
      <c r="B21">
        <v>27.14956862315</v>
      </c>
      <c r="C21">
        <v>16.9241854596</v>
      </c>
      <c r="D21">
        <v>14.5</v>
      </c>
      <c r="E21">
        <v>1.39009241231</v>
      </c>
      <c r="F21">
        <v>4.0406417753600001</v>
      </c>
      <c r="G21">
        <v>7.3164074045099996</v>
      </c>
      <c r="H21">
        <v>0.46528633718000001</v>
      </c>
      <c r="I21">
        <v>1.39009241231</v>
      </c>
      <c r="J21">
        <v>2.9739361889999998</v>
      </c>
      <c r="K21">
        <v>2.50864985182</v>
      </c>
      <c r="L21">
        <v>-1.4419442654500001</v>
      </c>
    </row>
    <row r="22" spans="1:12" x14ac:dyDescent="0.2">
      <c r="A22">
        <v>0.67094921679999997</v>
      </c>
      <c r="B22">
        <v>27.155313943740001</v>
      </c>
      <c r="C22">
        <v>16.9515409274</v>
      </c>
      <c r="D22">
        <v>15.5</v>
      </c>
      <c r="E22">
        <v>1.6240054983700001</v>
      </c>
      <c r="F22">
        <v>4.3891319517299996</v>
      </c>
      <c r="G22">
        <v>8.0207794856600003</v>
      </c>
      <c r="H22">
        <v>5.361705973E-2</v>
      </c>
      <c r="I22">
        <v>1.6240054983700001</v>
      </c>
      <c r="J22">
        <v>2.9583114667300001</v>
      </c>
      <c r="K22">
        <v>2.904694407</v>
      </c>
      <c r="L22">
        <v>-1.4738739219999999</v>
      </c>
    </row>
    <row r="23" spans="1:12" x14ac:dyDescent="0.2">
      <c r="A23">
        <v>0.70942580234999997</v>
      </c>
      <c r="B23">
        <v>27.168824026239999</v>
      </c>
      <c r="C23">
        <v>16.949835159199999</v>
      </c>
      <c r="D23">
        <v>16.5</v>
      </c>
      <c r="E23">
        <v>1.63946742667</v>
      </c>
      <c r="F23">
        <v>4.2847211034499999</v>
      </c>
      <c r="G23">
        <v>8.3127915533099994</v>
      </c>
      <c r="H23">
        <v>0.13786292326999999</v>
      </c>
      <c r="I23">
        <v>1.63946742667</v>
      </c>
      <c r="J23">
        <v>2.99837471818</v>
      </c>
      <c r="K23">
        <v>2.8605117949099998</v>
      </c>
      <c r="L23">
        <v>-1.57416540964</v>
      </c>
    </row>
    <row r="24" spans="1:12" x14ac:dyDescent="0.2">
      <c r="A24">
        <v>0.69538511204999998</v>
      </c>
      <c r="B24">
        <v>27.179972350309999</v>
      </c>
      <c r="C24">
        <v>16.950940749699999</v>
      </c>
      <c r="D24">
        <v>17.5</v>
      </c>
      <c r="E24">
        <v>1.65561011801</v>
      </c>
      <c r="F24">
        <v>4.32917277555</v>
      </c>
      <c r="G24">
        <v>8.3321262378200007</v>
      </c>
      <c r="H24">
        <v>0.22066286009</v>
      </c>
      <c r="I24">
        <v>1.65561011801</v>
      </c>
      <c r="J24">
        <v>3.0572472623600002</v>
      </c>
      <c r="K24">
        <v>2.8365844022700002</v>
      </c>
      <c r="L24">
        <v>-1.5646588890899999</v>
      </c>
    </row>
    <row r="25" spans="1:12" x14ac:dyDescent="0.2">
      <c r="A25">
        <v>0.65300833474999997</v>
      </c>
      <c r="B25">
        <v>27.181789129230001</v>
      </c>
      <c r="C25">
        <v>16.9498983358</v>
      </c>
      <c r="D25">
        <v>18.5</v>
      </c>
      <c r="E25">
        <v>1.6265821138100001</v>
      </c>
      <c r="F25">
        <v>4.4618186673600002</v>
      </c>
      <c r="G25">
        <v>8.5129605525199992</v>
      </c>
      <c r="H25">
        <v>0.23780996555</v>
      </c>
      <c r="I25">
        <v>1.6265821138100001</v>
      </c>
      <c r="J25">
        <v>3.1838115781799998</v>
      </c>
      <c r="K25">
        <v>2.9460016126399999</v>
      </c>
      <c r="L25">
        <v>-1.66799452345</v>
      </c>
    </row>
    <row r="26" spans="1:12" x14ac:dyDescent="0.2">
      <c r="A26">
        <v>0.69501897160000004</v>
      </c>
      <c r="B26">
        <v>27.187922706390001</v>
      </c>
      <c r="C26">
        <v>16.936789191300001</v>
      </c>
      <c r="D26">
        <v>19.5</v>
      </c>
      <c r="E26">
        <v>1.7963089706199999</v>
      </c>
      <c r="F26">
        <v>4.4540597759100002</v>
      </c>
      <c r="G26">
        <v>9.1956959761100006</v>
      </c>
      <c r="H26">
        <v>0.15299493536</v>
      </c>
      <c r="I26">
        <v>1.7963089706199999</v>
      </c>
      <c r="J26">
        <v>3.1834375605499998</v>
      </c>
      <c r="K26">
        <v>3.0304426251800001</v>
      </c>
      <c r="L26">
        <v>-1.7598204098200001</v>
      </c>
    </row>
    <row r="27" spans="1:12" x14ac:dyDescent="0.2">
      <c r="A27">
        <v>0.70735631285</v>
      </c>
      <c r="B27">
        <v>27.201688357719998</v>
      </c>
      <c r="C27">
        <v>16.9243749894</v>
      </c>
      <c r="D27">
        <v>20.5</v>
      </c>
      <c r="E27">
        <v>1.97357452354</v>
      </c>
      <c r="F27">
        <v>4.2254795919100001</v>
      </c>
      <c r="G27">
        <v>10.041577689209999</v>
      </c>
      <c r="H27">
        <v>0.37860406245</v>
      </c>
      <c r="I27">
        <v>1.97357452354</v>
      </c>
      <c r="J27">
        <v>3.25646856945</v>
      </c>
      <c r="K27">
        <v>2.877864507</v>
      </c>
      <c r="L27">
        <v>-1.90885348455</v>
      </c>
    </row>
    <row r="28" spans="1:12" x14ac:dyDescent="0.2">
      <c r="A28">
        <v>0.65764080739999997</v>
      </c>
      <c r="B28">
        <v>27.205624738769998</v>
      </c>
      <c r="C28">
        <v>16.9245329309</v>
      </c>
      <c r="D28">
        <v>21.5</v>
      </c>
      <c r="E28">
        <v>1.9509651422600001</v>
      </c>
      <c r="F28">
        <v>4.2051093389099998</v>
      </c>
      <c r="G28">
        <v>9.9229503352999995</v>
      </c>
      <c r="H28">
        <v>0.38470321673000002</v>
      </c>
      <c r="I28">
        <v>1.9509651422600001</v>
      </c>
      <c r="J28">
        <v>3.23768095891</v>
      </c>
      <c r="K28">
        <v>2.8529777421800002</v>
      </c>
      <c r="L28">
        <v>-1.8855493621799999</v>
      </c>
    </row>
    <row r="29" spans="1:12" x14ac:dyDescent="0.2">
      <c r="A29">
        <v>0.68101011960000002</v>
      </c>
      <c r="B29">
        <v>27.205624738769998</v>
      </c>
      <c r="C29">
        <v>16.9136033791</v>
      </c>
      <c r="D29">
        <v>21.5</v>
      </c>
      <c r="E29">
        <v>1.9428228139099999</v>
      </c>
      <c r="F29">
        <v>4.2232481075499999</v>
      </c>
      <c r="G29">
        <v>9.8717108290599995</v>
      </c>
      <c r="H29">
        <v>0.21886469390999999</v>
      </c>
      <c r="I29">
        <v>1.9428228139099999</v>
      </c>
      <c r="J29">
        <v>3.1579311839100002</v>
      </c>
      <c r="K29">
        <v>2.9390664900000001</v>
      </c>
      <c r="L29">
        <v>-1.8737495663599999</v>
      </c>
    </row>
    <row r="30" spans="1:12" x14ac:dyDescent="0.2">
      <c r="A30">
        <v>0.66049033525</v>
      </c>
      <c r="B30">
        <v>27.220221221669998</v>
      </c>
      <c r="C30">
        <v>16.939948021300001</v>
      </c>
      <c r="D30">
        <v>22.5</v>
      </c>
      <c r="E30">
        <v>1.9409638501499999</v>
      </c>
      <c r="F30">
        <v>4.2547856345500001</v>
      </c>
      <c r="G30">
        <v>9.9292499899000006</v>
      </c>
      <c r="H30">
        <v>0.42403548435999999</v>
      </c>
      <c r="I30">
        <v>1.9409638501499999</v>
      </c>
      <c r="J30">
        <v>3.2887858614500001</v>
      </c>
      <c r="K30">
        <v>2.86475037709</v>
      </c>
      <c r="L30">
        <v>-1.898750604</v>
      </c>
    </row>
    <row r="31" spans="1:12" x14ac:dyDescent="0.2">
      <c r="A31">
        <v>0.6338894356</v>
      </c>
      <c r="B31">
        <v>27.23093570164</v>
      </c>
      <c r="C31">
        <v>16.950466925200001</v>
      </c>
      <c r="D31">
        <v>23.5</v>
      </c>
      <c r="E31">
        <v>1.91660393535</v>
      </c>
      <c r="F31">
        <v>4.3976488757299999</v>
      </c>
      <c r="G31">
        <v>9.8297217896600007</v>
      </c>
      <c r="H31">
        <v>0.30303290590999998</v>
      </c>
      <c r="I31">
        <v>1.91660393535</v>
      </c>
      <c r="J31">
        <v>3.2928187472700001</v>
      </c>
      <c r="K31">
        <v>2.9897858413599998</v>
      </c>
      <c r="L31">
        <v>-1.8849557129100001</v>
      </c>
    </row>
    <row r="32" spans="1:12" x14ac:dyDescent="0.2">
      <c r="A32">
        <v>0.74845159857999999</v>
      </c>
      <c r="B32">
        <v>27.232333245020001</v>
      </c>
      <c r="C32">
        <v>16.925196285199998</v>
      </c>
      <c r="D32">
        <v>24.5</v>
      </c>
      <c r="E32">
        <v>1.9183131088900001</v>
      </c>
      <c r="F32">
        <v>4.2879624974499997</v>
      </c>
      <c r="G32">
        <v>9.88719867937</v>
      </c>
      <c r="H32">
        <v>0.35218992454999998</v>
      </c>
      <c r="I32">
        <v>1.9183131088900001</v>
      </c>
      <c r="J32">
        <v>3.2731367467300001</v>
      </c>
      <c r="K32">
        <v>2.9209468221799999</v>
      </c>
      <c r="L32">
        <v>-1.9061210714500001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Scaled Stall Speed</vt:lpstr>
      <vt:lpstr>Scaled 17 fts</vt:lpstr>
      <vt:lpstr>Scaled 20 fts</vt:lpstr>
      <vt:lpstr>Stall Speed Raw Data</vt:lpstr>
      <vt:lpstr>17 fts Raw Data</vt:lpstr>
      <vt:lpstr>20 fts Raw Data</vt:lpstr>
      <vt:lpstr>'20 fts Raw Data'!last</vt:lpstr>
      <vt:lpstr>'17 fts Raw Data'!middle</vt:lpstr>
      <vt:lpstr>'Stall Speed Raw Data'!stallSpeed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Levy, Christos Clement</dc:creator>
  <cp:lastModifiedBy>Levy, Christos Clement</cp:lastModifiedBy>
  <dcterms:created xsi:type="dcterms:W3CDTF">2022-10-26T01:46:26Z</dcterms:created>
  <dcterms:modified xsi:type="dcterms:W3CDTF">2022-10-26T14:35:20Z</dcterms:modified>
</cp:coreProperties>
</file>