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V:\Sonstige\m220501_LuFo_SENONA\Excel\"/>
    </mc:Choice>
  </mc:AlternateContent>
  <xr:revisionPtr revIDLastSave="0" documentId="13_ncr:1_{C9359B48-3A52-4768-83BE-8DCCC3313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" sheetId="2" r:id="rId1"/>
    <sheet name="ry540_rx1_1980_rx2_4920_my2 (2)" sheetId="5" r:id="rId2"/>
    <sheet name="ry540_rx1_1980_rx2_4920_my2_1_6" sheetId="1" r:id="rId3"/>
    <sheet name="ry540_rx1_1980_rx2_5120_my2_1_4" sheetId="3" r:id="rId4"/>
    <sheet name="Kugel_r540_Zyl_lx_3848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2" l="1"/>
  <c r="L31" i="2"/>
  <c r="J31" i="2"/>
  <c r="I31" i="2"/>
  <c r="G31" i="2"/>
  <c r="F31" i="2"/>
  <c r="D31" i="2"/>
  <c r="C31" i="2"/>
  <c r="C5" i="2"/>
  <c r="D28" i="2" s="1"/>
  <c r="M28" i="2"/>
  <c r="L28" i="2"/>
  <c r="J28" i="2"/>
  <c r="I28" i="2"/>
  <c r="G28" i="2"/>
  <c r="F28" i="2"/>
  <c r="L43" i="2"/>
  <c r="I43" i="2"/>
  <c r="F43" i="2"/>
  <c r="C43" i="2"/>
  <c r="M21" i="2"/>
  <c r="M22" i="2" s="1"/>
  <c r="L21" i="2"/>
  <c r="L22" i="2" s="1"/>
  <c r="J21" i="2"/>
  <c r="J22" i="2" s="1"/>
  <c r="I21" i="2"/>
  <c r="I22" i="2" s="1"/>
  <c r="G21" i="2"/>
  <c r="G22" i="2" s="1"/>
  <c r="F21" i="2"/>
  <c r="F22" i="2" s="1"/>
  <c r="D21" i="2"/>
  <c r="D22" i="2" s="1"/>
  <c r="C21" i="2"/>
  <c r="C22" i="2" s="1"/>
  <c r="C28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</futureMetadata>
  <valueMetadata count="3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</valueMetadata>
</metadata>
</file>

<file path=xl/sharedStrings.xml><?xml version="1.0" encoding="utf-8"?>
<sst xmlns="http://schemas.openxmlformats.org/spreadsheetml/2006/main" count="131" uniqueCount="54">
  <si>
    <t>Zylinder mit 2 Kugelhälften</t>
  </si>
  <si>
    <t>Länge Zylinder:</t>
  </si>
  <si>
    <t>mm</t>
  </si>
  <si>
    <t>Radius Kugelhälfte:</t>
  </si>
  <si>
    <t>Volumen:</t>
  </si>
  <si>
    <t>mm3</t>
  </si>
  <si>
    <t>Superellipsoid</t>
  </si>
  <si>
    <t>r x1</t>
  </si>
  <si>
    <t>r y1</t>
  </si>
  <si>
    <t>r x2</t>
  </si>
  <si>
    <t>r y2</t>
  </si>
  <si>
    <t>m x1</t>
  </si>
  <si>
    <t>m y1</t>
  </si>
  <si>
    <t>m x2</t>
  </si>
  <si>
    <t>m y2</t>
  </si>
  <si>
    <t>r x</t>
  </si>
  <si>
    <t>r y</t>
  </si>
  <si>
    <t>m x</t>
  </si>
  <si>
    <t>m y</t>
  </si>
  <si>
    <t>rx1</t>
  </si>
  <si>
    <t>mx1</t>
  </si>
  <si>
    <t>ry1</t>
  </si>
  <si>
    <t>my1</t>
  </si>
  <si>
    <t>rx2</t>
  </si>
  <si>
    <t>mx2</t>
  </si>
  <si>
    <t>ry2</t>
  </si>
  <si>
    <t>my2</t>
  </si>
  <si>
    <t>Volume</t>
  </si>
  <si>
    <t>Cylinder with spherical end caps</t>
  </si>
  <si>
    <t>Material</t>
  </si>
  <si>
    <t>Aluminium</t>
  </si>
  <si>
    <t>Thickness</t>
  </si>
  <si>
    <t>Layup</t>
  </si>
  <si>
    <t>Ellipsoid</t>
  </si>
  <si>
    <t>---</t>
  </si>
  <si>
    <t>Mass</t>
  </si>
  <si>
    <t>CFRP
Q110-UD-268-34-05/ITS55-24k
t.ply = 0.261mm</t>
  </si>
  <si>
    <t>[60°, -30°, -60°, 30°, 60°, -30°, -60°, 30°]</t>
  </si>
  <si>
    <t>Internal pressure
8 bar = 0.8 MPa</t>
  </si>
  <si>
    <t>min RF Puck X</t>
  </si>
  <si>
    <t>min RF Puck A</t>
  </si>
  <si>
    <t>max Stress (v-Mises)</t>
  </si>
  <si>
    <t>Load
UL = 2 x LL</t>
  </si>
  <si>
    <t>Geom. non-linear static
10 load steps</t>
  </si>
  <si>
    <t>Deformation axial
x-amount</t>
  </si>
  <si>
    <t>Deformation radial
yz-plane</t>
  </si>
  <si>
    <t>V01_003d</t>
  </si>
  <si>
    <t>Super-Ellipsoid 1 ("egg")</t>
  </si>
  <si>
    <t>Super-Ellipsoid 2 ("egg")</t>
  </si>
  <si>
    <t>Drag increase</t>
  </si>
  <si>
    <t>Mass vs. Vol H2</t>
  </si>
  <si>
    <t>Drag vehicle w/o tank</t>
  </si>
  <si>
    <t>Drag wing tip tank</t>
  </si>
  <si>
    <t>Cruise Flight at 5000m
AoA 4°
Velocity 495.16kmh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</si>
</sst>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E+00"/>
    <numFmt numFmtId="167" formatCode="0.000E+00&quot; mm³&quot;"/>
    <numFmt numFmtId="168" formatCode="#,##0&quot; mm&quot;"/>
    <numFmt numFmtId="169" formatCode="0.00&quot; mm&quot;"/>
    <numFmt numFmtId="170" formatCode="#,##0.00&quot; kg&quot;"/>
    <numFmt numFmtId="171" formatCode="#,##0.00&quot; kg/m³&quot;"/>
    <numFmt numFmtId="172" formatCode="#,##0.00&quot; mm&quot;"/>
    <numFmt numFmtId="173" formatCode="#,##0.00&quot; MPa&quot;"/>
    <numFmt numFmtId="174" formatCode="0.0%"/>
    <numFmt numFmtId="175" formatCode="0.000%"/>
    <numFmt numFmtId="192" formatCode="&quot;(&quot;#,##0&quot; mm)&quot;"/>
    <numFmt numFmtId="193" formatCode="#,##0&quot; N&quot;"/>
    <numFmt numFmtId="195" formatCode="#,##0.00&quot; N&quot;"/>
  </numFmts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168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right"/>
    </xf>
    <xf numFmtId="0" fontId="0" fillId="2" borderId="0" xfId="0" applyNumberFormat="1" applyFill="1" applyBorder="1" applyAlignment="1">
      <alignment horizontal="right"/>
    </xf>
    <xf numFmtId="168" fontId="0" fillId="2" borderId="0" xfId="0" quotePrefix="1" applyNumberFormat="1" applyFill="1" applyBorder="1" applyAlignment="1">
      <alignment horizontal="center"/>
    </xf>
    <xf numFmtId="168" fontId="0" fillId="2" borderId="0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right"/>
    </xf>
    <xf numFmtId="0" fontId="0" fillId="2" borderId="0" xfId="0" quotePrefix="1" applyNumberFormat="1" applyFill="1" applyBorder="1" applyAlignment="1">
      <alignment horizontal="center"/>
    </xf>
    <xf numFmtId="169" fontId="0" fillId="4" borderId="0" xfId="0" applyNumberFormat="1" applyFill="1" applyBorder="1" applyAlignment="1">
      <alignment horizontal="right"/>
    </xf>
    <xf numFmtId="169" fontId="0" fillId="0" borderId="0" xfId="0" applyNumberFormat="1" applyBorder="1"/>
    <xf numFmtId="169" fontId="0" fillId="4" borderId="0" xfId="0" applyNumberFormat="1" applyFill="1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0" fillId="6" borderId="0" xfId="0" applyFill="1" applyBorder="1" applyAlignment="1">
      <alignment horizontal="right"/>
    </xf>
    <xf numFmtId="170" fontId="0" fillId="6" borderId="0" xfId="0" applyNumberFormat="1" applyFill="1" applyBorder="1" applyAlignment="1">
      <alignment horizontal="right"/>
    </xf>
    <xf numFmtId="170" fontId="0" fillId="0" borderId="0" xfId="0" applyNumberFormat="1" applyBorder="1"/>
    <xf numFmtId="170" fontId="0" fillId="6" borderId="0" xfId="0" applyNumberFormat="1" applyFill="1" applyBorder="1" applyAlignment="1">
      <alignment horizontal="center"/>
    </xf>
    <xf numFmtId="167" fontId="0" fillId="6" borderId="0" xfId="0" applyNumberFormat="1" applyFill="1" applyBorder="1" applyAlignment="1">
      <alignment horizontal="center"/>
    </xf>
    <xf numFmtId="171" fontId="0" fillId="0" borderId="0" xfId="0" applyNumberFormat="1" applyBorder="1"/>
    <xf numFmtId="171" fontId="0" fillId="7" borderId="0" xfId="0" applyNumberFormat="1" applyFill="1" applyBorder="1" applyAlignment="1">
      <alignment horizontal="right"/>
    </xf>
    <xf numFmtId="171" fontId="0" fillId="7" borderId="0" xfId="0" applyNumberFormat="1" applyFill="1" applyBorder="1" applyAlignment="1">
      <alignment horizontal="center"/>
    </xf>
    <xf numFmtId="0" fontId="0" fillId="4" borderId="0" xfId="0" quotePrefix="1" applyFill="1" applyBorder="1" applyAlignment="1">
      <alignment horizontal="center"/>
    </xf>
    <xf numFmtId="0" fontId="0" fillId="4" borderId="0" xfId="0" applyFill="1" applyBorder="1" applyAlignment="1">
      <alignment horizontal="right" vertical="top"/>
    </xf>
    <xf numFmtId="0" fontId="0" fillId="0" borderId="0" xfId="0" applyBorder="1" applyAlignment="1">
      <alignment vertical="top"/>
    </xf>
    <xf numFmtId="0" fontId="0" fillId="4" borderId="0" xfId="0" applyFill="1" applyBorder="1" applyAlignment="1">
      <alignment horizontal="center" vertical="top"/>
    </xf>
    <xf numFmtId="0" fontId="0" fillId="4" borderId="0" xfId="0" applyFill="1" applyBorder="1" applyAlignment="1">
      <alignment horizontal="center" vertical="top" wrapText="1"/>
    </xf>
    <xf numFmtId="0" fontId="4" fillId="4" borderId="0" xfId="0" applyFont="1" applyFill="1" applyBorder="1" applyAlignment="1">
      <alignment horizontal="center"/>
    </xf>
    <xf numFmtId="0" fontId="0" fillId="8" borderId="0" xfId="0" applyFill="1" applyBorder="1" applyAlignment="1">
      <alignment horizontal="center" vertical="top" wrapText="1"/>
    </xf>
    <xf numFmtId="172" fontId="0" fillId="3" borderId="0" xfId="0" applyNumberFormat="1" applyFill="1" applyBorder="1" applyAlignment="1">
      <alignment horizontal="center"/>
    </xf>
    <xf numFmtId="172" fontId="0" fillId="0" borderId="0" xfId="0" applyNumberFormat="1" applyFill="1" applyBorder="1" applyAlignment="1">
      <alignment horizontal="right" vertical="top"/>
    </xf>
    <xf numFmtId="172" fontId="0" fillId="0" borderId="0" xfId="0" applyNumberFormat="1" applyFill="1" applyBorder="1" applyAlignment="1">
      <alignment vertical="top"/>
    </xf>
    <xf numFmtId="172" fontId="0" fillId="0" borderId="0" xfId="0" applyNumberFormat="1" applyFill="1" applyBorder="1" applyAlignment="1">
      <alignment horizontal="center" vertical="top"/>
    </xf>
    <xf numFmtId="0" fontId="0" fillId="9" borderId="0" xfId="0" applyFill="1" applyBorder="1" applyAlignment="1">
      <alignment horizontal="right"/>
    </xf>
    <xf numFmtId="0" fontId="0" fillId="9" borderId="0" xfId="0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173" fontId="0" fillId="9" borderId="0" xfId="0" applyNumberFormat="1" applyFill="1" applyBorder="1" applyAlignment="1">
      <alignment horizontal="right"/>
    </xf>
    <xf numFmtId="173" fontId="0" fillId="0" borderId="0" xfId="0" applyNumberFormat="1" applyBorder="1"/>
    <xf numFmtId="173" fontId="0" fillId="9" borderId="0" xfId="0" applyNumberFormat="1" applyFill="1" applyBorder="1" applyAlignment="1">
      <alignment horizontal="center"/>
    </xf>
    <xf numFmtId="173" fontId="0" fillId="0" borderId="0" xfId="0" quotePrefix="1" applyNumberFormat="1" applyFill="1" applyBorder="1" applyAlignment="1">
      <alignment horizontal="center"/>
    </xf>
    <xf numFmtId="0" fontId="5" fillId="0" borderId="0" xfId="0" applyFont="1" applyBorder="1" applyAlignment="1">
      <alignment wrapText="1"/>
    </xf>
    <xf numFmtId="0" fontId="5" fillId="5" borderId="0" xfId="0" applyFont="1" applyFill="1" applyBorder="1" applyAlignment="1">
      <alignment horizontal="center" wrapText="1"/>
    </xf>
    <xf numFmtId="0" fontId="0" fillId="8" borderId="0" xfId="0" applyFill="1" applyBorder="1" applyAlignment="1">
      <alignment horizontal="right" vertical="top" wrapText="1"/>
    </xf>
    <xf numFmtId="172" fontId="0" fillId="3" borderId="0" xfId="0" applyNumberFormat="1" applyFill="1" applyBorder="1" applyAlignment="1">
      <alignment horizontal="right" wrapText="1"/>
    </xf>
    <xf numFmtId="172" fontId="0" fillId="0" borderId="0" xfId="0" applyNumberFormat="1" applyBorder="1" applyAlignment="1"/>
    <xf numFmtId="0" fontId="6" fillId="5" borderId="0" xfId="0" applyFont="1" applyFill="1" applyBorder="1" applyAlignment="1">
      <alignment horizontal="center" wrapText="1"/>
    </xf>
    <xf numFmtId="0" fontId="0" fillId="11" borderId="0" xfId="0" applyFill="1" applyBorder="1" applyAlignment="1">
      <alignment horizontal="right" vertical="top" wrapText="1"/>
    </xf>
    <xf numFmtId="192" fontId="0" fillId="2" borderId="0" xfId="0" quotePrefix="1" applyNumberFormat="1" applyFill="1" applyBorder="1" applyAlignment="1">
      <alignment horizontal="center"/>
    </xf>
    <xf numFmtId="192" fontId="0" fillId="2" borderId="0" xfId="0" applyNumberFormat="1" applyFill="1" applyBorder="1" applyAlignment="1">
      <alignment horizontal="center"/>
    </xf>
    <xf numFmtId="172" fontId="7" fillId="3" borderId="0" xfId="0" applyNumberFormat="1" applyFont="1" applyFill="1" applyBorder="1" applyAlignment="1">
      <alignment horizontal="right" wrapText="1"/>
    </xf>
    <xf numFmtId="172" fontId="7" fillId="0" borderId="0" xfId="0" applyNumberFormat="1" applyFont="1" applyBorder="1" applyAlignment="1"/>
    <xf numFmtId="175" fontId="7" fillId="3" borderId="0" xfId="1" applyNumberFormat="1" applyFont="1" applyFill="1" applyBorder="1" applyAlignment="1">
      <alignment horizontal="center"/>
    </xf>
    <xf numFmtId="193" fontId="0" fillId="10" borderId="0" xfId="0" applyNumberFormat="1" applyFill="1" applyBorder="1" applyAlignment="1">
      <alignment horizontal="right" vertical="top" wrapText="1"/>
    </xf>
    <xf numFmtId="193" fontId="0" fillId="0" borderId="0" xfId="0" applyNumberFormat="1" applyBorder="1" applyAlignment="1">
      <alignment vertical="top"/>
    </xf>
    <xf numFmtId="193" fontId="0" fillId="10" borderId="0" xfId="0" applyNumberFormat="1" applyFill="1" applyBorder="1" applyAlignment="1">
      <alignment horizontal="center" vertical="top"/>
    </xf>
    <xf numFmtId="193" fontId="0" fillId="0" borderId="0" xfId="0" applyNumberFormat="1" applyBorder="1" applyAlignment="1">
      <alignment horizontal="left" vertical="top" wrapText="1"/>
    </xf>
    <xf numFmtId="195" fontId="0" fillId="10" borderId="0" xfId="0" applyNumberFormat="1" applyFill="1" applyBorder="1" applyAlignment="1">
      <alignment horizontal="right" vertical="top" wrapText="1"/>
    </xf>
    <xf numFmtId="195" fontId="0" fillId="0" borderId="0" xfId="0" applyNumberFormat="1" applyBorder="1" applyAlignment="1">
      <alignment vertical="top"/>
    </xf>
    <xf numFmtId="195" fontId="0" fillId="10" borderId="0" xfId="0" applyNumberFormat="1" applyFill="1" applyBorder="1" applyAlignment="1">
      <alignment horizontal="center" vertical="top"/>
    </xf>
    <xf numFmtId="174" fontId="0" fillId="11" borderId="0" xfId="1" applyNumberFormat="1" applyFont="1" applyFill="1" applyBorder="1" applyAlignment="1">
      <alignment horizontal="center" vertical="top"/>
    </xf>
    <xf numFmtId="174" fontId="0" fillId="0" borderId="0" xfId="0" applyNumberFormat="1" applyBorder="1" applyAlignment="1">
      <alignment vertical="top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Change in Length [mm]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(INFO!$C$27,INFO!$F$27,INFO!$I$27,INFO!$L$27)</c:f>
              <c:numCache>
                <c:formatCode>#,##0.00" mm"</c:formatCode>
                <c:ptCount val="4"/>
                <c:pt idx="0">
                  <c:v>3.92</c:v>
                </c:pt>
                <c:pt idx="1">
                  <c:v>2.58</c:v>
                </c:pt>
                <c:pt idx="2">
                  <c:v>3.1</c:v>
                </c:pt>
                <c:pt idx="3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B-4E9B-994A-E6269D2392CA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(INFO!$D$27,INFO!$G$27,INFO!$J$27,INFO!$M$27)</c:f>
              <c:numCache>
                <c:formatCode>#,##0.00" mm"</c:formatCode>
                <c:ptCount val="4"/>
                <c:pt idx="0">
                  <c:v>1.57</c:v>
                </c:pt>
                <c:pt idx="1">
                  <c:v>0.88</c:v>
                </c:pt>
                <c:pt idx="2">
                  <c:v>0.69</c:v>
                </c:pt>
                <c:pt idx="3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AB-4E9B-994A-E6269D239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Structural mass vs. Inner volume [kg/m³]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(INFO!$C$22,INFO!$F$22,INFO!$I$22,INFO!$L$22)</c:f>
              <c:numCache>
                <c:formatCode>#,##0.00" kg/m³"</c:formatCode>
                <c:ptCount val="4"/>
                <c:pt idx="0">
                  <c:v>16.891454612174048</c:v>
                </c:pt>
                <c:pt idx="1">
                  <c:v>17.452012143230597</c:v>
                </c:pt>
                <c:pt idx="2">
                  <c:v>18.870536410996291</c:v>
                </c:pt>
                <c:pt idx="3">
                  <c:v>19.017835251332233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E-4E5B-953C-F95A71060FA7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(INFO!$D$22,INFO!$G$22,INFO!$J$22,INFO!$M$22)</c:f>
              <c:numCache>
                <c:formatCode>#,##0.00" kg/m³"</c:formatCode>
                <c:ptCount val="4"/>
                <c:pt idx="0">
                  <c:v>12.718822446190401</c:v>
                </c:pt>
                <c:pt idx="1">
                  <c:v>13.140877440589209</c:v>
                </c:pt>
                <c:pt idx="2">
                  <c:v>14.20889961745322</c:v>
                </c:pt>
                <c:pt idx="3">
                  <c:v>14.319706912432087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E-4E5B-953C-F95A71060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Change in Radius [mm]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(INFO!$C$30,INFO!$F$30,INFO!$I$30,INFO!$L$30)</c:f>
              <c:numCache>
                <c:formatCode>#,##0.00" mm"</c:formatCode>
                <c:ptCount val="4"/>
                <c:pt idx="0">
                  <c:v>1.84</c:v>
                </c:pt>
                <c:pt idx="1">
                  <c:v>1.84</c:v>
                </c:pt>
                <c:pt idx="2">
                  <c:v>1.81</c:v>
                </c:pt>
                <c:pt idx="3">
                  <c:v>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7-417C-90AF-C408330C0E32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(INFO!$D$30,INFO!$G$30,INFO!$J$30,INFO!$M$30)</c:f>
              <c:numCache>
                <c:formatCode>#,##0.00" mm"</c:formatCode>
                <c:ptCount val="4"/>
                <c:pt idx="0">
                  <c:v>2.27</c:v>
                </c:pt>
                <c:pt idx="1">
                  <c:v>2.27</c:v>
                </c:pt>
                <c:pt idx="2">
                  <c:v>2.2400000000000002</c:v>
                </c:pt>
                <c:pt idx="3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7-417C-90AF-C408330C0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Change in Length [%]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(INFO!$C$28,INFO!$F$28,INFO!$I$28,INFO!$L$28)</c:f>
              <c:numCache>
                <c:formatCode>0.000%</c:formatCode>
                <c:ptCount val="4"/>
                <c:pt idx="0">
                  <c:v>8.2910321489001689E-4</c:v>
                </c:pt>
                <c:pt idx="1">
                  <c:v>4.7080291970802923E-4</c:v>
                </c:pt>
                <c:pt idx="2">
                  <c:v>4.4927536231884058E-4</c:v>
                </c:pt>
                <c:pt idx="3">
                  <c:v>4.422535211267606E-4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F-46D3-B6C7-95C29BB5F60C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(INFO!$D$28,INFO!$G$28,INFO!$J$28,INFO!$M$28)</c:f>
              <c:numCache>
                <c:formatCode>0.000%</c:formatCode>
                <c:ptCount val="4"/>
                <c:pt idx="0">
                  <c:v>3.320642978003384E-4</c:v>
                </c:pt>
                <c:pt idx="1">
                  <c:v>1.6058394160583942E-4</c:v>
                </c:pt>
                <c:pt idx="2">
                  <c:v>9.9999999999999991E-5</c:v>
                </c:pt>
                <c:pt idx="3">
                  <c:v>9.4366197183098595E-5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F-46D3-B6C7-95C29BB5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  <c:max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Change in Radius [%]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(INFO!$C$31,INFO!$F$31,INFO!$I$31,INFO!$L$31)</c:f>
              <c:numCache>
                <c:formatCode>0.000%</c:formatCode>
                <c:ptCount val="4"/>
                <c:pt idx="0">
                  <c:v>3.4074074074074076E-3</c:v>
                </c:pt>
                <c:pt idx="1">
                  <c:v>3.4074074074074076E-3</c:v>
                </c:pt>
                <c:pt idx="2">
                  <c:v>3.351851851851852E-3</c:v>
                </c:pt>
                <c:pt idx="3">
                  <c:v>3.351851851851852E-3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B-4E16-A8E0-E20AC5399816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(INFO!$D$31,INFO!$G$31,INFO!$J$31,INFO!$M$31)</c:f>
              <c:numCache>
                <c:formatCode>0.000%</c:formatCode>
                <c:ptCount val="4"/>
                <c:pt idx="0">
                  <c:v>4.2037037037037034E-3</c:v>
                </c:pt>
                <c:pt idx="1">
                  <c:v>4.2037037037037034E-3</c:v>
                </c:pt>
                <c:pt idx="2">
                  <c:v>4.1481481481481482E-3</c:v>
                </c:pt>
                <c:pt idx="3">
                  <c:v>4.1481481481481482E-3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B-4E16-A8E0-E20AC539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Drag [N]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(INFO!$C$41,INFO!$F$41,INFO!$I$41,INFO!$L$41)</c:f>
              <c:numCache>
                <c:formatCode>#,##0.00" N"</c:formatCode>
                <c:ptCount val="4"/>
                <c:pt idx="0">
                  <c:v>502.09859599999999</c:v>
                </c:pt>
                <c:pt idx="1">
                  <c:v>349.506666</c:v>
                </c:pt>
                <c:pt idx="2">
                  <c:v>320.59035299999999</c:v>
                </c:pt>
                <c:pt idx="3">
                  <c:v>326.87953099999999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0-474E-A54E-55DD3E0FBC18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(INFO!$C$41,INFO!$F$41,INFO!$I$41,INFO!$L$41)</c:f>
              <c:numCache>
                <c:formatCode>#,##0.00" N"</c:formatCode>
                <c:ptCount val="4"/>
                <c:pt idx="0">
                  <c:v>502.09859599999999</c:v>
                </c:pt>
                <c:pt idx="1">
                  <c:v>349.506666</c:v>
                </c:pt>
                <c:pt idx="2">
                  <c:v>320.59035299999999</c:v>
                </c:pt>
                <c:pt idx="3">
                  <c:v>326.87953099999999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0-474E-A54E-55DD3E0FB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Drag increase</a:t>
            </a:r>
            <a:r>
              <a:rPr lang="de-DE" sz="1800" baseline="0"/>
              <a:t> </a:t>
            </a:r>
            <a:r>
              <a:rPr lang="de-DE" sz="1800"/>
              <a:t>[%]</a:t>
            </a:r>
          </a:p>
        </c:rich>
      </c:tx>
      <c:layout>
        <c:manualLayout>
          <c:xMode val="edge"/>
          <c:yMode val="edge"/>
          <c:x val="6.4456931347822224E-2"/>
          <c:y val="4.7172059154066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084494679886297E-2"/>
          <c:y val="0.20056831171804484"/>
          <c:w val="0.81266458792291563"/>
          <c:h val="0.66533501097940673"/>
        </c:manualLayout>
      </c:layout>
      <c:barChart>
        <c:barDir val="col"/>
        <c:grouping val="clustered"/>
        <c:varyColors val="0"/>
        <c:ser>
          <c:idx val="0"/>
          <c:order val="0"/>
          <c:tx>
            <c:v>Aluminium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(INFO!$C$43,INFO!$F$43,INFO!$I$43,INFO!$L$43)</c:f>
              <c:numCache>
                <c:formatCode>0.0%</c:formatCode>
                <c:ptCount val="4"/>
                <c:pt idx="0">
                  <c:v>3.1820685468027125E-2</c:v>
                </c:pt>
                <c:pt idx="1">
                  <c:v>2.215011508967615E-2</c:v>
                </c:pt>
                <c:pt idx="2">
                  <c:v>2.0317532986881298E-2</c:v>
                </c:pt>
                <c:pt idx="3">
                  <c:v>2.0716111984282908E-2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2-4CBD-ACBC-401FB1F2AFBE}"/>
            </c:ext>
          </c:extLst>
        </c:ser>
        <c:ser>
          <c:idx val="1"/>
          <c:order val="1"/>
          <c:tx>
            <c:v>CFRP</c:v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(INFO!$C$1,INFO!$F$1,INFO!$I$1,INFO!$L$1)</c:f>
              <c:strCache>
                <c:ptCount val="4"/>
                <c:pt idx="0">
                  <c:v>Cylinder with spherical end caps</c:v>
                </c:pt>
                <c:pt idx="1">
                  <c:v>Ellipsoid</c:v>
                </c:pt>
                <c:pt idx="2">
                  <c:v>Super-Ellipsoid 1 ("egg")</c:v>
                </c:pt>
                <c:pt idx="3">
                  <c:v>Super-Ellipsoid 2 ("egg")</c:v>
                </c:pt>
              </c:strCache>
            </c:strRef>
          </c:cat>
          <c:val>
            <c:numRef>
              <c:f>(INFO!$C$43,INFO!$F$43,INFO!$I$43,INFO!$L$43)</c:f>
              <c:numCache>
                <c:formatCode>0.0%</c:formatCode>
                <c:ptCount val="4"/>
                <c:pt idx="0">
                  <c:v>3.1820685468027125E-2</c:v>
                </c:pt>
                <c:pt idx="1">
                  <c:v>2.215011508967615E-2</c:v>
                </c:pt>
                <c:pt idx="2">
                  <c:v>2.0317532986881298E-2</c:v>
                </c:pt>
                <c:pt idx="3">
                  <c:v>2.0716111984282908E-2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2-4CBD-ACBC-401FB1F2A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48400"/>
        <c:axId val="1238159920"/>
      </c:barChart>
      <c:catAx>
        <c:axId val="12381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59920"/>
        <c:crosses val="autoZero"/>
        <c:auto val="1"/>
        <c:lblAlgn val="ctr"/>
        <c:lblOffset val="100"/>
        <c:noMultiLvlLbl val="0"/>
      </c:catAx>
      <c:valAx>
        <c:axId val="12381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814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41.png"/><Relationship Id="rId7" Type="http://schemas.openxmlformats.org/officeDocument/2006/relationships/chart" Target="../charts/chart3.xml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2.pn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656677</xdr:colOff>
      <xdr:row>0</xdr:row>
      <xdr:rowOff>161192</xdr:rowOff>
    </xdr:from>
    <xdr:to>
      <xdr:col>25</xdr:col>
      <xdr:colOff>300551</xdr:colOff>
      <xdr:row>2</xdr:row>
      <xdr:rowOff>1466748</xdr:rowOff>
    </xdr:to>
    <xdr:pic>
      <xdr:nvPicPr>
        <xdr:cNvPr id="73" name="Grafik 72" descr="Ein Bild, das Screenshot, Licht, Dunkelheit, Reihe enthält.&#10;&#10;KI-generierte Inhalte können fehlerhaft sein.">
          <a:extLst>
            <a:ext uri="{FF2B5EF4-FFF2-40B4-BE49-F238E27FC236}">
              <a16:creationId xmlns:a16="http://schemas.microsoft.com/office/drawing/2014/main" id="{A8460553-8A37-492F-9425-B3F6AB33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2" t="42836" r="4035" b="35844"/>
        <a:stretch>
          <a:fillRect/>
        </a:stretch>
      </xdr:blipFill>
      <xdr:spPr>
        <a:xfrm>
          <a:off x="19284462" y="161192"/>
          <a:ext cx="9929551" cy="15986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absolute">
    <xdr:from>
      <xdr:col>13</xdr:col>
      <xdr:colOff>657322</xdr:colOff>
      <xdr:row>2</xdr:row>
      <xdr:rowOff>1531108</xdr:rowOff>
    </xdr:from>
    <xdr:to>
      <xdr:col>25</xdr:col>
      <xdr:colOff>301196</xdr:colOff>
      <xdr:row>11</xdr:row>
      <xdr:rowOff>118376</xdr:rowOff>
    </xdr:to>
    <xdr:pic>
      <xdr:nvPicPr>
        <xdr:cNvPr id="74" name="Grafik 73" descr="Ein Bild, das Screenshot, Dunkelheit, Reihe, Nacht enthält.&#10;&#10;KI-generierte Inhalte können fehlerhaft sein.">
          <a:extLst>
            <a:ext uri="{FF2B5EF4-FFF2-40B4-BE49-F238E27FC236}">
              <a16:creationId xmlns:a16="http://schemas.microsoft.com/office/drawing/2014/main" id="{18B4EE33-4F25-B03F-7721-6022E4231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8" t="42836" r="4040" b="35844"/>
        <a:stretch>
          <a:fillRect/>
        </a:stretch>
      </xdr:blipFill>
      <xdr:spPr>
        <a:xfrm>
          <a:off x="19285107" y="1824185"/>
          <a:ext cx="9929551" cy="15986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absolute">
    <xdr:from>
      <xdr:col>13</xdr:col>
      <xdr:colOff>656677</xdr:colOff>
      <xdr:row>11</xdr:row>
      <xdr:rowOff>179011</xdr:rowOff>
    </xdr:from>
    <xdr:to>
      <xdr:col>25</xdr:col>
      <xdr:colOff>300551</xdr:colOff>
      <xdr:row>19</xdr:row>
      <xdr:rowOff>158394</xdr:rowOff>
    </xdr:to>
    <xdr:pic>
      <xdr:nvPicPr>
        <xdr:cNvPr id="75" name="Grafik 74" descr="Ein Bild, das Screenshot, Dunkelheit, Reihe, Nacht enthält.&#10;&#10;KI-generierte Inhalte können fehlerhaft sein.">
          <a:extLst>
            <a:ext uri="{FF2B5EF4-FFF2-40B4-BE49-F238E27FC236}">
              <a16:creationId xmlns:a16="http://schemas.microsoft.com/office/drawing/2014/main" id="{A6202931-EDCC-73C3-66D6-0C03766C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2" t="42836" r="4035" b="35844"/>
        <a:stretch>
          <a:fillRect/>
        </a:stretch>
      </xdr:blipFill>
      <xdr:spPr>
        <a:xfrm>
          <a:off x="19284462" y="3483453"/>
          <a:ext cx="9929551" cy="15986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absolute">
    <xdr:from>
      <xdr:col>13</xdr:col>
      <xdr:colOff>656680</xdr:colOff>
      <xdr:row>20</xdr:row>
      <xdr:rowOff>32371</xdr:rowOff>
    </xdr:from>
    <xdr:to>
      <xdr:col>25</xdr:col>
      <xdr:colOff>300551</xdr:colOff>
      <xdr:row>26</xdr:row>
      <xdr:rowOff>202256</xdr:rowOff>
    </xdr:to>
    <xdr:pic>
      <xdr:nvPicPr>
        <xdr:cNvPr id="76" name="Grafik 75" descr="Ein Bild, das Screenshot, Dunkelheit, Reihe, Nacht enthält.&#10;&#10;KI-generierte Inhalte können fehlerhaft sein.">
          <a:extLst>
            <a:ext uri="{FF2B5EF4-FFF2-40B4-BE49-F238E27FC236}">
              <a16:creationId xmlns:a16="http://schemas.microsoft.com/office/drawing/2014/main" id="{736F9906-FCA0-5715-1EC0-C292FD9E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8" t="42836" r="4040" b="35844"/>
        <a:stretch>
          <a:fillRect/>
        </a:stretch>
      </xdr:blipFill>
      <xdr:spPr>
        <a:xfrm>
          <a:off x="19284465" y="5146563"/>
          <a:ext cx="9929548" cy="159863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8</xdr:col>
      <xdr:colOff>490538</xdr:colOff>
      <xdr:row>79</xdr:row>
      <xdr:rowOff>61913</xdr:rowOff>
    </xdr:to>
    <xdr:graphicFrame macro="">
      <xdr:nvGraphicFramePr>
        <xdr:cNvPr id="84" name="Diagramm 83">
          <a:extLst>
            <a:ext uri="{FF2B5EF4-FFF2-40B4-BE49-F238E27FC236}">
              <a16:creationId xmlns:a16="http://schemas.microsoft.com/office/drawing/2014/main" id="{7F4DA1D1-DB87-4C13-84E1-B4F314398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46</xdr:row>
      <xdr:rowOff>0</xdr:rowOff>
    </xdr:from>
    <xdr:to>
      <xdr:col>8</xdr:col>
      <xdr:colOff>490538</xdr:colOff>
      <xdr:row>62</xdr:row>
      <xdr:rowOff>61913</xdr:rowOff>
    </xdr:to>
    <xdr:graphicFrame macro="">
      <xdr:nvGraphicFramePr>
        <xdr:cNvPr id="86" name="Diagramm 85">
          <a:extLst>
            <a:ext uri="{FF2B5EF4-FFF2-40B4-BE49-F238E27FC236}">
              <a16:creationId xmlns:a16="http://schemas.microsoft.com/office/drawing/2014/main" id="{ECF4CBF8-2375-4217-B5BE-09C970B60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581025</xdr:colOff>
      <xdr:row>63</xdr:row>
      <xdr:rowOff>0</xdr:rowOff>
    </xdr:from>
    <xdr:to>
      <xdr:col>14</xdr:col>
      <xdr:colOff>500063</xdr:colOff>
      <xdr:row>79</xdr:row>
      <xdr:rowOff>61913</xdr:rowOff>
    </xdr:to>
    <xdr:graphicFrame macro="">
      <xdr:nvGraphicFramePr>
        <xdr:cNvPr id="87" name="Diagramm 86">
          <a:extLst>
            <a:ext uri="{FF2B5EF4-FFF2-40B4-BE49-F238E27FC236}">
              <a16:creationId xmlns:a16="http://schemas.microsoft.com/office/drawing/2014/main" id="{72AA1BF8-4622-4F1B-9E52-5C17D14AE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80</xdr:row>
      <xdr:rowOff>0</xdr:rowOff>
    </xdr:from>
    <xdr:to>
      <xdr:col>8</xdr:col>
      <xdr:colOff>490538</xdr:colOff>
      <xdr:row>96</xdr:row>
      <xdr:rowOff>61913</xdr:rowOff>
    </xdr:to>
    <xdr:graphicFrame macro="">
      <xdr:nvGraphicFramePr>
        <xdr:cNvPr id="88" name="Diagramm 87">
          <a:extLst>
            <a:ext uri="{FF2B5EF4-FFF2-40B4-BE49-F238E27FC236}">
              <a16:creationId xmlns:a16="http://schemas.microsoft.com/office/drawing/2014/main" id="{262728C8-7161-4BFA-BB0D-1577DD03D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581025</xdr:colOff>
      <xdr:row>80</xdr:row>
      <xdr:rowOff>0</xdr:rowOff>
    </xdr:from>
    <xdr:to>
      <xdr:col>14</xdr:col>
      <xdr:colOff>500063</xdr:colOff>
      <xdr:row>96</xdr:row>
      <xdr:rowOff>61913</xdr:rowOff>
    </xdr:to>
    <xdr:graphicFrame macro="">
      <xdr:nvGraphicFramePr>
        <xdr:cNvPr id="89" name="Diagramm 88">
          <a:extLst>
            <a:ext uri="{FF2B5EF4-FFF2-40B4-BE49-F238E27FC236}">
              <a16:creationId xmlns:a16="http://schemas.microsoft.com/office/drawing/2014/main" id="{083F9B90-6844-4DFE-97FC-2343451E4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8</xdr:col>
      <xdr:colOff>490538</xdr:colOff>
      <xdr:row>113</xdr:row>
      <xdr:rowOff>61913</xdr:rowOff>
    </xdr:to>
    <xdr:graphicFrame macro="">
      <xdr:nvGraphicFramePr>
        <xdr:cNvPr id="97" name="Diagramm 96">
          <a:extLst>
            <a:ext uri="{FF2B5EF4-FFF2-40B4-BE49-F238E27FC236}">
              <a16:creationId xmlns:a16="http://schemas.microsoft.com/office/drawing/2014/main" id="{79352F01-BFAE-4428-B552-FD4D6C643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595311</xdr:colOff>
      <xdr:row>97</xdr:row>
      <xdr:rowOff>0</xdr:rowOff>
    </xdr:from>
    <xdr:to>
      <xdr:col>14</xdr:col>
      <xdr:colOff>514349</xdr:colOff>
      <xdr:row>113</xdr:row>
      <xdr:rowOff>61913</xdr:rowOff>
    </xdr:to>
    <xdr:graphicFrame macro="">
      <xdr:nvGraphicFramePr>
        <xdr:cNvPr id="98" name="Diagramm 97">
          <a:extLst>
            <a:ext uri="{FF2B5EF4-FFF2-40B4-BE49-F238E27FC236}">
              <a16:creationId xmlns:a16="http://schemas.microsoft.com/office/drawing/2014/main" id="{6A995A80-5B2B-4FF6-9D07-22C12A2C3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234950</xdr:colOff>
      <xdr:row>15</xdr:row>
      <xdr:rowOff>16763</xdr:rowOff>
    </xdr:from>
    <xdr:to>
      <xdr:col>22</xdr:col>
      <xdr:colOff>253999</xdr:colOff>
      <xdr:row>31</xdr:row>
      <xdr:rowOff>71946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8C44ABB3-55F8-3E64-434B-A546D0A73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50" y="2874263"/>
          <a:ext cx="11601449" cy="3103183"/>
        </a:xfrm>
        <a:prstGeom prst="rect">
          <a:avLst/>
        </a:prstGeom>
      </xdr:spPr>
    </xdr:pic>
    <xdr:clientData/>
  </xdr:twoCellAnchor>
  <xdr:twoCellAnchor editAs="oneCell">
    <xdr:from>
      <xdr:col>6</xdr:col>
      <xdr:colOff>521921</xdr:colOff>
      <xdr:row>0</xdr:row>
      <xdr:rowOff>0</xdr:rowOff>
    </xdr:from>
    <xdr:to>
      <xdr:col>25</xdr:col>
      <xdr:colOff>544146</xdr:colOff>
      <xdr:row>45</xdr:row>
      <xdr:rowOff>128588</xdr:rowOff>
    </xdr:to>
    <xdr:pic>
      <xdr:nvPicPr>
        <xdr:cNvPr id="3" name="Grafik 2" descr="undefined">
          <a:extLst>
            <a:ext uri="{FF2B5EF4-FFF2-40B4-BE49-F238E27FC236}">
              <a16:creationId xmlns:a16="http://schemas.microsoft.com/office/drawing/2014/main" id="{A2DD817C-24D9-46FF-86B8-70FE8FDC1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521" y="0"/>
          <a:ext cx="11604625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386369</xdr:colOff>
      <xdr:row>14</xdr:row>
      <xdr:rowOff>168315</xdr:rowOff>
    </xdr:from>
    <xdr:to>
      <xdr:col>25</xdr:col>
      <xdr:colOff>163035</xdr:colOff>
      <xdr:row>33</xdr:row>
      <xdr:rowOff>93104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F5334B9B-B33E-6AEF-0418-5FD9F5E12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4769" y="2835315"/>
          <a:ext cx="12578266" cy="3544289"/>
        </a:xfrm>
        <a:prstGeom prst="rect">
          <a:avLst/>
        </a:prstGeom>
      </xdr:spPr>
    </xdr:pic>
    <xdr:clientData/>
  </xdr:twoCellAnchor>
  <xdr:twoCellAnchor editAs="oneCell">
    <xdr:from>
      <xdr:col>6</xdr:col>
      <xdr:colOff>544146</xdr:colOff>
      <xdr:row>0</xdr:row>
      <xdr:rowOff>0</xdr:rowOff>
    </xdr:from>
    <xdr:to>
      <xdr:col>25</xdr:col>
      <xdr:colOff>569546</xdr:colOff>
      <xdr:row>45</xdr:row>
      <xdr:rowOff>128588</xdr:rowOff>
    </xdr:to>
    <xdr:pic>
      <xdr:nvPicPr>
        <xdr:cNvPr id="2" name="Grafik 1" descr="undefined">
          <a:extLst>
            <a:ext uri="{FF2B5EF4-FFF2-40B4-BE49-F238E27FC236}">
              <a16:creationId xmlns:a16="http://schemas.microsoft.com/office/drawing/2014/main" id="{BE9A3964-E611-FCB2-F079-BAD526779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1746" y="0"/>
          <a:ext cx="11607800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380999</xdr:colOff>
      <xdr:row>14</xdr:row>
      <xdr:rowOff>165653</xdr:rowOff>
    </xdr:from>
    <xdr:to>
      <xdr:col>25</xdr:col>
      <xdr:colOff>435268</xdr:colOff>
      <xdr:row>33</xdr:row>
      <xdr:rowOff>176071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584E20C-4293-E44A-31D2-8213BE1D1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2651" y="2832653"/>
          <a:ext cx="12922268" cy="3629918"/>
        </a:xfrm>
        <a:prstGeom prst="rect">
          <a:avLst/>
        </a:prstGeom>
      </xdr:spPr>
    </xdr:pic>
    <xdr:clientData/>
  </xdr:twoCellAnchor>
  <xdr:twoCellAnchor editAs="oneCell">
    <xdr:from>
      <xdr:col>6</xdr:col>
      <xdr:colOff>518746</xdr:colOff>
      <xdr:row>0</xdr:row>
      <xdr:rowOff>0</xdr:rowOff>
    </xdr:from>
    <xdr:to>
      <xdr:col>25</xdr:col>
      <xdr:colOff>537796</xdr:colOff>
      <xdr:row>45</xdr:row>
      <xdr:rowOff>128588</xdr:rowOff>
    </xdr:to>
    <xdr:pic>
      <xdr:nvPicPr>
        <xdr:cNvPr id="4" name="Grafik 3" descr="undefined">
          <a:extLst>
            <a:ext uri="{FF2B5EF4-FFF2-40B4-BE49-F238E27FC236}">
              <a16:creationId xmlns:a16="http://schemas.microsoft.com/office/drawing/2014/main" id="{5A2E2C73-56C3-4F2C-9AD6-D31AB4998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6346" y="0"/>
          <a:ext cx="11601450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</xdr:colOff>
      <xdr:row>17</xdr:row>
      <xdr:rowOff>65935</xdr:rowOff>
    </xdr:from>
    <xdr:to>
      <xdr:col>19</xdr:col>
      <xdr:colOff>15875</xdr:colOff>
      <xdr:row>28</xdr:row>
      <xdr:rowOff>110594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B219CD6-9DBA-7A50-DEAE-3FEB27D44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55"/>
        <a:stretch>
          <a:fillRect/>
        </a:stretch>
      </xdr:blipFill>
      <xdr:spPr>
        <a:xfrm>
          <a:off x="15875" y="3304435"/>
          <a:ext cx="11461750" cy="2140159"/>
        </a:xfrm>
        <a:prstGeom prst="rect">
          <a:avLst/>
        </a:prstGeom>
      </xdr:spPr>
    </xdr:pic>
    <xdr:clientData/>
  </xdr:twoCellAnchor>
  <xdr:twoCellAnchor editAs="oneCell">
    <xdr:from>
      <xdr:col>6</xdr:col>
      <xdr:colOff>503805</xdr:colOff>
      <xdr:row>0</xdr:row>
      <xdr:rowOff>0</xdr:rowOff>
    </xdr:from>
    <xdr:to>
      <xdr:col>25</xdr:col>
      <xdr:colOff>529205</xdr:colOff>
      <xdr:row>45</xdr:row>
      <xdr:rowOff>128588</xdr:rowOff>
    </xdr:to>
    <xdr:pic>
      <xdr:nvPicPr>
        <xdr:cNvPr id="3" name="Grafik 2" descr="undefined">
          <a:extLst>
            <a:ext uri="{FF2B5EF4-FFF2-40B4-BE49-F238E27FC236}">
              <a16:creationId xmlns:a16="http://schemas.microsoft.com/office/drawing/2014/main" id="{91C2ABC6-C461-4CE3-B6D8-C4DE4B32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334" y="0"/>
          <a:ext cx="11658227" cy="8869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8">
  <rv s="0">
    <v>0</v>
    <v>5</v>
    <v>undefined</v>
  </rv>
  <rv s="1">
    <v>1</v>
    <v>5</v>
  </rv>
  <rv s="1">
    <v>2</v>
    <v>5</v>
  </rv>
  <rv s="1">
    <v>3</v>
    <v>5</v>
  </rv>
  <rv s="1">
    <v>4</v>
    <v>5</v>
  </rv>
  <rv s="1">
    <v>5</v>
    <v>5</v>
  </rv>
  <rv s="1">
    <v>6</v>
    <v>5</v>
  </rv>
  <rv s="1">
    <v>7</v>
    <v>5</v>
  </rv>
  <rv s="1">
    <v>8</v>
    <v>5</v>
  </rv>
  <rv s="1">
    <v>9</v>
    <v>5</v>
  </rv>
  <rv s="1">
    <v>10</v>
    <v>5</v>
  </rv>
  <rv s="1">
    <v>11</v>
    <v>5</v>
  </rv>
  <rv s="1">
    <v>12</v>
    <v>5</v>
  </rv>
  <rv s="0">
    <v>13</v>
    <v>5</v>
    <v>Ein Bild, das Farbigkeit, Screenshot, Licht, Kunst enthält.
KI-generierte Inhalte können fehlerhaft sein.</v>
  </rv>
  <rv s="1">
    <v>14</v>
    <v>5</v>
  </rv>
  <rv s="1">
    <v>15</v>
    <v>5</v>
  </rv>
  <rv s="1">
    <v>16</v>
    <v>5</v>
  </rv>
  <rv s="1">
    <v>17</v>
    <v>5</v>
  </rv>
  <rv s="1">
    <v>18</v>
    <v>5</v>
  </rv>
  <rv s="1">
    <v>19</v>
    <v>5</v>
  </rv>
  <rv s="1">
    <v>20</v>
    <v>5</v>
  </rv>
  <rv s="1">
    <v>21</v>
    <v>5</v>
  </rv>
  <rv s="0">
    <v>22</v>
    <v>5</v>
    <v>Ein Bild, das Farbigkeit, Screenshot, Kunst, Grafiken enthält.
KI-generierte Inhalte können fehlerhaft sein.</v>
  </rv>
  <rv s="1">
    <v>23</v>
    <v>5</v>
  </rv>
  <rv s="1">
    <v>24</v>
    <v>5</v>
  </rv>
  <rv s="1">
    <v>25</v>
    <v>5</v>
  </rv>
  <rv s="1">
    <v>26</v>
    <v>5</v>
  </rv>
  <rv s="0">
    <v>27</v>
    <v>5</v>
    <v>Ein Bild, das Farbigkeit, Screenshot, Bernstein, Licht enthält.
KI-generierte Inhalte können fehlerhaft sein.</v>
  </rv>
  <rv s="1">
    <v>28</v>
    <v>5</v>
  </rv>
  <rv s="1">
    <v>29</v>
    <v>5</v>
  </rv>
  <rv s="1">
    <v>30</v>
    <v>5</v>
  </rv>
  <rv s="1">
    <v>31</v>
    <v>5</v>
  </rv>
  <rv s="0">
    <v>32</v>
    <v>5</v>
    <v>Ein Bild, das Farbigkeit, Screenshot, Grafiken, Grafikdesign enthält.
KI-generierte Inhalte können fehlerhaft sein.</v>
  </rv>
  <rv s="1">
    <v>33</v>
    <v>5</v>
  </rv>
  <rv s="1">
    <v>34</v>
    <v>5</v>
  </rv>
  <rv s="1">
    <v>35</v>
    <v>5</v>
  </rv>
  <rv s="1">
    <v>36</v>
    <v>5</v>
  </rv>
  <rv s="0">
    <v>37</v>
    <v>5</v>
    <v>Ein Bild, das Farbigkeit, lila, Screenshot, violett enthält.
KI-generierte Inhalte können fehlerhaft sein.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8176-C78F-4FDC-8119-01E0D509F2B1}">
  <sheetPr codeName="Tabelle3"/>
  <dimension ref="A1:N43"/>
  <sheetViews>
    <sheetView showGridLines="0" tabSelected="1" zoomScale="80" zoomScaleNormal="80" workbookViewId="0">
      <selection activeCell="L120" sqref="L120"/>
    </sheetView>
  </sheetViews>
  <sheetFormatPr baseColWidth="10" defaultRowHeight="15" x14ac:dyDescent="0.25"/>
  <cols>
    <col min="1" max="1" width="24.42578125" style="4" customWidth="1"/>
    <col min="2" max="2" width="2.85546875" style="5" customWidth="1"/>
    <col min="3" max="4" width="30.42578125" style="9" customWidth="1"/>
    <col min="5" max="5" width="2.85546875" style="5" customWidth="1"/>
    <col min="6" max="7" width="30.42578125" style="9" customWidth="1"/>
    <col min="8" max="8" width="2.85546875" style="5" customWidth="1"/>
    <col min="9" max="10" width="30.42578125" style="9" customWidth="1"/>
    <col min="11" max="11" width="2.85546875" style="5" customWidth="1"/>
    <col min="12" max="13" width="30.42578125" style="9" customWidth="1"/>
    <col min="14" max="14" width="28.5703125" style="5" bestFit="1" customWidth="1"/>
    <col min="15" max="16384" width="11.42578125" style="5"/>
  </cols>
  <sheetData>
    <row r="1" spans="1:13" s="47" customFormat="1" ht="15.75" x14ac:dyDescent="0.25">
      <c r="A1" s="52" t="s">
        <v>46</v>
      </c>
      <c r="C1" s="48" t="s">
        <v>28</v>
      </c>
      <c r="D1" s="48"/>
      <c r="F1" s="48" t="s">
        <v>33</v>
      </c>
      <c r="G1" s="48"/>
      <c r="I1" s="48" t="s">
        <v>47</v>
      </c>
      <c r="J1" s="48"/>
      <c r="L1" s="48" t="s">
        <v>48</v>
      </c>
      <c r="M1" s="48"/>
    </row>
    <row r="2" spans="1:13" ht="7.5" customHeight="1" x14ac:dyDescent="0.25">
      <c r="C2" s="8"/>
      <c r="F2" s="8"/>
      <c r="I2" s="8"/>
      <c r="L2" s="8"/>
    </row>
    <row r="3" spans="1:13" ht="132" customHeight="1" x14ac:dyDescent="0.25">
      <c r="A3" s="20" t="e" vm="1">
        <v>#VALUE!</v>
      </c>
      <c r="C3" s="6" t="e" vm="2">
        <v>#VALUE!</v>
      </c>
      <c r="D3" s="6"/>
      <c r="F3" s="6" t="e" vm="3">
        <v>#VALUE!</v>
      </c>
      <c r="G3" s="6"/>
      <c r="I3" s="6" t="e" vm="4">
        <v>#VALUE!</v>
      </c>
      <c r="J3" s="6"/>
      <c r="L3" s="6" t="e" vm="5">
        <v>#VALUE!</v>
      </c>
      <c r="M3" s="6"/>
    </row>
    <row r="4" spans="1:13" ht="7.5" customHeight="1" x14ac:dyDescent="0.25">
      <c r="C4" s="8"/>
      <c r="F4" s="8"/>
      <c r="I4" s="8"/>
      <c r="L4" s="8"/>
    </row>
    <row r="5" spans="1:13" x14ac:dyDescent="0.25">
      <c r="A5" s="10" t="s">
        <v>19</v>
      </c>
      <c r="C5" s="54">
        <f>4728/2</f>
        <v>2364</v>
      </c>
      <c r="D5" s="55"/>
      <c r="F5" s="13">
        <v>2740</v>
      </c>
      <c r="G5" s="13"/>
      <c r="I5" s="13">
        <v>1980</v>
      </c>
      <c r="J5" s="13"/>
      <c r="L5" s="13">
        <v>1980</v>
      </c>
      <c r="M5" s="13"/>
    </row>
    <row r="6" spans="1:13" s="7" customFormat="1" x14ac:dyDescent="0.25">
      <c r="A6" s="11" t="s">
        <v>20</v>
      </c>
      <c r="C6" s="16" t="s">
        <v>34</v>
      </c>
      <c r="D6" s="14"/>
      <c r="F6" s="14">
        <v>4</v>
      </c>
      <c r="G6" s="14"/>
      <c r="I6" s="14">
        <v>2</v>
      </c>
      <c r="J6" s="14"/>
      <c r="L6" s="14">
        <v>2</v>
      </c>
      <c r="M6" s="14"/>
    </row>
    <row r="7" spans="1:13" x14ac:dyDescent="0.25">
      <c r="A7" s="10" t="s">
        <v>21</v>
      </c>
      <c r="C7" s="13">
        <v>540</v>
      </c>
      <c r="D7" s="13"/>
      <c r="F7" s="13">
        <v>540</v>
      </c>
      <c r="G7" s="13"/>
      <c r="I7" s="13">
        <v>540</v>
      </c>
      <c r="J7" s="13"/>
      <c r="L7" s="13">
        <v>540</v>
      </c>
      <c r="M7" s="13"/>
    </row>
    <row r="8" spans="1:13" s="7" customFormat="1" x14ac:dyDescent="0.25">
      <c r="A8" s="11" t="s">
        <v>22</v>
      </c>
      <c r="C8" s="16" t="s">
        <v>34</v>
      </c>
      <c r="D8" s="14"/>
      <c r="F8" s="14">
        <v>2</v>
      </c>
      <c r="G8" s="14"/>
      <c r="I8" s="14">
        <v>2</v>
      </c>
      <c r="J8" s="14"/>
      <c r="L8" s="14">
        <v>2</v>
      </c>
      <c r="M8" s="14"/>
    </row>
    <row r="9" spans="1:13" ht="7.5" customHeight="1" x14ac:dyDescent="0.25">
      <c r="C9" s="8"/>
      <c r="F9" s="8"/>
      <c r="I9" s="8"/>
      <c r="L9" s="8"/>
    </row>
    <row r="10" spans="1:13" x14ac:dyDescent="0.25">
      <c r="A10" s="10" t="s">
        <v>23</v>
      </c>
      <c r="C10" s="12" t="s">
        <v>34</v>
      </c>
      <c r="D10" s="13"/>
      <c r="F10" s="12" t="s">
        <v>34</v>
      </c>
      <c r="G10" s="13"/>
      <c r="I10" s="12">
        <v>4920</v>
      </c>
      <c r="J10" s="13"/>
      <c r="L10" s="12">
        <v>5120</v>
      </c>
      <c r="M10" s="13"/>
    </row>
    <row r="11" spans="1:13" s="7" customFormat="1" x14ac:dyDescent="0.25">
      <c r="A11" s="11" t="s">
        <v>24</v>
      </c>
      <c r="C11" s="16" t="s">
        <v>34</v>
      </c>
      <c r="D11" s="14"/>
      <c r="F11" s="16" t="s">
        <v>34</v>
      </c>
      <c r="G11" s="14"/>
      <c r="I11" s="16">
        <v>2</v>
      </c>
      <c r="J11" s="14"/>
      <c r="L11" s="16">
        <v>2</v>
      </c>
      <c r="M11" s="14"/>
    </row>
    <row r="12" spans="1:13" x14ac:dyDescent="0.25">
      <c r="A12" s="10" t="s">
        <v>25</v>
      </c>
      <c r="C12" s="12" t="s">
        <v>34</v>
      </c>
      <c r="D12" s="13"/>
      <c r="F12" s="12" t="s">
        <v>34</v>
      </c>
      <c r="G12" s="13"/>
      <c r="I12" s="13">
        <v>540</v>
      </c>
      <c r="J12" s="13"/>
      <c r="L12" s="13">
        <v>540</v>
      </c>
      <c r="M12" s="13"/>
    </row>
    <row r="13" spans="1:13" s="7" customFormat="1" x14ac:dyDescent="0.25">
      <c r="A13" s="11" t="s">
        <v>26</v>
      </c>
      <c r="C13" s="16" t="s">
        <v>34</v>
      </c>
      <c r="D13" s="14"/>
      <c r="F13" s="16" t="s">
        <v>34</v>
      </c>
      <c r="G13" s="14"/>
      <c r="I13" s="16">
        <v>1.6</v>
      </c>
      <c r="J13" s="14"/>
      <c r="L13" s="16">
        <v>1.4</v>
      </c>
      <c r="M13" s="14"/>
    </row>
    <row r="14" spans="1:13" ht="7.5" customHeight="1" x14ac:dyDescent="0.25"/>
    <row r="15" spans="1:13" s="31" customFormat="1" ht="45" x14ac:dyDescent="0.25">
      <c r="A15" s="30" t="s">
        <v>29</v>
      </c>
      <c r="C15" s="32" t="s">
        <v>30</v>
      </c>
      <c r="D15" s="33" t="s">
        <v>36</v>
      </c>
      <c r="F15" s="32" t="s">
        <v>30</v>
      </c>
      <c r="G15" s="33" t="s">
        <v>36</v>
      </c>
      <c r="I15" s="32" t="s">
        <v>30</v>
      </c>
      <c r="J15" s="33" t="s">
        <v>36</v>
      </c>
      <c r="L15" s="32" t="s">
        <v>30</v>
      </c>
      <c r="M15" s="33" t="s">
        <v>36</v>
      </c>
    </row>
    <row r="16" spans="1:13" ht="7.5" customHeight="1" x14ac:dyDescent="0.25"/>
    <row r="17" spans="1:14" s="18" customFormat="1" x14ac:dyDescent="0.25">
      <c r="A17" s="17" t="s">
        <v>31</v>
      </c>
      <c r="C17" s="19">
        <v>1.5</v>
      </c>
      <c r="D17" s="19">
        <v>2.1</v>
      </c>
      <c r="F17" s="19">
        <v>1.5</v>
      </c>
      <c r="G17" s="19">
        <v>2.1</v>
      </c>
      <c r="I17" s="19">
        <v>1.5</v>
      </c>
      <c r="J17" s="19">
        <v>2.1</v>
      </c>
      <c r="L17" s="19">
        <v>1.5</v>
      </c>
      <c r="M17" s="19">
        <v>2.1</v>
      </c>
    </row>
    <row r="18" spans="1:14" x14ac:dyDescent="0.25">
      <c r="A18" s="15" t="s">
        <v>32</v>
      </c>
      <c r="C18" s="29" t="s">
        <v>34</v>
      </c>
      <c r="D18" s="34" t="s">
        <v>37</v>
      </c>
      <c r="F18" s="29" t="s">
        <v>34</v>
      </c>
      <c r="G18" s="34" t="s">
        <v>37</v>
      </c>
      <c r="I18" s="29" t="s">
        <v>34</v>
      </c>
      <c r="J18" s="34" t="s">
        <v>37</v>
      </c>
      <c r="L18" s="29" t="s">
        <v>34</v>
      </c>
      <c r="M18" s="34" t="s">
        <v>37</v>
      </c>
    </row>
    <row r="19" spans="1:14" ht="7.5" customHeight="1" x14ac:dyDescent="0.25"/>
    <row r="20" spans="1:14" x14ac:dyDescent="0.25">
      <c r="A20" s="21" t="s">
        <v>27</v>
      </c>
      <c r="C20" s="25">
        <v>4001474210</v>
      </c>
      <c r="D20" s="25"/>
      <c r="F20" s="25">
        <v>4016130600</v>
      </c>
      <c r="G20" s="25"/>
      <c r="I20" s="25">
        <v>4023050450</v>
      </c>
      <c r="J20" s="25"/>
      <c r="L20" s="25">
        <v>4016476060</v>
      </c>
      <c r="M20" s="25"/>
    </row>
    <row r="21" spans="1:14" s="23" customFormat="1" x14ac:dyDescent="0.25">
      <c r="A21" s="22" t="s">
        <v>35</v>
      </c>
      <c r="C21" s="24">
        <f>4*0.01689768*1000</f>
        <v>67.590720000000005</v>
      </c>
      <c r="D21" s="24">
        <f>4*0.01272351*1000</f>
        <v>50.894040000000004</v>
      </c>
      <c r="F21" s="24">
        <f>4*0.01752239*1000</f>
        <v>70.089559999999992</v>
      </c>
      <c r="G21" s="24">
        <f>4*0.01319387*1000</f>
        <v>52.775480000000002</v>
      </c>
      <c r="I21" s="24">
        <f>4*0.01897928*1000</f>
        <v>75.917120000000011</v>
      </c>
      <c r="J21" s="24">
        <f>4*0.01429078*1000</f>
        <v>57.163119999999999</v>
      </c>
      <c r="L21" s="24">
        <f>4*0.01909617*1000</f>
        <v>76.384680000000003</v>
      </c>
      <c r="M21" s="24">
        <f>4*0.01437869*1000</f>
        <v>57.514759999999995</v>
      </c>
    </row>
    <row r="22" spans="1:14" s="26" customFormat="1" x14ac:dyDescent="0.25">
      <c r="A22" s="27" t="s">
        <v>50</v>
      </c>
      <c r="C22" s="28">
        <f>C21/C20*1000000000</f>
        <v>16.891454612174048</v>
      </c>
      <c r="D22" s="28">
        <f>D21/C20*1000000000</f>
        <v>12.718822446190401</v>
      </c>
      <c r="F22" s="28">
        <f>F21/F20*1000000000</f>
        <v>17.452012143230597</v>
      </c>
      <c r="G22" s="28">
        <f>G21/F20*1000000000</f>
        <v>13.140877440589209</v>
      </c>
      <c r="I22" s="28">
        <f>I21/I20*1000000000</f>
        <v>18.870536410996291</v>
      </c>
      <c r="J22" s="28">
        <f>J21/I20*1000000000</f>
        <v>14.20889961745322</v>
      </c>
      <c r="L22" s="28">
        <f>L21/L20*1000000000</f>
        <v>19.017835251332233</v>
      </c>
      <c r="M22" s="28">
        <f>M21/L20*1000000000</f>
        <v>14.319706912432087</v>
      </c>
    </row>
    <row r="24" spans="1:14" s="31" customFormat="1" ht="30" x14ac:dyDescent="0.25">
      <c r="A24" s="49" t="s">
        <v>42</v>
      </c>
      <c r="C24" s="35" t="s">
        <v>38</v>
      </c>
      <c r="D24" s="35" t="s">
        <v>38</v>
      </c>
      <c r="F24" s="35" t="s">
        <v>38</v>
      </c>
      <c r="G24" s="35" t="s">
        <v>38</v>
      </c>
      <c r="I24" s="35" t="s">
        <v>38</v>
      </c>
      <c r="J24" s="35" t="s">
        <v>38</v>
      </c>
      <c r="L24" s="35" t="s">
        <v>38</v>
      </c>
      <c r="M24" s="35" t="s">
        <v>38</v>
      </c>
    </row>
    <row r="25" spans="1:14" s="31" customFormat="1" ht="30" x14ac:dyDescent="0.25">
      <c r="A25" s="49"/>
      <c r="C25" s="35" t="s">
        <v>43</v>
      </c>
      <c r="D25" s="35" t="s">
        <v>43</v>
      </c>
      <c r="F25" s="35" t="s">
        <v>43</v>
      </c>
      <c r="G25" s="35" t="s">
        <v>43</v>
      </c>
      <c r="I25" s="35" t="s">
        <v>43</v>
      </c>
      <c r="J25" s="35" t="s">
        <v>43</v>
      </c>
      <c r="L25" s="35" t="s">
        <v>43</v>
      </c>
      <c r="M25" s="35" t="s">
        <v>43</v>
      </c>
    </row>
    <row r="26" spans="1:14" ht="7.5" customHeight="1" x14ac:dyDescent="0.25"/>
    <row r="27" spans="1:14" s="51" customFormat="1" ht="30" x14ac:dyDescent="0.25">
      <c r="A27" s="50" t="s">
        <v>44</v>
      </c>
      <c r="C27" s="36">
        <v>3.92</v>
      </c>
      <c r="D27" s="36">
        <v>1.57</v>
      </c>
      <c r="F27" s="36">
        <v>2.58</v>
      </c>
      <c r="G27" s="36">
        <v>0.88</v>
      </c>
      <c r="I27" s="36">
        <v>3.1</v>
      </c>
      <c r="J27" s="36">
        <v>0.69</v>
      </c>
      <c r="L27" s="36">
        <v>3.14</v>
      </c>
      <c r="M27" s="36">
        <v>0.67</v>
      </c>
    </row>
    <row r="28" spans="1:14" s="57" customFormat="1" x14ac:dyDescent="0.25">
      <c r="A28" s="56"/>
      <c r="C28" s="58">
        <f>C27/(C5+C5)</f>
        <v>8.2910321489001689E-4</v>
      </c>
      <c r="D28" s="58">
        <f>D27/(C5+C5)</f>
        <v>3.320642978003384E-4</v>
      </c>
      <c r="F28" s="58">
        <f>F27/(F5+F5)</f>
        <v>4.7080291970802923E-4</v>
      </c>
      <c r="G28" s="58">
        <f>G27/(F5+F5)</f>
        <v>1.6058394160583942E-4</v>
      </c>
      <c r="I28" s="58">
        <f>I27/(I5+I10)</f>
        <v>4.4927536231884058E-4</v>
      </c>
      <c r="J28" s="58">
        <f>J27/(I5+I10)</f>
        <v>9.9999999999999991E-5</v>
      </c>
      <c r="L28" s="58">
        <f>L27/(L5+L10)</f>
        <v>4.422535211267606E-4</v>
      </c>
      <c r="M28" s="58">
        <f>M27/(L5+L10)</f>
        <v>9.4366197183098595E-5</v>
      </c>
    </row>
    <row r="29" spans="1:14" s="38" customFormat="1" ht="43.5" customHeight="1" x14ac:dyDescent="0.25">
      <c r="A29" s="37"/>
      <c r="C29" s="39" t="e" vm="6">
        <v>#VALUE!</v>
      </c>
      <c r="D29" s="39" t="e" vm="7">
        <v>#VALUE!</v>
      </c>
      <c r="F29" s="39" t="e" vm="8">
        <v>#VALUE!</v>
      </c>
      <c r="G29" s="39" t="e" vm="9">
        <v>#VALUE!</v>
      </c>
      <c r="I29" s="39" t="e" vm="10">
        <v>#VALUE!</v>
      </c>
      <c r="J29" s="39" t="e" vm="11">
        <v>#VALUE!</v>
      </c>
      <c r="L29" s="39" t="e" vm="12">
        <v>#VALUE!</v>
      </c>
      <c r="M29" s="39" t="e" vm="13">
        <v>#VALUE!</v>
      </c>
      <c r="N29" s="38" t="e" vm="14">
        <v>#VALUE!</v>
      </c>
    </row>
    <row r="30" spans="1:14" s="51" customFormat="1" ht="30" x14ac:dyDescent="0.25">
      <c r="A30" s="50" t="s">
        <v>45</v>
      </c>
      <c r="C30" s="36">
        <v>1.84</v>
      </c>
      <c r="D30" s="36">
        <v>2.27</v>
      </c>
      <c r="F30" s="36">
        <v>1.84</v>
      </c>
      <c r="G30" s="36">
        <v>2.27</v>
      </c>
      <c r="I30" s="36">
        <v>1.81</v>
      </c>
      <c r="J30" s="36">
        <v>2.2400000000000002</v>
      </c>
      <c r="L30" s="36">
        <v>1.81</v>
      </c>
      <c r="M30" s="36">
        <v>2.2400000000000002</v>
      </c>
    </row>
    <row r="31" spans="1:14" s="57" customFormat="1" x14ac:dyDescent="0.25">
      <c r="A31" s="56"/>
      <c r="C31" s="58">
        <f>C30/C7</f>
        <v>3.4074074074074076E-3</v>
      </c>
      <c r="D31" s="58">
        <f>D30/C7</f>
        <v>4.2037037037037034E-3</v>
      </c>
      <c r="F31" s="58">
        <f>F30/F7</f>
        <v>3.4074074074074076E-3</v>
      </c>
      <c r="G31" s="58">
        <f>G30/F7</f>
        <v>4.2037037037037034E-3</v>
      </c>
      <c r="I31" s="58">
        <f>I30/I7</f>
        <v>3.351851851851852E-3</v>
      </c>
      <c r="J31" s="58">
        <f>J30/I7</f>
        <v>4.1481481481481482E-3</v>
      </c>
      <c r="L31" s="58">
        <f>L30/L7</f>
        <v>3.351851851851852E-3</v>
      </c>
      <c r="M31" s="58">
        <f>M30/L7</f>
        <v>4.1481481481481482E-3</v>
      </c>
    </row>
    <row r="32" spans="1:14" s="38" customFormat="1" ht="43.5" customHeight="1" x14ac:dyDescent="0.25">
      <c r="A32" s="37"/>
      <c r="C32" s="39" t="e" vm="15">
        <v>#VALUE!</v>
      </c>
      <c r="D32" s="39" t="e" vm="16">
        <v>#VALUE!</v>
      </c>
      <c r="F32" s="39" t="e" vm="17">
        <v>#VALUE!</v>
      </c>
      <c r="G32" s="39" t="e" vm="18">
        <v>#VALUE!</v>
      </c>
      <c r="I32" s="39" t="e" vm="19">
        <v>#VALUE!</v>
      </c>
      <c r="J32" s="39" t="e" vm="20">
        <v>#VALUE!</v>
      </c>
      <c r="L32" s="39" t="e" vm="21">
        <v>#VALUE!</v>
      </c>
      <c r="M32" s="39" t="e" vm="22">
        <v>#VALUE!</v>
      </c>
      <c r="N32" s="38" t="e" vm="23">
        <v>#VALUE!</v>
      </c>
    </row>
    <row r="33" spans="1:14" ht="7.5" customHeight="1" x14ac:dyDescent="0.25"/>
    <row r="34" spans="1:14" s="44" customFormat="1" x14ac:dyDescent="0.25">
      <c r="A34" s="43" t="s">
        <v>41</v>
      </c>
      <c r="C34" s="45">
        <v>250.8</v>
      </c>
      <c r="D34" s="46" t="s">
        <v>34</v>
      </c>
      <c r="F34" s="45">
        <v>251.2</v>
      </c>
      <c r="G34" s="46" t="s">
        <v>34</v>
      </c>
      <c r="I34" s="45">
        <v>249.1</v>
      </c>
      <c r="J34" s="46" t="s">
        <v>34</v>
      </c>
      <c r="L34" s="45">
        <v>249</v>
      </c>
      <c r="M34" s="46" t="s">
        <v>34</v>
      </c>
    </row>
    <row r="35" spans="1:14" s="38" customFormat="1" ht="43.5" customHeight="1" x14ac:dyDescent="0.25">
      <c r="A35" s="37"/>
      <c r="C35" s="39" t="e" vm="24">
        <v>#VALUE!</v>
      </c>
      <c r="D35" s="39"/>
      <c r="F35" s="39" t="e" vm="25">
        <v>#VALUE!</v>
      </c>
      <c r="G35" s="39"/>
      <c r="I35" s="39" t="e" vm="26">
        <v>#VALUE!</v>
      </c>
      <c r="J35" s="39"/>
      <c r="L35" s="39" t="e" vm="27">
        <v>#VALUE!</v>
      </c>
      <c r="M35" s="39"/>
      <c r="N35" s="38" t="e" vm="28">
        <v>#VALUE!</v>
      </c>
    </row>
    <row r="36" spans="1:14" x14ac:dyDescent="0.25">
      <c r="A36" s="40" t="s">
        <v>39</v>
      </c>
      <c r="C36" s="42" t="s">
        <v>34</v>
      </c>
      <c r="D36" s="41">
        <v>5.53</v>
      </c>
      <c r="F36" s="42" t="s">
        <v>34</v>
      </c>
      <c r="G36" s="41">
        <v>5.53</v>
      </c>
      <c r="I36" s="42" t="s">
        <v>34</v>
      </c>
      <c r="J36" s="41">
        <v>5.58</v>
      </c>
      <c r="L36" s="42" t="s">
        <v>34</v>
      </c>
      <c r="M36" s="41">
        <v>5.58</v>
      </c>
    </row>
    <row r="37" spans="1:14" s="38" customFormat="1" ht="43.5" customHeight="1" x14ac:dyDescent="0.25">
      <c r="A37" s="37"/>
      <c r="C37" s="39"/>
      <c r="D37" s="39" t="e" vm="29">
        <v>#VALUE!</v>
      </c>
      <c r="F37" s="39"/>
      <c r="G37" s="39" t="e" vm="30">
        <v>#VALUE!</v>
      </c>
      <c r="I37" s="39"/>
      <c r="J37" s="39" t="e" vm="31">
        <v>#VALUE!</v>
      </c>
      <c r="L37" s="39"/>
      <c r="M37" s="39" t="e" vm="32">
        <v>#VALUE!</v>
      </c>
      <c r="N37" s="38" t="e" vm="33">
        <v>#VALUE!</v>
      </c>
    </row>
    <row r="38" spans="1:14" x14ac:dyDescent="0.25">
      <c r="A38" s="40" t="s">
        <v>40</v>
      </c>
      <c r="C38" s="42" t="s">
        <v>34</v>
      </c>
      <c r="D38" s="41">
        <v>1.04</v>
      </c>
      <c r="F38" s="42" t="s">
        <v>34</v>
      </c>
      <c r="G38" s="41">
        <v>1.04</v>
      </c>
      <c r="I38" s="42" t="s">
        <v>34</v>
      </c>
      <c r="J38" s="41">
        <v>1.05</v>
      </c>
      <c r="L38" s="42" t="s">
        <v>34</v>
      </c>
      <c r="M38" s="41">
        <v>1.05</v>
      </c>
    </row>
    <row r="39" spans="1:14" s="38" customFormat="1" ht="43.5" customHeight="1" x14ac:dyDescent="0.25">
      <c r="A39" s="37"/>
      <c r="C39" s="39"/>
      <c r="D39" s="39" t="e" vm="34">
        <v>#VALUE!</v>
      </c>
      <c r="F39" s="39"/>
      <c r="G39" s="39" t="e" vm="35">
        <v>#VALUE!</v>
      </c>
      <c r="I39" s="39"/>
      <c r="J39" s="39" t="e" vm="36">
        <v>#VALUE!</v>
      </c>
      <c r="L39" s="39"/>
      <c r="M39" s="39" t="e" vm="37">
        <v>#VALUE!</v>
      </c>
      <c r="N39" s="38" t="e" vm="38">
        <v>#VALUE!</v>
      </c>
    </row>
    <row r="40" spans="1:14" ht="7.5" customHeight="1" x14ac:dyDescent="0.25"/>
    <row r="41" spans="1:14" s="64" customFormat="1" ht="15" customHeight="1" x14ac:dyDescent="0.25">
      <c r="A41" s="63" t="s">
        <v>52</v>
      </c>
      <c r="C41" s="65">
        <v>502.09859599999999</v>
      </c>
      <c r="D41" s="65"/>
      <c r="F41" s="65">
        <v>349.506666</v>
      </c>
      <c r="G41" s="65"/>
      <c r="I41" s="65">
        <v>320.59035299999999</v>
      </c>
      <c r="J41" s="65"/>
      <c r="L41" s="65">
        <v>326.87953099999999</v>
      </c>
      <c r="M41" s="65"/>
      <c r="N41" s="62" t="s">
        <v>53</v>
      </c>
    </row>
    <row r="42" spans="1:14" s="60" customFormat="1" x14ac:dyDescent="0.25">
      <c r="A42" s="59" t="s">
        <v>51</v>
      </c>
      <c r="C42" s="61">
        <v>15779</v>
      </c>
      <c r="D42" s="61"/>
      <c r="F42" s="61">
        <v>15779</v>
      </c>
      <c r="G42" s="61"/>
      <c r="I42" s="61">
        <v>15779</v>
      </c>
      <c r="J42" s="61"/>
      <c r="L42" s="61">
        <v>15779</v>
      </c>
      <c r="M42" s="61"/>
      <c r="N42" s="62"/>
    </row>
    <row r="43" spans="1:14" s="31" customFormat="1" x14ac:dyDescent="0.25">
      <c r="A43" s="53" t="s">
        <v>49</v>
      </c>
      <c r="C43" s="66">
        <f>C41/C42</f>
        <v>3.1820685468027125E-2</v>
      </c>
      <c r="D43" s="66"/>
      <c r="E43" s="67"/>
      <c r="F43" s="66">
        <f>F41/F42</f>
        <v>2.215011508967615E-2</v>
      </c>
      <c r="G43" s="66"/>
      <c r="H43" s="67"/>
      <c r="I43" s="66">
        <f>I41/I42</f>
        <v>2.0317532986881298E-2</v>
      </c>
      <c r="J43" s="66"/>
      <c r="K43" s="67"/>
      <c r="L43" s="66">
        <f>L41/L42</f>
        <v>2.0716111984282908E-2</v>
      </c>
      <c r="M43" s="66"/>
      <c r="N43" s="62"/>
    </row>
  </sheetData>
  <mergeCells count="57">
    <mergeCell ref="N41:N43"/>
    <mergeCell ref="C42:D42"/>
    <mergeCell ref="F42:G42"/>
    <mergeCell ref="I42:J42"/>
    <mergeCell ref="L42:M42"/>
    <mergeCell ref="C43:D43"/>
    <mergeCell ref="F43:G43"/>
    <mergeCell ref="I43:J43"/>
    <mergeCell ref="L43:M43"/>
    <mergeCell ref="C41:D41"/>
    <mergeCell ref="F41:G41"/>
    <mergeCell ref="I41:J41"/>
    <mergeCell ref="L41:M41"/>
    <mergeCell ref="L10:M10"/>
    <mergeCell ref="L11:M11"/>
    <mergeCell ref="L12:M12"/>
    <mergeCell ref="L13:M13"/>
    <mergeCell ref="L20:M20"/>
    <mergeCell ref="C5:D5"/>
    <mergeCell ref="C10:D10"/>
    <mergeCell ref="F20:G20"/>
    <mergeCell ref="I5:J5"/>
    <mergeCell ref="I6:J6"/>
    <mergeCell ref="I7:J7"/>
    <mergeCell ref="I8:J8"/>
    <mergeCell ref="I10:J10"/>
    <mergeCell ref="I11:J11"/>
    <mergeCell ref="I12:J12"/>
    <mergeCell ref="I13:J13"/>
    <mergeCell ref="I20:J20"/>
    <mergeCell ref="C13:D13"/>
    <mergeCell ref="C20:D20"/>
    <mergeCell ref="F5:G5"/>
    <mergeCell ref="F6:G6"/>
    <mergeCell ref="F7:G7"/>
    <mergeCell ref="F8:G8"/>
    <mergeCell ref="F10:G10"/>
    <mergeCell ref="F11:G11"/>
    <mergeCell ref="F12:G12"/>
    <mergeCell ref="F13:G13"/>
    <mergeCell ref="L1:M1"/>
    <mergeCell ref="L3:M3"/>
    <mergeCell ref="C7:D7"/>
    <mergeCell ref="C6:D6"/>
    <mergeCell ref="C8:D8"/>
    <mergeCell ref="L5:M5"/>
    <mergeCell ref="L6:M6"/>
    <mergeCell ref="L7:M7"/>
    <mergeCell ref="L8:M8"/>
    <mergeCell ref="C1:D1"/>
    <mergeCell ref="C3:D3"/>
    <mergeCell ref="F1:G1"/>
    <mergeCell ref="F3:G3"/>
    <mergeCell ref="I1:J1"/>
    <mergeCell ref="I3:J3"/>
    <mergeCell ref="C12:D12"/>
    <mergeCell ref="C11:D1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B8AF-AFA2-4B37-9A70-9A70B0C7275A}">
  <sheetPr codeName="Tabelle5"/>
  <dimension ref="H49:Z54"/>
  <sheetViews>
    <sheetView showGridLines="0" zoomScale="60" zoomScaleNormal="60" workbookViewId="0">
      <selection activeCell="J54" sqref="J54:K54"/>
    </sheetView>
  </sheetViews>
  <sheetFormatPr baseColWidth="10" defaultColWidth="9.140625" defaultRowHeight="15" x14ac:dyDescent="0.25"/>
  <sheetData>
    <row r="49" spans="8:26" ht="23.25" x14ac:dyDescent="0.35">
      <c r="H49" s="1" t="s">
        <v>6</v>
      </c>
    </row>
    <row r="51" spans="8:26" ht="21" x14ac:dyDescent="0.35">
      <c r="H51" s="2" t="s">
        <v>15</v>
      </c>
      <c r="K51" s="2">
        <v>2740</v>
      </c>
      <c r="L51" s="2" t="s">
        <v>2</v>
      </c>
      <c r="N51" s="2" t="s">
        <v>17</v>
      </c>
      <c r="P51" s="2">
        <v>4</v>
      </c>
      <c r="Q51" s="2"/>
      <c r="R51" s="2" t="s">
        <v>9</v>
      </c>
      <c r="U51" s="2"/>
      <c r="V51" s="2"/>
      <c r="W51" s="2"/>
      <c r="X51" s="2"/>
      <c r="Z51" s="2"/>
    </row>
    <row r="52" spans="8:26" ht="21" x14ac:dyDescent="0.35">
      <c r="H52" s="2" t="s">
        <v>16</v>
      </c>
      <c r="K52" s="2">
        <v>540</v>
      </c>
      <c r="L52" s="2" t="s">
        <v>2</v>
      </c>
      <c r="N52" s="2" t="s">
        <v>18</v>
      </c>
      <c r="P52" s="2">
        <v>2</v>
      </c>
      <c r="Q52" s="2"/>
      <c r="R52" s="2" t="s">
        <v>10</v>
      </c>
      <c r="U52" s="2"/>
      <c r="V52" s="2"/>
      <c r="W52" s="2"/>
      <c r="X52" s="2"/>
      <c r="Z52" s="2"/>
    </row>
    <row r="54" spans="8:26" ht="21" x14ac:dyDescent="0.35">
      <c r="H54" s="2" t="s">
        <v>4</v>
      </c>
      <c r="I54" s="2"/>
      <c r="J54" s="3">
        <v>4016130600</v>
      </c>
      <c r="K54" s="3"/>
      <c r="L54" s="2" t="s">
        <v>5</v>
      </c>
    </row>
  </sheetData>
  <mergeCells count="1">
    <mergeCell ref="J54:K5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H49:Z54"/>
  <sheetViews>
    <sheetView showGridLines="0" zoomScale="60" zoomScaleNormal="60" workbookViewId="0">
      <selection activeCell="J54" sqref="J54:K54"/>
    </sheetView>
  </sheetViews>
  <sheetFormatPr baseColWidth="10" defaultColWidth="9.140625" defaultRowHeight="15" x14ac:dyDescent="0.25"/>
  <sheetData>
    <row r="49" spans="8:26" ht="23.25" x14ac:dyDescent="0.35">
      <c r="H49" s="1" t="s">
        <v>6</v>
      </c>
    </row>
    <row r="51" spans="8:26" ht="21" x14ac:dyDescent="0.35">
      <c r="H51" s="2" t="s">
        <v>7</v>
      </c>
      <c r="K51" s="2">
        <v>1980</v>
      </c>
      <c r="L51" s="2" t="s">
        <v>2</v>
      </c>
      <c r="N51" s="2" t="s">
        <v>11</v>
      </c>
      <c r="P51" s="2">
        <v>2</v>
      </c>
      <c r="Q51" s="2"/>
      <c r="R51" s="2" t="s">
        <v>9</v>
      </c>
      <c r="U51" s="2">
        <v>4920</v>
      </c>
      <c r="V51" s="2" t="s">
        <v>2</v>
      </c>
      <c r="W51" s="2"/>
      <c r="X51" s="2" t="s">
        <v>13</v>
      </c>
      <c r="Z51" s="2">
        <v>2</v>
      </c>
    </row>
    <row r="52" spans="8:26" ht="21" x14ac:dyDescent="0.35">
      <c r="H52" s="2" t="s">
        <v>8</v>
      </c>
      <c r="K52" s="2">
        <v>540</v>
      </c>
      <c r="L52" s="2" t="s">
        <v>2</v>
      </c>
      <c r="N52" s="2" t="s">
        <v>12</v>
      </c>
      <c r="P52" s="2">
        <v>2</v>
      </c>
      <c r="Q52" s="2"/>
      <c r="R52" s="2" t="s">
        <v>10</v>
      </c>
      <c r="U52" s="2">
        <v>540</v>
      </c>
      <c r="V52" s="2" t="s">
        <v>2</v>
      </c>
      <c r="W52" s="2"/>
      <c r="X52" s="2" t="s">
        <v>14</v>
      </c>
      <c r="Z52" s="2">
        <v>1.6</v>
      </c>
    </row>
    <row r="54" spans="8:26" ht="21" x14ac:dyDescent="0.35">
      <c r="H54" s="2" t="s">
        <v>4</v>
      </c>
      <c r="I54" s="2"/>
      <c r="J54" s="3">
        <v>4023050450</v>
      </c>
      <c r="K54" s="3"/>
      <c r="L54" s="2" t="s">
        <v>5</v>
      </c>
    </row>
  </sheetData>
  <mergeCells count="1">
    <mergeCell ref="J54:K5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E715-0976-4E3B-A010-5517E0693706}">
  <sheetPr codeName="Tabelle2"/>
  <dimension ref="H49:Z54"/>
  <sheetViews>
    <sheetView zoomScale="60" zoomScaleNormal="60" workbookViewId="0">
      <selection activeCell="J54" sqref="J54:K54"/>
    </sheetView>
  </sheetViews>
  <sheetFormatPr baseColWidth="10" defaultColWidth="9.140625" defaultRowHeight="15" x14ac:dyDescent="0.25"/>
  <sheetData>
    <row r="49" spans="8:26" ht="23.25" x14ac:dyDescent="0.35">
      <c r="H49" s="1" t="s">
        <v>6</v>
      </c>
    </row>
    <row r="51" spans="8:26" ht="21" x14ac:dyDescent="0.35">
      <c r="H51" s="2" t="s">
        <v>7</v>
      </c>
      <c r="K51" s="2">
        <v>1980</v>
      </c>
      <c r="L51" s="2" t="s">
        <v>2</v>
      </c>
      <c r="N51" s="2" t="s">
        <v>11</v>
      </c>
      <c r="P51" s="2">
        <v>2</v>
      </c>
      <c r="Q51" s="2"/>
      <c r="R51" s="2" t="s">
        <v>9</v>
      </c>
      <c r="U51" s="2">
        <v>5120</v>
      </c>
      <c r="V51" s="2" t="s">
        <v>2</v>
      </c>
      <c r="W51" s="2"/>
      <c r="X51" s="2" t="s">
        <v>13</v>
      </c>
      <c r="Z51" s="2">
        <v>2</v>
      </c>
    </row>
    <row r="52" spans="8:26" ht="21" x14ac:dyDescent="0.35">
      <c r="H52" s="2" t="s">
        <v>8</v>
      </c>
      <c r="K52" s="2">
        <v>540</v>
      </c>
      <c r="L52" s="2" t="s">
        <v>2</v>
      </c>
      <c r="N52" s="2" t="s">
        <v>12</v>
      </c>
      <c r="P52" s="2">
        <v>2</v>
      </c>
      <c r="Q52" s="2"/>
      <c r="R52" s="2" t="s">
        <v>10</v>
      </c>
      <c r="U52" s="2">
        <v>540</v>
      </c>
      <c r="V52" s="2" t="s">
        <v>2</v>
      </c>
      <c r="W52" s="2"/>
      <c r="X52" s="2" t="s">
        <v>14</v>
      </c>
      <c r="Z52" s="2">
        <v>1.4</v>
      </c>
    </row>
    <row r="54" spans="8:26" ht="21" x14ac:dyDescent="0.35">
      <c r="H54" s="2" t="s">
        <v>4</v>
      </c>
      <c r="I54" s="2"/>
      <c r="J54" s="3">
        <v>4016476060</v>
      </c>
      <c r="K54" s="3"/>
      <c r="L54" s="2" t="s">
        <v>5</v>
      </c>
    </row>
  </sheetData>
  <mergeCells count="1">
    <mergeCell ref="J54:K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B052-93F9-4671-90C8-CB979713441D}">
  <sheetPr codeName="Tabelle4"/>
  <dimension ref="H49:L54"/>
  <sheetViews>
    <sheetView showGridLines="0" zoomScale="60" zoomScaleNormal="60" workbookViewId="0">
      <selection activeCell="J54" sqref="J54:K54"/>
    </sheetView>
  </sheetViews>
  <sheetFormatPr baseColWidth="10" defaultColWidth="9.140625" defaultRowHeight="15" x14ac:dyDescent="0.25"/>
  <cols>
    <col min="10" max="10" width="9.140625" customWidth="1"/>
  </cols>
  <sheetData>
    <row r="49" spans="8:12" ht="23.25" x14ac:dyDescent="0.35">
      <c r="H49" s="1" t="s">
        <v>0</v>
      </c>
    </row>
    <row r="51" spans="8:12" ht="21" x14ac:dyDescent="0.35">
      <c r="H51" s="2" t="s">
        <v>1</v>
      </c>
      <c r="K51" s="2">
        <v>3648</v>
      </c>
      <c r="L51" s="2" t="s">
        <v>2</v>
      </c>
    </row>
    <row r="52" spans="8:12" ht="21" x14ac:dyDescent="0.35">
      <c r="H52" s="2" t="s">
        <v>3</v>
      </c>
      <c r="K52" s="2">
        <v>540</v>
      </c>
      <c r="L52" s="2" t="s">
        <v>2</v>
      </c>
    </row>
    <row r="54" spans="8:12" ht="21" x14ac:dyDescent="0.35">
      <c r="H54" s="2" t="s">
        <v>4</v>
      </c>
      <c r="I54" s="2"/>
      <c r="J54" s="3">
        <v>4001474210</v>
      </c>
      <c r="K54" s="3"/>
      <c r="L54" s="2" t="s">
        <v>5</v>
      </c>
    </row>
  </sheetData>
  <mergeCells count="1">
    <mergeCell ref="J54:K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</vt:lpstr>
      <vt:lpstr>ry540_rx1_1980_rx2_4920_my2 (2)</vt:lpstr>
      <vt:lpstr>ry540_rx1_1980_rx2_4920_my2_1_6</vt:lpstr>
      <vt:lpstr>ry540_rx1_1980_rx2_5120_my2_1_4</vt:lpstr>
      <vt:lpstr>Kugel_r540_Zyl_lx_3848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ronwue</dc:creator>
  <cp:lastModifiedBy>ronwue</cp:lastModifiedBy>
  <dcterms:created xsi:type="dcterms:W3CDTF">2015-06-05T18:19:34Z</dcterms:created>
  <dcterms:modified xsi:type="dcterms:W3CDTF">2026-01-14T16:35:11Z</dcterms:modified>
</cp:coreProperties>
</file>