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nni Baez Flores\Box\Python Projects\Ionic_Relaxations_plots\"/>
    </mc:Choice>
  </mc:AlternateContent>
  <xr:revisionPtr revIDLastSave="0" documentId="8_{FECDEEC1-3167-4BA9-9FA8-E1A46164DB3A}" xr6:coauthVersionLast="46" xr6:coauthVersionMax="46" xr10:uidLastSave="{00000000-0000-0000-0000-000000000000}"/>
  <bookViews>
    <workbookView xWindow="20085" yWindow="1335" windowWidth="7260" windowHeight="11730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" i="1" l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L3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3" i="1"/>
  <c r="AH21" i="1"/>
  <c r="AH18" i="1"/>
  <c r="AH19" i="1"/>
  <c r="AH20" i="1" s="1"/>
  <c r="AH13" i="1"/>
  <c r="AH14" i="1"/>
  <c r="AH15" i="1" s="1"/>
  <c r="AH16" i="1" s="1"/>
  <c r="AH17" i="1" s="1"/>
  <c r="AH5" i="1"/>
  <c r="AH6" i="1" s="1"/>
  <c r="AH7" i="1" s="1"/>
  <c r="AH8" i="1" s="1"/>
  <c r="AH9" i="1" s="1"/>
  <c r="AH10" i="1" s="1"/>
  <c r="AH11" i="1" s="1"/>
  <c r="AH12" i="1" s="1"/>
  <c r="AH4" i="1"/>
  <c r="AG5" i="1"/>
  <c r="AG6" i="1"/>
  <c r="AG7" i="1" s="1"/>
  <c r="AG8" i="1" s="1"/>
  <c r="AG9" i="1" s="1"/>
  <c r="AG10" i="1" s="1"/>
  <c r="AG11" i="1" s="1"/>
  <c r="AG12" i="1" s="1"/>
  <c r="AG13" i="1" s="1"/>
  <c r="AG14" i="1" s="1"/>
  <c r="AF21" i="1"/>
  <c r="AG4" i="1"/>
  <c r="AF13" i="1"/>
  <c r="AF14" i="1"/>
  <c r="AF15" i="1" s="1"/>
  <c r="AF16" i="1" s="1"/>
  <c r="AF17" i="1" s="1"/>
  <c r="AF18" i="1" s="1"/>
  <c r="AF19" i="1" s="1"/>
  <c r="AF20" i="1" s="1"/>
  <c r="AF12" i="1"/>
  <c r="AF5" i="1"/>
  <c r="AF6" i="1"/>
  <c r="AF7" i="1"/>
  <c r="AF8" i="1"/>
  <c r="AF9" i="1" s="1"/>
  <c r="AF10" i="1" s="1"/>
  <c r="AF4" i="1"/>
  <c r="AF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D3" i="1"/>
  <c r="AC3" i="1"/>
  <c r="Y27" i="1"/>
  <c r="X27" i="1" s="1"/>
  <c r="Z29" i="1"/>
  <c r="X22" i="1"/>
  <c r="X23" i="1"/>
  <c r="X24" i="1"/>
  <c r="X25" i="1"/>
  <c r="X26" i="1"/>
  <c r="Y22" i="1"/>
  <c r="Y24" i="1"/>
  <c r="Y25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Z21" i="1"/>
  <c r="U2" i="1"/>
  <c r="AB5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4" i="1"/>
  <c r="AA5" i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4" i="1"/>
  <c r="Z3" i="1"/>
  <c r="Y4" i="1"/>
  <c r="Z4" i="1" s="1"/>
  <c r="T3" i="1"/>
  <c r="S3" i="1"/>
  <c r="AG15" i="1" l="1"/>
  <c r="AG16" i="1" s="1"/>
  <c r="AG17" i="1" s="1"/>
  <c r="AG18" i="1" s="1"/>
  <c r="AG19" i="1" s="1"/>
  <c r="AG20" i="1" s="1"/>
  <c r="AG21" i="1" s="1"/>
  <c r="Y5" i="1"/>
  <c r="O39" i="1"/>
  <c r="O40" i="1" s="1"/>
  <c r="O41" i="1" s="1"/>
  <c r="O42" i="1" s="1"/>
  <c r="O43" i="1" s="1"/>
  <c r="O44" i="1" s="1"/>
  <c r="Z5" i="1" l="1"/>
  <c r="Y6" i="1"/>
  <c r="W27" i="1"/>
  <c r="U28" i="1"/>
  <c r="U29" i="1" s="1"/>
  <c r="U30" i="1" s="1"/>
  <c r="U31" i="1" s="1"/>
  <c r="U32" i="1" s="1"/>
  <c r="U33" i="1" s="1"/>
  <c r="U34" i="1" s="1"/>
  <c r="U35" i="1" s="1"/>
  <c r="Q27" i="1"/>
  <c r="P27" i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S2" i="1"/>
  <c r="T2" i="1" s="1"/>
  <c r="S4" i="1"/>
  <c r="T4" i="1" s="1"/>
  <c r="V28" i="1"/>
  <c r="Y7" i="1" l="1"/>
  <c r="Z6" i="1"/>
  <c r="W28" i="1"/>
  <c r="V29" i="1"/>
  <c r="V30" i="1" s="1"/>
  <c r="P28" i="1"/>
  <c r="L51" i="1"/>
  <c r="L52" i="1"/>
  <c r="L53" i="1"/>
  <c r="L54" i="1"/>
  <c r="L55" i="1"/>
  <c r="L56" i="1"/>
  <c r="L57" i="1"/>
  <c r="L58" i="1"/>
  <c r="L59" i="1"/>
  <c r="L61" i="1"/>
  <c r="L50" i="1"/>
  <c r="D60" i="1"/>
  <c r="A60" i="1"/>
  <c r="B60" i="1"/>
  <c r="I59" i="1"/>
  <c r="Y8" i="1" l="1"/>
  <c r="Z7" i="1"/>
  <c r="R28" i="1"/>
  <c r="P29" i="1"/>
  <c r="Q28" i="1"/>
  <c r="V31" i="1"/>
  <c r="W30" i="1"/>
  <c r="R27" i="1"/>
  <c r="W29" i="1"/>
  <c r="D59" i="1"/>
  <c r="B59" i="1"/>
  <c r="I57" i="1"/>
  <c r="I58" i="1"/>
  <c r="I61" i="1"/>
  <c r="I53" i="1"/>
  <c r="D53" i="1"/>
  <c r="B53" i="1"/>
  <c r="I50" i="1"/>
  <c r="I51" i="1"/>
  <c r="D50" i="1"/>
  <c r="B50" i="1"/>
  <c r="I52" i="1"/>
  <c r="I54" i="1"/>
  <c r="I55" i="1"/>
  <c r="D55" i="1"/>
  <c r="B55" i="1"/>
  <c r="A55" i="1"/>
  <c r="A53" i="1" s="1"/>
  <c r="Y9" i="1" l="1"/>
  <c r="Z8" i="1"/>
  <c r="V32" i="1"/>
  <c r="W31" i="1"/>
  <c r="P30" i="1"/>
  <c r="R29" i="1"/>
  <c r="Q29" i="1"/>
  <c r="C56" i="1"/>
  <c r="C57" i="1"/>
  <c r="C62" i="1"/>
  <c r="C63" i="1" s="1"/>
  <c r="C64" i="1" s="1"/>
  <c r="C65" i="1" s="1"/>
  <c r="C66" i="1" s="1"/>
  <c r="C67" i="1" s="1"/>
  <c r="A56" i="1"/>
  <c r="A54" i="1" s="1"/>
  <c r="A52" i="1" s="1"/>
  <c r="B51" i="1"/>
  <c r="B52" i="1"/>
  <c r="B56" i="1"/>
  <c r="B67" i="1"/>
  <c r="B64" i="1"/>
  <c r="B65" i="1"/>
  <c r="B66" i="1"/>
  <c r="B58" i="1"/>
  <c r="I56" i="1"/>
  <c r="Y10" i="1" l="1"/>
  <c r="Z9" i="1"/>
  <c r="W32" i="1"/>
  <c r="V33" i="1"/>
  <c r="P31" i="1"/>
  <c r="Q30" i="1"/>
  <c r="R30" i="1"/>
  <c r="B54" i="1"/>
  <c r="D62" i="1"/>
  <c r="D63" i="1"/>
  <c r="D67" i="1"/>
  <c r="D66" i="1"/>
  <c r="I4" i="1"/>
  <c r="I5" i="1"/>
  <c r="I3" i="1"/>
  <c r="Y11" i="1" l="1"/>
  <c r="Z10" i="1"/>
  <c r="P32" i="1"/>
  <c r="Q31" i="1"/>
  <c r="W33" i="1"/>
  <c r="V34" i="1"/>
  <c r="D56" i="1"/>
  <c r="D58" i="1"/>
  <c r="C52" i="1"/>
  <c r="D54" i="1"/>
  <c r="D61" i="1"/>
  <c r="B42" i="1"/>
  <c r="E41" i="1"/>
  <c r="E45" i="1"/>
  <c r="D45" i="1"/>
  <c r="B62" i="1"/>
  <c r="B63" i="1"/>
  <c r="B57" i="1"/>
  <c r="B61" i="1"/>
  <c r="F45" i="1" s="1"/>
  <c r="D8" i="1"/>
  <c r="E8" i="1" s="1"/>
  <c r="D9" i="1"/>
  <c r="E9" i="1" s="1"/>
  <c r="D10" i="1"/>
  <c r="E10" i="1" s="1"/>
  <c r="D7" i="1"/>
  <c r="E7" i="1" s="1"/>
  <c r="K8" i="1"/>
  <c r="O3" i="1"/>
  <c r="P3" i="1" s="1"/>
  <c r="P2" i="1"/>
  <c r="L2" i="1"/>
  <c r="K3" i="1"/>
  <c r="L3" i="1" s="1"/>
  <c r="Y12" i="1" l="1"/>
  <c r="Z11" i="1"/>
  <c r="P33" i="1"/>
  <c r="R32" i="1" s="1"/>
  <c r="Q32" i="1"/>
  <c r="V35" i="1"/>
  <c r="W34" i="1"/>
  <c r="R31" i="1"/>
  <c r="D46" i="1"/>
  <c r="D52" i="1"/>
  <c r="C51" i="1"/>
  <c r="D51" i="1" s="1"/>
  <c r="K4" i="1"/>
  <c r="D57" i="1"/>
  <c r="D65" i="1"/>
  <c r="D64" i="1"/>
  <c r="O4" i="1"/>
  <c r="O5" i="1" s="1"/>
  <c r="F46" i="1"/>
  <c r="E46" i="1"/>
  <c r="F27" i="1"/>
  <c r="I27" i="1" s="1"/>
  <c r="E27" i="1"/>
  <c r="E28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26" i="1"/>
  <c r="Y13" i="1" l="1"/>
  <c r="Z12" i="1"/>
  <c r="V36" i="1"/>
  <c r="W35" i="1"/>
  <c r="P34" i="1"/>
  <c r="Q33" i="1"/>
  <c r="K5" i="1"/>
  <c r="L4" i="1"/>
  <c r="G46" i="1"/>
  <c r="E60" i="1" s="1"/>
  <c r="F60" i="1" s="1"/>
  <c r="P4" i="1"/>
  <c r="P5" i="1"/>
  <c r="E29" i="1"/>
  <c r="F28" i="1"/>
  <c r="G27" i="1"/>
  <c r="H27" i="1" s="1"/>
  <c r="Y14" i="1" l="1"/>
  <c r="Z13" i="1"/>
  <c r="Q34" i="1"/>
  <c r="P35" i="1"/>
  <c r="R34" i="1" s="1"/>
  <c r="W36" i="1"/>
  <c r="V37" i="1"/>
  <c r="R33" i="1"/>
  <c r="E53" i="1"/>
  <c r="F53" i="1" s="1"/>
  <c r="E59" i="1"/>
  <c r="F59" i="1" s="1"/>
  <c r="E55" i="1"/>
  <c r="F55" i="1" s="1"/>
  <c r="E50" i="1"/>
  <c r="F50" i="1" s="1"/>
  <c r="E51" i="1"/>
  <c r="F51" i="1" s="1"/>
  <c r="E52" i="1"/>
  <c r="F52" i="1" s="1"/>
  <c r="E54" i="1"/>
  <c r="F54" i="1" s="1"/>
  <c r="E56" i="1"/>
  <c r="F56" i="1" s="1"/>
  <c r="E66" i="1"/>
  <c r="F66" i="1" s="1"/>
  <c r="E62" i="1"/>
  <c r="F62" i="1" s="1"/>
  <c r="E67" i="1"/>
  <c r="F67" i="1" s="1"/>
  <c r="E58" i="1"/>
  <c r="F58" i="1" s="1"/>
  <c r="E63" i="1"/>
  <c r="F63" i="1" s="1"/>
  <c r="D47" i="1"/>
  <c r="E64" i="1"/>
  <c r="F64" i="1" s="1"/>
  <c r="E65" i="1"/>
  <c r="F65" i="1" s="1"/>
  <c r="E61" i="1"/>
  <c r="F61" i="1" s="1"/>
  <c r="E57" i="1"/>
  <c r="F57" i="1" s="1"/>
  <c r="K6" i="1"/>
  <c r="L5" i="1"/>
  <c r="E47" i="1"/>
  <c r="I28" i="1"/>
  <c r="G28" i="1"/>
  <c r="H28" i="1" s="1"/>
  <c r="F29" i="1"/>
  <c r="E30" i="1"/>
  <c r="P13" i="1"/>
  <c r="Q13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Q12" i="1"/>
  <c r="K13" i="1"/>
  <c r="M13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L12" i="1"/>
  <c r="F13" i="1"/>
  <c r="G13" i="1" s="1"/>
  <c r="G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C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B13" i="1"/>
  <c r="Y15" i="1" l="1"/>
  <c r="Z14" i="1"/>
  <c r="W37" i="1"/>
  <c r="V38" i="1"/>
  <c r="P36" i="1"/>
  <c r="R35" i="1" s="1"/>
  <c r="Q35" i="1"/>
  <c r="F47" i="1"/>
  <c r="L6" i="1"/>
  <c r="K7" i="1"/>
  <c r="L7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24" i="1" s="1"/>
  <c r="B27" i="1"/>
  <c r="H13" i="1"/>
  <c r="E31" i="1"/>
  <c r="G29" i="1"/>
  <c r="H29" i="1" s="1"/>
  <c r="F30" i="1"/>
  <c r="F31" i="1" s="1"/>
  <c r="I29" i="1"/>
  <c r="K14" i="1"/>
  <c r="C18" i="1"/>
  <c r="R13" i="1"/>
  <c r="C15" i="1"/>
  <c r="F14" i="1"/>
  <c r="G14" i="1" s="1"/>
  <c r="C14" i="1"/>
  <c r="C13" i="1"/>
  <c r="P14" i="1"/>
  <c r="Q14" i="1" s="1"/>
  <c r="C19" i="1"/>
  <c r="L13" i="1"/>
  <c r="L14" i="1"/>
  <c r="O19" i="2"/>
  <c r="L31" i="2"/>
  <c r="L30" i="2"/>
  <c r="L29" i="2"/>
  <c r="L28" i="2"/>
  <c r="L27" i="2"/>
  <c r="L26" i="2"/>
  <c r="K37" i="2" s="1"/>
  <c r="N28" i="2"/>
  <c r="N29" i="2"/>
  <c r="N30" i="2"/>
  <c r="N31" i="2"/>
  <c r="N27" i="2"/>
  <c r="I31" i="2"/>
  <c r="M26" i="2" s="1"/>
  <c r="J37" i="2" s="1"/>
  <c r="J30" i="2"/>
  <c r="O27" i="2" s="1"/>
  <c r="J29" i="2"/>
  <c r="O28" i="2" s="1"/>
  <c r="J28" i="2"/>
  <c r="O29" i="2" s="1"/>
  <c r="J27" i="2"/>
  <c r="O30" i="2" s="1"/>
  <c r="J26" i="2"/>
  <c r="O31" i="2" s="1"/>
  <c r="I27" i="2"/>
  <c r="M30" i="2" s="1"/>
  <c r="I28" i="2"/>
  <c r="M29" i="2" s="1"/>
  <c r="I29" i="2"/>
  <c r="M28" i="2" s="1"/>
  <c r="I30" i="2"/>
  <c r="M27" i="2" s="1"/>
  <c r="I26" i="2"/>
  <c r="M31" i="2" s="1"/>
  <c r="L15" i="2"/>
  <c r="L16" i="2"/>
  <c r="L17" i="2"/>
  <c r="L18" i="2"/>
  <c r="L19" i="2"/>
  <c r="L14" i="2"/>
  <c r="K36" i="2" s="1"/>
  <c r="N16" i="2"/>
  <c r="N17" i="2"/>
  <c r="N18" i="2"/>
  <c r="N19" i="2"/>
  <c r="N15" i="2"/>
  <c r="J15" i="2"/>
  <c r="O18" i="2" s="1"/>
  <c r="J16" i="2"/>
  <c r="O17" i="2" s="1"/>
  <c r="J17" i="2"/>
  <c r="O16" i="2" s="1"/>
  <c r="J18" i="2"/>
  <c r="O15" i="2" s="1"/>
  <c r="J14" i="2"/>
  <c r="I15" i="2"/>
  <c r="M18" i="2" s="1"/>
  <c r="I16" i="2"/>
  <c r="M17" i="2" s="1"/>
  <c r="I17" i="2"/>
  <c r="M16" i="2" s="1"/>
  <c r="I18" i="2"/>
  <c r="M15" i="2" s="1"/>
  <c r="I19" i="2"/>
  <c r="M14" i="2" s="1"/>
  <c r="J36" i="2" s="1"/>
  <c r="I14" i="2"/>
  <c r="M19" i="2" s="1"/>
  <c r="L2" i="2"/>
  <c r="K35" i="2" s="1"/>
  <c r="N7" i="2"/>
  <c r="N6" i="2"/>
  <c r="N5" i="2"/>
  <c r="N4" i="2"/>
  <c r="N3" i="2"/>
  <c r="J7" i="2"/>
  <c r="M2" i="2" s="1"/>
  <c r="J35" i="2" s="1"/>
  <c r="J6" i="2"/>
  <c r="M3" i="2" s="1"/>
  <c r="J5" i="2"/>
  <c r="M4" i="2" s="1"/>
  <c r="J4" i="2"/>
  <c r="M5" i="2" s="1"/>
  <c r="J3" i="2"/>
  <c r="M6" i="2" s="1"/>
  <c r="J2" i="2"/>
  <c r="M7" i="2" s="1"/>
  <c r="L5" i="2"/>
  <c r="L6" i="2"/>
  <c r="L7" i="2"/>
  <c r="L4" i="2"/>
  <c r="L3" i="2"/>
  <c r="I6" i="2"/>
  <c r="O3" i="2" s="1"/>
  <c r="I5" i="2"/>
  <c r="O4" i="2" s="1"/>
  <c r="I4" i="2"/>
  <c r="O5" i="2" s="1"/>
  <c r="I3" i="2"/>
  <c r="O6" i="2" s="1"/>
  <c r="I2" i="2"/>
  <c r="O7" i="2" s="1"/>
  <c r="Y16" i="1" l="1"/>
  <c r="Z15" i="1"/>
  <c r="V39" i="1"/>
  <c r="W38" i="1"/>
  <c r="C20" i="1"/>
  <c r="C17" i="1"/>
  <c r="P37" i="1"/>
  <c r="R36" i="1" s="1"/>
  <c r="Q36" i="1"/>
  <c r="F33" i="1"/>
  <c r="F34" i="1" s="1"/>
  <c r="F32" i="1"/>
  <c r="C21" i="1"/>
  <c r="C23" i="1"/>
  <c r="C22" i="1"/>
  <c r="C16" i="1"/>
  <c r="C27" i="1"/>
  <c r="B28" i="1"/>
  <c r="E32" i="1"/>
  <c r="I30" i="1"/>
  <c r="G30" i="1"/>
  <c r="H30" i="1" s="1"/>
  <c r="F15" i="1"/>
  <c r="H14" i="1"/>
  <c r="P15" i="1"/>
  <c r="R14" i="1"/>
  <c r="K15" i="1"/>
  <c r="M14" i="1"/>
  <c r="Y17" i="1" l="1"/>
  <c r="Z16" i="1"/>
  <c r="P38" i="1"/>
  <c r="Q37" i="1"/>
  <c r="W39" i="1"/>
  <c r="V40" i="1"/>
  <c r="C28" i="1"/>
  <c r="B29" i="1"/>
  <c r="E33" i="1"/>
  <c r="I31" i="1"/>
  <c r="G31" i="1"/>
  <c r="H31" i="1" s="1"/>
  <c r="K16" i="1"/>
  <c r="M15" i="1"/>
  <c r="L15" i="1"/>
  <c r="P16" i="1"/>
  <c r="R15" i="1"/>
  <c r="Q15" i="1"/>
  <c r="F16" i="1"/>
  <c r="H15" i="1"/>
  <c r="G15" i="1"/>
  <c r="Y18" i="1" l="1"/>
  <c r="Z17" i="1"/>
  <c r="R37" i="1"/>
  <c r="P39" i="1"/>
  <c r="R38" i="1" s="1"/>
  <c r="V41" i="1"/>
  <c r="W40" i="1"/>
  <c r="Q38" i="1"/>
  <c r="C29" i="1"/>
  <c r="B30" i="1"/>
  <c r="I32" i="1"/>
  <c r="G32" i="1"/>
  <c r="H32" i="1" s="1"/>
  <c r="E34" i="1"/>
  <c r="F17" i="1"/>
  <c r="H16" i="1"/>
  <c r="G16" i="1"/>
  <c r="P17" i="1"/>
  <c r="R16" i="1"/>
  <c r="Q16" i="1"/>
  <c r="K17" i="1"/>
  <c r="M16" i="1"/>
  <c r="L16" i="1"/>
  <c r="Y19" i="1" l="1"/>
  <c r="Z18" i="1"/>
  <c r="Q39" i="1"/>
  <c r="P40" i="1"/>
  <c r="R45" i="1" s="1"/>
  <c r="V42" i="1"/>
  <c r="W41" i="1"/>
  <c r="C30" i="1"/>
  <c r="B31" i="1"/>
  <c r="E35" i="1"/>
  <c r="I33" i="1"/>
  <c r="G33" i="1"/>
  <c r="H33" i="1" s="1"/>
  <c r="K18" i="1"/>
  <c r="M17" i="1"/>
  <c r="L17" i="1"/>
  <c r="P18" i="1"/>
  <c r="R17" i="1"/>
  <c r="Q17" i="1"/>
  <c r="F18" i="1"/>
  <c r="H17" i="1"/>
  <c r="G17" i="1"/>
  <c r="Y20" i="1" l="1"/>
  <c r="Z19" i="1"/>
  <c r="Q40" i="1"/>
  <c r="P41" i="1"/>
  <c r="R40" i="1" s="1"/>
  <c r="R46" i="1"/>
  <c r="R39" i="1"/>
  <c r="V43" i="1"/>
  <c r="W42" i="1"/>
  <c r="C31" i="1"/>
  <c r="B32" i="1"/>
  <c r="E36" i="1"/>
  <c r="I34" i="1"/>
  <c r="G34" i="1"/>
  <c r="H34" i="1" s="1"/>
  <c r="F35" i="1"/>
  <c r="F19" i="1"/>
  <c r="H18" i="1"/>
  <c r="G18" i="1"/>
  <c r="P19" i="1"/>
  <c r="R18" i="1"/>
  <c r="Q18" i="1"/>
  <c r="K19" i="1"/>
  <c r="L19" i="1" s="1"/>
  <c r="M18" i="1"/>
  <c r="L18" i="1"/>
  <c r="Z20" i="1" l="1"/>
  <c r="Q41" i="1"/>
  <c r="P42" i="1"/>
  <c r="R41" i="1" s="1"/>
  <c r="R47" i="1"/>
  <c r="V44" i="1"/>
  <c r="W44" i="1" s="1"/>
  <c r="W43" i="1"/>
  <c r="B33" i="1"/>
  <c r="C32" i="1"/>
  <c r="G35" i="1"/>
  <c r="H35" i="1" s="1"/>
  <c r="I35" i="1"/>
  <c r="F36" i="1"/>
  <c r="E37" i="1"/>
  <c r="K20" i="1"/>
  <c r="M19" i="1"/>
  <c r="P20" i="1"/>
  <c r="R19" i="1"/>
  <c r="Q19" i="1"/>
  <c r="F20" i="1"/>
  <c r="H19" i="1"/>
  <c r="G19" i="1"/>
  <c r="Q42" i="1" l="1"/>
  <c r="P43" i="1"/>
  <c r="C33" i="1"/>
  <c r="B34" i="1"/>
  <c r="E38" i="1"/>
  <c r="I36" i="1"/>
  <c r="F37" i="1"/>
  <c r="G36" i="1"/>
  <c r="H36" i="1" s="1"/>
  <c r="F21" i="1"/>
  <c r="H20" i="1"/>
  <c r="G20" i="1"/>
  <c r="P21" i="1"/>
  <c r="R20" i="1"/>
  <c r="Q20" i="1"/>
  <c r="K21" i="1"/>
  <c r="M20" i="1"/>
  <c r="L20" i="1"/>
  <c r="Q43" i="1" l="1"/>
  <c r="P44" i="1"/>
  <c r="R48" i="1"/>
  <c r="R42" i="1"/>
  <c r="C34" i="1"/>
  <c r="B35" i="1"/>
  <c r="G37" i="1"/>
  <c r="H37" i="1" s="1"/>
  <c r="F38" i="1"/>
  <c r="I37" i="1"/>
  <c r="K22" i="1"/>
  <c r="M21" i="1"/>
  <c r="L21" i="1"/>
  <c r="P22" i="1"/>
  <c r="R21" i="1"/>
  <c r="Q21" i="1"/>
  <c r="F22" i="1"/>
  <c r="H21" i="1"/>
  <c r="G21" i="1"/>
  <c r="Q44" i="1" l="1"/>
  <c r="R44" i="1"/>
  <c r="R49" i="1"/>
  <c r="R43" i="1"/>
  <c r="B36" i="1"/>
  <c r="C35" i="1"/>
  <c r="I38" i="1"/>
  <c r="G38" i="1"/>
  <c r="H38" i="1" s="1"/>
  <c r="F23" i="1"/>
  <c r="H22" i="1"/>
  <c r="G22" i="1"/>
  <c r="P23" i="1"/>
  <c r="R22" i="1"/>
  <c r="Q22" i="1"/>
  <c r="K23" i="1"/>
  <c r="M22" i="1"/>
  <c r="L22" i="1"/>
  <c r="C36" i="1" l="1"/>
  <c r="B37" i="1"/>
  <c r="P24" i="1"/>
  <c r="R23" i="1"/>
  <c r="Q23" i="1"/>
  <c r="K24" i="1"/>
  <c r="M23" i="1"/>
  <c r="L23" i="1"/>
  <c r="F24" i="1"/>
  <c r="H23" i="1"/>
  <c r="G23" i="1"/>
  <c r="B38" i="1" l="1"/>
  <c r="C38" i="1" s="1"/>
  <c r="C37" i="1"/>
  <c r="M24" i="1"/>
  <c r="L24" i="1"/>
  <c r="H24" i="1"/>
  <c r="G24" i="1"/>
  <c r="R24" i="1"/>
  <c r="Q24" i="1"/>
</calcChain>
</file>

<file path=xl/sharedStrings.xml><?xml version="1.0" encoding="utf-8"?>
<sst xmlns="http://schemas.openxmlformats.org/spreadsheetml/2006/main" count="147" uniqueCount="56">
  <si>
    <t>alpha(Pt%)</t>
  </si>
  <si>
    <t>beta(Co%)</t>
  </si>
  <si>
    <t>Pt-Pt</t>
  </si>
  <si>
    <t>Co-Co</t>
  </si>
  <si>
    <t>Pt-I</t>
  </si>
  <si>
    <t>I-Co</t>
  </si>
  <si>
    <t>Pt%</t>
  </si>
  <si>
    <t>Layer</t>
  </si>
  <si>
    <t>#1</t>
  </si>
  <si>
    <t>#2</t>
  </si>
  <si>
    <t>#3</t>
  </si>
  <si>
    <t>#4</t>
  </si>
  <si>
    <t>Pt</t>
  </si>
  <si>
    <t>Mix</t>
  </si>
  <si>
    <t>Co</t>
  </si>
  <si>
    <t>Pt(Sym)</t>
  </si>
  <si>
    <t>Co(Sym)</t>
  </si>
  <si>
    <t>Co(1-2)</t>
  </si>
  <si>
    <t>Co(3-4)</t>
  </si>
  <si>
    <t>Pt(1-2)</t>
  </si>
  <si>
    <t>Pt(3-4)</t>
  </si>
  <si>
    <t>conc.</t>
  </si>
  <si>
    <t>alat</t>
  </si>
  <si>
    <t>Pure Co</t>
  </si>
  <si>
    <t>Pure Pt</t>
  </si>
  <si>
    <t xml:space="preserve"> R=2.67155</t>
  </si>
  <si>
    <t xml:space="preserve"> R=2.85098</t>
  </si>
  <si>
    <t xml:space="preserve"> R=2.75463</t>
  </si>
  <si>
    <t>old Radii</t>
  </si>
  <si>
    <t>E</t>
  </si>
  <si>
    <t>M</t>
  </si>
  <si>
    <t>VOLUME SCALING</t>
  </si>
  <si>
    <t>r</t>
  </si>
  <si>
    <t>vol</t>
  </si>
  <si>
    <t>Vpt</t>
  </si>
  <si>
    <t>qco</t>
  </si>
  <si>
    <t>qpt</t>
  </si>
  <si>
    <t>radii</t>
  </si>
  <si>
    <t>volume</t>
  </si>
  <si>
    <t>volume scaled</t>
  </si>
  <si>
    <t>constant satify eq 1</t>
  </si>
  <si>
    <t>x</t>
  </si>
  <si>
    <t>rmixpt</t>
  </si>
  <si>
    <t>rmixco</t>
  </si>
  <si>
    <t>q Co</t>
  </si>
  <si>
    <t>q Pt</t>
  </si>
  <si>
    <t>Mix Q</t>
  </si>
  <si>
    <t>Sum Q</t>
  </si>
  <si>
    <t>Not needed</t>
  </si>
  <si>
    <t>Escl</t>
  </si>
  <si>
    <t>Pure COPT</t>
  </si>
  <si>
    <t>alat ratio</t>
  </si>
  <si>
    <t>PL</t>
  </si>
  <si>
    <t>Atom</t>
  </si>
  <si>
    <t>z_dist</t>
  </si>
  <si>
    <t>Co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</si>
</sst>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9" fontId="0" fillId="0" borderId="5" xfId="0" applyNumberFormat="1" applyBorder="1"/>
    <xf numFmtId="0" fontId="0" fillId="0" borderId="6" xfId="0" applyBorder="1"/>
    <xf numFmtId="11" fontId="0" fillId="0" borderId="6" xfId="0" applyNumberFormat="1" applyBorder="1"/>
    <xf numFmtId="0" fontId="0" fillId="3" borderId="6" xfId="0" applyNumberFormat="1" applyFill="1" applyBorder="1"/>
    <xf numFmtId="11" fontId="0" fillId="0" borderId="7" xfId="0" applyNumberFormat="1" applyBorder="1"/>
    <xf numFmtId="9" fontId="0" fillId="0" borderId="8" xfId="0" applyNumberFormat="1" applyBorder="1"/>
    <xf numFmtId="0" fontId="0" fillId="0" borderId="9" xfId="0" applyNumberFormat="1" applyBorder="1"/>
    <xf numFmtId="9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4" borderId="0" xfId="0" applyNumberFormat="1" applyFill="1" applyBorder="1"/>
    <xf numFmtId="0" fontId="0" fillId="4" borderId="11" xfId="0" applyNumberFormat="1" applyFill="1" applyBorder="1"/>
    <xf numFmtId="11" fontId="0" fillId="3" borderId="6" xfId="0" applyNumberFormat="1" applyFill="1" applyBorder="1"/>
    <xf numFmtId="0" fontId="0" fillId="3" borderId="9" xfId="0" applyNumberFormat="1" applyFill="1" applyBorder="1"/>
    <xf numFmtId="0" fontId="0" fillId="4" borderId="9" xfId="0" applyNumberFormat="1" applyFill="1" applyBorder="1"/>
    <xf numFmtId="0" fontId="0" fillId="5" borderId="0" xfId="0" applyNumberFormat="1" applyFill="1" applyBorder="1"/>
    <xf numFmtId="0" fontId="0" fillId="5" borderId="9" xfId="0" applyNumberFormat="1" applyFill="1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0" borderId="13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r_Co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Sheet1!$C$51:$C$67</c:f>
              <c:numCache>
                <c:formatCode>General</c:formatCode>
                <c:ptCount val="17"/>
                <c:pt idx="0">
                  <c:v>1.06</c:v>
                </c:pt>
                <c:pt idx="1">
                  <c:v>1.05</c:v>
                </c:pt>
                <c:pt idx="2">
                  <c:v>1.0414300000000001</c:v>
                </c:pt>
                <c:pt idx="3">
                  <c:v>1.04</c:v>
                </c:pt>
                <c:pt idx="4">
                  <c:v>1.0349999999999999</c:v>
                </c:pt>
                <c:pt idx="5">
                  <c:v>1.03</c:v>
                </c:pt>
                <c:pt idx="6">
                  <c:v>1.02</c:v>
                </c:pt>
                <c:pt idx="7">
                  <c:v>1.01</c:v>
                </c:pt>
                <c:pt idx="8">
                  <c:v>1.0019800000000001</c:v>
                </c:pt>
                <c:pt idx="9">
                  <c:v>1.0017799999999999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0.94</c:v>
                </c:pt>
              </c:numCache>
            </c:numRef>
          </c:xVal>
          <c:yVal>
            <c:numRef>
              <c:f>Sheet1!$D$51:$D$67</c:f>
              <c:numCache>
                <c:formatCode>General</c:formatCode>
                <c:ptCount val="17"/>
                <c:pt idx="0">
                  <c:v>2.8528025108061681</c:v>
                </c:pt>
                <c:pt idx="1">
                  <c:v>2.8258892795721477</c:v>
                </c:pt>
                <c:pt idx="2">
                  <c:v>2.8028246404045922</c:v>
                </c:pt>
                <c:pt idx="3">
                  <c:v>2.798976048338127</c:v>
                </c:pt>
                <c:pt idx="4">
                  <c:v>2.7855194327211166</c:v>
                </c:pt>
                <c:pt idx="5">
                  <c:v>2.7720628171041066</c:v>
                </c:pt>
                <c:pt idx="6">
                  <c:v>2.7451495858700863</c:v>
                </c:pt>
                <c:pt idx="7">
                  <c:v>2.7182363546360655</c:v>
                </c:pt>
                <c:pt idx="8">
                  <c:v>2.6966519431863816</c:v>
                </c:pt>
                <c:pt idx="9">
                  <c:v>2.6961136785617006</c:v>
                </c:pt>
                <c:pt idx="10">
                  <c:v>2.6913231234020452</c:v>
                </c:pt>
                <c:pt idx="11">
                  <c:v>2.6644098921680248</c:v>
                </c:pt>
                <c:pt idx="12">
                  <c:v>2.637496660934004</c:v>
                </c:pt>
                <c:pt idx="13">
                  <c:v>2.6105834296999837</c:v>
                </c:pt>
                <c:pt idx="14">
                  <c:v>2.5836701984659634</c:v>
                </c:pt>
                <c:pt idx="15">
                  <c:v>2.5567569672319426</c:v>
                </c:pt>
                <c:pt idx="16">
                  <c:v>2.5298437359979222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D-45E0-A824-9849DE351689}"/>
            </c:ext>
          </c:extLst>
        </c:ser>
        <c:ser>
          <c:idx val="1"/>
          <c:order val="1"/>
          <c:tx>
            <c:v>r_pt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Sheet1!$C$51:$C$67</c:f>
              <c:numCache>
                <c:formatCode>General</c:formatCode>
                <c:ptCount val="17"/>
                <c:pt idx="0">
                  <c:v>1.06</c:v>
                </c:pt>
                <c:pt idx="1">
                  <c:v>1.05</c:v>
                </c:pt>
                <c:pt idx="2">
                  <c:v>1.0414300000000001</c:v>
                </c:pt>
                <c:pt idx="3">
                  <c:v>1.04</c:v>
                </c:pt>
                <c:pt idx="4">
                  <c:v>1.0349999999999999</c:v>
                </c:pt>
                <c:pt idx="5">
                  <c:v>1.03</c:v>
                </c:pt>
                <c:pt idx="6">
                  <c:v>1.02</c:v>
                </c:pt>
                <c:pt idx="7">
                  <c:v>1.01</c:v>
                </c:pt>
                <c:pt idx="8">
                  <c:v>1.0019800000000001</c:v>
                </c:pt>
                <c:pt idx="9">
                  <c:v>1.0017799999999999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0.94</c:v>
                </c:pt>
              </c:numCache>
            </c:numRef>
          </c:xVal>
          <c:yVal>
            <c:numRef>
              <c:f>Sheet1!$F$51:$F$67</c:f>
              <c:numCache>
                <c:formatCode>General</c:formatCode>
                <c:ptCount val="17"/>
                <c:pt idx="0">
                  <c:v>2.7509733217057946</c:v>
                </c:pt>
                <c:pt idx="1">
                  <c:v>2.7793499532904011</c:v>
                </c:pt>
                <c:pt idx="2">
                  <c:v>2.8028009736536155</c:v>
                </c:pt>
                <c:pt idx="3">
                  <c:v>2.8066390902343756</c:v>
                </c:pt>
                <c:pt idx="4">
                  <c:v>2.8198953743930493</c:v>
                </c:pt>
                <c:pt idx="5">
                  <c:v>2.8329024844745865</c:v>
                </c:pt>
                <c:pt idx="6">
                  <c:v>2.8581962561731387</c:v>
                </c:pt>
                <c:pt idx="7">
                  <c:v>2.8825715881035943</c:v>
                </c:pt>
                <c:pt idx="8">
                  <c:v>2.9014886788918193</c:v>
                </c:pt>
                <c:pt idx="9">
                  <c:v>2.9019534590855041</c:v>
                </c:pt>
                <c:pt idx="10">
                  <c:v>2.9060753144228251</c:v>
                </c:pt>
                <c:pt idx="11">
                  <c:v>2.9287504227553804</c:v>
                </c:pt>
                <c:pt idx="12">
                  <c:v>2.9506364846455657</c:v>
                </c:pt>
                <c:pt idx="13">
                  <c:v>2.9717700264449043</c:v>
                </c:pt>
                <c:pt idx="14">
                  <c:v>2.9921848503776647</c:v>
                </c:pt>
                <c:pt idx="15">
                  <c:v>3.0119123137031063</c:v>
                </c:pt>
                <c:pt idx="16">
                  <c:v>3.0309815724513158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D-45E0-A824-9849DE35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19256"/>
        <c:axId val="321519584"/>
      </c:scatterChart>
      <c:valAx>
        <c:axId val="32151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19584"/>
        <c:crosses val="autoZero"/>
        <c:crossBetween val="midCat"/>
      </c:valAx>
      <c:valAx>
        <c:axId val="3215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Sphere</a:t>
                </a:r>
                <a:r>
                  <a:rPr lang="en-US" baseline="0"/>
                  <a:t> radii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192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 Co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21522309711287E-2"/>
                  <c:y val="0.20662839020122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Sheet1!$C$50:$C$61</c:f>
              <c:numCache>
                <c:formatCode>General</c:formatCode>
                <c:ptCount val="12"/>
                <c:pt idx="0">
                  <c:v>1.07</c:v>
                </c:pt>
                <c:pt idx="1">
                  <c:v>1.06</c:v>
                </c:pt>
                <c:pt idx="2">
                  <c:v>1.05</c:v>
                </c:pt>
                <c:pt idx="3">
                  <c:v>1.0414300000000001</c:v>
                </c:pt>
                <c:pt idx="4">
                  <c:v>1.04</c:v>
                </c:pt>
                <c:pt idx="5">
                  <c:v>1.0349999999999999</c:v>
                </c:pt>
                <c:pt idx="6">
                  <c:v>1.03</c:v>
                </c:pt>
                <c:pt idx="7">
                  <c:v>1.02</c:v>
                </c:pt>
                <c:pt idx="8">
                  <c:v>1.01</c:v>
                </c:pt>
                <c:pt idx="9">
                  <c:v>1.0019800000000001</c:v>
                </c:pt>
                <c:pt idx="10">
                  <c:v>1.0017799999999999</c:v>
                </c:pt>
                <c:pt idx="11">
                  <c:v>1</c:v>
                </c:pt>
              </c:numCache>
            </c:numRef>
          </c:xVal>
          <c:yVal>
            <c:numRef>
              <c:f>Sheet1!$G$50:$G$61</c:f>
              <c:numCache>
                <c:formatCode>General</c:formatCode>
                <c:ptCount val="12"/>
                <c:pt idx="0">
                  <c:v>0.18625900000000001</c:v>
                </c:pt>
                <c:pt idx="1">
                  <c:v>0.157383</c:v>
                </c:pt>
                <c:pt idx="2">
                  <c:v>0.12861600000000001</c:v>
                </c:pt>
                <c:pt idx="3">
                  <c:v>0.10406700000000001</c:v>
                </c:pt>
                <c:pt idx="4">
                  <c:v>9.9987999999999994E-2</c:v>
                </c:pt>
                <c:pt idx="5">
                  <c:v>8.5698999999999997E-2</c:v>
                </c:pt>
                <c:pt idx="6">
                  <c:v>7.1420999999999998E-2</c:v>
                </c:pt>
                <c:pt idx="7">
                  <c:v>4.2902000000000003E-2</c:v>
                </c:pt>
                <c:pt idx="8">
                  <c:v>1.4399E-2</c:v>
                </c:pt>
                <c:pt idx="9">
                  <c:v>-8.4250000000000002E-3</c:v>
                </c:pt>
                <c:pt idx="11">
                  <c:v>-1.4092E-2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D-4C01-95C9-03A80A6ADED7}"/>
            </c:ext>
          </c:extLst>
        </c:ser>
        <c:ser>
          <c:idx val="1"/>
          <c:order val="1"/>
          <c:tx>
            <c:v>q pt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154855643044626E-2"/>
                  <c:y val="-0.231620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Sheet1!$C$50:$C$61</c:f>
              <c:numCache>
                <c:formatCode>General</c:formatCode>
                <c:ptCount val="12"/>
                <c:pt idx="0">
                  <c:v>1.07</c:v>
                </c:pt>
                <c:pt idx="1">
                  <c:v>1.06</c:v>
                </c:pt>
                <c:pt idx="2">
                  <c:v>1.05</c:v>
                </c:pt>
                <c:pt idx="3">
                  <c:v>1.0414300000000001</c:v>
                </c:pt>
                <c:pt idx="4">
                  <c:v>1.04</c:v>
                </c:pt>
                <c:pt idx="5">
                  <c:v>1.0349999999999999</c:v>
                </c:pt>
                <c:pt idx="6">
                  <c:v>1.03</c:v>
                </c:pt>
                <c:pt idx="7">
                  <c:v>1.02</c:v>
                </c:pt>
                <c:pt idx="8">
                  <c:v>1.01</c:v>
                </c:pt>
                <c:pt idx="9">
                  <c:v>1.0019800000000001</c:v>
                </c:pt>
                <c:pt idx="10">
                  <c:v>1.0017799999999999</c:v>
                </c:pt>
                <c:pt idx="11">
                  <c:v>1</c:v>
                </c:pt>
              </c:numCache>
            </c:numRef>
          </c:xVal>
          <c:yVal>
            <c:numRef>
              <c:f>Sheet1!$H$50:$H$61</c:f>
              <c:numCache>
                <c:formatCode>General</c:formatCode>
                <c:ptCount val="12"/>
                <c:pt idx="0">
                  <c:v>-0.22597</c:v>
                </c:pt>
                <c:pt idx="1">
                  <c:v>-0.19053100000000001</c:v>
                </c:pt>
                <c:pt idx="2">
                  <c:v>-0.156699</c:v>
                </c:pt>
                <c:pt idx="3">
                  <c:v>-0.12886900000000001</c:v>
                </c:pt>
                <c:pt idx="4">
                  <c:v>-0.12434099999999999</c:v>
                </c:pt>
                <c:pt idx="5">
                  <c:v>-0.10867300000000001</c:v>
                </c:pt>
                <c:pt idx="6">
                  <c:v>-9.3334E-2</c:v>
                </c:pt>
                <c:pt idx="7">
                  <c:v>-6.3576999999999995E-2</c:v>
                </c:pt>
                <c:pt idx="8">
                  <c:v>-3.4986000000000003E-2</c:v>
                </c:pt>
                <c:pt idx="9">
                  <c:v>-1.2808E-2</c:v>
                </c:pt>
                <c:pt idx="11">
                  <c:v>-7.4539999999999997E-3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D-4C01-95C9-03A80A6A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19760"/>
        <c:axId val="563720416"/>
      </c:scatterChart>
      <c:valAx>
        <c:axId val="563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20416"/>
        <c:crosses val="autoZero"/>
        <c:crossBetween val="midCat"/>
      </c:valAx>
      <c:valAx>
        <c:axId val="563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sphere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97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(Ry)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Sheet1!$C$50:$C$61</c:f>
              <c:numCache>
                <c:formatCode>General</c:formatCode>
                <c:ptCount val="12"/>
                <c:pt idx="0">
                  <c:v>1.07</c:v>
                </c:pt>
                <c:pt idx="1">
                  <c:v>1.06</c:v>
                </c:pt>
                <c:pt idx="2">
                  <c:v>1.05</c:v>
                </c:pt>
                <c:pt idx="3">
                  <c:v>1.0414300000000001</c:v>
                </c:pt>
                <c:pt idx="4">
                  <c:v>1.04</c:v>
                </c:pt>
                <c:pt idx="5">
                  <c:v>1.0349999999999999</c:v>
                </c:pt>
                <c:pt idx="6">
                  <c:v>1.03</c:v>
                </c:pt>
                <c:pt idx="7">
                  <c:v>1.02</c:v>
                </c:pt>
                <c:pt idx="8">
                  <c:v>1.01</c:v>
                </c:pt>
                <c:pt idx="9">
                  <c:v>1.0019800000000001</c:v>
                </c:pt>
                <c:pt idx="10">
                  <c:v>1.0017799999999999</c:v>
                </c:pt>
                <c:pt idx="11">
                  <c:v>1</c:v>
                </c:pt>
              </c:numCache>
            </c:numRef>
          </c:xVal>
          <c:yVal>
            <c:numRef>
              <c:f>Sheet1!$L$50:$L$61</c:f>
              <c:numCache>
                <c:formatCode>0.00000000</c:formatCode>
                <c:ptCount val="12"/>
                <c:pt idx="0">
                  <c:v>-0.30301391999819316</c:v>
                </c:pt>
                <c:pt idx="1">
                  <c:v>-0.31701401001191698</c:v>
                </c:pt>
                <c:pt idx="2">
                  <c:v>-0.32785699001397006</c:v>
                </c:pt>
                <c:pt idx="3">
                  <c:v>-0.33485990000190213</c:v>
                </c:pt>
                <c:pt idx="4">
                  <c:v>-0.3358350099879317</c:v>
                </c:pt>
                <c:pt idx="5">
                  <c:v>-0.33883376000449061</c:v>
                </c:pt>
                <c:pt idx="6">
                  <c:v>-0.34119517999351956</c:v>
                </c:pt>
                <c:pt idx="7">
                  <c:v>-0.34119517999351956</c:v>
                </c:pt>
                <c:pt idx="8">
                  <c:v>-0.34483832999831066</c:v>
                </c:pt>
                <c:pt idx="9">
                  <c:v>-0.34393902000738308</c:v>
                </c:pt>
                <c:pt idx="11">
                  <c:v>-0.34347461999277584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8-408B-9AC8-3CB7F13D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81992"/>
        <c:axId val="593284616"/>
      </c:scatterChart>
      <c:valAx>
        <c:axId val="59328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84616"/>
        <c:crosses val="autoZero"/>
        <c:crossBetween val="midCat"/>
      </c:valAx>
      <c:valAx>
        <c:axId val="5932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8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Sheet1!$Y$3:$Y$20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Sheet1!$AC$3:$AC$20</c:f>
              <c:numCache>
                <c:formatCode>General</c:formatCode>
                <c:ptCount val="18"/>
                <c:pt idx="0">
                  <c:v>0.4</c:v>
                </c:pt>
                <c:pt idx="1">
                  <c:v>0.41176470588235298</c:v>
                </c:pt>
                <c:pt idx="2">
                  <c:v>0.42352941176470593</c:v>
                </c:pt>
                <c:pt idx="3">
                  <c:v>0.43529411764705889</c:v>
                </c:pt>
                <c:pt idx="4">
                  <c:v>0.4470588235294119</c:v>
                </c:pt>
                <c:pt idx="5">
                  <c:v>0.45882352941176485</c:v>
                </c:pt>
                <c:pt idx="6">
                  <c:v>0.47058823529411781</c:v>
                </c:pt>
                <c:pt idx="7">
                  <c:v>0.48235294117647082</c:v>
                </c:pt>
                <c:pt idx="8">
                  <c:v>0.49411764705882377</c:v>
                </c:pt>
                <c:pt idx="9">
                  <c:v>0.50588235294117678</c:v>
                </c:pt>
                <c:pt idx="10">
                  <c:v>0.51764705882352968</c:v>
                </c:pt>
                <c:pt idx="11">
                  <c:v>0.52941176470588269</c:v>
                </c:pt>
                <c:pt idx="12">
                  <c:v>0.54117647058823559</c:v>
                </c:pt>
                <c:pt idx="13">
                  <c:v>0.5529411764705886</c:v>
                </c:pt>
                <c:pt idx="14">
                  <c:v>0.56470588235294161</c:v>
                </c:pt>
                <c:pt idx="15">
                  <c:v>0.57647058823529451</c:v>
                </c:pt>
                <c:pt idx="16">
                  <c:v>0.58823529411764752</c:v>
                </c:pt>
                <c:pt idx="17">
                  <c:v>0.60000000000000053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0-48FA-81FC-211DB6ABCCBE}"/>
            </c:ext>
          </c:extLst>
        </c:ser>
        <c:ser>
          <c:idx val="1"/>
          <c:order val="1"/>
          <c:tx>
            <c:strRef>
              <c:f>Sheet1!$Y$3:$Y$20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Sheet1!$Y$3:$Y$20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Sheet1!$AD$3:$AD$20</c:f>
              <c:numCache>
                <c:formatCode>General</c:formatCode>
                <c:ptCount val="18"/>
                <c:pt idx="0">
                  <c:v>0.6</c:v>
                </c:pt>
                <c:pt idx="1">
                  <c:v>0.58823529411764708</c:v>
                </c:pt>
                <c:pt idx="2">
                  <c:v>0.57647058823529407</c:v>
                </c:pt>
                <c:pt idx="3">
                  <c:v>0.56470588235294106</c:v>
                </c:pt>
                <c:pt idx="4">
                  <c:v>0.55294117647058816</c:v>
                </c:pt>
                <c:pt idx="5">
                  <c:v>0.54117647058823515</c:v>
                </c:pt>
                <c:pt idx="6">
                  <c:v>0.52941176470588214</c:v>
                </c:pt>
                <c:pt idx="7">
                  <c:v>0.51764705882352924</c:v>
                </c:pt>
                <c:pt idx="8">
                  <c:v>0.50588235294117623</c:v>
                </c:pt>
                <c:pt idx="9">
                  <c:v>0.49411764705882327</c:v>
                </c:pt>
                <c:pt idx="10">
                  <c:v>0.48235294117647032</c:v>
                </c:pt>
                <c:pt idx="11">
                  <c:v>0.47058823529411731</c:v>
                </c:pt>
                <c:pt idx="12">
                  <c:v>0.45882352941176435</c:v>
                </c:pt>
                <c:pt idx="13">
                  <c:v>0.4470588235294114</c:v>
                </c:pt>
                <c:pt idx="14">
                  <c:v>0.43529411764705839</c:v>
                </c:pt>
                <c:pt idx="15">
                  <c:v>0.42352941176470543</c:v>
                </c:pt>
                <c:pt idx="16">
                  <c:v>0.41176470588235248</c:v>
                </c:pt>
                <c:pt idx="17">
                  <c:v>0.39999999999999952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0-48FA-81FC-211DB6AB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619552"/>
        <c:axId val="1909609152"/>
      </c:scatterChart>
      <c:valAx>
        <c:axId val="19096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09152"/>
        <c:crosses val="autoZero"/>
        <c:crossBetween val="midCat"/>
      </c:valAx>
      <c:valAx>
        <c:axId val="1909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25% Pt concentration in Mixed layer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Co(Sym)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Sheet2!$L$2:$L$7</c:f>
              <c:numCache>
                <c:formatCode>General</c:formatCode>
                <c:ptCount val="6"/>
                <c:pt idx="0">
                  <c:v>-6.2728124391782103E-3</c:v>
                </c:pt>
                <c:pt idx="1">
                  <c:v>4.6369655931011097E-3</c:v>
                </c:pt>
                <c:pt idx="2">
                  <c:v>-5.4278987828961702E-3</c:v>
                </c:pt>
                <c:pt idx="3">
                  <c:v>1.33534722993466E-3</c:v>
                </c:pt>
                <c:pt idx="4">
                  <c:v>-1.3084756930510299E-3</c:v>
                </c:pt>
                <c:pt idx="5">
                  <c:v>4.0341925096676302E-4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7-4B44-8FAF-9A3FA6D99825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Sheet2!$M$2:$M$7</c:f>
              <c:numCache>
                <c:formatCode>General</c:formatCode>
                <c:ptCount val="6"/>
                <c:pt idx="0">
                  <c:v>1.88184373175346E-2</c:v>
                </c:pt>
                <c:pt idx="1">
                  <c:v>1.1835213979820101E-2</c:v>
                </c:pt>
                <c:pt idx="2">
                  <c:v>2.7287996248377402E-3</c:v>
                </c:pt>
                <c:pt idx="3">
                  <c:v>-2.4555408231408098E-3</c:v>
                </c:pt>
                <c:pt idx="4">
                  <c:v>-1.68436068579524E-3</c:v>
                </c:pt>
                <c:pt idx="5">
                  <c:v>2.74376525746578E-4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7-4B44-8FAF-9A3FA6D99825}"/>
            </c:ext>
          </c:extLst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Sheet2!$N$2:$N$7</c:f>
              <c:numCache>
                <c:formatCode>General</c:formatCode>
                <c:ptCount val="6"/>
                <c:pt idx="1">
                  <c:v>-1.39108967793033E-2</c:v>
                </c:pt>
                <c:pt idx="2">
                  <c:v>1.6283696348690299E-2</c:v>
                </c:pt>
                <c:pt idx="3">
                  <c:v>4.0060416898022302E-3</c:v>
                </c:pt>
                <c:pt idx="4">
                  <c:v>3.9254270791531098E-3</c:v>
                </c:pt>
                <c:pt idx="5">
                  <c:v>-1.21025775290029E-3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7-4B44-8FAF-9A3FA6D99825}"/>
            </c:ext>
          </c:extLst>
        </c:ser>
        <c:ser>
          <c:idx val="3"/>
          <c:order val="3"/>
          <c:tx>
            <c:strRef>
              <c:f>Sheet2!$O$1</c:f>
              <c:strCache>
                <c:ptCount val="1"/>
                <c:pt idx="0">
                  <c:v>Pt(Sym)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Sheet2!$O$2:$O$7</c:f>
              <c:numCache>
                <c:formatCode>General</c:formatCode>
                <c:ptCount val="6"/>
                <c:pt idx="1">
                  <c:v>-3.9450713266066997E-3</c:v>
                </c:pt>
                <c:pt idx="2">
                  <c:v>-9.0959987494620899E-4</c:v>
                </c:pt>
                <c:pt idx="3">
                  <c:v>8.1851360771345496E-4</c:v>
                </c:pt>
                <c:pt idx="4">
                  <c:v>5.6145356193182297E-4</c:v>
                </c:pt>
                <c:pt idx="5">
                  <c:v>-9.1458841915526001E-5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F7-4B44-8FAF-9A3FA6D9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84408"/>
        <c:axId val="525287360"/>
      </c:scatterChart>
      <c:valAx>
        <c:axId val="5252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7360"/>
        <c:crosses val="autoZero"/>
        <c:crossBetween val="midCat"/>
      </c:valAx>
      <c:valAx>
        <c:axId val="525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50% Pt concentration in Mixed layer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Sheet2!$L$13</c:f>
              <c:strCache>
                <c:ptCount val="1"/>
                <c:pt idx="0">
                  <c:v>Co(3-4)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Sheet2!$K$14:$K$19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Sheet2!$L$14:$L$19</c:f>
              <c:numCache>
                <c:formatCode>General</c:formatCode>
                <c:ptCount val="6"/>
                <c:pt idx="0">
                  <c:v>-1.1656382895510201E-2</c:v>
                </c:pt>
                <c:pt idx="1">
                  <c:v>-9.2900735973548906E-3</c:v>
                </c:pt>
                <c:pt idx="2">
                  <c:v>-9.1071330137522093E-3</c:v>
                </c:pt>
                <c:pt idx="3">
                  <c:v>2.2339079035003E-3</c:v>
                </c:pt>
                <c:pt idx="4">
                  <c:v>2.0364406038702E-3</c:v>
                </c:pt>
                <c:pt idx="5">
                  <c:v>4.8368197773029898E-4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1-40A0-BA9F-AA7EF9BBDB68}"/>
            </c:ext>
          </c:extLst>
        </c:ser>
        <c:ser>
          <c:idx val="1"/>
          <c:order val="1"/>
          <c:tx>
            <c:strRef>
              <c:f>Sheet2!$M$13</c:f>
              <c:strCache>
                <c:ptCount val="1"/>
                <c:pt idx="0">
                  <c:v>Pt(1-2)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Sheet2!$K$14:$K$19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Sheet2!$M$14:$M$19</c:f>
              <c:numCache>
                <c:formatCode>General</c:formatCode>
                <c:ptCount val="6"/>
                <c:pt idx="0">
                  <c:v>1.16563995751652E-2</c:v>
                </c:pt>
                <c:pt idx="1">
                  <c:v>8.1398828335057499E-3</c:v>
                </c:pt>
                <c:pt idx="2">
                  <c:v>-1.4828346326711799E-3</c:v>
                </c:pt>
                <c:pt idx="3">
                  <c:v>-9.55528223876012E-4</c:v>
                </c:pt>
                <c:pt idx="4">
                  <c:v>-7.8785217342725001E-4</c:v>
                </c:pt>
                <c:pt idx="5">
                  <c:v>9.3266725188945106E-5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1-40A0-BA9F-AA7EF9BBDB68}"/>
            </c:ext>
          </c:extLst>
        </c:ser>
        <c:ser>
          <c:idx val="2"/>
          <c:order val="2"/>
          <c:tx>
            <c:strRef>
              <c:f>Sheet2!$N$13</c:f>
              <c:strCache>
                <c:ptCount val="1"/>
                <c:pt idx="0">
                  <c:v>Co(1-2)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Sheet2!$K$14:$K$19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Sheet2!$N$14:$N$19</c:f>
              <c:numCache>
                <c:formatCode>General</c:formatCode>
                <c:ptCount val="6"/>
                <c:pt idx="1">
                  <c:v>9.2901051411660093E-3</c:v>
                </c:pt>
                <c:pt idx="2">
                  <c:v>9.1071956780535094E-3</c:v>
                </c:pt>
                <c:pt idx="3">
                  <c:v>-2.2339205319434801E-3</c:v>
                </c:pt>
                <c:pt idx="4">
                  <c:v>-2.0364294555896799E-3</c:v>
                </c:pt>
                <c:pt idx="5">
                  <c:v>-4.8356371336311099E-4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91-40A0-BA9F-AA7EF9BBDB68}"/>
            </c:ext>
          </c:extLst>
        </c:ser>
        <c:ser>
          <c:idx val="3"/>
          <c:order val="3"/>
          <c:tx>
            <c:strRef>
              <c:f>Sheet2!$O$13</c:f>
              <c:strCache>
                <c:ptCount val="1"/>
                <c:pt idx="0">
                  <c:v>Pt(3-4)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Sheet2!$K$14:$K$19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Sheet2!$O$14:$O$19</c:f>
              <c:numCache>
                <c:formatCode>General</c:formatCode>
                <c:ptCount val="6"/>
                <c:pt idx="1">
                  <c:v>-8.1398737236897303E-3</c:v>
                </c:pt>
                <c:pt idx="2">
                  <c:v>1.48283656483538E-3</c:v>
                </c:pt>
                <c:pt idx="3">
                  <c:v>9.5552892983352602E-4</c:v>
                </c:pt>
                <c:pt idx="4">
                  <c:v>7.8785375743972697E-4</c:v>
                </c:pt>
                <c:pt idx="5">
                  <c:v>-9.3266829229388102E-5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91-40A0-BA9F-AA7EF9BB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94976"/>
        <c:axId val="524291040"/>
      </c:scatterChart>
      <c:valAx>
        <c:axId val="5242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1040"/>
        <c:crosses val="autoZero"/>
        <c:crossBetween val="midCat"/>
      </c:valAx>
      <c:valAx>
        <c:axId val="5242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75% Pt concentration in Mixed layer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Sheet2!$L$25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Sheet2!$K$26:$K$31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Sheet2!$L$26:$L$31</c:f>
              <c:numCache>
                <c:formatCode>General</c:formatCode>
                <c:ptCount val="6"/>
                <c:pt idx="0">
                  <c:v>-1.31642311739694E-2</c:v>
                </c:pt>
                <c:pt idx="1">
                  <c:v>1.45645553442088E-2</c:v>
                </c:pt>
                <c:pt idx="2">
                  <c:v>-9.1761070059366203E-3</c:v>
                </c:pt>
                <c:pt idx="3">
                  <c:v>3.9664743436294003E-3</c:v>
                </c:pt>
                <c:pt idx="4">
                  <c:v>-2.67226569071432E-3</c:v>
                </c:pt>
                <c:pt idx="5">
                  <c:v>1.0651720991514599E-3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7-409F-8B9A-A3ECDC1FD62A}"/>
            </c:ext>
          </c:extLst>
        </c:ser>
        <c:ser>
          <c:idx val="1"/>
          <c:order val="1"/>
          <c:tx>
            <c:strRef>
              <c:f>Sheet2!$M$25</c:f>
              <c:strCache>
                <c:ptCount val="1"/>
                <c:pt idx="0">
                  <c:v>Pt(Sym)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Sheet2!$K$26:$K$31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Sheet2!$M$26:$M$31</c:f>
              <c:numCache>
                <c:formatCode>General</c:formatCode>
                <c:ptCount val="6"/>
                <c:pt idx="0">
                  <c:v>4.3849225577181601E-3</c:v>
                </c:pt>
                <c:pt idx="1">
                  <c:v>3.06115711086896E-3</c:v>
                </c:pt>
                <c:pt idx="2">
                  <c:v>1.1621249569513301E-3</c:v>
                </c:pt>
                <c:pt idx="3">
                  <c:v>-4.5431900115477898E-4</c:v>
                </c:pt>
                <c:pt idx="4">
                  <c:v>-5.9082644139207797E-4</c:v>
                </c:pt>
                <c:pt idx="5">
                  <c:v>1.84159295672059E-4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7-409F-8B9A-A3ECDC1FD62A}"/>
            </c:ext>
          </c:extLst>
        </c:ser>
        <c:ser>
          <c:idx val="2"/>
          <c:order val="2"/>
          <c:tx>
            <c:strRef>
              <c:f>Sheet2!$N$25</c:f>
              <c:strCache>
                <c:ptCount val="1"/>
                <c:pt idx="0">
                  <c:v>Co(Sym)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Sheet2!$K$26:$K$31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Sheet2!$N$26:$N$31</c:f>
              <c:numCache>
                <c:formatCode>General</c:formatCode>
                <c:ptCount val="6"/>
                <c:pt idx="1">
                  <c:v>-4.8542993964293402E-3</c:v>
                </c:pt>
                <c:pt idx="2">
                  <c:v>3.0599107214053199E-3</c:v>
                </c:pt>
                <c:pt idx="3">
                  <c:v>-1.3226376110324601E-3</c:v>
                </c:pt>
                <c:pt idx="4">
                  <c:v>8.9138733693694405E-4</c:v>
                </c:pt>
                <c:pt idx="5">
                  <c:v>-3.5502578474932902E-4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7-409F-8B9A-A3ECDC1FD62A}"/>
            </c:ext>
          </c:extLst>
        </c:ser>
        <c:ser>
          <c:idx val="3"/>
          <c:order val="3"/>
          <c:tx>
            <c:strRef>
              <c:f>Sheet2!$O$25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Sheet2!$K$26:$K$31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Sheet2!$O$26:$O$31</c:f>
              <c:numCache>
                <c:formatCode>General</c:formatCode>
                <c:ptCount val="6"/>
                <c:pt idx="1">
                  <c:v>-9.1840667166378492E-3</c:v>
                </c:pt>
                <c:pt idx="2">
                  <c:v>-3.4864765740176798E-3</c:v>
                </c:pt>
                <c:pt idx="3">
                  <c:v>1.3629738951057499E-3</c:v>
                </c:pt>
                <c:pt idx="4">
                  <c:v>1.7728876991482899E-3</c:v>
                </c:pt>
                <c:pt idx="5">
                  <c:v>-5.52992619320846E-4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7-409F-8B9A-A3ECDC1F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95704"/>
        <c:axId val="580394392"/>
      </c:scatterChart>
      <c:valAx>
        <c:axId val="58039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94392"/>
        <c:crosses val="autoZero"/>
        <c:crossBetween val="midCat"/>
      </c:valAx>
      <c:valAx>
        <c:axId val="5803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9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Amplitudes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Sheet2!$J$34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Sheet2!$I$35:$I$37</c:f>
              <c:numCache>
                <c:formatCode>0.000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Sheet2!$J$35:$J$37</c:f>
              <c:numCache>
                <c:formatCode>General</c:formatCode>
                <c:ptCount val="3"/>
                <c:pt idx="0">
                  <c:v>1.88184373175346E-2</c:v>
                </c:pt>
                <c:pt idx="1">
                  <c:v>1.16563995751652E-2</c:v>
                </c:pt>
                <c:pt idx="2">
                  <c:v>4.3849225577181601E-3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9-43FA-92E6-2C037E6F9E8D}"/>
            </c:ext>
          </c:extLst>
        </c:ser>
        <c:ser>
          <c:idx val="1"/>
          <c:order val="1"/>
          <c:tx>
            <c:strRef>
              <c:f>Sheet2!$K$34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Sheet2!$I$35:$I$37</c:f>
              <c:numCache>
                <c:formatCode>0.000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Sheet2!$K$35:$K$37</c:f>
              <c:numCache>
                <c:formatCode>General</c:formatCode>
                <c:ptCount val="3"/>
                <c:pt idx="0">
                  <c:v>-6.2728124391782103E-3</c:v>
                </c:pt>
                <c:pt idx="1">
                  <c:v>-1.1656382895510201E-2</c:v>
                </c:pt>
                <c:pt idx="2">
                  <c:v>-1.31642311739694E-2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19-43FA-92E6-2C037E6F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1088"/>
        <c:axId val="528521416"/>
      </c:scatterChart>
      <c:valAx>
        <c:axId val="52852108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1416"/>
        <c:crosses val="autoZero"/>
        <c:crossBetween val="midCat"/>
      </c:valAx>
      <c:valAx>
        <c:axId val="5285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67</xdr:row>
      <xdr:rowOff>114300</xdr:rowOff>
    </xdr:from>
    <xdr:to>
      <xdr:col>5</xdr:col>
      <xdr:colOff>600075</xdr:colOff>
      <xdr:row>82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4F9B6-40C6-42BB-916F-9E4AAE82C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67</xdr:row>
      <xdr:rowOff>123825</xdr:rowOff>
    </xdr:from>
    <xdr:to>
      <xdr:col>12</xdr:col>
      <xdr:colOff>390525</xdr:colOff>
      <xdr:row>82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83E57-76A3-4A90-815D-85150C5C3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238124</xdr:colOff>
      <xdr:row>61</xdr:row>
      <xdr:rowOff>114299</xdr:rowOff>
    </xdr:from>
    <xdr:to>
      <xdr:col>18</xdr:col>
      <xdr:colOff>276224</xdr:colOff>
      <xdr:row>76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27574-7864-412B-A294-32BA48491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76200</xdr:colOff>
      <xdr:row>22</xdr:row>
      <xdr:rowOff>90487</xdr:rowOff>
    </xdr:from>
    <xdr:to>
      <xdr:col>33</xdr:col>
      <xdr:colOff>381000</xdr:colOff>
      <xdr:row>36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DD865-1CE8-4E2B-923C-1D479C66C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19050</xdr:rowOff>
    </xdr:from>
    <xdr:to>
      <xdr:col>22</xdr:col>
      <xdr:colOff>190500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0533EF-2299-420D-9BFB-06DC5BB6F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171449</xdr:colOff>
      <xdr:row>15</xdr:row>
      <xdr:rowOff>95250</xdr:rowOff>
    </xdr:from>
    <xdr:to>
      <xdr:col>22</xdr:col>
      <xdr:colOff>209549</xdr:colOff>
      <xdr:row>30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06B646-C20C-4831-B1AC-919ABF52C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161924</xdr:colOff>
      <xdr:row>31</xdr:row>
      <xdr:rowOff>9525</xdr:rowOff>
    </xdr:from>
    <xdr:to>
      <xdr:col>22</xdr:col>
      <xdr:colOff>200024</xdr:colOff>
      <xdr:row>46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CE3CE5-41F2-4FD7-9688-30F477DF7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628649</xdr:colOff>
      <xdr:row>30</xdr:row>
      <xdr:rowOff>123825</xdr:rowOff>
    </xdr:from>
    <xdr:to>
      <xdr:col>15</xdr:col>
      <xdr:colOff>19049</xdr:colOff>
      <xdr:row>45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D652A9-762F-49AB-9D6C-60431CC19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"/>
  <sheetViews>
    <sheetView tabSelected="1" topLeftCell="R1" workbookViewId="0">
      <selection activeCell="X7" sqref="X7"/>
    </sheetView>
  </sheetViews>
  <sheetFormatPr defaultRowHeight="15" x14ac:dyDescent="0.25"/>
  <cols>
    <col min="2" max="2" width="13.7109375" customWidth="1"/>
    <col min="3" max="3" width="14" customWidth="1"/>
    <col min="4" max="4" width="11.28515625" customWidth="1"/>
    <col min="5" max="5" width="11.42578125" customWidth="1"/>
    <col min="6" max="6" width="11.140625" customWidth="1"/>
    <col min="7" max="7" width="12.7109375" customWidth="1"/>
    <col min="11" max="11" width="15" customWidth="1"/>
    <col min="12" max="12" width="10.85546875" bestFit="1" customWidth="1"/>
    <col min="14" max="14" width="10.42578125" customWidth="1"/>
    <col min="15" max="15" width="11.14062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7" t="s">
        <v>22</v>
      </c>
      <c r="K1" s="39" t="s">
        <v>23</v>
      </c>
      <c r="O1" t="s">
        <v>24</v>
      </c>
      <c r="R1" t="s">
        <v>50</v>
      </c>
      <c r="U1" t="s">
        <v>51</v>
      </c>
    </row>
    <row r="2" spans="1:38" x14ac:dyDescent="0.25">
      <c r="A2" s="1">
        <v>0</v>
      </c>
      <c r="B2" s="2">
        <v>0</v>
      </c>
      <c r="C2" s="2">
        <v>0</v>
      </c>
      <c r="D2" s="2">
        <v>0.92783723233880866</v>
      </c>
      <c r="E2" s="2">
        <v>0.73710166643960107</v>
      </c>
      <c r="F2" s="2">
        <v>0.81714795969530307</v>
      </c>
      <c r="G2" s="2">
        <v>0.73064291237725953</v>
      </c>
      <c r="H2" s="2">
        <v>5.0534999999999997</v>
      </c>
      <c r="J2" s="2">
        <v>0</v>
      </c>
      <c r="K2" s="2">
        <v>0</v>
      </c>
      <c r="L2">
        <f t="shared" ref="L2:L7" si="0">K2/SQRT(2/3)</f>
        <v>0</v>
      </c>
      <c r="M2" s="2"/>
      <c r="N2" s="2">
        <v>0</v>
      </c>
      <c r="O2" s="2">
        <v>0</v>
      </c>
      <c r="P2">
        <f>O2/SQRT(2/3)</f>
        <v>0</v>
      </c>
      <c r="R2">
        <v>0</v>
      </c>
      <c r="S2">
        <f>R2*SQRT(2/3)</f>
        <v>0</v>
      </c>
      <c r="T2">
        <f>$U$2*S2</f>
        <v>0</v>
      </c>
      <c r="U2">
        <f>5.0928/5.0535</f>
        <v>1.0077767883644999</v>
      </c>
      <c r="Y2" t="s">
        <v>53</v>
      </c>
      <c r="Z2" t="s">
        <v>54</v>
      </c>
      <c r="AA2" t="s">
        <v>55</v>
      </c>
      <c r="AB2" t="s">
        <v>6</v>
      </c>
    </row>
    <row r="3" spans="1:38" x14ac:dyDescent="0.25">
      <c r="A3" s="1">
        <v>1</v>
      </c>
      <c r="B3" s="2">
        <v>0.25</v>
      </c>
      <c r="C3" s="2">
        <v>0.75</v>
      </c>
      <c r="D3" s="2">
        <v>0.92543324324248211</v>
      </c>
      <c r="E3" s="2">
        <v>0.73422441297819196</v>
      </c>
      <c r="F3" s="2">
        <v>0.84695320263355622</v>
      </c>
      <c r="G3" s="2">
        <v>0.75028454011828494</v>
      </c>
      <c r="H3" s="2">
        <v>5.0460000000000003</v>
      </c>
      <c r="I3" s="40">
        <f>($H$2-H3)/$H$2</f>
        <v>1.4841199168891652E-3</v>
      </c>
      <c r="J3" s="2">
        <v>1</v>
      </c>
      <c r="K3">
        <f>E4</f>
        <v>0.73331364404466348</v>
      </c>
      <c r="L3">
        <f t="shared" si="0"/>
        <v>0.89812212466517893</v>
      </c>
      <c r="N3" s="2">
        <v>1</v>
      </c>
      <c r="O3">
        <f>D4</f>
        <v>0.92323632332374572</v>
      </c>
      <c r="P3">
        <f>O3/SQRT(2/3)</f>
        <v>1.1307289520731845</v>
      </c>
      <c r="R3">
        <v>1</v>
      </c>
      <c r="S3">
        <f>R3*SQRT(2/3)</f>
        <v>0.81649658092772603</v>
      </c>
      <c r="T3">
        <f>$U$2*S3</f>
        <v>0.82284630203793874</v>
      </c>
      <c r="X3">
        <f>Y3*$U$2</f>
        <v>0</v>
      </c>
      <c r="Y3">
        <v>0</v>
      </c>
      <c r="Z3">
        <f>Y3*(SQRT(2/3))</f>
        <v>0</v>
      </c>
      <c r="AA3">
        <v>40</v>
      </c>
      <c r="AB3">
        <v>60</v>
      </c>
      <c r="AC3">
        <f>AA3/100</f>
        <v>0.4</v>
      </c>
      <c r="AD3">
        <f>AB3/100</f>
        <v>0.6</v>
      </c>
      <c r="AF3">
        <f>1</f>
        <v>1</v>
      </c>
      <c r="AG3">
        <v>40</v>
      </c>
      <c r="AH3">
        <v>60</v>
      </c>
      <c r="AI3">
        <f>AG3+AH3</f>
        <v>100</v>
      </c>
      <c r="AK3">
        <f>AG3/100</f>
        <v>0.4</v>
      </c>
      <c r="AL3">
        <f>AH3/100</f>
        <v>0.6</v>
      </c>
    </row>
    <row r="4" spans="1:38" x14ac:dyDescent="0.25">
      <c r="A4" s="1">
        <v>2</v>
      </c>
      <c r="B4" s="2">
        <v>0.5</v>
      </c>
      <c r="C4" s="2">
        <v>0.5</v>
      </c>
      <c r="D4" s="2">
        <v>0.92323632332374572</v>
      </c>
      <c r="E4" s="2">
        <v>0.73331364404466348</v>
      </c>
      <c r="F4" s="2">
        <v>0.87537825807287017</v>
      </c>
      <c r="G4" s="2">
        <v>0.76804348168901715</v>
      </c>
      <c r="H4" s="2">
        <v>5.0519999999999996</v>
      </c>
      <c r="I4" s="40">
        <f>($H$2-H4)/$H$2</f>
        <v>2.9682398337786822E-4</v>
      </c>
      <c r="J4" s="2">
        <v>2</v>
      </c>
      <c r="K4">
        <f>K3+E4</f>
        <v>1.466627288089327</v>
      </c>
      <c r="L4">
        <f t="shared" si="0"/>
        <v>1.7962442493303579</v>
      </c>
      <c r="N4" s="2">
        <v>2</v>
      </c>
      <c r="O4">
        <f>O3+D4</f>
        <v>1.8464726466474914</v>
      </c>
      <c r="P4">
        <f>O4/SQRT(2/3)</f>
        <v>2.2614579041463689</v>
      </c>
      <c r="R4">
        <v>2</v>
      </c>
      <c r="S4">
        <f>R4*SQRT(2/3)</f>
        <v>1.6329931618554521</v>
      </c>
      <c r="T4">
        <f>$U$2*S4</f>
        <v>1.6456926040758775</v>
      </c>
      <c r="X4">
        <f t="shared" ref="X4:X27" si="1">Y4*$U$2</f>
        <v>1.0077767883644999</v>
      </c>
      <c r="Y4">
        <f t="shared" ref="Y4:Y20" si="2">Y3+1</f>
        <v>1</v>
      </c>
      <c r="Z4">
        <f t="shared" ref="Z4:Z20" si="3">Y4*(SQRT(2/3))</f>
        <v>0.81649658092772603</v>
      </c>
      <c r="AA4">
        <f>(20/17)+AA3</f>
        <v>41.176470588235297</v>
      </c>
      <c r="AB4">
        <f>AB3-(20/17)</f>
        <v>58.823529411764703</v>
      </c>
      <c r="AC4">
        <f t="shared" ref="AC4:AC20" si="4">AA4/100</f>
        <v>0.41176470588235298</v>
      </c>
      <c r="AD4">
        <f t="shared" ref="AD4:AD20" si="5">AB4/100</f>
        <v>0.58823529411764708</v>
      </c>
      <c r="AF4">
        <f>AF3+1</f>
        <v>2</v>
      </c>
      <c r="AG4">
        <f>(10/9)+AG3</f>
        <v>41.111111111111114</v>
      </c>
      <c r="AH4">
        <f>AH3-(10/9)</f>
        <v>58.888888888888886</v>
      </c>
      <c r="AI4">
        <f t="shared" ref="AI4:AI21" si="6">AG4+AH4</f>
        <v>100</v>
      </c>
      <c r="AK4">
        <f t="shared" ref="AK4:AK21" si="7">AG4/100</f>
        <v>0.41111111111111115</v>
      </c>
      <c r="AL4">
        <f t="shared" ref="AL4:AL21" si="8">AH4/100</f>
        <v>0.58888888888888891</v>
      </c>
    </row>
    <row r="5" spans="1:38" x14ac:dyDescent="0.25">
      <c r="A5" s="1">
        <v>3</v>
      </c>
      <c r="B5" s="2">
        <v>0.75</v>
      </c>
      <c r="C5" s="2">
        <v>0.25</v>
      </c>
      <c r="D5" s="2">
        <v>0.92066757334698546</v>
      </c>
      <c r="E5" s="2">
        <v>0.73201352549745147</v>
      </c>
      <c r="F5" s="2">
        <v>0.90144572058065187</v>
      </c>
      <c r="G5" s="2">
        <v>0.78685578477036966</v>
      </c>
      <c r="H5" s="38">
        <v>5.0629999999999997</v>
      </c>
      <c r="I5" s="40">
        <f>($H$2-H5)/$H$2</f>
        <v>-1.8798852280597733E-3</v>
      </c>
      <c r="J5" s="2">
        <v>3</v>
      </c>
      <c r="K5">
        <f>K4+SQRT(2/3)</f>
        <v>2.2831238690170528</v>
      </c>
      <c r="L5">
        <f t="shared" si="0"/>
        <v>2.7962442493303574</v>
      </c>
      <c r="N5" s="2">
        <v>3</v>
      </c>
      <c r="O5">
        <f>O4+D4</f>
        <v>2.7697089699712372</v>
      </c>
      <c r="P5">
        <f>O5/SQRT(2/3)</f>
        <v>3.3921868562195536</v>
      </c>
      <c r="X5">
        <f t="shared" si="1"/>
        <v>2.0155535767289998</v>
      </c>
      <c r="Y5">
        <f t="shared" si="2"/>
        <v>2</v>
      </c>
      <c r="Z5">
        <f t="shared" si="3"/>
        <v>1.6329931618554521</v>
      </c>
      <c r="AA5">
        <f t="shared" ref="AA5:AA20" si="9">(20/17)+AA4</f>
        <v>42.352941176470594</v>
      </c>
      <c r="AB5">
        <f t="shared" ref="AB5:AB20" si="10">AB4-(20/17)</f>
        <v>57.647058823529406</v>
      </c>
      <c r="AC5">
        <f t="shared" si="4"/>
        <v>0.42352941176470593</v>
      </c>
      <c r="AD5">
        <f t="shared" si="5"/>
        <v>0.57647058823529407</v>
      </c>
      <c r="AF5">
        <f t="shared" ref="AF5:AF10" si="11">AF4+1</f>
        <v>3</v>
      </c>
      <c r="AG5">
        <f t="shared" ref="AG5:AG13" si="12">(10/9)+AG4</f>
        <v>42.222222222222229</v>
      </c>
      <c r="AH5">
        <f t="shared" ref="AH5:AH21" si="13">AH4-(10/9)</f>
        <v>57.777777777777771</v>
      </c>
      <c r="AI5">
        <f t="shared" si="6"/>
        <v>100</v>
      </c>
      <c r="AK5">
        <f t="shared" si="7"/>
        <v>0.42222222222222228</v>
      </c>
      <c r="AL5">
        <f t="shared" si="8"/>
        <v>0.57777777777777772</v>
      </c>
    </row>
    <row r="6" spans="1:38" x14ac:dyDescent="0.25">
      <c r="B6" t="s">
        <v>28</v>
      </c>
      <c r="J6" s="2">
        <v>4</v>
      </c>
      <c r="K6">
        <f>D4+K5</f>
        <v>3.2063601923407985</v>
      </c>
      <c r="L6">
        <f t="shared" si="0"/>
        <v>3.9269732014035421</v>
      </c>
      <c r="X6">
        <f t="shared" si="1"/>
        <v>3.0233303650934999</v>
      </c>
      <c r="Y6">
        <f t="shared" si="2"/>
        <v>3</v>
      </c>
      <c r="Z6">
        <f t="shared" si="3"/>
        <v>2.4494897427831779</v>
      </c>
      <c r="AA6">
        <f t="shared" si="9"/>
        <v>43.529411764705891</v>
      </c>
      <c r="AB6">
        <f t="shared" si="10"/>
        <v>56.470588235294109</v>
      </c>
      <c r="AC6">
        <f t="shared" si="4"/>
        <v>0.43529411764705889</v>
      </c>
      <c r="AD6">
        <f t="shared" si="5"/>
        <v>0.56470588235294106</v>
      </c>
      <c r="AF6">
        <f t="shared" si="11"/>
        <v>4</v>
      </c>
      <c r="AG6">
        <f t="shared" si="12"/>
        <v>43.333333333333343</v>
      </c>
      <c r="AH6">
        <f t="shared" si="13"/>
        <v>56.666666666666657</v>
      </c>
      <c r="AI6">
        <f t="shared" si="6"/>
        <v>100</v>
      </c>
      <c r="AK6">
        <f t="shared" si="7"/>
        <v>0.4333333333333334</v>
      </c>
      <c r="AL6">
        <f t="shared" si="8"/>
        <v>0.56666666666666654</v>
      </c>
    </row>
    <row r="7" spans="1:38" x14ac:dyDescent="0.25">
      <c r="A7" t="s">
        <v>14</v>
      </c>
      <c r="B7" t="s">
        <v>25</v>
      </c>
      <c r="C7">
        <v>2.692787</v>
      </c>
      <c r="D7">
        <f>C7*((1-0.00163)^(1/3))</f>
        <v>2.6913231234020452</v>
      </c>
      <c r="E7">
        <f>D7/C7</f>
        <v>0.99945637118793473</v>
      </c>
      <c r="J7" s="2">
        <v>5</v>
      </c>
      <c r="K7">
        <f>D4+K6</f>
        <v>4.1295965156645442</v>
      </c>
      <c r="L7">
        <f t="shared" si="0"/>
        <v>5.0577021534767264</v>
      </c>
      <c r="X7">
        <f t="shared" si="1"/>
        <v>4.0311071534579996</v>
      </c>
      <c r="Y7">
        <f t="shared" si="2"/>
        <v>4</v>
      </c>
      <c r="Z7">
        <f t="shared" si="3"/>
        <v>3.2659863237109041</v>
      </c>
      <c r="AA7">
        <f t="shared" si="9"/>
        <v>44.705882352941188</v>
      </c>
      <c r="AB7">
        <f t="shared" si="10"/>
        <v>55.294117647058812</v>
      </c>
      <c r="AC7">
        <f t="shared" si="4"/>
        <v>0.4470588235294119</v>
      </c>
      <c r="AD7">
        <f t="shared" si="5"/>
        <v>0.55294117647058816</v>
      </c>
      <c r="AF7">
        <f t="shared" si="11"/>
        <v>5</v>
      </c>
      <c r="AG7">
        <f t="shared" si="12"/>
        <v>44.444444444444457</v>
      </c>
      <c r="AH7">
        <f t="shared" si="13"/>
        <v>55.555555555555543</v>
      </c>
      <c r="AI7">
        <f t="shared" si="6"/>
        <v>100</v>
      </c>
      <c r="AK7">
        <f t="shared" si="7"/>
        <v>0.44444444444444459</v>
      </c>
      <c r="AL7">
        <f t="shared" si="8"/>
        <v>0.55555555555555547</v>
      </c>
    </row>
    <row r="8" spans="1:38" x14ac:dyDescent="0.25">
      <c r="A8" t="s">
        <v>12</v>
      </c>
      <c r="B8" t="s">
        <v>26</v>
      </c>
      <c r="C8">
        <v>2.9076559999999998</v>
      </c>
      <c r="D8">
        <f>C8*((1-0.00163)^(1/3))</f>
        <v>2.9060753144228251</v>
      </c>
      <c r="E8">
        <f>D8/C8</f>
        <v>0.99945637118793462</v>
      </c>
      <c r="K8">
        <f>SQRT(2/3)</f>
        <v>0.81649658092772603</v>
      </c>
      <c r="X8">
        <f t="shared" si="1"/>
        <v>5.0388839418224993</v>
      </c>
      <c r="Y8">
        <f t="shared" si="2"/>
        <v>5</v>
      </c>
      <c r="Z8">
        <f t="shared" si="3"/>
        <v>4.0824829046386304</v>
      </c>
      <c r="AA8">
        <f t="shared" si="9"/>
        <v>45.882352941176485</v>
      </c>
      <c r="AB8">
        <f t="shared" si="10"/>
        <v>54.117647058823515</v>
      </c>
      <c r="AC8">
        <f t="shared" si="4"/>
        <v>0.45882352941176485</v>
      </c>
      <c r="AD8">
        <f t="shared" si="5"/>
        <v>0.54117647058823515</v>
      </c>
      <c r="AF8">
        <f t="shared" si="11"/>
        <v>6</v>
      </c>
      <c r="AG8">
        <f t="shared" si="12"/>
        <v>45.555555555555571</v>
      </c>
      <c r="AH8">
        <f t="shared" si="13"/>
        <v>54.444444444444429</v>
      </c>
      <c r="AI8">
        <f t="shared" si="6"/>
        <v>100</v>
      </c>
      <c r="AK8">
        <f t="shared" si="7"/>
        <v>0.45555555555555571</v>
      </c>
      <c r="AL8">
        <f t="shared" si="8"/>
        <v>0.54444444444444429</v>
      </c>
    </row>
    <row r="9" spans="1:38" x14ac:dyDescent="0.25">
      <c r="A9" t="s">
        <v>29</v>
      </c>
      <c r="B9" t="s">
        <v>27</v>
      </c>
      <c r="C9">
        <v>2.79081</v>
      </c>
      <c r="D9">
        <f>C9*((1-0.00163)^(1/3))</f>
        <v>2.7892928352749999</v>
      </c>
      <c r="E9">
        <f>D9/C9</f>
        <v>0.99945637118793462</v>
      </c>
      <c r="X9">
        <f t="shared" si="1"/>
        <v>6.0466607301869999</v>
      </c>
      <c r="Y9">
        <f t="shared" si="2"/>
        <v>6</v>
      </c>
      <c r="Z9">
        <f t="shared" si="3"/>
        <v>4.8989794855663558</v>
      </c>
      <c r="AA9">
        <f t="shared" si="9"/>
        <v>47.058823529411782</v>
      </c>
      <c r="AB9">
        <f t="shared" si="10"/>
        <v>52.941176470588218</v>
      </c>
      <c r="AC9">
        <f t="shared" si="4"/>
        <v>0.47058823529411781</v>
      </c>
      <c r="AD9">
        <f t="shared" si="5"/>
        <v>0.52941176470588214</v>
      </c>
      <c r="AF9">
        <f t="shared" si="11"/>
        <v>7</v>
      </c>
      <c r="AG9">
        <f t="shared" si="12"/>
        <v>46.666666666666686</v>
      </c>
      <c r="AH9">
        <f t="shared" si="13"/>
        <v>53.333333333333314</v>
      </c>
      <c r="AI9">
        <f t="shared" si="6"/>
        <v>100</v>
      </c>
      <c r="AK9">
        <f t="shared" si="7"/>
        <v>0.46666666666666684</v>
      </c>
      <c r="AL9">
        <f t="shared" si="8"/>
        <v>0.5333333333333331</v>
      </c>
    </row>
    <row r="10" spans="1:38" x14ac:dyDescent="0.25">
      <c r="A10" t="s">
        <v>30</v>
      </c>
      <c r="B10" t="s">
        <v>25</v>
      </c>
      <c r="C10">
        <v>2.8043399999999998</v>
      </c>
      <c r="D10">
        <f>C10*((1-0.00163)^(1/3))</f>
        <v>2.8028154799771725</v>
      </c>
      <c r="E10">
        <f>D10/C10</f>
        <v>0.99945637118793462</v>
      </c>
      <c r="X10">
        <f t="shared" si="1"/>
        <v>7.0544375185514996</v>
      </c>
      <c r="Y10">
        <f t="shared" si="2"/>
        <v>7</v>
      </c>
      <c r="Z10">
        <f t="shared" si="3"/>
        <v>5.715476066494082</v>
      </c>
      <c r="AA10">
        <f t="shared" si="9"/>
        <v>48.235294117647079</v>
      </c>
      <c r="AB10">
        <f t="shared" si="10"/>
        <v>51.764705882352921</v>
      </c>
      <c r="AC10">
        <f t="shared" si="4"/>
        <v>0.48235294117647082</v>
      </c>
      <c r="AD10">
        <f t="shared" si="5"/>
        <v>0.51764705882352924</v>
      </c>
      <c r="AF10">
        <f t="shared" si="11"/>
        <v>8</v>
      </c>
      <c r="AG10">
        <f t="shared" si="12"/>
        <v>47.7777777777778</v>
      </c>
      <c r="AH10">
        <f t="shared" si="13"/>
        <v>52.2222222222222</v>
      </c>
      <c r="AI10">
        <f t="shared" si="6"/>
        <v>100</v>
      </c>
      <c r="AK10">
        <f t="shared" si="7"/>
        <v>0.47777777777777802</v>
      </c>
      <c r="AL10">
        <f t="shared" si="8"/>
        <v>0.52222222222222203</v>
      </c>
    </row>
    <row r="11" spans="1:38" x14ac:dyDescent="0.25">
      <c r="A11" s="44">
        <v>0</v>
      </c>
      <c r="B11" s="44"/>
      <c r="C11" s="44"/>
      <c r="E11" s="44">
        <v>0.25</v>
      </c>
      <c r="F11" s="44"/>
      <c r="G11" s="44"/>
      <c r="H11" s="44"/>
      <c r="J11" s="44">
        <v>0.5</v>
      </c>
      <c r="K11" s="44"/>
      <c r="L11" s="44"/>
      <c r="M11" s="44"/>
      <c r="O11" s="44">
        <v>0.75</v>
      </c>
      <c r="P11" s="44"/>
      <c r="Q11" s="44"/>
      <c r="R11" s="44"/>
      <c r="X11">
        <f t="shared" si="1"/>
        <v>8.0622143069159993</v>
      </c>
      <c r="Y11">
        <f t="shared" si="2"/>
        <v>8</v>
      </c>
      <c r="Z11">
        <f t="shared" si="3"/>
        <v>6.5319726474218083</v>
      </c>
      <c r="AA11">
        <f t="shared" si="9"/>
        <v>49.411764705882376</v>
      </c>
      <c r="AB11">
        <f t="shared" si="10"/>
        <v>50.588235294117624</v>
      </c>
      <c r="AC11">
        <f t="shared" si="4"/>
        <v>0.49411764705882377</v>
      </c>
      <c r="AD11">
        <f t="shared" si="5"/>
        <v>0.50588235294117623</v>
      </c>
      <c r="AF11">
        <v>9</v>
      </c>
      <c r="AG11">
        <f t="shared" si="12"/>
        <v>48.888888888888914</v>
      </c>
      <c r="AH11">
        <f t="shared" si="13"/>
        <v>51.111111111111086</v>
      </c>
      <c r="AI11">
        <f t="shared" si="6"/>
        <v>100</v>
      </c>
      <c r="AK11">
        <f t="shared" si="7"/>
        <v>0.48888888888888915</v>
      </c>
      <c r="AL11">
        <f t="shared" si="8"/>
        <v>0.51111111111111085</v>
      </c>
    </row>
    <row r="12" spans="1:38" x14ac:dyDescent="0.25">
      <c r="A12" s="35">
        <v>0</v>
      </c>
      <c r="B12" s="35">
        <v>0</v>
      </c>
      <c r="C12" s="36">
        <f>B12/SQRT(2/3)</f>
        <v>0</v>
      </c>
      <c r="E12" s="35">
        <v>0</v>
      </c>
      <c r="F12" s="35">
        <v>0</v>
      </c>
      <c r="G12" s="36">
        <f>F12/SQRT(2/3)</f>
        <v>0</v>
      </c>
      <c r="H12" s="36"/>
      <c r="J12" s="35">
        <v>0</v>
      </c>
      <c r="K12" s="35">
        <v>0</v>
      </c>
      <c r="L12" s="36">
        <f>K12/SQRT(2/3)</f>
        <v>0</v>
      </c>
      <c r="M12" s="36"/>
      <c r="O12" s="35">
        <v>0</v>
      </c>
      <c r="P12" s="35">
        <v>0</v>
      </c>
      <c r="Q12" s="36">
        <f>P12/SQRT(2/3)</f>
        <v>0</v>
      </c>
      <c r="R12" s="36"/>
      <c r="X12">
        <f t="shared" si="1"/>
        <v>9.0699910952804998</v>
      </c>
      <c r="Y12">
        <f t="shared" si="2"/>
        <v>9</v>
      </c>
      <c r="Z12">
        <f t="shared" si="3"/>
        <v>7.3484692283495345</v>
      </c>
      <c r="AA12">
        <f t="shared" si="9"/>
        <v>50.588235294117673</v>
      </c>
      <c r="AB12">
        <f t="shared" si="10"/>
        <v>49.411764705882327</v>
      </c>
      <c r="AC12">
        <f t="shared" si="4"/>
        <v>0.50588235294117678</v>
      </c>
      <c r="AD12">
        <f t="shared" si="5"/>
        <v>0.49411764705882327</v>
      </c>
      <c r="AF12">
        <f>AF11+1</f>
        <v>10</v>
      </c>
      <c r="AG12">
        <f t="shared" si="12"/>
        <v>50.000000000000028</v>
      </c>
      <c r="AH12">
        <f t="shared" si="13"/>
        <v>49.999999999999972</v>
      </c>
      <c r="AI12">
        <f t="shared" si="6"/>
        <v>100</v>
      </c>
      <c r="AK12">
        <f t="shared" si="7"/>
        <v>0.50000000000000033</v>
      </c>
      <c r="AL12">
        <f t="shared" si="8"/>
        <v>0.49999999999999972</v>
      </c>
    </row>
    <row r="13" spans="1:38" x14ac:dyDescent="0.25">
      <c r="A13" s="36">
        <f>A12+1</f>
        <v>1</v>
      </c>
      <c r="B13" s="36">
        <f>B12+SQRT(2/3)</f>
        <v>0.81649658092772603</v>
      </c>
      <c r="C13" s="36">
        <f t="shared" ref="C13:C24" si="14">B13/SQRT(2/3)</f>
        <v>1</v>
      </c>
      <c r="E13" s="36">
        <f>E12+1</f>
        <v>1</v>
      </c>
      <c r="F13" s="36">
        <f>F12+$E$3</f>
        <v>0.73422441297819196</v>
      </c>
      <c r="G13" s="36">
        <f>F13/SQRT(2/3)</f>
        <v>0.89923758424554068</v>
      </c>
      <c r="H13" s="36">
        <f>F13-F12</f>
        <v>0.73422441297819196</v>
      </c>
      <c r="J13" s="36">
        <f>J12+1</f>
        <v>1</v>
      </c>
      <c r="K13" s="36">
        <f>K12+$E$4</f>
        <v>0.73331364404466348</v>
      </c>
      <c r="L13" s="36">
        <f t="shared" ref="L13:L24" si="15">K13/SQRT(2/3)</f>
        <v>0.89812212466517893</v>
      </c>
      <c r="M13" s="36">
        <f>K13-K12</f>
        <v>0.73331364404466348</v>
      </c>
      <c r="O13" s="36">
        <f>O12+1</f>
        <v>1</v>
      </c>
      <c r="P13" s="36">
        <f>P12+$E$5</f>
        <v>0.73201352549745147</v>
      </c>
      <c r="Q13" s="36">
        <f t="shared" ref="Q13:Q24" si="16">P13/SQRT(2/3)</f>
        <v>0.89652981114227992</v>
      </c>
      <c r="R13" s="36">
        <f>P13-P12</f>
        <v>0.73201352549745147</v>
      </c>
      <c r="X13">
        <f t="shared" si="1"/>
        <v>10.077767883644999</v>
      </c>
      <c r="Y13">
        <f t="shared" si="2"/>
        <v>10</v>
      </c>
      <c r="Z13">
        <f t="shared" si="3"/>
        <v>8.1649658092772608</v>
      </c>
      <c r="AA13">
        <f t="shared" si="9"/>
        <v>51.76470588235297</v>
      </c>
      <c r="AB13">
        <f t="shared" si="10"/>
        <v>48.23529411764703</v>
      </c>
      <c r="AC13">
        <f t="shared" si="4"/>
        <v>0.51764705882352968</v>
      </c>
      <c r="AD13">
        <f t="shared" si="5"/>
        <v>0.48235294117647032</v>
      </c>
      <c r="AF13">
        <f t="shared" ref="AF13:AF21" si="17">AF12+1</f>
        <v>11</v>
      </c>
      <c r="AG13">
        <f t="shared" si="12"/>
        <v>51.111111111111143</v>
      </c>
      <c r="AH13">
        <f t="shared" si="13"/>
        <v>48.888888888888857</v>
      </c>
      <c r="AI13">
        <f t="shared" si="6"/>
        <v>100</v>
      </c>
      <c r="AK13">
        <f t="shared" si="7"/>
        <v>0.5111111111111114</v>
      </c>
      <c r="AL13">
        <f t="shared" si="8"/>
        <v>0.4888888888888886</v>
      </c>
    </row>
    <row r="14" spans="1:38" x14ac:dyDescent="0.25">
      <c r="A14" s="36">
        <f t="shared" ref="A14:A23" si="18">A13+1</f>
        <v>2</v>
      </c>
      <c r="B14" s="36">
        <f t="shared" ref="B14:B23" si="19">B13+SQRT(2/3)</f>
        <v>1.6329931618554521</v>
      </c>
      <c r="C14" s="36">
        <f t="shared" si="14"/>
        <v>2</v>
      </c>
      <c r="E14" s="36">
        <f t="shared" ref="E14:E23" si="20">E13+1</f>
        <v>2</v>
      </c>
      <c r="F14" s="36">
        <f>F13+$E$3</f>
        <v>1.4684488259563839</v>
      </c>
      <c r="G14" s="36">
        <f>F14/SQRT(2/3)</f>
        <v>1.7984751684910814</v>
      </c>
      <c r="H14" s="36">
        <f t="shared" ref="H14:H24" si="21">F14-F13</f>
        <v>0.73422441297819196</v>
      </c>
      <c r="J14" s="36">
        <f t="shared" ref="J14:J19" si="22">J13+1</f>
        <v>2</v>
      </c>
      <c r="K14" s="36">
        <f>K13+$E$4</f>
        <v>1.466627288089327</v>
      </c>
      <c r="L14" s="36">
        <f t="shared" si="15"/>
        <v>1.7962442493303579</v>
      </c>
      <c r="M14" s="36">
        <f t="shared" ref="M14:M24" si="23">K14-K13</f>
        <v>0.73331364404466348</v>
      </c>
      <c r="O14" s="36">
        <f t="shared" ref="O14:O19" si="24">O13+1</f>
        <v>2</v>
      </c>
      <c r="P14" s="36">
        <f>P13+$E$5</f>
        <v>1.4640270509949029</v>
      </c>
      <c r="Q14" s="36">
        <f t="shared" si="16"/>
        <v>1.7930596222845598</v>
      </c>
      <c r="R14" s="36">
        <f t="shared" ref="R14:R24" si="25">P14-P13</f>
        <v>0.73201352549745147</v>
      </c>
      <c r="X14">
        <f t="shared" si="1"/>
        <v>11.085544672009499</v>
      </c>
      <c r="Y14">
        <f t="shared" si="2"/>
        <v>11</v>
      </c>
      <c r="Z14">
        <f t="shared" si="3"/>
        <v>8.981462390204987</v>
      </c>
      <c r="AA14">
        <f t="shared" si="9"/>
        <v>52.941176470588267</v>
      </c>
      <c r="AB14">
        <f t="shared" si="10"/>
        <v>47.058823529411733</v>
      </c>
      <c r="AC14">
        <f t="shared" si="4"/>
        <v>0.52941176470588269</v>
      </c>
      <c r="AD14">
        <f t="shared" si="5"/>
        <v>0.47058823529411731</v>
      </c>
      <c r="AF14">
        <f t="shared" si="17"/>
        <v>12</v>
      </c>
      <c r="AG14">
        <f t="shared" ref="AG14:AG21" si="26">AG13+(10/9)</f>
        <v>52.222222222222257</v>
      </c>
      <c r="AH14">
        <f t="shared" si="13"/>
        <v>47.777777777777743</v>
      </c>
      <c r="AI14">
        <f t="shared" si="6"/>
        <v>100</v>
      </c>
      <c r="AK14">
        <f t="shared" si="7"/>
        <v>0.52222222222222259</v>
      </c>
      <c r="AL14">
        <f t="shared" si="8"/>
        <v>0.47777777777777741</v>
      </c>
    </row>
    <row r="15" spans="1:38" x14ac:dyDescent="0.25">
      <c r="A15" s="36">
        <f t="shared" si="18"/>
        <v>3</v>
      </c>
      <c r="B15" s="36">
        <f t="shared" si="19"/>
        <v>2.4494897427831779</v>
      </c>
      <c r="C15" s="36">
        <f t="shared" si="14"/>
        <v>2.9999999999999996</v>
      </c>
      <c r="E15" s="36">
        <f t="shared" si="20"/>
        <v>3</v>
      </c>
      <c r="F15" s="36">
        <f>F14+$E$3</f>
        <v>2.202673238934576</v>
      </c>
      <c r="G15" s="36">
        <f t="shared" ref="G15:G24" si="27">F15/SQRT(2/3)</f>
        <v>2.697712752736622</v>
      </c>
      <c r="H15" s="36">
        <f t="shared" si="21"/>
        <v>0.73422441297819208</v>
      </c>
      <c r="J15" s="36">
        <f t="shared" si="22"/>
        <v>3</v>
      </c>
      <c r="K15" s="36">
        <f>K14+$E$4</f>
        <v>2.1999409321339902</v>
      </c>
      <c r="L15" s="36">
        <f t="shared" si="15"/>
        <v>2.6943663739955364</v>
      </c>
      <c r="M15" s="36">
        <f t="shared" si="23"/>
        <v>0.73331364404466326</v>
      </c>
      <c r="O15" s="36">
        <f t="shared" si="24"/>
        <v>3</v>
      </c>
      <c r="P15" s="36">
        <f>P14+$E$5</f>
        <v>2.1960405764923543</v>
      </c>
      <c r="Q15" s="36">
        <f t="shared" si="16"/>
        <v>2.6895894334268395</v>
      </c>
      <c r="R15" s="36">
        <f t="shared" si="25"/>
        <v>0.73201352549745136</v>
      </c>
      <c r="X15">
        <f t="shared" si="1"/>
        <v>12.093321460374</v>
      </c>
      <c r="Y15">
        <f t="shared" si="2"/>
        <v>12</v>
      </c>
      <c r="Z15">
        <f t="shared" si="3"/>
        <v>9.7979589711327115</v>
      </c>
      <c r="AA15">
        <f t="shared" si="9"/>
        <v>54.117647058823565</v>
      </c>
      <c r="AB15">
        <f t="shared" si="10"/>
        <v>45.882352941176435</v>
      </c>
      <c r="AC15">
        <f t="shared" si="4"/>
        <v>0.54117647058823559</v>
      </c>
      <c r="AD15">
        <f t="shared" si="5"/>
        <v>0.45882352941176435</v>
      </c>
      <c r="AF15">
        <f t="shared" si="17"/>
        <v>13</v>
      </c>
      <c r="AG15">
        <f t="shared" si="26"/>
        <v>53.333333333333371</v>
      </c>
      <c r="AH15">
        <f t="shared" si="13"/>
        <v>46.666666666666629</v>
      </c>
      <c r="AI15">
        <f t="shared" si="6"/>
        <v>100</v>
      </c>
      <c r="AK15">
        <f t="shared" si="7"/>
        <v>0.53333333333333366</v>
      </c>
      <c r="AL15">
        <f t="shared" si="8"/>
        <v>0.46666666666666629</v>
      </c>
    </row>
    <row r="16" spans="1:38" x14ac:dyDescent="0.25">
      <c r="A16" s="36">
        <f t="shared" si="18"/>
        <v>4</v>
      </c>
      <c r="B16" s="36">
        <f t="shared" si="19"/>
        <v>3.2659863237109041</v>
      </c>
      <c r="C16" s="36">
        <f t="shared" si="14"/>
        <v>4</v>
      </c>
      <c r="E16" s="36">
        <f t="shared" si="20"/>
        <v>4</v>
      </c>
      <c r="F16" s="36">
        <f>F15+$E$3</f>
        <v>2.9368976519127679</v>
      </c>
      <c r="G16" s="36">
        <f t="shared" si="27"/>
        <v>3.5969503369821627</v>
      </c>
      <c r="H16" s="36">
        <f t="shared" si="21"/>
        <v>0.73422441297819185</v>
      </c>
      <c r="J16" s="36">
        <f t="shared" si="22"/>
        <v>4</v>
      </c>
      <c r="K16" s="36">
        <f>K15+$E$4</f>
        <v>2.9332545761786539</v>
      </c>
      <c r="L16" s="36">
        <f t="shared" si="15"/>
        <v>3.5924884986607157</v>
      </c>
      <c r="M16" s="36">
        <f t="shared" si="23"/>
        <v>0.7333136440446637</v>
      </c>
      <c r="O16" s="36">
        <f t="shared" si="24"/>
        <v>4</v>
      </c>
      <c r="P16" s="36">
        <f>P15+$E$5</f>
        <v>2.9280541019898059</v>
      </c>
      <c r="Q16" s="36">
        <f t="shared" si="16"/>
        <v>3.5861192445691197</v>
      </c>
      <c r="R16" s="36">
        <f t="shared" si="25"/>
        <v>0.73201352549745158</v>
      </c>
      <c r="X16">
        <f t="shared" si="1"/>
        <v>13.101098248738499</v>
      </c>
      <c r="Y16">
        <f t="shared" si="2"/>
        <v>13</v>
      </c>
      <c r="Z16">
        <f t="shared" si="3"/>
        <v>10.614455552060438</v>
      </c>
      <c r="AA16">
        <f t="shared" si="9"/>
        <v>55.294117647058862</v>
      </c>
      <c r="AB16">
        <f t="shared" si="10"/>
        <v>44.705882352941138</v>
      </c>
      <c r="AC16">
        <f t="shared" si="4"/>
        <v>0.5529411764705886</v>
      </c>
      <c r="AD16">
        <f t="shared" si="5"/>
        <v>0.4470588235294114</v>
      </c>
      <c r="AF16">
        <f t="shared" si="17"/>
        <v>14</v>
      </c>
      <c r="AG16">
        <f t="shared" si="26"/>
        <v>54.444444444444485</v>
      </c>
      <c r="AH16">
        <f t="shared" si="13"/>
        <v>45.555555555555515</v>
      </c>
      <c r="AI16">
        <f t="shared" si="6"/>
        <v>100</v>
      </c>
      <c r="AK16">
        <f t="shared" si="7"/>
        <v>0.54444444444444484</v>
      </c>
      <c r="AL16">
        <f t="shared" si="8"/>
        <v>0.45555555555555516</v>
      </c>
    </row>
    <row r="17" spans="1:38" x14ac:dyDescent="0.25">
      <c r="A17" s="36">
        <f t="shared" si="18"/>
        <v>5</v>
      </c>
      <c r="B17" s="36">
        <f t="shared" si="19"/>
        <v>4.0824829046386304</v>
      </c>
      <c r="C17" s="36">
        <f t="shared" si="14"/>
        <v>5</v>
      </c>
      <c r="E17" s="36">
        <f t="shared" si="20"/>
        <v>5</v>
      </c>
      <c r="F17" s="36">
        <f>F16+$E$3</f>
        <v>3.6711220648909597</v>
      </c>
      <c r="G17" s="36">
        <f t="shared" si="27"/>
        <v>4.4961879212277029</v>
      </c>
      <c r="H17" s="36">
        <f t="shared" si="21"/>
        <v>0.73422441297819185</v>
      </c>
      <c r="J17" s="36">
        <f t="shared" si="22"/>
        <v>5</v>
      </c>
      <c r="K17" s="36">
        <f>K16+$E$4</f>
        <v>3.6665682202233176</v>
      </c>
      <c r="L17" s="36">
        <f t="shared" si="15"/>
        <v>4.4906106233258951</v>
      </c>
      <c r="M17" s="36">
        <f t="shared" si="23"/>
        <v>0.7333136440446637</v>
      </c>
      <c r="O17" s="36">
        <f t="shared" si="24"/>
        <v>5</v>
      </c>
      <c r="P17" s="36">
        <f>P16+$E$5</f>
        <v>3.6600676274872574</v>
      </c>
      <c r="Q17" s="36">
        <f t="shared" si="16"/>
        <v>4.4826490557113994</v>
      </c>
      <c r="R17" s="36">
        <f t="shared" si="25"/>
        <v>0.73201352549745158</v>
      </c>
      <c r="X17">
        <f t="shared" si="1"/>
        <v>14.108875037102999</v>
      </c>
      <c r="Y17">
        <f t="shared" si="2"/>
        <v>14</v>
      </c>
      <c r="Z17">
        <f t="shared" si="3"/>
        <v>11.430952132988164</v>
      </c>
      <c r="AA17">
        <f t="shared" si="9"/>
        <v>56.470588235294159</v>
      </c>
      <c r="AB17">
        <f t="shared" si="10"/>
        <v>43.529411764705841</v>
      </c>
      <c r="AC17">
        <f t="shared" si="4"/>
        <v>0.56470588235294161</v>
      </c>
      <c r="AD17">
        <f t="shared" si="5"/>
        <v>0.43529411764705839</v>
      </c>
      <c r="AF17">
        <f t="shared" si="17"/>
        <v>15</v>
      </c>
      <c r="AG17">
        <f t="shared" si="26"/>
        <v>55.5555555555556</v>
      </c>
      <c r="AH17">
        <f t="shared" si="13"/>
        <v>44.4444444444444</v>
      </c>
      <c r="AI17">
        <f t="shared" si="6"/>
        <v>100</v>
      </c>
      <c r="AK17">
        <f t="shared" si="7"/>
        <v>0.55555555555555602</v>
      </c>
      <c r="AL17">
        <f t="shared" si="8"/>
        <v>0.44444444444444398</v>
      </c>
    </row>
    <row r="18" spans="1:38" x14ac:dyDescent="0.25">
      <c r="A18" s="36">
        <f t="shared" si="18"/>
        <v>6</v>
      </c>
      <c r="B18" s="36">
        <f>B17+SQRT(2/3)</f>
        <v>4.8989794855663567</v>
      </c>
      <c r="C18" s="36">
        <f t="shared" si="14"/>
        <v>6.0000000000000009</v>
      </c>
      <c r="E18" s="36">
        <f t="shared" si="20"/>
        <v>6</v>
      </c>
      <c r="F18" s="36">
        <f>F17+G3</f>
        <v>4.4214066050092447</v>
      </c>
      <c r="G18" s="36">
        <f t="shared" si="27"/>
        <v>5.4150950638219699</v>
      </c>
      <c r="H18" s="36">
        <f t="shared" si="21"/>
        <v>0.75028454011828494</v>
      </c>
      <c r="J18" s="36">
        <f t="shared" si="22"/>
        <v>6</v>
      </c>
      <c r="K18" s="36">
        <f>K17+G4</f>
        <v>4.4346117019123348</v>
      </c>
      <c r="L18" s="36">
        <f t="shared" si="15"/>
        <v>5.431267938530258</v>
      </c>
      <c r="M18" s="36">
        <f t="shared" si="23"/>
        <v>0.76804348168901715</v>
      </c>
      <c r="O18" s="36">
        <f t="shared" si="24"/>
        <v>6</v>
      </c>
      <c r="P18" s="36">
        <f>P17+G5</f>
        <v>4.4469234122576271</v>
      </c>
      <c r="Q18" s="36">
        <f t="shared" si="16"/>
        <v>5.4463466426337135</v>
      </c>
      <c r="R18" s="36">
        <f t="shared" si="25"/>
        <v>0.78685578477036966</v>
      </c>
      <c r="X18">
        <f t="shared" si="1"/>
        <v>15.116651825467498</v>
      </c>
      <c r="Y18">
        <f t="shared" si="2"/>
        <v>15</v>
      </c>
      <c r="Z18">
        <f t="shared" si="3"/>
        <v>12.24744871391589</v>
      </c>
      <c r="AA18">
        <f t="shared" si="9"/>
        <v>57.647058823529456</v>
      </c>
      <c r="AB18">
        <f t="shared" si="10"/>
        <v>42.352941176470544</v>
      </c>
      <c r="AC18">
        <f t="shared" si="4"/>
        <v>0.57647058823529451</v>
      </c>
      <c r="AD18">
        <f t="shared" si="5"/>
        <v>0.42352941176470543</v>
      </c>
      <c r="AF18">
        <f t="shared" si="17"/>
        <v>16</v>
      </c>
      <c r="AG18">
        <f t="shared" si="26"/>
        <v>56.666666666666714</v>
      </c>
      <c r="AH18">
        <f t="shared" si="13"/>
        <v>43.333333333333286</v>
      </c>
      <c r="AI18">
        <f t="shared" si="6"/>
        <v>100</v>
      </c>
      <c r="AK18">
        <f t="shared" si="7"/>
        <v>0.5666666666666671</v>
      </c>
      <c r="AL18">
        <f t="shared" si="8"/>
        <v>0.43333333333333285</v>
      </c>
    </row>
    <row r="19" spans="1:38" x14ac:dyDescent="0.25">
      <c r="A19" s="36">
        <f t="shared" si="18"/>
        <v>7</v>
      </c>
      <c r="B19" s="36">
        <f t="shared" si="19"/>
        <v>5.7154760664940829</v>
      </c>
      <c r="C19" s="36">
        <f t="shared" si="14"/>
        <v>7.0000000000000009</v>
      </c>
      <c r="E19" s="36">
        <f t="shared" si="20"/>
        <v>7</v>
      </c>
      <c r="F19" s="36">
        <f>F3+F18</f>
        <v>5.2683598076428009</v>
      </c>
      <c r="G19" s="36">
        <f t="shared" si="27"/>
        <v>6.4523966550560994</v>
      </c>
      <c r="H19" s="36">
        <f t="shared" si="21"/>
        <v>0.84695320263355622</v>
      </c>
      <c r="J19" s="36">
        <f t="shared" si="22"/>
        <v>7</v>
      </c>
      <c r="K19" s="36">
        <f>F4+K18</f>
        <v>5.309989959985205</v>
      </c>
      <c r="L19" s="36">
        <f>K19/SQRT(2/3)</f>
        <v>6.5033829706327086</v>
      </c>
      <c r="M19" s="36">
        <f t="shared" si="23"/>
        <v>0.87537825807287017</v>
      </c>
      <c r="O19" s="36">
        <f t="shared" si="24"/>
        <v>7</v>
      </c>
      <c r="P19" s="36">
        <f>P18+F5</f>
        <v>5.348369132838279</v>
      </c>
      <c r="Q19" s="36">
        <f t="shared" si="16"/>
        <v>6.5503876657527629</v>
      </c>
      <c r="R19" s="36">
        <f t="shared" si="25"/>
        <v>0.90144572058065187</v>
      </c>
      <c r="X19">
        <f t="shared" si="1"/>
        <v>16.124428613831999</v>
      </c>
      <c r="Y19">
        <f t="shared" si="2"/>
        <v>16</v>
      </c>
      <c r="Z19">
        <f t="shared" si="3"/>
        <v>13.063945294843617</v>
      </c>
      <c r="AA19">
        <f t="shared" si="9"/>
        <v>58.823529411764753</v>
      </c>
      <c r="AB19">
        <f t="shared" si="10"/>
        <v>41.176470588235247</v>
      </c>
      <c r="AC19">
        <f t="shared" si="4"/>
        <v>0.58823529411764752</v>
      </c>
      <c r="AD19">
        <f t="shared" si="5"/>
        <v>0.41176470588235248</v>
      </c>
      <c r="AF19">
        <f t="shared" si="17"/>
        <v>17</v>
      </c>
      <c r="AG19">
        <f t="shared" si="26"/>
        <v>57.777777777777828</v>
      </c>
      <c r="AH19">
        <f t="shared" si="13"/>
        <v>42.222222222222172</v>
      </c>
      <c r="AI19">
        <f t="shared" si="6"/>
        <v>100</v>
      </c>
      <c r="AK19">
        <f t="shared" si="7"/>
        <v>0.57777777777777828</v>
      </c>
      <c r="AL19">
        <f t="shared" si="8"/>
        <v>0.42222222222222172</v>
      </c>
    </row>
    <row r="20" spans="1:38" x14ac:dyDescent="0.25">
      <c r="A20" s="36">
        <f>A19+1</f>
        <v>8</v>
      </c>
      <c r="B20" s="36">
        <f t="shared" si="19"/>
        <v>6.5319726474218092</v>
      </c>
      <c r="C20" s="36">
        <f t="shared" si="14"/>
        <v>8.0000000000000018</v>
      </c>
      <c r="E20" s="36">
        <f>E19+1</f>
        <v>8</v>
      </c>
      <c r="F20" s="36">
        <f>F19+$D$3</f>
        <v>6.193793050885283</v>
      </c>
      <c r="G20" s="36">
        <f t="shared" si="27"/>
        <v>7.5858162735326138</v>
      </c>
      <c r="H20" s="36">
        <f t="shared" si="21"/>
        <v>0.92543324324248211</v>
      </c>
      <c r="J20" s="36">
        <f>J19+1</f>
        <v>8</v>
      </c>
      <c r="K20" s="36">
        <f>K19+$D$4</f>
        <v>6.2332262833089507</v>
      </c>
      <c r="L20" s="36">
        <f t="shared" si="15"/>
        <v>7.6341119227058938</v>
      </c>
      <c r="M20" s="36">
        <f t="shared" si="23"/>
        <v>0.92323632332374572</v>
      </c>
      <c r="O20" s="36">
        <f>O19+1</f>
        <v>8</v>
      </c>
      <c r="P20" s="36">
        <f>P19+$D$5</f>
        <v>6.2690367061852648</v>
      </c>
      <c r="Q20" s="36">
        <f t="shared" si="16"/>
        <v>7.6779705544660235</v>
      </c>
      <c r="R20" s="36">
        <f t="shared" si="25"/>
        <v>0.92066757334698579</v>
      </c>
      <c r="X20">
        <f t="shared" si="1"/>
        <v>17.132205402196497</v>
      </c>
      <c r="Y20">
        <f t="shared" si="2"/>
        <v>17</v>
      </c>
      <c r="Z20">
        <f t="shared" si="3"/>
        <v>13.880441875771343</v>
      </c>
      <c r="AA20">
        <f t="shared" si="9"/>
        <v>60.00000000000005</v>
      </c>
      <c r="AB20">
        <f t="shared" si="10"/>
        <v>39.99999999999995</v>
      </c>
      <c r="AC20">
        <f t="shared" si="4"/>
        <v>0.60000000000000053</v>
      </c>
      <c r="AD20">
        <f t="shared" si="5"/>
        <v>0.39999999999999952</v>
      </c>
      <c r="AF20">
        <f t="shared" si="17"/>
        <v>18</v>
      </c>
      <c r="AG20">
        <f t="shared" si="26"/>
        <v>58.888888888888943</v>
      </c>
      <c r="AH20">
        <f t="shared" si="13"/>
        <v>41.111111111111057</v>
      </c>
      <c r="AI20">
        <f t="shared" si="6"/>
        <v>100</v>
      </c>
      <c r="AK20">
        <f t="shared" si="7"/>
        <v>0.58888888888888946</v>
      </c>
      <c r="AL20">
        <f t="shared" si="8"/>
        <v>0.41111111111111059</v>
      </c>
    </row>
    <row r="21" spans="1:38" x14ac:dyDescent="0.25">
      <c r="A21" s="36">
        <f t="shared" si="18"/>
        <v>9</v>
      </c>
      <c r="B21" s="36">
        <f t="shared" si="19"/>
        <v>7.3484692283495354</v>
      </c>
      <c r="C21" s="36">
        <f t="shared" si="14"/>
        <v>9.0000000000000018</v>
      </c>
      <c r="E21" s="36">
        <f t="shared" si="20"/>
        <v>9</v>
      </c>
      <c r="F21" s="36">
        <f>F20+$D$3</f>
        <v>7.1192262941277651</v>
      </c>
      <c r="G21" s="36">
        <f t="shared" si="27"/>
        <v>8.7192358920091291</v>
      </c>
      <c r="H21" s="36">
        <f t="shared" si="21"/>
        <v>0.92543324324248211</v>
      </c>
      <c r="J21" s="36">
        <f>J20+1</f>
        <v>9</v>
      </c>
      <c r="K21" s="36">
        <f>K20+$D$4</f>
        <v>7.1564626066326964</v>
      </c>
      <c r="L21" s="36">
        <f t="shared" si="15"/>
        <v>8.7648408747790771</v>
      </c>
      <c r="M21" s="36">
        <f t="shared" si="23"/>
        <v>0.92323632332374572</v>
      </c>
      <c r="O21" s="36">
        <f>O20+1</f>
        <v>9</v>
      </c>
      <c r="P21" s="36">
        <f>P20+$D$5</f>
        <v>7.1897042795322506</v>
      </c>
      <c r="Q21" s="36">
        <f t="shared" si="16"/>
        <v>8.8055534431792832</v>
      </c>
      <c r="R21" s="36">
        <f t="shared" si="25"/>
        <v>0.92066757334698579</v>
      </c>
      <c r="X21">
        <f t="shared" si="1"/>
        <v>18.139982190561</v>
      </c>
      <c r="Y21">
        <v>18</v>
      </c>
      <c r="Z21">
        <f>Y21*(SQRT(2/3))</f>
        <v>14.696938456699069</v>
      </c>
      <c r="AF21">
        <f t="shared" si="17"/>
        <v>19</v>
      </c>
      <c r="AG21">
        <f t="shared" si="26"/>
        <v>60.000000000000057</v>
      </c>
      <c r="AH21">
        <f t="shared" si="13"/>
        <v>39.999999999999943</v>
      </c>
      <c r="AI21">
        <f t="shared" si="6"/>
        <v>100</v>
      </c>
      <c r="AK21">
        <f t="shared" si="7"/>
        <v>0.60000000000000053</v>
      </c>
      <c r="AL21">
        <f t="shared" si="8"/>
        <v>0.39999999999999941</v>
      </c>
    </row>
    <row r="22" spans="1:38" x14ac:dyDescent="0.25">
      <c r="A22" s="36">
        <f t="shared" si="18"/>
        <v>10</v>
      </c>
      <c r="B22" s="36">
        <f t="shared" si="19"/>
        <v>8.1649658092772608</v>
      </c>
      <c r="C22" s="36">
        <f t="shared" si="14"/>
        <v>10</v>
      </c>
      <c r="E22" s="36">
        <f t="shared" si="20"/>
        <v>10</v>
      </c>
      <c r="F22" s="36">
        <f>F21+$D$3</f>
        <v>8.0446595373702472</v>
      </c>
      <c r="G22" s="36">
        <f t="shared" si="27"/>
        <v>9.8526555104856435</v>
      </c>
      <c r="H22" s="36">
        <f t="shared" si="21"/>
        <v>0.92543324324248211</v>
      </c>
      <c r="J22" s="36">
        <f>J21+1</f>
        <v>10</v>
      </c>
      <c r="K22" s="36">
        <f>K21+$D$4</f>
        <v>8.079698929956443</v>
      </c>
      <c r="L22" s="36">
        <f t="shared" si="15"/>
        <v>9.8955698268522632</v>
      </c>
      <c r="M22" s="36">
        <f t="shared" si="23"/>
        <v>0.92323632332374661</v>
      </c>
      <c r="O22" s="36">
        <f>O21+1</f>
        <v>10</v>
      </c>
      <c r="P22" s="36">
        <f>P21+$D$5</f>
        <v>8.1103718528792363</v>
      </c>
      <c r="Q22" s="36">
        <f t="shared" si="16"/>
        <v>9.9331363318925447</v>
      </c>
      <c r="R22" s="36">
        <f t="shared" si="25"/>
        <v>0.92066757334698579</v>
      </c>
      <c r="X22">
        <f t="shared" si="1"/>
        <v>19.147758978925498</v>
      </c>
      <c r="Y22">
        <f>Y21+1</f>
        <v>19</v>
      </c>
    </row>
    <row r="23" spans="1:38" x14ac:dyDescent="0.25">
      <c r="A23" s="36">
        <f t="shared" si="18"/>
        <v>11</v>
      </c>
      <c r="B23" s="36">
        <f t="shared" si="19"/>
        <v>8.981462390204987</v>
      </c>
      <c r="C23" s="36">
        <f t="shared" si="14"/>
        <v>11</v>
      </c>
      <c r="E23" s="36">
        <f t="shared" si="20"/>
        <v>11</v>
      </c>
      <c r="F23" s="36">
        <f>F22+$D$3</f>
        <v>8.9700927806127293</v>
      </c>
      <c r="G23" s="36">
        <f t="shared" si="27"/>
        <v>10.986075128962158</v>
      </c>
      <c r="H23" s="36">
        <f t="shared" si="21"/>
        <v>0.92543324324248211</v>
      </c>
      <c r="J23" s="36">
        <f>J22+1</f>
        <v>11</v>
      </c>
      <c r="K23" s="36">
        <f>K22+$D$4</f>
        <v>9.0029352532801887</v>
      </c>
      <c r="L23" s="36">
        <f t="shared" si="15"/>
        <v>11.026298778925447</v>
      </c>
      <c r="M23" s="36">
        <f t="shared" si="23"/>
        <v>0.92323632332374572</v>
      </c>
      <c r="O23" s="36">
        <f>O22+1</f>
        <v>11</v>
      </c>
      <c r="P23" s="36">
        <f>P22+$D$5</f>
        <v>9.0310394262262221</v>
      </c>
      <c r="Q23" s="36">
        <f t="shared" si="16"/>
        <v>11.060719220605804</v>
      </c>
      <c r="R23" s="36">
        <f t="shared" si="25"/>
        <v>0.92066757334698579</v>
      </c>
      <c r="X23">
        <f t="shared" si="1"/>
        <v>20.155535767289997</v>
      </c>
      <c r="Y23">
        <v>20</v>
      </c>
    </row>
    <row r="24" spans="1:38" x14ac:dyDescent="0.25">
      <c r="A24" s="36">
        <f>A23+1</f>
        <v>12</v>
      </c>
      <c r="B24" s="36">
        <f>B23+SQRT(2/3)</f>
        <v>9.7979589711327133</v>
      </c>
      <c r="C24" s="36">
        <f t="shared" si="14"/>
        <v>12.000000000000002</v>
      </c>
      <c r="E24" s="36">
        <f>E23+1</f>
        <v>12</v>
      </c>
      <c r="F24" s="36">
        <f>F23+$D$3</f>
        <v>9.8955260238552114</v>
      </c>
      <c r="G24" s="36">
        <f t="shared" si="27"/>
        <v>12.119494747438674</v>
      </c>
      <c r="H24" s="36">
        <f t="shared" si="21"/>
        <v>0.92543324324248211</v>
      </c>
      <c r="J24" s="36">
        <f>J23+1</f>
        <v>12</v>
      </c>
      <c r="K24" s="36">
        <f>K23+$D$4</f>
        <v>9.9261715766039345</v>
      </c>
      <c r="L24" s="36">
        <f t="shared" si="15"/>
        <v>12.157027730998632</v>
      </c>
      <c r="M24" s="36">
        <f t="shared" si="23"/>
        <v>0.92323632332374572</v>
      </c>
      <c r="O24" s="36">
        <f>O23+1</f>
        <v>12</v>
      </c>
      <c r="P24" s="36">
        <f>P23+$D$5</f>
        <v>9.9517069995732079</v>
      </c>
      <c r="Q24" s="36">
        <f t="shared" si="16"/>
        <v>12.188302109319064</v>
      </c>
      <c r="R24" s="36">
        <f t="shared" si="25"/>
        <v>0.92066757334698579</v>
      </c>
      <c r="X24">
        <f t="shared" si="1"/>
        <v>21.1633125556545</v>
      </c>
      <c r="Y24">
        <f>Y23+1</f>
        <v>21</v>
      </c>
    </row>
    <row r="25" spans="1:38" x14ac:dyDescent="0.25">
      <c r="X25">
        <f t="shared" si="1"/>
        <v>22.171089344018998</v>
      </c>
      <c r="Y25">
        <f>Y24+1</f>
        <v>22</v>
      </c>
    </row>
    <row r="26" spans="1:38" x14ac:dyDescent="0.25">
      <c r="A26" s="35">
        <v>0</v>
      </c>
      <c r="B26" s="35">
        <v>0</v>
      </c>
      <c r="C26" s="36">
        <f>B26/SQRT(2/3)</f>
        <v>0</v>
      </c>
      <c r="O26" t="s">
        <v>52</v>
      </c>
      <c r="U26" t="s">
        <v>52</v>
      </c>
      <c r="X26">
        <f t="shared" si="1"/>
        <v>23.178866132383497</v>
      </c>
      <c r="Y26">
        <v>23</v>
      </c>
    </row>
    <row r="27" spans="1:38" x14ac:dyDescent="0.25">
      <c r="A27" s="36">
        <f>A26+1</f>
        <v>1</v>
      </c>
      <c r="B27" s="36">
        <f>B13-SQRT(2/3)</f>
        <v>0</v>
      </c>
      <c r="C27" s="36">
        <f t="shared" ref="C27:C38" si="28">B27/SQRT(2/3)</f>
        <v>0</v>
      </c>
      <c r="E27" s="36">
        <f>E26+1</f>
        <v>1</v>
      </c>
      <c r="F27" s="36">
        <f>F26+$E$3</f>
        <v>0.73422441297819196</v>
      </c>
      <c r="G27" s="36">
        <f>F27/SQRT(2/3)</f>
        <v>0.89923758424554068</v>
      </c>
      <c r="H27">
        <f>G27-$G$27</f>
        <v>0</v>
      </c>
      <c r="I27" s="36">
        <f t="shared" ref="I27:I38" si="29">F27-F26</f>
        <v>0.73422441297819196</v>
      </c>
      <c r="N27" t="s">
        <v>14</v>
      </c>
      <c r="O27">
        <v>0</v>
      </c>
      <c r="P27">
        <f>0</f>
        <v>0</v>
      </c>
      <c r="Q27">
        <f>P27/SQRT(2/3)</f>
        <v>0</v>
      </c>
      <c r="R27">
        <f t="shared" ref="R27:R43" si="30">P27-P28</f>
        <v>-0.73331364404466348</v>
      </c>
      <c r="T27" t="s">
        <v>30</v>
      </c>
      <c r="U27">
        <v>0</v>
      </c>
      <c r="V27">
        <v>0</v>
      </c>
      <c r="W27">
        <f t="shared" ref="W27:W32" si="31">V27/SQRT(2/3)</f>
        <v>0</v>
      </c>
      <c r="X27">
        <f t="shared" si="1"/>
        <v>24.186642920748</v>
      </c>
      <c r="Y27">
        <f>Y26+1</f>
        <v>24</v>
      </c>
    </row>
    <row r="28" spans="1:38" x14ac:dyDescent="0.25">
      <c r="A28" s="36">
        <f t="shared" ref="A28:A38" si="32">A27+1</f>
        <v>2</v>
      </c>
      <c r="B28" s="36">
        <f t="shared" ref="B28:B38" si="33">B27+SQRT(2/3)</f>
        <v>0.81649658092772603</v>
      </c>
      <c r="C28" s="36">
        <f t="shared" si="28"/>
        <v>1</v>
      </c>
      <c r="E28" s="36">
        <f t="shared" ref="E28:E38" si="34">E27+1</f>
        <v>2</v>
      </c>
      <c r="F28" s="36">
        <f>F27+$E$3</f>
        <v>1.4684488259563839</v>
      </c>
      <c r="G28" s="36">
        <f>F28/SQRT(2/3)</f>
        <v>1.7984751684910814</v>
      </c>
      <c r="H28">
        <f t="shared" ref="H28:H38" si="35">G28-$G$27</f>
        <v>0.89923758424554068</v>
      </c>
      <c r="I28" s="36">
        <f t="shared" si="29"/>
        <v>0.73422441297819196</v>
      </c>
      <c r="N28" t="s">
        <v>14</v>
      </c>
      <c r="O28">
        <f t="shared" ref="O28:O33" si="36">O27+1</f>
        <v>1</v>
      </c>
      <c r="P28">
        <f>P27+$E$4</f>
        <v>0.73331364404466348</v>
      </c>
      <c r="Q28">
        <f t="shared" ref="Q28:Q44" si="37">P28/SQRT(2/3)</f>
        <v>0.89812212466517893</v>
      </c>
      <c r="R28">
        <f t="shared" si="30"/>
        <v>-0.73331364404466348</v>
      </c>
      <c r="T28" t="s">
        <v>30</v>
      </c>
      <c r="U28">
        <f t="shared" ref="U28:U33" si="38">U27+1</f>
        <v>1</v>
      </c>
      <c r="V28">
        <f>V27+$T$3</f>
        <v>0.82284630203793874</v>
      </c>
      <c r="W28">
        <f t="shared" si="31"/>
        <v>1.0077767883644999</v>
      </c>
    </row>
    <row r="29" spans="1:38" x14ac:dyDescent="0.25">
      <c r="A29" s="36">
        <f t="shared" si="32"/>
        <v>3</v>
      </c>
      <c r="B29" s="36">
        <f t="shared" si="33"/>
        <v>1.6329931618554521</v>
      </c>
      <c r="C29" s="36">
        <f t="shared" si="28"/>
        <v>2</v>
      </c>
      <c r="E29" s="36">
        <f t="shared" si="34"/>
        <v>3</v>
      </c>
      <c r="F29" s="36">
        <f>F28+$E$3</f>
        <v>2.202673238934576</v>
      </c>
      <c r="G29" s="36">
        <f t="shared" ref="G29:G38" si="39">F29/SQRT(2/3)</f>
        <v>2.697712752736622</v>
      </c>
      <c r="H29">
        <f t="shared" si="35"/>
        <v>1.7984751684910814</v>
      </c>
      <c r="I29" s="36">
        <f t="shared" si="29"/>
        <v>0.73422441297819208</v>
      </c>
      <c r="N29" t="s">
        <v>14</v>
      </c>
      <c r="O29">
        <f t="shared" si="36"/>
        <v>2</v>
      </c>
      <c r="P29">
        <f>P28+$E$4</f>
        <v>1.466627288089327</v>
      </c>
      <c r="Q29">
        <f t="shared" si="37"/>
        <v>1.7962442493303579</v>
      </c>
      <c r="R29">
        <f t="shared" si="30"/>
        <v>-0.73331364404466326</v>
      </c>
      <c r="T29" t="s">
        <v>30</v>
      </c>
      <c r="U29">
        <f t="shared" si="38"/>
        <v>2</v>
      </c>
      <c r="V29">
        <f>V28+$T$3</f>
        <v>1.6456926040758775</v>
      </c>
      <c r="W29">
        <f t="shared" si="31"/>
        <v>2.0155535767289998</v>
      </c>
      <c r="Z29">
        <f>18*2</f>
        <v>36</v>
      </c>
    </row>
    <row r="30" spans="1:38" x14ac:dyDescent="0.25">
      <c r="A30" s="36">
        <f t="shared" si="32"/>
        <v>4</v>
      </c>
      <c r="B30" s="36">
        <f t="shared" si="33"/>
        <v>2.4494897427831779</v>
      </c>
      <c r="C30" s="36">
        <f t="shared" si="28"/>
        <v>2.9999999999999996</v>
      </c>
      <c r="E30" s="36">
        <f t="shared" si="34"/>
        <v>4</v>
      </c>
      <c r="F30" s="36">
        <f>F29+$E$3</f>
        <v>2.9368976519127679</v>
      </c>
      <c r="G30" s="36">
        <f t="shared" si="39"/>
        <v>3.5969503369821627</v>
      </c>
      <c r="H30">
        <f t="shared" si="35"/>
        <v>2.697712752736622</v>
      </c>
      <c r="I30" s="36">
        <f t="shared" si="29"/>
        <v>0.73422441297819185</v>
      </c>
      <c r="N30" t="s">
        <v>14</v>
      </c>
      <c r="O30">
        <f t="shared" si="36"/>
        <v>3</v>
      </c>
      <c r="P30">
        <f>P29+$E$4</f>
        <v>2.1999409321339902</v>
      </c>
      <c r="Q30">
        <f t="shared" si="37"/>
        <v>2.6943663739955364</v>
      </c>
      <c r="R30">
        <f t="shared" si="30"/>
        <v>-0.7333136440446637</v>
      </c>
      <c r="T30" t="s">
        <v>30</v>
      </c>
      <c r="U30">
        <f t="shared" si="38"/>
        <v>3</v>
      </c>
      <c r="V30">
        <f>V29+$T$3</f>
        <v>2.4685389061138161</v>
      </c>
      <c r="W30">
        <f t="shared" si="31"/>
        <v>3.0233303650934995</v>
      </c>
    </row>
    <row r="31" spans="1:38" x14ac:dyDescent="0.25">
      <c r="A31" s="36">
        <f t="shared" si="32"/>
        <v>5</v>
      </c>
      <c r="B31" s="36">
        <f t="shared" si="33"/>
        <v>3.2659863237109041</v>
      </c>
      <c r="C31" s="36">
        <f t="shared" si="28"/>
        <v>4</v>
      </c>
      <c r="E31" s="36">
        <f t="shared" si="34"/>
        <v>5</v>
      </c>
      <c r="F31" s="36">
        <f>F30+$E$3</f>
        <v>3.6711220648909597</v>
      </c>
      <c r="G31" s="36">
        <f t="shared" si="39"/>
        <v>4.4961879212277029</v>
      </c>
      <c r="H31">
        <f t="shared" si="35"/>
        <v>3.5969503369821623</v>
      </c>
      <c r="I31" s="36">
        <f t="shared" si="29"/>
        <v>0.73422441297819185</v>
      </c>
      <c r="N31" t="s">
        <v>14</v>
      </c>
      <c r="O31">
        <f t="shared" si="36"/>
        <v>4</v>
      </c>
      <c r="P31">
        <f>P30+$E$4</f>
        <v>2.9332545761786539</v>
      </c>
      <c r="Q31">
        <f t="shared" si="37"/>
        <v>3.5924884986607157</v>
      </c>
      <c r="R31">
        <f t="shared" si="30"/>
        <v>-0.7333136440446637</v>
      </c>
      <c r="T31" t="s">
        <v>30</v>
      </c>
      <c r="U31">
        <f t="shared" si="38"/>
        <v>4</v>
      </c>
      <c r="V31">
        <f>V30+$T$3</f>
        <v>3.2913852081517549</v>
      </c>
      <c r="W31">
        <f t="shared" si="31"/>
        <v>4.0311071534579996</v>
      </c>
    </row>
    <row r="32" spans="1:38" x14ac:dyDescent="0.25">
      <c r="A32" s="36">
        <f t="shared" si="32"/>
        <v>6</v>
      </c>
      <c r="B32" s="36">
        <f>B31+SQRT(2/3)</f>
        <v>4.0824829046386304</v>
      </c>
      <c r="C32" s="36">
        <f t="shared" si="28"/>
        <v>5</v>
      </c>
      <c r="E32" s="36">
        <f t="shared" si="34"/>
        <v>6</v>
      </c>
      <c r="F32" s="36">
        <f>F31+G3</f>
        <v>4.4214066050092447</v>
      </c>
      <c r="G32" s="36">
        <f t="shared" si="39"/>
        <v>5.4150950638219699</v>
      </c>
      <c r="H32">
        <f t="shared" si="35"/>
        <v>4.5158574795764288</v>
      </c>
      <c r="I32" s="36">
        <f t="shared" si="29"/>
        <v>0.75028454011828494</v>
      </c>
      <c r="N32" t="s">
        <v>14</v>
      </c>
      <c r="O32">
        <f t="shared" si="36"/>
        <v>5</v>
      </c>
      <c r="P32">
        <f>P31+$E$4</f>
        <v>3.6665682202233176</v>
      </c>
      <c r="Q32">
        <f t="shared" si="37"/>
        <v>4.4906106233258951</v>
      </c>
      <c r="R32">
        <f t="shared" si="30"/>
        <v>-0.76804348168901715</v>
      </c>
      <c r="T32" t="s">
        <v>30</v>
      </c>
      <c r="U32">
        <f t="shared" si="38"/>
        <v>5</v>
      </c>
      <c r="V32">
        <f>V31+$T$3</f>
        <v>4.1142315101896934</v>
      </c>
      <c r="W32">
        <f t="shared" si="31"/>
        <v>5.0388839418224993</v>
      </c>
    </row>
    <row r="33" spans="1:23" x14ac:dyDescent="0.25">
      <c r="A33" s="36">
        <f t="shared" si="32"/>
        <v>7</v>
      </c>
      <c r="B33" s="36">
        <f t="shared" si="33"/>
        <v>4.8989794855663567</v>
      </c>
      <c r="C33" s="36">
        <f t="shared" si="28"/>
        <v>6.0000000000000009</v>
      </c>
      <c r="E33" s="36">
        <f t="shared" si="34"/>
        <v>7</v>
      </c>
      <c r="F33" s="36">
        <f>F3+F32</f>
        <v>5.2683598076428009</v>
      </c>
      <c r="G33" s="36">
        <f t="shared" si="39"/>
        <v>6.4523966550560994</v>
      </c>
      <c r="H33">
        <f t="shared" si="35"/>
        <v>5.5531590708105583</v>
      </c>
      <c r="I33" s="36">
        <f t="shared" si="29"/>
        <v>0.84695320263355622</v>
      </c>
      <c r="N33" t="s">
        <v>30</v>
      </c>
      <c r="O33">
        <f t="shared" si="36"/>
        <v>6</v>
      </c>
      <c r="P33">
        <f>P32+G4</f>
        <v>4.4346117019123348</v>
      </c>
      <c r="Q33">
        <f t="shared" si="37"/>
        <v>5.431267938530258</v>
      </c>
      <c r="R33">
        <f t="shared" si="30"/>
        <v>-0.82284630203793885</v>
      </c>
      <c r="T33" t="s">
        <v>12</v>
      </c>
      <c r="U33">
        <f t="shared" si="38"/>
        <v>6</v>
      </c>
      <c r="V33">
        <f>V32+F4</f>
        <v>4.9896097682625635</v>
      </c>
      <c r="W33">
        <f t="shared" ref="W33:W44" si="40">V33/SQRT(2/3)</f>
        <v>6.11099897392495</v>
      </c>
    </row>
    <row r="34" spans="1:23" x14ac:dyDescent="0.25">
      <c r="A34" s="36">
        <f>A33+1</f>
        <v>8</v>
      </c>
      <c r="B34" s="36">
        <f t="shared" si="33"/>
        <v>5.7154760664940829</v>
      </c>
      <c r="C34" s="36">
        <f t="shared" si="28"/>
        <v>7.0000000000000009</v>
      </c>
      <c r="E34" s="36">
        <f>E33+1</f>
        <v>8</v>
      </c>
      <c r="F34" s="36">
        <f>F33+$D$3</f>
        <v>6.193793050885283</v>
      </c>
      <c r="G34" s="36">
        <f t="shared" si="39"/>
        <v>7.5858162735326138</v>
      </c>
      <c r="H34">
        <f t="shared" si="35"/>
        <v>6.6865786892870727</v>
      </c>
      <c r="I34" s="36">
        <f t="shared" si="29"/>
        <v>0.92543324324248211</v>
      </c>
      <c r="N34" t="s">
        <v>30</v>
      </c>
      <c r="O34">
        <f t="shared" ref="O34:O44" si="41">O33+1</f>
        <v>7</v>
      </c>
      <c r="P34">
        <f>P33+$T$3</f>
        <v>5.2574580039502736</v>
      </c>
      <c r="Q34">
        <f t="shared" si="37"/>
        <v>6.4390447268947586</v>
      </c>
      <c r="R34">
        <f t="shared" si="30"/>
        <v>-0.82284630203793885</v>
      </c>
      <c r="T34" t="s">
        <v>12</v>
      </c>
      <c r="U34">
        <f>U33+1</f>
        <v>7</v>
      </c>
      <c r="V34">
        <f>V33+$D$4</f>
        <v>5.9128460915863092</v>
      </c>
      <c r="W34">
        <f t="shared" si="40"/>
        <v>7.2417279259981342</v>
      </c>
    </row>
    <row r="35" spans="1:23" x14ac:dyDescent="0.25">
      <c r="A35" s="36">
        <f t="shared" si="32"/>
        <v>9</v>
      </c>
      <c r="B35" s="36">
        <f t="shared" si="33"/>
        <v>6.5319726474218092</v>
      </c>
      <c r="C35" s="36">
        <f t="shared" si="28"/>
        <v>8.0000000000000018</v>
      </c>
      <c r="E35" s="36">
        <f t="shared" si="34"/>
        <v>9</v>
      </c>
      <c r="F35" s="36">
        <f>F34+$D$3</f>
        <v>7.1192262941277651</v>
      </c>
      <c r="G35" s="36">
        <f t="shared" si="39"/>
        <v>8.7192358920091291</v>
      </c>
      <c r="H35">
        <f t="shared" si="35"/>
        <v>7.8199983077635888</v>
      </c>
      <c r="I35" s="36">
        <f t="shared" si="29"/>
        <v>0.92543324324248211</v>
      </c>
      <c r="N35" t="s">
        <v>30</v>
      </c>
      <c r="O35">
        <f t="shared" si="41"/>
        <v>8</v>
      </c>
      <c r="P35">
        <f>P34+$T$3</f>
        <v>6.0803043059882125</v>
      </c>
      <c r="Q35">
        <f t="shared" si="37"/>
        <v>7.4468215152592583</v>
      </c>
      <c r="R35">
        <f t="shared" si="30"/>
        <v>-0.82284630203793885</v>
      </c>
      <c r="T35" t="s">
        <v>12</v>
      </c>
      <c r="U35">
        <f>U34+1</f>
        <v>8</v>
      </c>
      <c r="V35">
        <f>V34+$D$4</f>
        <v>6.836082414910055</v>
      </c>
      <c r="W35">
        <f t="shared" si="40"/>
        <v>8.3724568780713184</v>
      </c>
    </row>
    <row r="36" spans="1:23" x14ac:dyDescent="0.25">
      <c r="A36" s="36">
        <f t="shared" si="32"/>
        <v>10</v>
      </c>
      <c r="B36" s="36">
        <f t="shared" si="33"/>
        <v>7.3484692283495354</v>
      </c>
      <c r="C36" s="36">
        <f t="shared" si="28"/>
        <v>9.0000000000000018</v>
      </c>
      <c r="E36" s="36">
        <f t="shared" si="34"/>
        <v>10</v>
      </c>
      <c r="F36" s="36">
        <f>F35+$D$3</f>
        <v>8.0446595373702472</v>
      </c>
      <c r="G36" s="36">
        <f t="shared" si="39"/>
        <v>9.8526555104856435</v>
      </c>
      <c r="H36">
        <f t="shared" si="35"/>
        <v>8.9534179262401032</v>
      </c>
      <c r="I36" s="36">
        <f t="shared" si="29"/>
        <v>0.92543324324248211</v>
      </c>
      <c r="N36" t="s">
        <v>30</v>
      </c>
      <c r="O36">
        <f t="shared" si="41"/>
        <v>9</v>
      </c>
      <c r="P36">
        <f>P35+$T$3</f>
        <v>6.9031506080261513</v>
      </c>
      <c r="Q36">
        <f t="shared" si="37"/>
        <v>8.454598303623758</v>
      </c>
      <c r="R36">
        <f t="shared" si="30"/>
        <v>-0.82284630203793885</v>
      </c>
      <c r="T36" t="s">
        <v>12</v>
      </c>
      <c r="U36">
        <v>9</v>
      </c>
      <c r="V36">
        <f>V35+$D$4</f>
        <v>7.7593187382338007</v>
      </c>
      <c r="W36">
        <f t="shared" si="40"/>
        <v>9.5031858301445027</v>
      </c>
    </row>
    <row r="37" spans="1:23" x14ac:dyDescent="0.25">
      <c r="A37" s="36">
        <f t="shared" si="32"/>
        <v>11</v>
      </c>
      <c r="B37" s="36">
        <f t="shared" si="33"/>
        <v>8.1649658092772608</v>
      </c>
      <c r="C37" s="36">
        <f t="shared" si="28"/>
        <v>10</v>
      </c>
      <c r="E37" s="36">
        <f t="shared" si="34"/>
        <v>11</v>
      </c>
      <c r="F37" s="36">
        <f>F36+$D$3</f>
        <v>8.9700927806127293</v>
      </c>
      <c r="G37" s="36">
        <f t="shared" si="39"/>
        <v>10.986075128962158</v>
      </c>
      <c r="H37">
        <f t="shared" si="35"/>
        <v>10.086837544716618</v>
      </c>
      <c r="I37" s="36">
        <f t="shared" si="29"/>
        <v>0.92543324324248211</v>
      </c>
      <c r="N37" t="s">
        <v>30</v>
      </c>
      <c r="O37">
        <f t="shared" si="41"/>
        <v>10</v>
      </c>
      <c r="P37">
        <f>P36+$T$3</f>
        <v>7.7259969100640902</v>
      </c>
      <c r="Q37">
        <f t="shared" si="37"/>
        <v>9.4623750919882585</v>
      </c>
      <c r="R37">
        <f t="shared" si="30"/>
        <v>-0.82284630203793796</v>
      </c>
      <c r="T37" t="s">
        <v>12</v>
      </c>
      <c r="U37">
        <v>10</v>
      </c>
      <c r="V37">
        <f>V36+$D$4</f>
        <v>8.6825550615575473</v>
      </c>
      <c r="W37">
        <f t="shared" si="40"/>
        <v>10.633914782217689</v>
      </c>
    </row>
    <row r="38" spans="1:23" x14ac:dyDescent="0.25">
      <c r="A38" s="36">
        <f t="shared" si="32"/>
        <v>12</v>
      </c>
      <c r="B38" s="36">
        <f t="shared" si="33"/>
        <v>8.981462390204987</v>
      </c>
      <c r="C38" s="36">
        <f t="shared" si="28"/>
        <v>11</v>
      </c>
      <c r="E38" s="36">
        <f t="shared" si="34"/>
        <v>12</v>
      </c>
      <c r="F38" s="36">
        <f>F37+$D$3</f>
        <v>9.8955260238552114</v>
      </c>
      <c r="G38" s="36">
        <f t="shared" si="39"/>
        <v>12.119494747438674</v>
      </c>
      <c r="H38">
        <f t="shared" si="35"/>
        <v>11.220257163193134</v>
      </c>
      <c r="I38" s="36">
        <f t="shared" si="29"/>
        <v>0.92543324324248211</v>
      </c>
      <c r="N38" t="s">
        <v>30</v>
      </c>
      <c r="O38">
        <f t="shared" si="41"/>
        <v>11</v>
      </c>
      <c r="P38">
        <f>P37+$T$3</f>
        <v>8.5488432121020281</v>
      </c>
      <c r="Q38">
        <f t="shared" si="37"/>
        <v>10.470151880352757</v>
      </c>
      <c r="R38">
        <f t="shared" si="30"/>
        <v>-0.81649658092772626</v>
      </c>
      <c r="T38" t="s">
        <v>12</v>
      </c>
      <c r="U38">
        <v>11</v>
      </c>
      <c r="V38">
        <f>V37+$D$4</f>
        <v>9.605791384881293</v>
      </c>
      <c r="W38">
        <f t="shared" si="40"/>
        <v>11.764643734290873</v>
      </c>
    </row>
    <row r="39" spans="1:23" x14ac:dyDescent="0.25">
      <c r="G39" s="36"/>
      <c r="N39" t="s">
        <v>29</v>
      </c>
      <c r="O39">
        <f t="shared" si="41"/>
        <v>12</v>
      </c>
      <c r="P39">
        <f t="shared" ref="P39:P44" si="42">P38+SQRT(2/3)</f>
        <v>9.3653397930297544</v>
      </c>
      <c r="Q39">
        <f>P39/SQRT(2/3)</f>
        <v>11.470151880352757</v>
      </c>
      <c r="R39">
        <f t="shared" si="30"/>
        <v>-0.81649658092772626</v>
      </c>
      <c r="T39" t="s">
        <v>29</v>
      </c>
      <c r="U39">
        <v>12</v>
      </c>
      <c r="V39">
        <f t="shared" ref="V39:V44" si="43">V38+SQRT(2/3)</f>
        <v>10.422287965809019</v>
      </c>
      <c r="W39">
        <f t="shared" si="40"/>
        <v>12.764643734290873</v>
      </c>
    </row>
    <row r="40" spans="1:23" x14ac:dyDescent="0.25">
      <c r="C40" t="s">
        <v>35</v>
      </c>
      <c r="D40" t="s">
        <v>36</v>
      </c>
      <c r="N40" t="s">
        <v>29</v>
      </c>
      <c r="O40">
        <f t="shared" si="41"/>
        <v>13</v>
      </c>
      <c r="P40">
        <f t="shared" si="42"/>
        <v>10.181836373957481</v>
      </c>
      <c r="Q40">
        <f t="shared" si="37"/>
        <v>12.470151880352757</v>
      </c>
      <c r="R40">
        <f t="shared" si="30"/>
        <v>-0.81649658092772626</v>
      </c>
      <c r="T40" t="s">
        <v>29</v>
      </c>
      <c r="U40">
        <v>13</v>
      </c>
      <c r="V40">
        <f t="shared" si="43"/>
        <v>11.238784546736746</v>
      </c>
      <c r="W40">
        <f t="shared" si="40"/>
        <v>13.764643734290873</v>
      </c>
    </row>
    <row r="41" spans="1:23" x14ac:dyDescent="0.25">
      <c r="C41">
        <v>3.2759999999999998E-3</v>
      </c>
      <c r="D41">
        <v>-2.8660000000000001E-2</v>
      </c>
      <c r="E41">
        <f>(C41+D41)/2</f>
        <v>-1.2692E-2</v>
      </c>
      <c r="N41" t="s">
        <v>29</v>
      </c>
      <c r="O41">
        <f t="shared" si="41"/>
        <v>14</v>
      </c>
      <c r="P41">
        <f t="shared" si="42"/>
        <v>10.998332954885207</v>
      </c>
      <c r="Q41">
        <f t="shared" si="37"/>
        <v>13.470151880352759</v>
      </c>
      <c r="R41">
        <f t="shared" si="30"/>
        <v>-0.81649658092772626</v>
      </c>
      <c r="T41" t="s">
        <v>29</v>
      </c>
      <c r="U41">
        <v>14</v>
      </c>
      <c r="V41">
        <f t="shared" si="43"/>
        <v>12.055281127664472</v>
      </c>
      <c r="W41">
        <f t="shared" si="40"/>
        <v>14.764643734290875</v>
      </c>
    </row>
    <row r="42" spans="1:23" x14ac:dyDescent="0.25">
      <c r="B42">
        <f>1/0.5</f>
        <v>2</v>
      </c>
      <c r="N42" t="s">
        <v>29</v>
      </c>
      <c r="O42">
        <f t="shared" si="41"/>
        <v>15</v>
      </c>
      <c r="P42">
        <f t="shared" si="42"/>
        <v>11.814829535812933</v>
      </c>
      <c r="Q42">
        <f>P42/SQRT(2/3)</f>
        <v>14.470151880352759</v>
      </c>
      <c r="R42">
        <f t="shared" si="30"/>
        <v>-0.81649658092772626</v>
      </c>
      <c r="T42" t="s">
        <v>29</v>
      </c>
      <c r="U42">
        <v>15</v>
      </c>
      <c r="V42">
        <f t="shared" si="43"/>
        <v>12.871777708592198</v>
      </c>
      <c r="W42">
        <f t="shared" si="40"/>
        <v>15.764643734290875</v>
      </c>
    </row>
    <row r="43" spans="1:23" x14ac:dyDescent="0.25">
      <c r="D43" t="s">
        <v>14</v>
      </c>
      <c r="E43" t="s">
        <v>12</v>
      </c>
      <c r="N43" t="s">
        <v>29</v>
      </c>
      <c r="O43">
        <f t="shared" si="41"/>
        <v>16</v>
      </c>
      <c r="P43">
        <f t="shared" si="42"/>
        <v>12.631326116740659</v>
      </c>
      <c r="Q43">
        <f t="shared" si="37"/>
        <v>15.470151880352759</v>
      </c>
      <c r="R43">
        <f t="shared" si="30"/>
        <v>-0.81649658092772626</v>
      </c>
      <c r="T43" t="s">
        <v>29</v>
      </c>
      <c r="U43">
        <v>16</v>
      </c>
      <c r="V43">
        <f t="shared" si="43"/>
        <v>13.688274289519924</v>
      </c>
      <c r="W43">
        <f t="shared" si="40"/>
        <v>16.764643734290875</v>
      </c>
    </row>
    <row r="44" spans="1:23" x14ac:dyDescent="0.25">
      <c r="C44" t="s">
        <v>37</v>
      </c>
      <c r="D44">
        <v>2.6913231234020452</v>
      </c>
      <c r="E44">
        <v>2.9060753144228251</v>
      </c>
      <c r="N44" t="s">
        <v>29</v>
      </c>
      <c r="O44">
        <f t="shared" si="41"/>
        <v>17</v>
      </c>
      <c r="P44">
        <f t="shared" si="42"/>
        <v>13.447822697668386</v>
      </c>
      <c r="Q44">
        <f t="shared" si="37"/>
        <v>16.470151880352759</v>
      </c>
      <c r="R44">
        <f>P44-P45</f>
        <v>13.447822697668386</v>
      </c>
      <c r="T44" t="s">
        <v>29</v>
      </c>
      <c r="U44">
        <v>17</v>
      </c>
      <c r="V44">
        <f t="shared" si="43"/>
        <v>14.504770870447651</v>
      </c>
      <c r="W44">
        <f t="shared" si="40"/>
        <v>17.764643734290875</v>
      </c>
    </row>
    <row r="45" spans="1:23" x14ac:dyDescent="0.25">
      <c r="C45" t="s">
        <v>38</v>
      </c>
      <c r="D45">
        <f>D44^3</f>
        <v>19.493845889855134</v>
      </c>
      <c r="E45">
        <f>E44^3</f>
        <v>24.542601519298788</v>
      </c>
      <c r="F45">
        <f>B61</f>
        <v>22.018286697572218</v>
      </c>
      <c r="G45" s="45" t="s">
        <v>40</v>
      </c>
      <c r="H45" s="45"/>
      <c r="R45">
        <f>P39-P40</f>
        <v>-0.81649658092772626</v>
      </c>
    </row>
    <row r="46" spans="1:23" x14ac:dyDescent="0.25">
      <c r="C46" t="s">
        <v>39</v>
      </c>
      <c r="D46">
        <f>D45/$F$45</f>
        <v>0.88534799085909643</v>
      </c>
      <c r="E46">
        <f>E45/$F$45</f>
        <v>1.114646287261075</v>
      </c>
      <c r="F46">
        <f>F45/$F$45</f>
        <v>1</v>
      </c>
      <c r="G46" s="44">
        <f>1/(D46+E46)</f>
        <v>0.50000143047404966</v>
      </c>
      <c r="H46" s="44"/>
      <c r="R46">
        <f>P40-P41</f>
        <v>-0.81649658092772626</v>
      </c>
    </row>
    <row r="47" spans="1:23" x14ac:dyDescent="0.25">
      <c r="D47">
        <f>D46*G46</f>
        <v>0.44267526189687406</v>
      </c>
      <c r="E47">
        <f>E46*G46</f>
        <v>0.55732473810312599</v>
      </c>
      <c r="F47">
        <f>D47+E47</f>
        <v>1</v>
      </c>
      <c r="R47">
        <f>P41-P42</f>
        <v>-0.81649658092772626</v>
      </c>
    </row>
    <row r="48" spans="1:23" x14ac:dyDescent="0.25">
      <c r="A48" s="45" t="s">
        <v>31</v>
      </c>
      <c r="B48" s="45"/>
      <c r="C48" s="45"/>
      <c r="R48">
        <f>P42-P43</f>
        <v>-0.81649658092772626</v>
      </c>
    </row>
    <row r="49" spans="1:18" x14ac:dyDescent="0.25">
      <c r="A49" t="s">
        <v>32</v>
      </c>
      <c r="B49" t="s">
        <v>33</v>
      </c>
      <c r="C49" t="s">
        <v>41</v>
      </c>
      <c r="D49" t="s">
        <v>43</v>
      </c>
      <c r="E49" t="s">
        <v>34</v>
      </c>
      <c r="F49" t="s">
        <v>42</v>
      </c>
      <c r="G49" t="s">
        <v>44</v>
      </c>
      <c r="H49" t="s">
        <v>45</v>
      </c>
      <c r="I49" t="s">
        <v>46</v>
      </c>
      <c r="J49" t="s">
        <v>47</v>
      </c>
      <c r="K49" t="s">
        <v>29</v>
      </c>
      <c r="L49" t="s">
        <v>49</v>
      </c>
      <c r="R49">
        <f>P43-P44</f>
        <v>-0.81649658092772626</v>
      </c>
    </row>
    <row r="50" spans="1:18" x14ac:dyDescent="0.25">
      <c r="A50">
        <v>2.8028154799771725</v>
      </c>
      <c r="B50">
        <f>A61^(3)</f>
        <v>22.018286697572218</v>
      </c>
      <c r="C50">
        <v>1.07</v>
      </c>
      <c r="D50">
        <f t="shared" ref="D50:D55" si="44">C50*$D$44</f>
        <v>2.8797157420401884</v>
      </c>
      <c r="E50">
        <f t="shared" ref="E50:E55" si="45">(B50/$G$46)-(D50^3)</f>
        <v>20.155647958708119</v>
      </c>
      <c r="F50">
        <f t="shared" ref="F50:F55" si="46">(E50)^(1/3)</f>
        <v>2.7214409877774681</v>
      </c>
      <c r="G50">
        <v>0.18625900000000001</v>
      </c>
      <c r="H50">
        <v>-0.22597</v>
      </c>
      <c r="I50">
        <f t="shared" ref="I50:I59" si="47">G50*0.5+H50*0.5</f>
        <v>-1.9855499999999998E-2</v>
      </c>
      <c r="J50">
        <v>-1.8100000000000001E-4</v>
      </c>
      <c r="K50" s="43">
        <v>-257322.30301392</v>
      </c>
      <c r="L50" s="43">
        <f>K50+257322</f>
        <v>-0.30301391999819316</v>
      </c>
    </row>
    <row r="51" spans="1:18" x14ac:dyDescent="0.25">
      <c r="A51">
        <v>2.8028154799771725</v>
      </c>
      <c r="B51">
        <f>A62^(3)</f>
        <v>22.018286697572218</v>
      </c>
      <c r="C51">
        <f>C52+0.01</f>
        <v>1.06</v>
      </c>
      <c r="D51">
        <f t="shared" si="44"/>
        <v>2.8528025108061681</v>
      </c>
      <c r="E51">
        <f t="shared" si="45"/>
        <v>20.818965052802216</v>
      </c>
      <c r="F51">
        <f t="shared" si="46"/>
        <v>2.7509733217057946</v>
      </c>
      <c r="G51">
        <v>0.157383</v>
      </c>
      <c r="H51">
        <v>-0.19053100000000001</v>
      </c>
      <c r="I51">
        <f t="shared" si="47"/>
        <v>-1.6574000000000005E-2</v>
      </c>
      <c r="J51">
        <v>-9.3999999999999994E-5</v>
      </c>
      <c r="K51" s="43">
        <v>-257322.31701401001</v>
      </c>
      <c r="L51" s="43">
        <f t="shared" ref="L51:L61" si="48">K51+257322</f>
        <v>-0.31701401001191698</v>
      </c>
    </row>
    <row r="52" spans="1:18" x14ac:dyDescent="0.25">
      <c r="A52">
        <f>A54</f>
        <v>2.8028154799771725</v>
      </c>
      <c r="B52">
        <f>A61^(3)</f>
        <v>22.018286697572218</v>
      </c>
      <c r="C52">
        <f>C54+0.01</f>
        <v>1.05</v>
      </c>
      <c r="D52">
        <f t="shared" si="44"/>
        <v>2.8258892795721477</v>
      </c>
      <c r="E52">
        <f t="shared" si="45"/>
        <v>21.469884060910363</v>
      </c>
      <c r="F52">
        <f t="shared" si="46"/>
        <v>2.7793499532904011</v>
      </c>
      <c r="G52">
        <v>0.12861600000000001</v>
      </c>
      <c r="H52">
        <v>-0.156699</v>
      </c>
      <c r="I52">
        <f t="shared" si="47"/>
        <v>-1.4041499999999998E-2</v>
      </c>
      <c r="J52">
        <v>-7.7000000000000001E-5</v>
      </c>
      <c r="K52" s="43">
        <v>-257322.32785699001</v>
      </c>
      <c r="L52" s="43">
        <f t="shared" si="48"/>
        <v>-0.32785699001397006</v>
      </c>
    </row>
    <row r="53" spans="1:18" x14ac:dyDescent="0.25">
      <c r="A53" s="41">
        <f>A55</f>
        <v>2.8028154799771725</v>
      </c>
      <c r="B53" s="41">
        <f>A55^(3)</f>
        <v>22.018286697572218</v>
      </c>
      <c r="C53" s="41">
        <v>1.0414300000000001</v>
      </c>
      <c r="D53" s="41">
        <f t="shared" si="44"/>
        <v>2.8028246404045922</v>
      </c>
      <c r="E53" s="41">
        <f t="shared" si="45"/>
        <v>22.017944824116569</v>
      </c>
      <c r="F53" s="41">
        <f t="shared" si="46"/>
        <v>2.8028009736536155</v>
      </c>
      <c r="G53" s="41">
        <v>0.10406700000000001</v>
      </c>
      <c r="H53" s="41">
        <v>-0.12886900000000001</v>
      </c>
      <c r="I53" s="41">
        <f t="shared" si="47"/>
        <v>-1.2401000000000002E-2</v>
      </c>
      <c r="J53" s="41">
        <v>-5.8E-5</v>
      </c>
      <c r="K53" s="43">
        <v>-257322.3348599</v>
      </c>
      <c r="L53" s="43">
        <f t="shared" si="48"/>
        <v>-0.33485990000190213</v>
      </c>
    </row>
    <row r="54" spans="1:18" x14ac:dyDescent="0.25">
      <c r="A54">
        <f>A56</f>
        <v>2.8028154799771725</v>
      </c>
      <c r="B54">
        <f>A56^(3)</f>
        <v>22.018286697572218</v>
      </c>
      <c r="C54">
        <v>1.04</v>
      </c>
      <c r="D54">
        <f t="shared" si="44"/>
        <v>2.798976048338127</v>
      </c>
      <c r="E54">
        <f t="shared" si="45"/>
        <v>22.108521946107917</v>
      </c>
      <c r="F54">
        <f t="shared" si="46"/>
        <v>2.8066390902343756</v>
      </c>
      <c r="G54">
        <v>9.9987999999999994E-2</v>
      </c>
      <c r="H54">
        <v>-0.12434099999999999</v>
      </c>
      <c r="I54">
        <f t="shared" si="47"/>
        <v>-1.21765E-2</v>
      </c>
      <c r="J54">
        <v>-1.1E-5</v>
      </c>
      <c r="K54" s="43">
        <v>-257322.33583500999</v>
      </c>
      <c r="L54" s="43">
        <f t="shared" si="48"/>
        <v>-0.3358350099879317</v>
      </c>
    </row>
    <row r="55" spans="1:18" x14ac:dyDescent="0.25">
      <c r="A55">
        <f>A57</f>
        <v>2.8028154799771725</v>
      </c>
      <c r="B55">
        <f>A57^(3)</f>
        <v>22.018286697572218</v>
      </c>
      <c r="C55">
        <v>1.0349999999999999</v>
      </c>
      <c r="D55">
        <f t="shared" si="44"/>
        <v>2.7855194327211166</v>
      </c>
      <c r="E55">
        <f t="shared" si="45"/>
        <v>22.42327201857626</v>
      </c>
      <c r="F55">
        <f t="shared" si="46"/>
        <v>2.8198953743930493</v>
      </c>
      <c r="G55">
        <v>8.5698999999999997E-2</v>
      </c>
      <c r="H55">
        <v>-0.10867300000000001</v>
      </c>
      <c r="I55">
        <f t="shared" si="47"/>
        <v>-1.1487000000000004E-2</v>
      </c>
      <c r="J55">
        <v>6.0999999999999999E-5</v>
      </c>
      <c r="K55" s="43">
        <v>-257322.33883376</v>
      </c>
      <c r="L55" s="43">
        <f t="shared" si="48"/>
        <v>-0.33883376000449061</v>
      </c>
    </row>
    <row r="56" spans="1:18" x14ac:dyDescent="0.25">
      <c r="A56">
        <f>A57</f>
        <v>2.8028154799771725</v>
      </c>
      <c r="B56">
        <f>A57^(3)</f>
        <v>22.018286697572218</v>
      </c>
      <c r="C56">
        <f>C58+0.02</f>
        <v>1.03</v>
      </c>
      <c r="D56">
        <f t="shared" ref="D56:D61" si="49">C56*$D$44</f>
        <v>2.7720628171041066</v>
      </c>
      <c r="E56">
        <f t="shared" ref="E56:E61" si="50">(B56/$G$46)-(D56^3)</f>
        <v>22.734995671470191</v>
      </c>
      <c r="F56">
        <f t="shared" ref="F56:F61" si="51">(E56)^(1/3)</f>
        <v>2.8329024844745865</v>
      </c>
      <c r="G56">
        <v>7.1420999999999998E-2</v>
      </c>
      <c r="H56">
        <v>-9.3334E-2</v>
      </c>
      <c r="I56">
        <f t="shared" si="47"/>
        <v>-1.0956500000000001E-2</v>
      </c>
      <c r="J56">
        <v>6.4999999999999994E-5</v>
      </c>
      <c r="K56" s="43">
        <v>-257322.34119517999</v>
      </c>
      <c r="L56" s="43">
        <f t="shared" si="48"/>
        <v>-0.34119517999351956</v>
      </c>
    </row>
    <row r="57" spans="1:18" x14ac:dyDescent="0.25">
      <c r="A57">
        <v>2.8028154799771725</v>
      </c>
      <c r="B57">
        <f>A58^(3)</f>
        <v>22.018286697572218</v>
      </c>
      <c r="C57">
        <f>C61+0.02</f>
        <v>1.02</v>
      </c>
      <c r="D57">
        <f t="shared" si="49"/>
        <v>2.7451495858700863</v>
      </c>
      <c r="E57">
        <f t="shared" si="50"/>
        <v>23.349422200072532</v>
      </c>
      <c r="F57">
        <f t="shared" si="51"/>
        <v>2.8581962561731387</v>
      </c>
      <c r="G57">
        <v>4.2902000000000003E-2</v>
      </c>
      <c r="H57">
        <v>-6.3576999999999995E-2</v>
      </c>
      <c r="I57">
        <f t="shared" si="47"/>
        <v>-1.0337499999999996E-2</v>
      </c>
      <c r="J57">
        <v>9.5000000000000005E-5</v>
      </c>
      <c r="K57" s="43">
        <v>-257322.34119517999</v>
      </c>
      <c r="L57" s="43">
        <f t="shared" si="48"/>
        <v>-0.34119517999351956</v>
      </c>
    </row>
    <row r="58" spans="1:18" x14ac:dyDescent="0.25">
      <c r="A58">
        <v>2.8028154799771725</v>
      </c>
      <c r="B58">
        <f>A61^(3)</f>
        <v>22.018286697572218</v>
      </c>
      <c r="C58">
        <v>1.01</v>
      </c>
      <c r="D58">
        <f t="shared" si="49"/>
        <v>2.7182363546360655</v>
      </c>
      <c r="E58">
        <f t="shared" si="50"/>
        <v>23.951918494990291</v>
      </c>
      <c r="F58">
        <f t="shared" si="51"/>
        <v>2.8825715881035943</v>
      </c>
      <c r="G58">
        <v>1.4399E-2</v>
      </c>
      <c r="H58">
        <v>-3.4986000000000003E-2</v>
      </c>
      <c r="I58">
        <f t="shared" si="47"/>
        <v>-1.0293500000000001E-2</v>
      </c>
      <c r="J58">
        <v>-8.5000000000000006E-5</v>
      </c>
      <c r="K58" s="43">
        <v>-257322.34483833</v>
      </c>
      <c r="L58" s="43">
        <f t="shared" si="48"/>
        <v>-0.34483832999831066</v>
      </c>
    </row>
    <row r="59" spans="1:18" x14ac:dyDescent="0.25">
      <c r="A59">
        <v>2.8028154799771725</v>
      </c>
      <c r="B59">
        <f>A62^(3)</f>
        <v>22.018286697572218</v>
      </c>
      <c r="C59">
        <v>1.0019800000000001</v>
      </c>
      <c r="D59">
        <f t="shared" si="49"/>
        <v>2.6966519431863816</v>
      </c>
      <c r="E59">
        <f t="shared" si="50"/>
        <v>24.426578652373887</v>
      </c>
      <c r="F59">
        <f t="shared" si="51"/>
        <v>2.9014886788918193</v>
      </c>
      <c r="G59">
        <v>-8.4250000000000002E-3</v>
      </c>
      <c r="H59">
        <v>-1.2808E-2</v>
      </c>
      <c r="I59">
        <f t="shared" si="47"/>
        <v>-1.0616500000000001E-2</v>
      </c>
      <c r="J59">
        <v>2.4899999999999998E-4</v>
      </c>
      <c r="K59" s="43">
        <v>-257322.34393902001</v>
      </c>
      <c r="L59" s="43">
        <f t="shared" si="48"/>
        <v>-0.34393902000738308</v>
      </c>
    </row>
    <row r="60" spans="1:18" x14ac:dyDescent="0.25">
      <c r="A60">
        <f>A59</f>
        <v>2.8028154799771725</v>
      </c>
      <c r="B60">
        <f>A63^(3)</f>
        <v>22.018286697572218</v>
      </c>
      <c r="C60">
        <v>1.0017799999999999</v>
      </c>
      <c r="D60">
        <f t="shared" si="49"/>
        <v>2.6961136785617006</v>
      </c>
      <c r="E60">
        <f t="shared" si="50"/>
        <v>24.43831897940256</v>
      </c>
      <c r="F60">
        <f t="shared" si="51"/>
        <v>2.9019534590855041</v>
      </c>
      <c r="K60" s="43"/>
      <c r="L60" s="43"/>
    </row>
    <row r="61" spans="1:18" x14ac:dyDescent="0.25">
      <c r="A61">
        <v>2.8028154799771725</v>
      </c>
      <c r="B61">
        <f>A51^(3)</f>
        <v>22.018286697572218</v>
      </c>
      <c r="C61">
        <v>1</v>
      </c>
      <c r="D61">
        <f t="shared" si="49"/>
        <v>2.6913231234020452</v>
      </c>
      <c r="E61">
        <f t="shared" si="50"/>
        <v>24.542601519298788</v>
      </c>
      <c r="F61">
        <f t="shared" si="51"/>
        <v>2.9060753144228251</v>
      </c>
      <c r="G61">
        <v>-1.4092E-2</v>
      </c>
      <c r="H61">
        <v>-7.4539999999999997E-3</v>
      </c>
      <c r="I61">
        <f>G61*0.5+H61*0.5</f>
        <v>-1.0773E-2</v>
      </c>
      <c r="J61">
        <v>-6.0999999999999999E-5</v>
      </c>
      <c r="K61" s="43">
        <v>-257322.34347461999</v>
      </c>
      <c r="L61" s="43">
        <f t="shared" si="48"/>
        <v>-0.34347461999277584</v>
      </c>
    </row>
    <row r="62" spans="1:18" x14ac:dyDescent="0.25">
      <c r="A62">
        <v>2.8028154799771725</v>
      </c>
      <c r="B62">
        <f>A52^(3)</f>
        <v>22.018286697572218</v>
      </c>
      <c r="C62">
        <f t="shared" ref="C62:C67" si="52">C61-0.01</f>
        <v>0.99</v>
      </c>
      <c r="D62">
        <f t="shared" ref="D62:D67" si="53">C62*$D$44</f>
        <v>2.6644098921680248</v>
      </c>
      <c r="E62">
        <f>(B62/$G$46)-(D62^3)</f>
        <v>25.121588236073372</v>
      </c>
      <c r="F62">
        <f t="shared" ref="F62:F67" si="54">(E62)^(1/3)</f>
        <v>2.9287504227553804</v>
      </c>
      <c r="G62" s="42" t="s">
        <v>48</v>
      </c>
      <c r="H62" s="42"/>
      <c r="I62" s="42"/>
      <c r="J62" s="42"/>
    </row>
    <row r="63" spans="1:18" x14ac:dyDescent="0.25">
      <c r="A63">
        <v>2.8028154799771725</v>
      </c>
      <c r="B63">
        <f>A57^(3)</f>
        <v>22.018286697572218</v>
      </c>
      <c r="C63">
        <f t="shared" si="52"/>
        <v>0.98</v>
      </c>
      <c r="D63">
        <f t="shared" si="53"/>
        <v>2.637496660934004</v>
      </c>
      <c r="E63">
        <f>(B63/$G$46)-(D63^3)</f>
        <v>25.688995608389394</v>
      </c>
      <c r="F63">
        <f t="shared" si="54"/>
        <v>2.9506364846455657</v>
      </c>
      <c r="G63" s="42"/>
      <c r="H63" s="42"/>
      <c r="I63" s="42"/>
      <c r="J63" s="42"/>
    </row>
    <row r="64" spans="1:18" x14ac:dyDescent="0.25">
      <c r="A64">
        <v>2.8028154799771725</v>
      </c>
      <c r="B64">
        <f>A58^(3)</f>
        <v>22.018286697572218</v>
      </c>
      <c r="C64">
        <f t="shared" si="52"/>
        <v>0.97</v>
      </c>
      <c r="D64">
        <f t="shared" si="53"/>
        <v>2.6105834296999837</v>
      </c>
      <c r="E64">
        <f>(B62/$G$46)-(D64^3)</f>
        <v>26.24494059932217</v>
      </c>
      <c r="F64">
        <f t="shared" si="54"/>
        <v>2.9717700264449043</v>
      </c>
      <c r="G64" s="42"/>
      <c r="H64" s="42"/>
      <c r="I64" s="42"/>
      <c r="J64" s="42"/>
    </row>
    <row r="65" spans="1:10" x14ac:dyDescent="0.25">
      <c r="A65">
        <v>2.8028154799771725</v>
      </c>
      <c r="B65">
        <f>A61^(3)</f>
        <v>22.018286697572218</v>
      </c>
      <c r="C65">
        <f t="shared" si="52"/>
        <v>0.96</v>
      </c>
      <c r="D65">
        <f t="shared" si="53"/>
        <v>2.5836701984659634</v>
      </c>
      <c r="E65">
        <f>(B63/$G$46)-(D65^3)</f>
        <v>26.789540171947049</v>
      </c>
      <c r="F65">
        <f t="shared" si="54"/>
        <v>2.9921848503776647</v>
      </c>
      <c r="G65" s="42"/>
      <c r="H65" s="42"/>
      <c r="I65" s="42"/>
      <c r="J65" s="42"/>
    </row>
    <row r="66" spans="1:10" x14ac:dyDescent="0.25">
      <c r="A66">
        <v>2.8028154799771725</v>
      </c>
      <c r="B66">
        <f>A62^(3)</f>
        <v>22.018286697572218</v>
      </c>
      <c r="C66">
        <f t="shared" si="52"/>
        <v>0.95</v>
      </c>
      <c r="D66">
        <f t="shared" si="53"/>
        <v>2.5567569672319426</v>
      </c>
      <c r="E66">
        <f>(B64/$G$46)-(D66^3)</f>
        <v>27.322911289339384</v>
      </c>
      <c r="F66">
        <f t="shared" si="54"/>
        <v>3.0119123137031063</v>
      </c>
      <c r="G66" s="42"/>
      <c r="H66" s="42"/>
      <c r="I66" s="42"/>
      <c r="J66" s="42"/>
    </row>
    <row r="67" spans="1:10" x14ac:dyDescent="0.25">
      <c r="A67">
        <v>2.8028154799771725</v>
      </c>
      <c r="B67">
        <f>A63^(3)</f>
        <v>22.018286697572218</v>
      </c>
      <c r="C67">
        <f t="shared" si="52"/>
        <v>0.94</v>
      </c>
      <c r="D67">
        <f t="shared" si="53"/>
        <v>2.5298437359979222</v>
      </c>
      <c r="E67">
        <f>(B65/$G$46)-(D67^3)</f>
        <v>27.845170914574492</v>
      </c>
      <c r="F67">
        <f t="shared" si="54"/>
        <v>3.0309815724513158</v>
      </c>
      <c r="G67" s="42"/>
      <c r="H67" s="42"/>
      <c r="I67" s="42"/>
      <c r="J67" s="42"/>
    </row>
  </sheetData>
  <mergeCells count="7">
    <mergeCell ref="O11:R11"/>
    <mergeCell ref="A48:C48"/>
    <mergeCell ref="G45:H45"/>
    <mergeCell ref="G46:H46"/>
    <mergeCell ref="A11:C11"/>
    <mergeCell ref="E11:H11"/>
    <mergeCell ref="J11:M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workbookViewId="0">
      <selection activeCell="L51" sqref="L51"/>
    </sheetView>
  </sheetViews>
  <sheetFormatPr defaultRowHeight="15" x14ac:dyDescent="0.25"/>
  <cols>
    <col min="4" max="4" width="9" customWidth="1"/>
  </cols>
  <sheetData>
    <row r="1" spans="1:15" ht="15.75" thickBot="1" x14ac:dyDescent="0.3"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I1" s="4" t="s">
        <v>15</v>
      </c>
      <c r="J1" s="4" t="s">
        <v>12</v>
      </c>
      <c r="K1" t="s">
        <v>7</v>
      </c>
      <c r="L1" s="5" t="s">
        <v>16</v>
      </c>
      <c r="M1" s="4" t="s">
        <v>12</v>
      </c>
      <c r="N1" s="5" t="s">
        <v>14</v>
      </c>
      <c r="O1" s="4" t="s">
        <v>15</v>
      </c>
    </row>
    <row r="2" spans="1:15" x14ac:dyDescent="0.25">
      <c r="A2" s="11">
        <v>0</v>
      </c>
      <c r="B2" s="13">
        <v>0.25</v>
      </c>
      <c r="C2" s="14" t="s">
        <v>12</v>
      </c>
      <c r="D2" s="15">
        <v>-9.1458841915526001E-5</v>
      </c>
      <c r="E2" s="15">
        <v>-9.1458841915526001E-5</v>
      </c>
      <c r="F2" s="16">
        <v>2.74376525746578E-4</v>
      </c>
      <c r="G2" s="17">
        <v>-9.1458841915526001E-5</v>
      </c>
      <c r="I2" s="3">
        <f>G2</f>
        <v>-9.1458841915526001E-5</v>
      </c>
      <c r="J2">
        <f>F2</f>
        <v>2.74376525746578E-4</v>
      </c>
      <c r="K2">
        <v>0</v>
      </c>
      <c r="L2">
        <f>E7</f>
        <v>-6.2728124391782103E-3</v>
      </c>
      <c r="M2">
        <f>J7</f>
        <v>1.88184373175346E-2</v>
      </c>
    </row>
    <row r="3" spans="1:15" x14ac:dyDescent="0.25">
      <c r="A3" s="11">
        <v>1</v>
      </c>
      <c r="B3" s="18">
        <v>0.25</v>
      </c>
      <c r="C3" s="6" t="s">
        <v>12</v>
      </c>
      <c r="D3" s="7">
        <v>5.6145356193182297E-4</v>
      </c>
      <c r="E3" s="8">
        <v>-1.68436068579524E-3</v>
      </c>
      <c r="F3" s="7">
        <v>5.6145356193182297E-4</v>
      </c>
      <c r="G3" s="19">
        <v>5.6145356193182297E-4</v>
      </c>
      <c r="I3">
        <f>G3</f>
        <v>5.6145356193182297E-4</v>
      </c>
      <c r="J3">
        <f>E3</f>
        <v>-1.68436068579524E-3</v>
      </c>
      <c r="K3">
        <v>1</v>
      </c>
      <c r="L3">
        <f>G8</f>
        <v>4.6369655931011097E-3</v>
      </c>
      <c r="M3">
        <f>J6</f>
        <v>1.1835213979820101E-2</v>
      </c>
      <c r="N3">
        <f>F8</f>
        <v>-1.39108967793033E-2</v>
      </c>
      <c r="O3">
        <f>I6</f>
        <v>-3.9450713266066997E-3</v>
      </c>
    </row>
    <row r="4" spans="1:15" x14ac:dyDescent="0.25">
      <c r="A4" s="11">
        <v>2</v>
      </c>
      <c r="B4" s="18">
        <v>0.25</v>
      </c>
      <c r="C4" s="6" t="s">
        <v>12</v>
      </c>
      <c r="D4" s="8">
        <v>-2.4555408231408098E-3</v>
      </c>
      <c r="E4" s="9">
        <v>8.1851360771345496E-4</v>
      </c>
      <c r="F4" s="7">
        <v>8.1851360771345496E-4</v>
      </c>
      <c r="G4" s="19">
        <v>8.1851360771345496E-4</v>
      </c>
      <c r="I4">
        <f>F4</f>
        <v>8.1851360771345496E-4</v>
      </c>
      <c r="J4">
        <f>D4</f>
        <v>-2.4555408231408098E-3</v>
      </c>
      <c r="K4">
        <v>2</v>
      </c>
      <c r="L4">
        <f>G9</f>
        <v>-5.4278987828961702E-3</v>
      </c>
      <c r="M4">
        <f>J5</f>
        <v>2.7287996248377402E-3</v>
      </c>
      <c r="N4">
        <f>E9</f>
        <v>1.6283696348690299E-2</v>
      </c>
      <c r="O4">
        <f>I5</f>
        <v>-9.0959987494620899E-4</v>
      </c>
    </row>
    <row r="5" spans="1:15" x14ac:dyDescent="0.25">
      <c r="A5" s="11">
        <v>3</v>
      </c>
      <c r="B5" s="18">
        <v>0.25</v>
      </c>
      <c r="C5" s="6" t="s">
        <v>12</v>
      </c>
      <c r="D5" s="7">
        <v>-9.0959987494620899E-4</v>
      </c>
      <c r="E5" s="7">
        <v>-9.0959987494620899E-4</v>
      </c>
      <c r="F5" s="8">
        <v>2.7287996248377402E-3</v>
      </c>
      <c r="G5" s="19">
        <v>-9.0959987494620899E-4</v>
      </c>
      <c r="I5">
        <f>G5</f>
        <v>-9.0959987494620899E-4</v>
      </c>
      <c r="J5">
        <f>F5</f>
        <v>2.7287996248377402E-3</v>
      </c>
      <c r="K5">
        <v>3</v>
      </c>
      <c r="L5">
        <f>G10</f>
        <v>1.33534722993466E-3</v>
      </c>
      <c r="M5">
        <f>J4</f>
        <v>-2.4555408231408098E-3</v>
      </c>
      <c r="N5">
        <f>-D10</f>
        <v>4.0060416898022302E-3</v>
      </c>
      <c r="O5">
        <f>I4</f>
        <v>8.1851360771345496E-4</v>
      </c>
    </row>
    <row r="6" spans="1:15" x14ac:dyDescent="0.25">
      <c r="A6" s="11">
        <v>4</v>
      </c>
      <c r="B6" s="18">
        <v>0.25</v>
      </c>
      <c r="C6" s="6" t="s">
        <v>12</v>
      </c>
      <c r="D6" s="7">
        <v>-3.9450713266066997E-3</v>
      </c>
      <c r="E6" s="8">
        <v>1.1835213979820101E-2</v>
      </c>
      <c r="F6" s="7">
        <v>-3.9450713266066997E-3</v>
      </c>
      <c r="G6" s="19">
        <v>-3.9450713266066997E-3</v>
      </c>
      <c r="I6">
        <f>G6</f>
        <v>-3.9450713266066997E-3</v>
      </c>
      <c r="J6">
        <f>E6</f>
        <v>1.1835213979820101E-2</v>
      </c>
      <c r="K6">
        <v>4</v>
      </c>
      <c r="L6">
        <f>G11</f>
        <v>-1.3084756930510299E-3</v>
      </c>
      <c r="M6">
        <f>J3</f>
        <v>-1.68436068579524E-3</v>
      </c>
      <c r="N6">
        <f>F11</f>
        <v>3.9254270791531098E-3</v>
      </c>
      <c r="O6">
        <f>I3</f>
        <v>5.6145356193182297E-4</v>
      </c>
    </row>
    <row r="7" spans="1:15" x14ac:dyDescent="0.25">
      <c r="A7" s="11">
        <v>5</v>
      </c>
      <c r="B7" s="18">
        <v>0.25</v>
      </c>
      <c r="C7" s="6" t="s">
        <v>13</v>
      </c>
      <c r="D7" s="10">
        <v>1.88184373175346E-2</v>
      </c>
      <c r="E7" s="31">
        <v>-6.2728124391782103E-3</v>
      </c>
      <c r="F7" s="31">
        <v>-6.2728124391782103E-3</v>
      </c>
      <c r="G7" s="32">
        <v>-6.2728124391782103E-3</v>
      </c>
      <c r="J7">
        <f>D7</f>
        <v>1.88184373175346E-2</v>
      </c>
      <c r="K7">
        <v>5</v>
      </c>
      <c r="L7">
        <f>G12</f>
        <v>4.0341925096676302E-4</v>
      </c>
      <c r="M7">
        <f>J2</f>
        <v>2.74376525746578E-4</v>
      </c>
      <c r="N7">
        <f>E12</f>
        <v>-1.21025775290029E-3</v>
      </c>
      <c r="O7">
        <f>I2</f>
        <v>-9.1458841915526001E-5</v>
      </c>
    </row>
    <row r="8" spans="1:15" x14ac:dyDescent="0.25">
      <c r="A8" s="11">
        <v>6</v>
      </c>
      <c r="B8" s="18">
        <v>0.25</v>
      </c>
      <c r="C8" s="6" t="s">
        <v>14</v>
      </c>
      <c r="D8" s="7">
        <v>4.6369655931011097E-3</v>
      </c>
      <c r="E8" s="7">
        <v>4.6369655931011097E-3</v>
      </c>
      <c r="F8" s="26">
        <v>-1.39108967793033E-2</v>
      </c>
      <c r="G8" s="19">
        <v>4.6369655931011097E-3</v>
      </c>
    </row>
    <row r="9" spans="1:15" x14ac:dyDescent="0.25">
      <c r="A9" s="11">
        <v>7</v>
      </c>
      <c r="B9" s="18">
        <v>0.25</v>
      </c>
      <c r="C9" s="6" t="s">
        <v>14</v>
      </c>
      <c r="D9" s="7">
        <v>-5.4278987828961702E-3</v>
      </c>
      <c r="E9" s="26">
        <v>1.6283696348690299E-2</v>
      </c>
      <c r="F9" s="7">
        <v>-5.4278987828961702E-3</v>
      </c>
      <c r="G9" s="19">
        <v>-5.4278987828961702E-3</v>
      </c>
    </row>
    <row r="10" spans="1:15" x14ac:dyDescent="0.25">
      <c r="A10" s="11">
        <v>8</v>
      </c>
      <c r="B10" s="18">
        <v>0.25</v>
      </c>
      <c r="C10" s="6" t="s">
        <v>14</v>
      </c>
      <c r="D10" s="26">
        <v>-4.0060416898022302E-3</v>
      </c>
      <c r="E10" s="7">
        <v>1.33534722993466E-3</v>
      </c>
      <c r="F10" s="7">
        <v>1.33534722993466E-3</v>
      </c>
      <c r="G10" s="19">
        <v>1.33534722993466E-3</v>
      </c>
    </row>
    <row r="11" spans="1:15" x14ac:dyDescent="0.25">
      <c r="A11" s="11">
        <v>9</v>
      </c>
      <c r="B11" s="18">
        <v>0.25</v>
      </c>
      <c r="C11" s="6" t="s">
        <v>14</v>
      </c>
      <c r="D11" s="7">
        <v>-1.3084756930510299E-3</v>
      </c>
      <c r="E11" s="7">
        <v>-1.3084756930510299E-3</v>
      </c>
      <c r="F11" s="26">
        <v>3.9254270791531098E-3</v>
      </c>
      <c r="G11" s="19">
        <v>-1.3084756930510299E-3</v>
      </c>
    </row>
    <row r="12" spans="1:15" ht="15.75" thickBot="1" x14ac:dyDescent="0.3">
      <c r="A12" s="11">
        <v>10</v>
      </c>
      <c r="B12" s="20">
        <v>0.25</v>
      </c>
      <c r="C12" s="21" t="s">
        <v>14</v>
      </c>
      <c r="D12" s="22">
        <v>4.0341925096676302E-4</v>
      </c>
      <c r="E12" s="27">
        <v>-1.21025775290029E-3</v>
      </c>
      <c r="F12" s="22">
        <v>4.0341925096676302E-4</v>
      </c>
      <c r="G12" s="23">
        <v>4.0341925096676302E-4</v>
      </c>
    </row>
    <row r="13" spans="1:15" x14ac:dyDescent="0.25">
      <c r="A13" s="11">
        <v>11</v>
      </c>
      <c r="B13" s="13">
        <v>0.5</v>
      </c>
      <c r="C13" s="14" t="s">
        <v>12</v>
      </c>
      <c r="D13" s="28">
        <v>9.3266725188945106E-5</v>
      </c>
      <c r="E13" s="28">
        <v>9.3266725188945106E-5</v>
      </c>
      <c r="F13" s="15">
        <v>-9.3266829229388102E-5</v>
      </c>
      <c r="G13" s="17">
        <v>-9.3266621148502206E-5</v>
      </c>
      <c r="I13" s="4" t="s">
        <v>19</v>
      </c>
      <c r="J13" s="4" t="s">
        <v>20</v>
      </c>
      <c r="K13" t="s">
        <v>7</v>
      </c>
      <c r="L13" s="5" t="s">
        <v>18</v>
      </c>
      <c r="M13" s="4" t="s">
        <v>19</v>
      </c>
      <c r="N13" s="5" t="s">
        <v>17</v>
      </c>
      <c r="O13" s="4" t="s">
        <v>20</v>
      </c>
    </row>
    <row r="14" spans="1:15" x14ac:dyDescent="0.25">
      <c r="A14" s="11">
        <v>12</v>
      </c>
      <c r="B14" s="18">
        <v>0.5</v>
      </c>
      <c r="C14" s="6" t="s">
        <v>12</v>
      </c>
      <c r="D14" s="8">
        <v>-7.8785217342725001E-4</v>
      </c>
      <c r="E14" s="8">
        <v>-7.8785534145242499E-4</v>
      </c>
      <c r="F14" s="7">
        <v>7.8785375743972697E-4</v>
      </c>
      <c r="G14" s="19">
        <v>7.8785375743972697E-4</v>
      </c>
      <c r="I14" s="3">
        <f t="shared" ref="I14:I19" si="0">D13</f>
        <v>9.3266725188945106E-5</v>
      </c>
      <c r="J14" s="3">
        <f>F13</f>
        <v>-9.3266829229388102E-5</v>
      </c>
      <c r="K14">
        <v>0</v>
      </c>
      <c r="L14">
        <f t="shared" ref="L14:L19" si="1">F18</f>
        <v>-1.1656382895510201E-2</v>
      </c>
      <c r="M14">
        <f>I19</f>
        <v>1.16563995751652E-2</v>
      </c>
    </row>
    <row r="15" spans="1:15" x14ac:dyDescent="0.25">
      <c r="A15" s="11">
        <v>13</v>
      </c>
      <c r="B15" s="18">
        <v>0.5</v>
      </c>
      <c r="C15" s="6" t="s">
        <v>12</v>
      </c>
      <c r="D15" s="8">
        <v>-9.55528223876012E-4</v>
      </c>
      <c r="E15" s="8">
        <v>-9.5552963579148499E-4</v>
      </c>
      <c r="F15" s="7">
        <v>9.5552892983352602E-4</v>
      </c>
      <c r="G15" s="19">
        <v>9.5552892983352602E-4</v>
      </c>
      <c r="I15" s="3">
        <f t="shared" si="0"/>
        <v>-7.8785217342725001E-4</v>
      </c>
      <c r="J15" s="3">
        <f>F14</f>
        <v>7.8785375743972697E-4</v>
      </c>
      <c r="K15">
        <v>1</v>
      </c>
      <c r="L15">
        <f t="shared" si="1"/>
        <v>-9.2900735973548906E-3</v>
      </c>
      <c r="M15">
        <f>I18</f>
        <v>8.1398828335057499E-3</v>
      </c>
      <c r="N15">
        <f>D19</f>
        <v>9.2901051411660093E-3</v>
      </c>
      <c r="O15">
        <f>J18</f>
        <v>-8.1398737236897303E-3</v>
      </c>
    </row>
    <row r="16" spans="1:15" x14ac:dyDescent="0.25">
      <c r="A16" s="11">
        <v>14</v>
      </c>
      <c r="B16" s="18">
        <v>0.5</v>
      </c>
      <c r="C16" s="6" t="s">
        <v>12</v>
      </c>
      <c r="D16" s="8">
        <v>-1.4828346326711799E-3</v>
      </c>
      <c r="E16" s="8">
        <v>-1.4828346326711799E-3</v>
      </c>
      <c r="F16" s="7">
        <v>1.48283656483538E-3</v>
      </c>
      <c r="G16" s="19">
        <v>1.48283270050697E-3</v>
      </c>
      <c r="I16" s="3">
        <f t="shared" si="0"/>
        <v>-9.55528223876012E-4</v>
      </c>
      <c r="J16" s="3">
        <f>F15</f>
        <v>9.5552892983352602E-4</v>
      </c>
      <c r="K16">
        <v>2</v>
      </c>
      <c r="L16">
        <f t="shared" si="1"/>
        <v>-9.1071330137522093E-3</v>
      </c>
      <c r="M16">
        <f>I17</f>
        <v>-1.4828346326711799E-3</v>
      </c>
      <c r="N16">
        <f>D20</f>
        <v>9.1071956780535094E-3</v>
      </c>
      <c r="O16">
        <f>J17</f>
        <v>1.48283656483538E-3</v>
      </c>
    </row>
    <row r="17" spans="1:15" x14ac:dyDescent="0.25">
      <c r="A17" s="11">
        <v>15</v>
      </c>
      <c r="B17" s="18">
        <v>0.5</v>
      </c>
      <c r="C17" s="6" t="s">
        <v>12</v>
      </c>
      <c r="D17" s="8">
        <v>8.1398828335057499E-3</v>
      </c>
      <c r="E17" s="8">
        <v>8.1398646138746093E-3</v>
      </c>
      <c r="F17" s="7">
        <v>-8.1398737236897303E-3</v>
      </c>
      <c r="G17" s="19">
        <v>-8.1398737236897303E-3</v>
      </c>
      <c r="I17" s="3">
        <f t="shared" si="0"/>
        <v>-1.4828346326711799E-3</v>
      </c>
      <c r="J17" s="3">
        <f>F16</f>
        <v>1.48283656483538E-3</v>
      </c>
      <c r="K17">
        <v>3</v>
      </c>
      <c r="L17">
        <f t="shared" si="1"/>
        <v>2.2339079035003E-3</v>
      </c>
      <c r="M17">
        <f>I16</f>
        <v>-9.55528223876012E-4</v>
      </c>
      <c r="N17">
        <f>D21</f>
        <v>-2.2339205319434801E-3</v>
      </c>
      <c r="O17">
        <f>J16</f>
        <v>9.5552892983352602E-4</v>
      </c>
    </row>
    <row r="18" spans="1:15" x14ac:dyDescent="0.25">
      <c r="A18" s="11">
        <v>16</v>
      </c>
      <c r="B18" s="18">
        <v>0.5</v>
      </c>
      <c r="C18" s="6" t="s">
        <v>13</v>
      </c>
      <c r="D18" s="10">
        <v>1.16563995751652E-2</v>
      </c>
      <c r="E18" s="10">
        <v>1.1656366215852599E-2</v>
      </c>
      <c r="F18" s="31">
        <v>-1.1656382895510201E-2</v>
      </c>
      <c r="G18" s="32">
        <v>-1.1656382895510201E-2</v>
      </c>
      <c r="I18" s="3">
        <f t="shared" si="0"/>
        <v>8.1398828335057499E-3</v>
      </c>
      <c r="J18" s="3">
        <f>F17</f>
        <v>-8.1398737236897303E-3</v>
      </c>
      <c r="K18">
        <v>4</v>
      </c>
      <c r="L18">
        <f t="shared" si="1"/>
        <v>2.0364406038702E-3</v>
      </c>
      <c r="M18">
        <f>I15</f>
        <v>-7.8785217342725001E-4</v>
      </c>
      <c r="N18">
        <f>D22</f>
        <v>-2.0364294555896799E-3</v>
      </c>
      <c r="O18">
        <f>J15</f>
        <v>7.8785375743972697E-4</v>
      </c>
    </row>
    <row r="19" spans="1:15" x14ac:dyDescent="0.25">
      <c r="A19" s="11">
        <v>17</v>
      </c>
      <c r="B19" s="18">
        <v>0.5</v>
      </c>
      <c r="C19" s="6" t="s">
        <v>14</v>
      </c>
      <c r="D19" s="26">
        <v>9.2901051411660093E-3</v>
      </c>
      <c r="E19" s="26">
        <v>9.2901051411660093E-3</v>
      </c>
      <c r="F19" s="7">
        <v>-9.2900735973548906E-3</v>
      </c>
      <c r="G19" s="19">
        <v>-9.2901366849762398E-3</v>
      </c>
      <c r="I19" s="3">
        <f t="shared" si="0"/>
        <v>1.16563995751652E-2</v>
      </c>
      <c r="K19">
        <v>5</v>
      </c>
      <c r="L19">
        <f t="shared" si="1"/>
        <v>4.8368197773029898E-4</v>
      </c>
      <c r="M19">
        <f>I14</f>
        <v>9.3266725188945106E-5</v>
      </c>
      <c r="N19">
        <f>D23</f>
        <v>-4.8356371336311099E-4</v>
      </c>
      <c r="O19">
        <f>J14</f>
        <v>-9.3266829229388102E-5</v>
      </c>
    </row>
    <row r="20" spans="1:15" x14ac:dyDescent="0.25">
      <c r="A20" s="11">
        <v>18</v>
      </c>
      <c r="B20" s="18">
        <v>0.5</v>
      </c>
      <c r="C20" s="6" t="s">
        <v>14</v>
      </c>
      <c r="D20" s="26">
        <v>9.1071956780535094E-3</v>
      </c>
      <c r="E20" s="26">
        <v>9.1070703494509006E-3</v>
      </c>
      <c r="F20" s="7">
        <v>-9.1071330137522093E-3</v>
      </c>
      <c r="G20" s="19">
        <v>-9.1071330137522093E-3</v>
      </c>
    </row>
    <row r="21" spans="1:15" x14ac:dyDescent="0.25">
      <c r="A21" s="11">
        <v>19</v>
      </c>
      <c r="B21" s="18">
        <v>0.5</v>
      </c>
      <c r="C21" s="6" t="s">
        <v>14</v>
      </c>
      <c r="D21" s="26">
        <v>-2.2339205319434801E-3</v>
      </c>
      <c r="E21" s="26">
        <v>-2.2338952750597901E-3</v>
      </c>
      <c r="F21" s="7">
        <v>2.2339079035003E-3</v>
      </c>
      <c r="G21" s="19">
        <v>2.2339079035003E-3</v>
      </c>
    </row>
    <row r="22" spans="1:15" x14ac:dyDescent="0.25">
      <c r="A22" s="11">
        <v>20</v>
      </c>
      <c r="B22" s="18">
        <v>0.5</v>
      </c>
      <c r="C22" s="6" t="s">
        <v>14</v>
      </c>
      <c r="D22" s="26">
        <v>-2.0364294555896799E-3</v>
      </c>
      <c r="E22" s="26">
        <v>-2.0364294555896799E-3</v>
      </c>
      <c r="F22" s="7">
        <v>2.0364406038702E-3</v>
      </c>
      <c r="G22" s="19">
        <v>2.03641830730738E-3</v>
      </c>
    </row>
    <row r="23" spans="1:15" ht="15.75" thickBot="1" x14ac:dyDescent="0.3">
      <c r="A23" s="11">
        <v>21</v>
      </c>
      <c r="B23" s="20">
        <v>0.5</v>
      </c>
      <c r="C23" s="21" t="s">
        <v>14</v>
      </c>
      <c r="D23" s="27">
        <v>-4.8356371336311099E-4</v>
      </c>
      <c r="E23" s="27">
        <v>-4.83800242092158E-4</v>
      </c>
      <c r="F23" s="22">
        <v>4.8368197773029898E-4</v>
      </c>
      <c r="G23" s="23">
        <v>4.8368197773029898E-4</v>
      </c>
    </row>
    <row r="24" spans="1:15" x14ac:dyDescent="0.25">
      <c r="A24" s="11">
        <v>22</v>
      </c>
      <c r="B24" s="13">
        <v>0.75</v>
      </c>
      <c r="C24" s="14" t="s">
        <v>12</v>
      </c>
      <c r="D24" s="24">
        <v>1.84159295672059E-4</v>
      </c>
      <c r="E24" s="16">
        <v>-5.52992619320846E-4</v>
      </c>
      <c r="F24" s="24">
        <v>1.84674027976505E-4</v>
      </c>
      <c r="G24" s="25">
        <v>1.8415929567194801E-4</v>
      </c>
    </row>
    <row r="25" spans="1:15" x14ac:dyDescent="0.25">
      <c r="A25" s="11">
        <v>23</v>
      </c>
      <c r="B25" s="18">
        <v>0.75</v>
      </c>
      <c r="C25" s="6" t="s">
        <v>12</v>
      </c>
      <c r="D25" s="7">
        <v>-5.9082644139207797E-4</v>
      </c>
      <c r="E25" s="7">
        <v>-5.9123481636391695E-4</v>
      </c>
      <c r="F25" s="8">
        <v>1.7728876991482899E-3</v>
      </c>
      <c r="G25" s="19">
        <v>-5.9082644139185603E-4</v>
      </c>
      <c r="I25" s="4" t="s">
        <v>15</v>
      </c>
      <c r="J25" s="4" t="s">
        <v>12</v>
      </c>
      <c r="K25" t="s">
        <v>7</v>
      </c>
      <c r="L25" s="5" t="s">
        <v>14</v>
      </c>
      <c r="M25" s="4" t="s">
        <v>15</v>
      </c>
      <c r="N25" s="5" t="s">
        <v>16</v>
      </c>
      <c r="O25" s="4" t="s">
        <v>12</v>
      </c>
    </row>
    <row r="26" spans="1:15" x14ac:dyDescent="0.25">
      <c r="A26" s="11">
        <v>24</v>
      </c>
      <c r="B26" s="18">
        <v>0.75</v>
      </c>
      <c r="C26" s="6" t="s">
        <v>12</v>
      </c>
      <c r="D26" s="7">
        <v>-4.5431900115477898E-4</v>
      </c>
      <c r="E26" s="7">
        <v>-4.5447182160218702E-4</v>
      </c>
      <c r="F26" s="7">
        <v>-4.5418307234923401E-4</v>
      </c>
      <c r="G26" s="29">
        <v>1.3629738951057499E-3</v>
      </c>
      <c r="I26">
        <f>D24</f>
        <v>1.84159295672059E-4</v>
      </c>
      <c r="J26">
        <f>E24</f>
        <v>-5.52992619320846E-4</v>
      </c>
      <c r="K26">
        <v>0</v>
      </c>
      <c r="L26">
        <f>G29</f>
        <v>-1.31642311739694E-2</v>
      </c>
      <c r="M26">
        <f>I31</f>
        <v>4.3849225577181601E-3</v>
      </c>
    </row>
    <row r="27" spans="1:15" x14ac:dyDescent="0.25">
      <c r="A27" s="11">
        <v>25</v>
      </c>
      <c r="B27" s="18">
        <v>0.75</v>
      </c>
      <c r="C27" s="6" t="s">
        <v>12</v>
      </c>
      <c r="D27" s="7">
        <v>1.1621249569513301E-3</v>
      </c>
      <c r="E27" s="8">
        <v>-3.4864765740176798E-3</v>
      </c>
      <c r="F27" s="7">
        <v>1.1622266601149999E-3</v>
      </c>
      <c r="G27" s="19">
        <v>1.1621249569513301E-3</v>
      </c>
      <c r="I27">
        <f>D25</f>
        <v>-5.9082644139207797E-4</v>
      </c>
      <c r="J27">
        <f>F25</f>
        <v>1.7728876991482899E-3</v>
      </c>
      <c r="K27">
        <v>1</v>
      </c>
      <c r="L27">
        <f>E30</f>
        <v>1.45645553442088E-2</v>
      </c>
      <c r="M27">
        <f>I30</f>
        <v>3.06115711086896E-3</v>
      </c>
      <c r="N27">
        <f>D30</f>
        <v>-4.8542993964293402E-3</v>
      </c>
      <c r="O27">
        <f>J30</f>
        <v>-9.1840667166378492E-3</v>
      </c>
    </row>
    <row r="28" spans="1:15" x14ac:dyDescent="0.25">
      <c r="A28" s="11">
        <v>26</v>
      </c>
      <c r="B28" s="18">
        <v>0.75</v>
      </c>
      <c r="C28" s="6" t="s">
        <v>12</v>
      </c>
      <c r="D28" s="7">
        <v>3.06115711086896E-3</v>
      </c>
      <c r="E28" s="7">
        <v>3.0617524949008101E-3</v>
      </c>
      <c r="F28" s="8">
        <v>-9.1840667166378492E-3</v>
      </c>
      <c r="G28" s="19">
        <v>3.06115711086896E-3</v>
      </c>
      <c r="I28">
        <f>D26</f>
        <v>-4.5431900115477898E-4</v>
      </c>
      <c r="J28">
        <f>G26</f>
        <v>1.3629738951057499E-3</v>
      </c>
      <c r="K28">
        <v>2</v>
      </c>
      <c r="L28">
        <f>F31</f>
        <v>-9.1761070059366203E-3</v>
      </c>
      <c r="M28">
        <f>I29</f>
        <v>1.1621249569513301E-3</v>
      </c>
      <c r="N28">
        <f>D31</f>
        <v>3.0599107214053199E-3</v>
      </c>
      <c r="O28">
        <f>J29</f>
        <v>-3.4864765740176798E-3</v>
      </c>
    </row>
    <row r="29" spans="1:15" x14ac:dyDescent="0.25">
      <c r="A29" s="11">
        <v>27</v>
      </c>
      <c r="B29" s="18">
        <v>0.75</v>
      </c>
      <c r="C29" s="6" t="s">
        <v>13</v>
      </c>
      <c r="D29" s="10">
        <v>4.3849225577181601E-3</v>
      </c>
      <c r="E29" s="10">
        <v>4.3895099334987303E-3</v>
      </c>
      <c r="F29" s="10">
        <v>4.3897986827516802E-3</v>
      </c>
      <c r="G29" s="32">
        <v>-1.31642311739694E-2</v>
      </c>
      <c r="I29">
        <f>D27</f>
        <v>1.1621249569513301E-3</v>
      </c>
      <c r="J29">
        <f>E27</f>
        <v>-3.4864765740176798E-3</v>
      </c>
      <c r="K29">
        <v>3</v>
      </c>
      <c r="L29">
        <f>G32</f>
        <v>3.9664743436294003E-3</v>
      </c>
      <c r="M29">
        <f>I28</f>
        <v>-4.5431900115477898E-4</v>
      </c>
      <c r="N29">
        <f>D32</f>
        <v>-1.3226376110324601E-3</v>
      </c>
      <c r="O29">
        <f>J28</f>
        <v>1.3629738951057499E-3</v>
      </c>
    </row>
    <row r="30" spans="1:15" x14ac:dyDescent="0.25">
      <c r="A30" s="11">
        <v>28</v>
      </c>
      <c r="B30" s="18">
        <v>0.75</v>
      </c>
      <c r="C30" s="6" t="s">
        <v>14</v>
      </c>
      <c r="D30" s="7">
        <v>-4.8542993964293402E-3</v>
      </c>
      <c r="E30" s="26">
        <v>1.45645553442088E-2</v>
      </c>
      <c r="F30" s="7">
        <v>-4.8559565513510696E-3</v>
      </c>
      <c r="G30" s="19">
        <v>-4.8542993964293402E-3</v>
      </c>
      <c r="I30">
        <f>D28</f>
        <v>3.06115711086896E-3</v>
      </c>
      <c r="J30">
        <f>F28</f>
        <v>-9.1840667166378492E-3</v>
      </c>
      <c r="K30">
        <v>4</v>
      </c>
      <c r="L30">
        <f>E33</f>
        <v>-2.67226569071432E-3</v>
      </c>
      <c r="M30">
        <f>I27</f>
        <v>-5.9082644139207797E-4</v>
      </c>
      <c r="N30">
        <f>D33</f>
        <v>8.9138733693694405E-4</v>
      </c>
      <c r="O30">
        <f>J27</f>
        <v>1.7728876991482899E-3</v>
      </c>
    </row>
    <row r="31" spans="1:15" x14ac:dyDescent="0.25">
      <c r="A31" s="11">
        <v>29</v>
      </c>
      <c r="B31" s="18">
        <v>0.75</v>
      </c>
      <c r="C31" s="6" t="s">
        <v>14</v>
      </c>
      <c r="D31" s="7">
        <v>3.0599107214053199E-3</v>
      </c>
      <c r="E31" s="7">
        <v>3.05628556312598E-3</v>
      </c>
      <c r="F31" s="26">
        <v>-9.1761070059366203E-3</v>
      </c>
      <c r="G31" s="19">
        <v>3.0599107214053199E-3</v>
      </c>
      <c r="I31">
        <f>D29</f>
        <v>4.3849225577181601E-3</v>
      </c>
      <c r="K31">
        <v>5</v>
      </c>
      <c r="L31">
        <f>F34</f>
        <v>1.0651720991514599E-3</v>
      </c>
      <c r="M31">
        <f>I26</f>
        <v>1.84159295672059E-4</v>
      </c>
      <c r="N31">
        <f>D34</f>
        <v>-3.5502578474932902E-4</v>
      </c>
      <c r="O31">
        <f>J26</f>
        <v>-5.52992619320846E-4</v>
      </c>
    </row>
    <row r="32" spans="1:15" x14ac:dyDescent="0.25">
      <c r="A32" s="11">
        <v>30</v>
      </c>
      <c r="B32" s="18">
        <v>0.75</v>
      </c>
      <c r="C32" s="6" t="s">
        <v>14</v>
      </c>
      <c r="D32" s="7">
        <v>-1.3226376110324601E-3</v>
      </c>
      <c r="E32" s="7">
        <v>-1.3220627409245001E-3</v>
      </c>
      <c r="F32" s="7">
        <v>-1.3217739916715401E-3</v>
      </c>
      <c r="G32" s="30">
        <v>3.9664743436294003E-3</v>
      </c>
    </row>
    <row r="33" spans="1:11" x14ac:dyDescent="0.25">
      <c r="A33" s="11">
        <v>31</v>
      </c>
      <c r="B33" s="18">
        <v>0.75</v>
      </c>
      <c r="C33" s="6" t="s">
        <v>14</v>
      </c>
      <c r="D33" s="7">
        <v>8.9138733693694405E-4</v>
      </c>
      <c r="E33" s="26">
        <v>-2.67226569071432E-3</v>
      </c>
      <c r="F33" s="7">
        <v>8.8949101684043796E-4</v>
      </c>
      <c r="G33" s="19">
        <v>8.9138733693694405E-4</v>
      </c>
    </row>
    <row r="34" spans="1:11" ht="15.75" thickBot="1" x14ac:dyDescent="0.3">
      <c r="A34" s="11">
        <v>32</v>
      </c>
      <c r="B34" s="20">
        <v>0.75</v>
      </c>
      <c r="C34" s="21" t="s">
        <v>14</v>
      </c>
      <c r="D34" s="22">
        <v>-3.5502578474932902E-4</v>
      </c>
      <c r="E34" s="22">
        <v>-3.5512052964747898E-4</v>
      </c>
      <c r="F34" s="27">
        <v>1.0651720991514599E-3</v>
      </c>
      <c r="G34" s="23">
        <v>-3.5502578474932902E-4</v>
      </c>
      <c r="I34" s="33" t="s">
        <v>21</v>
      </c>
      <c r="J34" s="33" t="s">
        <v>12</v>
      </c>
      <c r="K34" s="33" t="s">
        <v>14</v>
      </c>
    </row>
    <row r="35" spans="1:11" x14ac:dyDescent="0.25">
      <c r="I35" s="34">
        <v>0.25</v>
      </c>
      <c r="J35" s="33">
        <f>M2</f>
        <v>1.88184373175346E-2</v>
      </c>
      <c r="K35" s="33">
        <f>L2</f>
        <v>-6.2728124391782103E-3</v>
      </c>
    </row>
    <row r="36" spans="1:11" x14ac:dyDescent="0.25">
      <c r="I36" s="34">
        <v>0.5</v>
      </c>
      <c r="J36" s="33">
        <f>M14</f>
        <v>1.16563995751652E-2</v>
      </c>
      <c r="K36" s="33">
        <f>L14</f>
        <v>-1.1656382895510201E-2</v>
      </c>
    </row>
    <row r="37" spans="1:11" x14ac:dyDescent="0.25">
      <c r="I37" s="34">
        <v>0.75</v>
      </c>
      <c r="J37" s="33">
        <f>M26</f>
        <v>4.3849225577181601E-3</v>
      </c>
      <c r="K37" s="33">
        <f>L26</f>
        <v>-1.31642311739694E-2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Baez Flores</dc:creator>
  <cp:lastModifiedBy>Giovanni Baez Flores</cp:lastModifiedBy>
  <dcterms:created xsi:type="dcterms:W3CDTF">2019-01-24T17:56:52Z</dcterms:created>
  <dcterms:modified xsi:type="dcterms:W3CDTF">2021-03-04T14:30:11Z</dcterms:modified>
</cp:coreProperties>
</file>