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LabFNS2\Bubble-chambers\"/>
    </mc:Choice>
  </mc:AlternateContent>
  <xr:revisionPtr revIDLastSave="0" documentId="13_ncr:1_{F9A79E6A-A827-4CBA-9A3D-38FBEA056BA9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ez Urto" sheetId="1" r:id="rId1"/>
    <sheet name="Decad K" sheetId="2" r:id="rId2"/>
    <sheet name="Fabrizio syst" sheetId="3" r:id="rId3"/>
    <sheet name="Roberta syst" sheetId="4" r:id="rId4"/>
    <sheet name="Giorgio sys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11" i="5"/>
  <c r="E10" i="5"/>
  <c r="E9" i="5"/>
  <c r="E8" i="5"/>
  <c r="E7" i="5"/>
  <c r="E6" i="5"/>
  <c r="E5" i="5"/>
  <c r="E4" i="5"/>
  <c r="E3" i="5"/>
  <c r="E2" i="5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" i="2"/>
  <c r="E15" i="2" s="1"/>
  <c r="F4" i="2"/>
  <c r="E126" i="1"/>
  <c r="E125" i="1"/>
  <c r="E124" i="1"/>
  <c r="E123" i="1"/>
  <c r="E122" i="1"/>
  <c r="E121" i="1"/>
  <c r="E120" i="1"/>
  <c r="E119" i="1"/>
  <c r="E118" i="1"/>
  <c r="E117" i="1"/>
  <c r="E116" i="1"/>
  <c r="E115" i="1"/>
  <c r="E110" i="1"/>
  <c r="E109" i="1"/>
  <c r="E108" i="1"/>
  <c r="E107" i="1"/>
  <c r="E106" i="1"/>
  <c r="E105" i="1"/>
  <c r="E104" i="1"/>
  <c r="E103" i="1"/>
  <c r="E102" i="1"/>
  <c r="I101" i="1"/>
  <c r="E101" i="1"/>
  <c r="E100" i="1"/>
  <c r="E99" i="1"/>
  <c r="E98" i="1"/>
  <c r="E97" i="1"/>
  <c r="E96" i="1"/>
  <c r="E95" i="1"/>
  <c r="E94" i="1"/>
  <c r="I102" i="1" s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I48" i="1"/>
  <c r="F48" i="1"/>
  <c r="F47" i="1"/>
  <c r="F46" i="1"/>
  <c r="F45" i="1"/>
  <c r="F44" i="1"/>
  <c r="F43" i="1"/>
  <c r="F42" i="1"/>
  <c r="F41" i="1"/>
  <c r="F40" i="1"/>
  <c r="F39" i="1"/>
  <c r="I30" i="1"/>
  <c r="I29" i="1"/>
  <c r="C27" i="1"/>
  <c r="D27" i="1" s="1"/>
  <c r="E27" i="1" s="1"/>
  <c r="B27" i="1"/>
  <c r="F15" i="2" l="1"/>
  <c r="H15" i="2" s="1"/>
  <c r="E16" i="2"/>
  <c r="H96" i="1"/>
  <c r="H97" i="1" s="1"/>
  <c r="I107" i="1" s="1"/>
  <c r="I56" i="1"/>
  <c r="I108" i="1"/>
  <c r="I109" i="1"/>
  <c r="I55" i="1"/>
  <c r="J96" i="1"/>
  <c r="I49" i="1"/>
  <c r="J43" i="1" s="1"/>
  <c r="H43" i="1" l="1"/>
  <c r="H44" i="1" s="1"/>
  <c r="I54" i="1" s="1"/>
  <c r="K97" i="1"/>
  <c r="L97" i="1" s="1"/>
  <c r="K101" i="1"/>
  <c r="F19" i="2"/>
  <c r="K48" i="1" l="1"/>
  <c r="K44" i="1"/>
  <c r="L44" i="1" s="1"/>
</calcChain>
</file>

<file path=xl/sharedStrings.xml><?xml version="1.0" encoding="utf-8"?>
<sst xmlns="http://schemas.openxmlformats.org/spreadsheetml/2006/main" count="284" uniqueCount="169">
  <si>
    <t>MISURA DELLA SEZIONE D'URTO ANTIPROTONI-DEUTERIO P_lab=1,6 GeV/c</t>
  </si>
  <si>
    <t>Coordinate deei marker fiduciali</t>
  </si>
  <si>
    <t>Vetro inferiore (z=0)</t>
  </si>
  <si>
    <t xml:space="preserve"> 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</si>
  <si>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</si>
  <si>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</si>
  <si>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</si>
  <si>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</si>
  <si>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</si>
  <si>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</si>
  <si>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</si>
  <si>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</si>
  <si>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>X</t>
  </si>
  <si>
    <t>Y</t>
  </si>
  <si>
    <t>Vetro superiore (z=31,62)</t>
  </si>
  <si>
    <t>Ingrandimento minimo</t>
  </si>
  <si>
    <t>Ingrandimento massimo</t>
  </si>
  <si>
    <t>Ingrandimento medio</t>
  </si>
  <si>
    <t>Distanza START-STOP di riferimento</t>
  </si>
  <si>
    <t>d78meas,min</t>
  </si>
  <si>
    <t>NOTE: values in cm</t>
  </si>
  <si>
    <t>error</t>
  </si>
  <si>
    <t>?</t>
  </si>
  <si>
    <t>d78meas,max</t>
  </si>
  <si>
    <t>d78min</t>
  </si>
  <si>
    <t>d78max</t>
  </si>
  <si>
    <t>dSTART-STOPmeas</t>
  </si>
  <si>
    <t>DATI</t>
  </si>
  <si>
    <t>plab = 1.6 GeV/c</t>
  </si>
  <si>
    <t>A = 2 g mol-1</t>
  </si>
  <si>
    <t>densita=0.141 g/cm3</t>
  </si>
  <si>
    <t>N_Avogadro = 6.022 x 10^23 mol-1</t>
  </si>
  <si>
    <t>N.FOTOGRAMMA</t>
  </si>
  <si>
    <t>ANTI-P ENTRANTI</t>
  </si>
  <si>
    <t>Interazioni su protone</t>
  </si>
  <si>
    <t>Interazione su n</t>
  </si>
  <si>
    <t>ANTI-P Sopravvissuti</t>
  </si>
  <si>
    <t>Differenza sopravvissuti-mort</t>
  </si>
  <si>
    <t>001-1</t>
  </si>
  <si>
    <t>sigma = A / (rho Na L) log(N0/N(L))</t>
  </si>
  <si>
    <t>001-2</t>
  </si>
  <si>
    <t>002-1</t>
  </si>
  <si>
    <t>002-2</t>
  </si>
  <si>
    <t>Sezione d'urto totale</t>
  </si>
  <si>
    <t>Errore</t>
  </si>
  <si>
    <t>Errore relativo</t>
  </si>
  <si>
    <t>003-1</t>
  </si>
  <si>
    <t>cm^2</t>
  </si>
  <si>
    <t>003-2</t>
  </si>
  <si>
    <t>b</t>
  </si>
  <si>
    <t>%</t>
  </si>
  <si>
    <t>004-1</t>
  </si>
  <si>
    <t>004-2</t>
  </si>
  <si>
    <t>005-1</t>
  </si>
  <si>
    <t>005-2</t>
  </si>
  <si>
    <t xml:space="preserve">N0 tot = </t>
  </si>
  <si>
    <t>lab+Fabrizio+Roberta</t>
  </si>
  <si>
    <t>006-1</t>
  </si>
  <si>
    <t>N(L) tot =</t>
  </si>
  <si>
    <t>006-2</t>
  </si>
  <si>
    <t>007-1</t>
  </si>
  <si>
    <t>007-2</t>
  </si>
  <si>
    <t>008-1</t>
  </si>
  <si>
    <t>partial derivatives</t>
  </si>
  <si>
    <t>008-2</t>
  </si>
  <si>
    <t>ds/dL</t>
  </si>
  <si>
    <t>b/cm</t>
  </si>
  <si>
    <t>009-1</t>
  </si>
  <si>
    <t>ds/dN0</t>
  </si>
  <si>
    <t>009-2</t>
  </si>
  <si>
    <t>ds/dNL</t>
  </si>
  <si>
    <t>010-1</t>
  </si>
  <si>
    <t>010-2</t>
  </si>
  <si>
    <t>011-1</t>
  </si>
  <si>
    <t>011-2</t>
  </si>
  <si>
    <t>012-1</t>
  </si>
  <si>
    <t>012-2</t>
  </si>
  <si>
    <t>013-1</t>
  </si>
  <si>
    <t>013-2</t>
  </si>
  <si>
    <t>I43 è con la il valore delle slide</t>
  </si>
  <si>
    <t>014-1</t>
  </si>
  <si>
    <t>014-2</t>
  </si>
  <si>
    <t>015-1</t>
  </si>
  <si>
    <t>il prof ha dwtt che c'è un errore del 11% a causa del misunderstandin su qyelle decadute in 1</t>
  </si>
  <si>
    <t>015-2</t>
  </si>
  <si>
    <t>016-1</t>
  </si>
  <si>
    <t>016-2</t>
  </si>
  <si>
    <t>I blu sono vertici sospetti a casa</t>
  </si>
  <si>
    <t>017-1</t>
  </si>
  <si>
    <t>arancioni sono +-1</t>
  </si>
  <si>
    <t>017-2</t>
  </si>
  <si>
    <t>018-1</t>
  </si>
  <si>
    <t>018-2</t>
  </si>
  <si>
    <t>019-1</t>
  </si>
  <si>
    <t>019-2</t>
  </si>
  <si>
    <t>020-1</t>
  </si>
  <si>
    <t>020-2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</si>
  <si>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</si>
  <si>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</si>
  <si>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</si>
  <si>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</si>
  <si>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</si>
  <si>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</si>
  <si>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</si>
  <si>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</si>
  <si>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025-1</t>
  </si>
  <si>
    <t>025-2</t>
  </si>
  <si>
    <t>Interazioni su protone (pari)</t>
  </si>
  <si>
    <t>Interazione su n (dispari)</t>
  </si>
  <si>
    <t>FABRIZIO</t>
  </si>
  <si>
    <t>026-1</t>
  </si>
  <si>
    <t>026-2</t>
  </si>
  <si>
    <t>027-1</t>
  </si>
  <si>
    <t>027-2</t>
  </si>
  <si>
    <t>028-1</t>
  </si>
  <si>
    <t>028-2</t>
  </si>
  <si>
    <t>029-1</t>
  </si>
  <si>
    <t>029-2</t>
  </si>
  <si>
    <t>030-1</t>
  </si>
  <si>
    <t>030-2</t>
  </si>
  <si>
    <t>031-1</t>
  </si>
  <si>
    <t>031-2</t>
  </si>
  <si>
    <t>ROBERTA</t>
  </si>
  <si>
    <t>fotogramma</t>
  </si>
  <si>
    <t>anti-p entranti</t>
  </si>
  <si>
    <t>int su p (pari)</t>
  </si>
  <si>
    <t>int su n (dispari)</t>
  </si>
  <si>
    <t>032-1</t>
  </si>
  <si>
    <t>032-2</t>
  </si>
  <si>
    <t>sez d'urto tot</t>
  </si>
  <si>
    <t>033-1</t>
  </si>
  <si>
    <t>033-2</t>
  </si>
  <si>
    <t>034-1</t>
  </si>
  <si>
    <t>034-2</t>
  </si>
  <si>
    <t>035-1</t>
  </si>
  <si>
    <t>035-2</t>
  </si>
  <si>
    <t>036-1</t>
  </si>
  <si>
    <t>036-2</t>
  </si>
  <si>
    <t>037-1</t>
  </si>
  <si>
    <t>037-2</t>
  </si>
  <si>
    <t>Branching Ratio Decadimento del k+ in 3 pioni carichi</t>
  </si>
  <si>
    <t>N.Fotogramma</t>
  </si>
  <si>
    <t>N. decadimenti totali</t>
  </si>
  <si>
    <t>N. decadimenti 3pi</t>
  </si>
  <si>
    <t>Total decays</t>
  </si>
  <si>
    <t>3pi decays</t>
  </si>
  <si>
    <t>PDG value</t>
  </si>
  <si>
    <t>±</t>
  </si>
  <si>
    <t>Branching Ratio</t>
  </si>
  <si>
    <t>Errore BR</t>
  </si>
  <si>
    <t>Errore Relativo</t>
  </si>
  <si>
    <t>2 (sistematico)</t>
  </si>
  <si>
    <t>1 (sistematico)</t>
  </si>
  <si>
    <t>Test Z</t>
  </si>
  <si>
    <t>uguale a 017-2</t>
  </si>
  <si>
    <t>044-1</t>
  </si>
  <si>
    <t>044-2</t>
  </si>
  <si>
    <t>045-1</t>
  </si>
  <si>
    <t>045-2</t>
  </si>
  <si>
    <t>046-1</t>
  </si>
  <si>
    <t>046-2</t>
  </si>
  <si>
    <t>047-1</t>
  </si>
  <si>
    <t>048-1</t>
  </si>
  <si>
    <t>048-2</t>
  </si>
  <si>
    <t>049-1</t>
  </si>
  <si>
    <t>049-2</t>
  </si>
  <si>
    <t>050-1</t>
  </si>
  <si>
    <t>050-2</t>
  </si>
  <si>
    <t>047-2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</si>
</sst>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1">
    <font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sz val="12"/>
      <color rgb="FF0070C0"/>
      <name val="Calibri"/>
      <family val="2"/>
      <charset val="1"/>
    </font>
    <font>
      <b/>
      <sz val="12"/>
      <color rgb="FF00B050"/>
      <name val="Calibri (Body)"/>
      <charset val="1"/>
    </font>
    <font>
      <b/>
      <sz val="12"/>
      <color rgb="FF00B050"/>
      <name val="Calibri"/>
      <family val="2"/>
      <charset val="1"/>
    </font>
    <font>
      <sz val="12"/>
      <color rgb="FFFF0000"/>
      <name val="Calibri (Body)"/>
      <charset val="1"/>
    </font>
    <font>
      <b/>
      <sz val="12"/>
      <color rgb="FFBC38A6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 (Body)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1" fontId="6" fillId="0" borderId="0" xfId="0" applyNumberFormat="1" applyFon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7" xfId="0" applyFont="1" applyBorder="1"/>
    <xf numFmtId="0" fontId="8" fillId="0" borderId="0" xfId="0" applyFont="1"/>
    <xf numFmtId="0" fontId="9" fillId="0" borderId="0" xfId="0" applyFont="1"/>
    <xf numFmtId="3" fontId="0" fillId="0" borderId="0" xfId="0" applyNumberFormat="1"/>
    <xf numFmtId="0" fontId="10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1308240</xdr:colOff>
      <xdr:row>1</xdr:row>
      <xdr:rowOff>178920</xdr:rowOff>
    </xdr:from>
    <xdr:to>
      <xdr:col>4</xdr:col>
      <xdr:colOff>1554120</xdr:colOff>
      <xdr:row>13</xdr:row>
      <xdr:rowOff>76320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8479" t="162" r="29405" b="-613"/>
        <a:stretch/>
      </xdr:blipFill>
      <xdr:spPr>
        <a:xfrm rot="16200000">
          <a:off x="6676920" y="-2491200"/>
          <a:ext cx="2183400" cy="7905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480960</xdr:colOff>
      <xdr:row>16</xdr:row>
      <xdr:rowOff>117000</xdr:rowOff>
    </xdr:to>
    <xdr:sp macro="" textlink="">
      <xdr:nvSpPr>
        <xdr:cNvPr id="2" name="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7296480" cy="313704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/>
          <a:r>
            <a:rPr lang="en-US" sz="1200" b="0" strike="noStrike" spc="-1">
              <a:latin typeface="Times New Roman"/>
            </a:rPr>
            <a:t>NON SI GUARDAAAAAAAAAAA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opLeftCell="C103" zoomScaleNormal="100" workbookViewId="0">
      <selection activeCell="J60" sqref="J60"/>
    </sheetView>
  </sheetViews>
  <sheetFormatPr defaultColWidth="10.5" defaultRowHeight="15.6"/>
  <cols>
    <col min="1" max="1" width="25.796875" customWidth="1"/>
    <col min="2" max="2" width="26.796875" customWidth="1"/>
    <col min="3" max="3" width="28.5" customWidth="1"/>
    <col min="4" max="4" width="23.5" customWidth="1"/>
    <col min="5" max="5" width="24.296875" customWidth="1"/>
    <col min="6" max="7" width="20.296875" customWidth="1"/>
    <col min="8" max="8" width="16.19921875" customWidth="1"/>
    <col min="9" max="9" width="15" customWidth="1"/>
    <col min="10" max="10" width="12.5" customWidth="1"/>
  </cols>
  <sheetData>
    <row r="1" spans="1:9">
      <c r="A1" s="2" t="s">
        <v>0</v>
      </c>
    </row>
    <row r="2" spans="1:9">
      <c r="A2" s="2"/>
    </row>
    <row r="3" spans="1:9">
      <c r="A3" s="2" t="s">
        <v>1</v>
      </c>
    </row>
    <row r="4" spans="1:9">
      <c r="A4" s="2"/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3" spans="1:9">
      <c r="A13" s="2"/>
    </row>
    <row r="14" spans="1:9">
      <c r="A14" s="2" t="s">
        <v>2</v>
      </c>
    </row>
    <row r="16" spans="1:9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11" s="3" customFormat="1">
      <c r="A17" s="3" t="s">
        <v>12</v>
      </c>
      <c r="B17" s="3">
        <v>-5.1700000000000003E-2</v>
      </c>
      <c r="C17" s="3">
        <v>8.5736000000000008</v>
      </c>
      <c r="D17" s="3">
        <v>-8.7030999999999992</v>
      </c>
      <c r="E17" s="3">
        <v>-7.4099999999999999E-2</v>
      </c>
      <c r="F17" s="3">
        <v>0</v>
      </c>
      <c r="G17" s="3">
        <v>0</v>
      </c>
      <c r="H17" s="3">
        <v>-2.9499999999999998E-2</v>
      </c>
      <c r="I17" s="3">
        <v>-4.99E-2</v>
      </c>
    </row>
    <row r="18" spans="1:11" s="3" customFormat="1">
      <c r="A18" s="3" t="s">
        <v>13</v>
      </c>
      <c r="B18" s="3">
        <v>29.970300000000002</v>
      </c>
      <c r="C18" s="3">
        <v>14.975199999999999</v>
      </c>
      <c r="D18" s="3">
        <v>14.985900000000001</v>
      </c>
      <c r="E18" s="3">
        <v>-5.5999999999999999E-3</v>
      </c>
      <c r="F18" s="3">
        <v>0</v>
      </c>
      <c r="G18" s="3">
        <v>0</v>
      </c>
      <c r="H18" s="3">
        <v>23.232700000000001</v>
      </c>
      <c r="I18" s="3">
        <v>-4.9466000000000001</v>
      </c>
    </row>
    <row r="20" spans="1:11">
      <c r="A20" s="2" t="s">
        <v>14</v>
      </c>
    </row>
    <row r="22" spans="1:11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11" s="3" customFormat="1">
      <c r="A23" s="3" t="s">
        <v>12</v>
      </c>
      <c r="B23" s="3">
        <v>-2.9999999999999997E-4</v>
      </c>
      <c r="C23" s="3">
        <v>8.6404999999999994</v>
      </c>
      <c r="D23" s="3">
        <v>-8.641</v>
      </c>
      <c r="E23" s="3">
        <v>-2.9999999999999997E-4</v>
      </c>
      <c r="F23" s="3">
        <v>8.6417999999999999</v>
      </c>
      <c r="G23" s="3">
        <v>-8.6408000000000005</v>
      </c>
      <c r="H23" s="3">
        <v>-1.6500000000000001E-2</v>
      </c>
      <c r="I23" s="3">
        <v>-1.3899999999999999E-2</v>
      </c>
    </row>
    <row r="24" spans="1:11" s="3" customFormat="1">
      <c r="A24" s="3" t="s">
        <v>13</v>
      </c>
      <c r="B24" s="3">
        <v>29.970300000000002</v>
      </c>
      <c r="C24" s="3">
        <v>14.9801</v>
      </c>
      <c r="D24" s="3">
        <v>14.9838</v>
      </c>
      <c r="E24" s="3">
        <v>-4.3E-3</v>
      </c>
      <c r="F24" s="3">
        <v>-14.9252</v>
      </c>
      <c r="G24" s="3">
        <v>-14.9831</v>
      </c>
      <c r="H24" s="3">
        <v>23.238299999999999</v>
      </c>
      <c r="I24" s="3">
        <v>-4.9396000000000004</v>
      </c>
    </row>
    <row r="26" spans="1:11" s="5" customFormat="1">
      <c r="A26" s="4"/>
      <c r="B26" s="5" t="s">
        <v>15</v>
      </c>
      <c r="C26" s="5" t="s">
        <v>16</v>
      </c>
      <c r="D26" s="5" t="s">
        <v>17</v>
      </c>
      <c r="E26" s="5" t="s">
        <v>18</v>
      </c>
    </row>
    <row r="27" spans="1:11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5" t="s">
        <v>19</v>
      </c>
      <c r="I27">
        <v>46.5</v>
      </c>
      <c r="K27" t="s">
        <v>20</v>
      </c>
    </row>
    <row r="28" spans="1:11">
      <c r="A28" t="s">
        <v>21</v>
      </c>
      <c r="E28">
        <v>0.2</v>
      </c>
      <c r="F28" t="s">
        <v>22</v>
      </c>
      <c r="H28" s="4" t="s">
        <v>23</v>
      </c>
      <c r="I28">
        <v>60.7</v>
      </c>
    </row>
    <row r="29" spans="1:11">
      <c r="H29" s="4" t="s">
        <v>24</v>
      </c>
      <c r="I29">
        <f>H24-I24</f>
        <v>28.177900000000001</v>
      </c>
    </row>
    <row r="30" spans="1:11">
      <c r="H30" s="4" t="s">
        <v>25</v>
      </c>
      <c r="I30">
        <f>H18-I18</f>
        <v>28.179300000000001</v>
      </c>
    </row>
    <row r="31" spans="1:11">
      <c r="H31" s="4" t="s">
        <v>26</v>
      </c>
      <c r="I31">
        <v>75</v>
      </c>
    </row>
    <row r="33" spans="1:13">
      <c r="H33" s="6" t="s">
        <v>27</v>
      </c>
    </row>
    <row r="34" spans="1:13" s="7" customFormat="1">
      <c r="H34" s="7" t="s">
        <v>28</v>
      </c>
      <c r="J34" s="7">
        <v>1.6</v>
      </c>
      <c r="K34" s="8">
        <v>2.0390000000000001E-20</v>
      </c>
    </row>
    <row r="35" spans="1:13" s="7" customFormat="1">
      <c r="H35" s="7" t="s">
        <v>29</v>
      </c>
      <c r="J35" s="9">
        <v>2.0129999999999999</v>
      </c>
    </row>
    <row r="36" spans="1:13" s="7" customFormat="1">
      <c r="H36" s="7" t="s">
        <v>30</v>
      </c>
      <c r="J36" s="7">
        <v>0.14099999999999999</v>
      </c>
    </row>
    <row r="37" spans="1:13" s="7" customFormat="1">
      <c r="H37" s="7" t="s">
        <v>31</v>
      </c>
      <c r="J37" s="8">
        <v>6.0220000000000003E+23</v>
      </c>
    </row>
    <row r="38" spans="1:13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</row>
    <row r="39" spans="1:13">
      <c r="A39" t="s">
        <v>38</v>
      </c>
      <c r="B39">
        <v>6</v>
      </c>
      <c r="C39">
        <v>0</v>
      </c>
      <c r="D39">
        <v>0</v>
      </c>
      <c r="E39">
        <v>6</v>
      </c>
      <c r="F39">
        <f t="shared" ref="F39:F70" si="0">B39-(D39+C39+E39)</f>
        <v>0</v>
      </c>
      <c r="H39" s="7" t="s">
        <v>39</v>
      </c>
    </row>
    <row r="40" spans="1:13">
      <c r="A40" t="s">
        <v>40</v>
      </c>
      <c r="B40">
        <v>7</v>
      </c>
      <c r="C40">
        <v>2</v>
      </c>
      <c r="D40">
        <v>1</v>
      </c>
      <c r="E40">
        <v>4</v>
      </c>
      <c r="F40">
        <f t="shared" si="0"/>
        <v>0</v>
      </c>
    </row>
    <row r="41" spans="1:13">
      <c r="A41" t="s">
        <v>41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</row>
    <row r="42" spans="1:13">
      <c r="A42" t="s">
        <v>42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10" t="s">
        <v>43</v>
      </c>
      <c r="K42" t="s">
        <v>44</v>
      </c>
      <c r="L42" s="10" t="s">
        <v>45</v>
      </c>
    </row>
    <row r="43" spans="1:13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1">
        <f>$J$35/($J$36*$J$37*$E$27)*LN(I48/I49)</f>
        <v>2.2676421778333534E-25</v>
      </c>
      <c r="I43" t="s">
        <v>47</v>
      </c>
      <c r="J43" s="11">
        <f>(K34/E27)*LN(I48/I49)</f>
        <v>1.950328831493361E-22</v>
      </c>
    </row>
    <row r="44" spans="1:13">
      <c r="A44" t="s">
        <v>48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1">
        <f>H43*1E+24</f>
        <v>0.22676421778333533</v>
      </c>
      <c r="I44" t="s">
        <v>49</v>
      </c>
      <c r="K44">
        <f>SQRT(POWER(I54*E28,2) + POWER(I55*SQRT(I48),2) + POWER(I56*SQRT(I49),2))</f>
        <v>3.9959506104829214E-2</v>
      </c>
      <c r="L44" s="12">
        <f>K44/H44*100</f>
        <v>17.621610012126787</v>
      </c>
      <c r="M44" t="s">
        <v>50</v>
      </c>
    </row>
    <row r="45" spans="1:13">
      <c r="A45" t="s">
        <v>51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3">
      <c r="A46" t="s">
        <v>52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</row>
    <row r="47" spans="1:13" ht="15.75" customHeight="1">
      <c r="A47" t="s">
        <v>53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</row>
    <row r="48" spans="1:13">
      <c r="A48" t="s">
        <v>54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t="s">
        <v>55</v>
      </c>
      <c r="I48">
        <f>SUM(B39:B88)+ SUM(B94:B105)+SUM(B115:B126)</f>
        <v>557</v>
      </c>
      <c r="K48">
        <f>I54*E28</f>
        <v>1.1502366651906599E-3</v>
      </c>
      <c r="M48" t="s">
        <v>56</v>
      </c>
    </row>
    <row r="49" spans="1:10">
      <c r="A49" t="s">
        <v>57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  <c r="H49" t="s">
        <v>58</v>
      </c>
      <c r="I49">
        <f>SUM(E39:E126)</f>
        <v>382</v>
      </c>
    </row>
    <row r="50" spans="1:10">
      <c r="A50" t="s">
        <v>59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</row>
    <row r="51" spans="1:10">
      <c r="A51" t="s">
        <v>60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</row>
    <row r="52" spans="1:10">
      <c r="A52" t="s">
        <v>61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</row>
    <row r="53" spans="1:10">
      <c r="A53" t="s">
        <v>62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  <c r="H53" t="s">
        <v>63</v>
      </c>
    </row>
    <row r="54" spans="1:10">
      <c r="A54" t="s">
        <v>64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65</v>
      </c>
      <c r="I54" s="11">
        <f>H44/$E$27</f>
        <v>5.7511833259532999E-3</v>
      </c>
      <c r="J54" t="s">
        <v>66</v>
      </c>
    </row>
    <row r="55" spans="1:10">
      <c r="A55" t="s">
        <v>67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68</v>
      </c>
      <c r="I55" s="11">
        <f>$J$35/($J$36*$J$37*$E$27)/I48*1E+24</f>
        <v>1.0794720480485733E-3</v>
      </c>
      <c r="J55" t="s">
        <v>49</v>
      </c>
    </row>
    <row r="56" spans="1:10">
      <c r="A56" t="s">
        <v>69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70</v>
      </c>
      <c r="I56" s="11">
        <f>-$J$35/($J$36*$J$37*$E$27*I49)*1E+24</f>
        <v>-1.5739945831493595E-3</v>
      </c>
      <c r="J56" t="s">
        <v>49</v>
      </c>
    </row>
    <row r="57" spans="1:10">
      <c r="A57" t="s">
        <v>71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</row>
    <row r="58" spans="1:10">
      <c r="A58" t="s">
        <v>72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0">
      <c r="A59" t="s">
        <v>73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0">
      <c r="A60" t="s">
        <v>74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  <c r="J60" s="13"/>
    </row>
    <row r="61" spans="1:10">
      <c r="A61" t="s">
        <v>75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0">
      <c r="A62" t="s">
        <v>76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</row>
    <row r="63" spans="1:10">
      <c r="A63" s="14" t="s">
        <v>77</v>
      </c>
      <c r="B63">
        <v>9</v>
      </c>
      <c r="E63" s="14"/>
      <c r="F63">
        <f t="shared" si="0"/>
        <v>9</v>
      </c>
    </row>
    <row r="64" spans="1:10">
      <c r="A64" t="s">
        <v>78</v>
      </c>
      <c r="B64">
        <v>11</v>
      </c>
      <c r="C64">
        <v>4</v>
      </c>
      <c r="D64">
        <v>1</v>
      </c>
      <c r="E64" s="15">
        <v>6</v>
      </c>
      <c r="F64">
        <f t="shared" si="0"/>
        <v>0</v>
      </c>
      <c r="H64" t="s">
        <v>79</v>
      </c>
    </row>
    <row r="65" spans="1:8">
      <c r="A65" t="s">
        <v>80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</row>
    <row r="66" spans="1:8">
      <c r="A66" t="s">
        <v>81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8">
      <c r="A67" t="s">
        <v>82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83</v>
      </c>
    </row>
    <row r="68" spans="1:8">
      <c r="A68" t="s">
        <v>84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</row>
    <row r="69" spans="1:8">
      <c r="A69" t="s">
        <v>85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</row>
    <row r="70" spans="1:8">
      <c r="A70" t="s">
        <v>86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87</v>
      </c>
    </row>
    <row r="71" spans="1:8">
      <c r="A71" t="s">
        <v>88</v>
      </c>
      <c r="B71">
        <v>8</v>
      </c>
      <c r="C71">
        <v>1</v>
      </c>
      <c r="D71">
        <v>1</v>
      </c>
      <c r="E71">
        <v>6</v>
      </c>
      <c r="F71">
        <f t="shared" ref="F71:F102" si="1">B71-(D71+C71+E71)</f>
        <v>0</v>
      </c>
      <c r="H71" t="s">
        <v>89</v>
      </c>
    </row>
    <row r="72" spans="1:8">
      <c r="A72" t="s">
        <v>90</v>
      </c>
      <c r="B72">
        <v>5</v>
      </c>
      <c r="C72">
        <v>0</v>
      </c>
      <c r="D72">
        <v>2</v>
      </c>
      <c r="E72">
        <v>3</v>
      </c>
      <c r="F72">
        <f t="shared" si="1"/>
        <v>0</v>
      </c>
    </row>
    <row r="73" spans="1:8">
      <c r="A73" t="s">
        <v>91</v>
      </c>
      <c r="B73">
        <v>7</v>
      </c>
      <c r="C73">
        <v>2</v>
      </c>
      <c r="D73">
        <v>0</v>
      </c>
      <c r="E73">
        <v>5</v>
      </c>
      <c r="F73">
        <f t="shared" si="1"/>
        <v>0</v>
      </c>
    </row>
    <row r="74" spans="1:8">
      <c r="A74" t="s">
        <v>92</v>
      </c>
      <c r="B74">
        <v>7</v>
      </c>
      <c r="C74">
        <v>1</v>
      </c>
      <c r="D74">
        <v>2</v>
      </c>
      <c r="E74">
        <v>4</v>
      </c>
      <c r="F74">
        <f t="shared" si="1"/>
        <v>0</v>
      </c>
    </row>
    <row r="75" spans="1:8">
      <c r="A75" t="s">
        <v>93</v>
      </c>
      <c r="B75">
        <v>13</v>
      </c>
      <c r="C75">
        <v>3</v>
      </c>
      <c r="D75">
        <v>4</v>
      </c>
      <c r="E75">
        <v>6</v>
      </c>
      <c r="F75">
        <f t="shared" si="1"/>
        <v>0</v>
      </c>
    </row>
    <row r="76" spans="1:8">
      <c r="A76" t="s">
        <v>94</v>
      </c>
      <c r="B76">
        <v>9</v>
      </c>
      <c r="C76">
        <v>0</v>
      </c>
      <c r="D76">
        <v>2</v>
      </c>
      <c r="E76">
        <v>7</v>
      </c>
      <c r="F76">
        <f t="shared" si="1"/>
        <v>0</v>
      </c>
    </row>
    <row r="77" spans="1:8">
      <c r="A77" t="s">
        <v>95</v>
      </c>
      <c r="B77">
        <v>6</v>
      </c>
      <c r="C77">
        <v>0</v>
      </c>
      <c r="D77">
        <v>1</v>
      </c>
      <c r="E77">
        <v>5</v>
      </c>
      <c r="F77">
        <f t="shared" si="1"/>
        <v>0</v>
      </c>
    </row>
    <row r="78" spans="1:8">
      <c r="A78" t="s">
        <v>96</v>
      </c>
      <c r="B78">
        <v>8</v>
      </c>
      <c r="C78">
        <v>3</v>
      </c>
      <c r="D78">
        <v>1</v>
      </c>
      <c r="E78">
        <v>4</v>
      </c>
      <c r="F78">
        <f t="shared" si="1"/>
        <v>0</v>
      </c>
    </row>
    <row r="79" spans="1:8">
      <c r="A79" t="s">
        <v>97</v>
      </c>
      <c r="B79">
        <v>7</v>
      </c>
      <c r="C79">
        <v>3</v>
      </c>
      <c r="D79">
        <v>0</v>
      </c>
      <c r="E79">
        <v>4</v>
      </c>
      <c r="F79">
        <f t="shared" si="1"/>
        <v>0</v>
      </c>
    </row>
    <row r="80" spans="1:8">
      <c r="A80" t="s">
        <v>98</v>
      </c>
      <c r="B80">
        <v>5</v>
      </c>
      <c r="C80">
        <v>2</v>
      </c>
      <c r="D80">
        <v>1</v>
      </c>
      <c r="E80">
        <v>2</v>
      </c>
      <c r="F80">
        <f t="shared" si="1"/>
        <v>0</v>
      </c>
    </row>
    <row r="81" spans="1:13">
      <c r="A81" s="16" t="s">
        <v>99</v>
      </c>
      <c r="B81">
        <v>7</v>
      </c>
      <c r="C81">
        <v>1</v>
      </c>
      <c r="D81">
        <v>1</v>
      </c>
      <c r="E81">
        <v>5</v>
      </c>
      <c r="F81">
        <f t="shared" si="1"/>
        <v>0</v>
      </c>
    </row>
    <row r="82" spans="1:13">
      <c r="A82" t="s">
        <v>100</v>
      </c>
      <c r="B82">
        <v>6</v>
      </c>
      <c r="C82">
        <v>1</v>
      </c>
      <c r="D82">
        <v>0</v>
      </c>
      <c r="E82">
        <v>5</v>
      </c>
      <c r="F82">
        <f t="shared" si="1"/>
        <v>0</v>
      </c>
    </row>
    <row r="83" spans="1:13">
      <c r="A83" t="s">
        <v>101</v>
      </c>
      <c r="B83">
        <v>7</v>
      </c>
      <c r="C83">
        <v>1</v>
      </c>
      <c r="D83">
        <v>1</v>
      </c>
      <c r="E83">
        <v>5</v>
      </c>
      <c r="F83">
        <f t="shared" si="1"/>
        <v>0</v>
      </c>
    </row>
    <row r="84" spans="1:13">
      <c r="A84" t="s">
        <v>102</v>
      </c>
      <c r="B84">
        <v>10</v>
      </c>
      <c r="C84">
        <v>1</v>
      </c>
      <c r="D84">
        <v>3</v>
      </c>
      <c r="E84">
        <v>6</v>
      </c>
      <c r="F84">
        <f t="shared" si="1"/>
        <v>0</v>
      </c>
    </row>
    <row r="85" spans="1:13">
      <c r="A85" t="s">
        <v>103</v>
      </c>
      <c r="B85">
        <v>9</v>
      </c>
      <c r="C85">
        <v>0</v>
      </c>
      <c r="D85">
        <v>1</v>
      </c>
      <c r="E85">
        <v>8</v>
      </c>
      <c r="F85">
        <f t="shared" si="1"/>
        <v>0</v>
      </c>
    </row>
    <row r="86" spans="1:13">
      <c r="A86" t="s">
        <v>104</v>
      </c>
      <c r="B86">
        <v>6</v>
      </c>
      <c r="C86">
        <v>0</v>
      </c>
      <c r="D86">
        <v>2</v>
      </c>
      <c r="E86">
        <v>4</v>
      </c>
      <c r="F86">
        <f t="shared" si="1"/>
        <v>0</v>
      </c>
    </row>
    <row r="87" spans="1:13">
      <c r="A87" t="s">
        <v>105</v>
      </c>
      <c r="B87">
        <v>10</v>
      </c>
      <c r="C87">
        <v>1</v>
      </c>
      <c r="D87">
        <v>2</v>
      </c>
      <c r="E87">
        <v>7</v>
      </c>
      <c r="F87">
        <f t="shared" si="1"/>
        <v>0</v>
      </c>
    </row>
    <row r="88" spans="1:13">
      <c r="A88" t="s">
        <v>106</v>
      </c>
      <c r="B88">
        <v>6</v>
      </c>
      <c r="C88">
        <v>3</v>
      </c>
      <c r="D88">
        <v>0</v>
      </c>
      <c r="E88">
        <v>3</v>
      </c>
      <c r="F88">
        <f t="shared" si="1"/>
        <v>0</v>
      </c>
    </row>
    <row r="92" spans="1:13">
      <c r="C92" t="s">
        <v>107</v>
      </c>
      <c r="D92" t="s">
        <v>108</v>
      </c>
      <c r="G92" s="1" t="s">
        <v>109</v>
      </c>
      <c r="H92" s="1"/>
    </row>
    <row r="93" spans="1:13">
      <c r="G93" s="1"/>
      <c r="H93" s="1"/>
    </row>
    <row r="94" spans="1:13">
      <c r="A94" s="17" t="s">
        <v>110</v>
      </c>
      <c r="B94" s="18">
        <v>11</v>
      </c>
      <c r="C94" s="18">
        <v>2</v>
      </c>
      <c r="D94" s="18">
        <v>3</v>
      </c>
      <c r="E94" s="18">
        <f t="shared" ref="E94:E110" si="2">B94-C94-D94</f>
        <v>6</v>
      </c>
      <c r="F94" s="18"/>
      <c r="G94" s="18"/>
      <c r="H94" s="18"/>
      <c r="I94" s="18"/>
      <c r="J94" s="18"/>
      <c r="K94" s="18"/>
      <c r="L94" s="18"/>
      <c r="M94" s="19"/>
    </row>
    <row r="95" spans="1:13">
      <c r="A95" s="20" t="s">
        <v>111</v>
      </c>
      <c r="B95">
        <v>4</v>
      </c>
      <c r="C95">
        <v>1</v>
      </c>
      <c r="D95">
        <v>1</v>
      </c>
      <c r="E95">
        <f t="shared" si="2"/>
        <v>2</v>
      </c>
      <c r="H95" s="10" t="s">
        <v>43</v>
      </c>
      <c r="K95" t="s">
        <v>44</v>
      </c>
      <c r="L95" s="10" t="s">
        <v>45</v>
      </c>
      <c r="M95" s="21"/>
    </row>
    <row r="96" spans="1:13">
      <c r="A96" s="20" t="s">
        <v>112</v>
      </c>
      <c r="B96">
        <v>5</v>
      </c>
      <c r="C96">
        <v>2</v>
      </c>
      <c r="D96">
        <v>0</v>
      </c>
      <c r="E96">
        <f t="shared" si="2"/>
        <v>3</v>
      </c>
      <c r="H96" s="11">
        <f>$J$35/($J$36*$J$37*$E$27)*LN(I101/I102)</f>
        <v>2.3351405523395175E-25</v>
      </c>
      <c r="I96" t="s">
        <v>47</v>
      </c>
      <c r="J96" s="11">
        <f>(K87/E80)*LN(I101/I102)</f>
        <v>0</v>
      </c>
      <c r="M96" s="21"/>
    </row>
    <row r="97" spans="1:13">
      <c r="A97" s="20" t="s">
        <v>113</v>
      </c>
      <c r="B97">
        <v>9</v>
      </c>
      <c r="C97">
        <v>1</v>
      </c>
      <c r="D97">
        <v>2</v>
      </c>
      <c r="E97">
        <f t="shared" si="2"/>
        <v>6</v>
      </c>
      <c r="H97" s="11">
        <f>H96*1E+24</f>
        <v>0.23351405523395175</v>
      </c>
      <c r="I97" t="s">
        <v>49</v>
      </c>
      <c r="K97">
        <f>SQRT(POWER(I107*E81,2) + POWER(I108*SQRT(I101),2) + POWER(I109*SQRT(I102),2))</f>
        <v>0.10563968362764495</v>
      </c>
      <c r="L97" s="12">
        <f>K97/H97*100</f>
        <v>45.239111419570548</v>
      </c>
      <c r="M97" s="21" t="s">
        <v>50</v>
      </c>
    </row>
    <row r="98" spans="1:13">
      <c r="A98" s="20" t="s">
        <v>114</v>
      </c>
      <c r="B98">
        <v>6</v>
      </c>
      <c r="C98">
        <v>2</v>
      </c>
      <c r="D98">
        <v>0</v>
      </c>
      <c r="E98">
        <f t="shared" si="2"/>
        <v>4</v>
      </c>
      <c r="M98" s="21"/>
    </row>
    <row r="99" spans="1:13">
      <c r="A99" s="20" t="s">
        <v>115</v>
      </c>
      <c r="B99">
        <v>9</v>
      </c>
      <c r="C99">
        <v>3</v>
      </c>
      <c r="D99">
        <v>1</v>
      </c>
      <c r="E99">
        <f t="shared" si="2"/>
        <v>5</v>
      </c>
      <c r="M99" s="21"/>
    </row>
    <row r="100" spans="1:13">
      <c r="A100" s="20" t="s">
        <v>116</v>
      </c>
      <c r="B100">
        <v>7</v>
      </c>
      <c r="C100">
        <v>0</v>
      </c>
      <c r="D100">
        <v>1</v>
      </c>
      <c r="E100">
        <f t="shared" si="2"/>
        <v>6</v>
      </c>
      <c r="M100" s="21"/>
    </row>
    <row r="101" spans="1:13">
      <c r="A101" s="20" t="s">
        <v>117</v>
      </c>
      <c r="B101">
        <v>6</v>
      </c>
      <c r="C101">
        <v>0</v>
      </c>
      <c r="D101">
        <v>0</v>
      </c>
      <c r="E101">
        <f t="shared" si="2"/>
        <v>6</v>
      </c>
      <c r="H101" t="s">
        <v>55</v>
      </c>
      <c r="I101">
        <f>SUM(B94:B110)</f>
        <v>87</v>
      </c>
      <c r="K101">
        <f>I107*E81</f>
        <v>2.961186191466085E-2</v>
      </c>
      <c r="M101" s="21"/>
    </row>
    <row r="102" spans="1:13">
      <c r="A102" s="20" t="s">
        <v>118</v>
      </c>
      <c r="B102">
        <v>8</v>
      </c>
      <c r="C102">
        <v>2</v>
      </c>
      <c r="D102">
        <v>0</v>
      </c>
      <c r="E102">
        <f t="shared" si="2"/>
        <v>6</v>
      </c>
      <c r="H102" t="s">
        <v>58</v>
      </c>
      <c r="I102">
        <f>SUM(E94:E110)</f>
        <v>59</v>
      </c>
      <c r="M102" s="21"/>
    </row>
    <row r="103" spans="1:13">
      <c r="A103" s="20" t="s">
        <v>119</v>
      </c>
      <c r="B103">
        <v>5</v>
      </c>
      <c r="C103">
        <v>0</v>
      </c>
      <c r="D103">
        <v>0</v>
      </c>
      <c r="E103">
        <f t="shared" si="2"/>
        <v>5</v>
      </c>
      <c r="M103" s="21"/>
    </row>
    <row r="104" spans="1:13">
      <c r="A104" s="20" t="s">
        <v>120</v>
      </c>
      <c r="B104">
        <v>8</v>
      </c>
      <c r="C104">
        <v>2</v>
      </c>
      <c r="D104">
        <v>2</v>
      </c>
      <c r="E104">
        <f t="shared" si="2"/>
        <v>4</v>
      </c>
      <c r="M104" s="21"/>
    </row>
    <row r="105" spans="1:13">
      <c r="A105" s="20" t="s">
        <v>121</v>
      </c>
      <c r="B105">
        <v>9</v>
      </c>
      <c r="C105">
        <v>1</v>
      </c>
      <c r="D105">
        <v>2</v>
      </c>
      <c r="E105">
        <f t="shared" si="2"/>
        <v>6</v>
      </c>
      <c r="M105" s="21"/>
    </row>
    <row r="106" spans="1:13">
      <c r="A106" s="20"/>
      <c r="E106">
        <f t="shared" si="2"/>
        <v>0</v>
      </c>
      <c r="H106" t="s">
        <v>63</v>
      </c>
      <c r="M106" s="21"/>
    </row>
    <row r="107" spans="1:13">
      <c r="A107" s="20"/>
      <c r="E107">
        <f t="shared" si="2"/>
        <v>0</v>
      </c>
      <c r="H107" t="s">
        <v>65</v>
      </c>
      <c r="I107" s="11">
        <f>H97/$E$27</f>
        <v>5.9223723829321699E-3</v>
      </c>
      <c r="J107" t="s">
        <v>66</v>
      </c>
      <c r="M107" s="21"/>
    </row>
    <row r="108" spans="1:13">
      <c r="A108" s="20"/>
      <c r="E108">
        <f t="shared" si="2"/>
        <v>0</v>
      </c>
      <c r="H108" t="s">
        <v>68</v>
      </c>
      <c r="I108" s="11">
        <f>$J$35/($J$36*$J$37*$E$27)/I101*1E+24</f>
        <v>6.9111026524489132E-3</v>
      </c>
      <c r="J108" t="s">
        <v>49</v>
      </c>
      <c r="M108" s="21"/>
    </row>
    <row r="109" spans="1:13">
      <c r="A109" s="20"/>
      <c r="E109">
        <f t="shared" si="2"/>
        <v>0</v>
      </c>
      <c r="H109" t="s">
        <v>70</v>
      </c>
      <c r="I109" s="11">
        <f>-$J$35/($J$36*$J$37*$E$27*I102)*1E+24</f>
        <v>-1.0190947979034836E-2</v>
      </c>
      <c r="J109" t="s">
        <v>49</v>
      </c>
      <c r="M109" s="21"/>
    </row>
    <row r="110" spans="1:13">
      <c r="A110" s="22"/>
      <c r="B110" s="23"/>
      <c r="C110" s="23"/>
      <c r="D110" s="23"/>
      <c r="E110" s="23">
        <f t="shared" si="2"/>
        <v>0</v>
      </c>
      <c r="F110" s="23"/>
      <c r="G110" s="23"/>
      <c r="H110" s="23"/>
      <c r="I110" s="23"/>
      <c r="J110" s="23"/>
      <c r="K110" s="23"/>
      <c r="L110" s="23"/>
      <c r="M110" s="24"/>
    </row>
    <row r="112" spans="1:13">
      <c r="G112" s="1" t="s">
        <v>122</v>
      </c>
      <c r="H112" s="1"/>
    </row>
    <row r="113" spans="1:13">
      <c r="G113" s="1"/>
      <c r="H113" s="1"/>
    </row>
    <row r="114" spans="1:13">
      <c r="A114" s="18" t="s">
        <v>123</v>
      </c>
      <c r="B114" s="18" t="s">
        <v>124</v>
      </c>
      <c r="C114" s="18" t="s">
        <v>125</v>
      </c>
      <c r="D114" s="18" t="s">
        <v>126</v>
      </c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>
      <c r="A115" t="s">
        <v>127</v>
      </c>
      <c r="B115">
        <v>7</v>
      </c>
      <c r="C115">
        <v>1</v>
      </c>
      <c r="D115">
        <v>1</v>
      </c>
      <c r="E115">
        <f t="shared" ref="E115:E126" si="3">B115-C115-D115</f>
        <v>5</v>
      </c>
    </row>
    <row r="116" spans="1:13">
      <c r="A116" t="s">
        <v>128</v>
      </c>
      <c r="B116">
        <v>3</v>
      </c>
      <c r="C116">
        <v>0</v>
      </c>
      <c r="D116">
        <v>0</v>
      </c>
      <c r="E116">
        <f t="shared" si="3"/>
        <v>3</v>
      </c>
      <c r="H116" s="10" t="s">
        <v>129</v>
      </c>
    </row>
    <row r="117" spans="1:13">
      <c r="A117" t="s">
        <v>130</v>
      </c>
      <c r="B117">
        <v>12</v>
      </c>
      <c r="C117">
        <v>2</v>
      </c>
      <c r="D117">
        <v>2</v>
      </c>
      <c r="E117">
        <f t="shared" si="3"/>
        <v>8</v>
      </c>
    </row>
    <row r="118" spans="1:13">
      <c r="A118" t="s">
        <v>131</v>
      </c>
      <c r="B118">
        <v>8</v>
      </c>
      <c r="C118">
        <v>1</v>
      </c>
      <c r="D118">
        <v>2</v>
      </c>
      <c r="E118">
        <f t="shared" si="3"/>
        <v>5</v>
      </c>
    </row>
    <row r="119" spans="1:13">
      <c r="A119" t="s">
        <v>132</v>
      </c>
      <c r="B119">
        <v>6</v>
      </c>
      <c r="C119">
        <v>0</v>
      </c>
      <c r="D119">
        <v>1</v>
      </c>
      <c r="E119">
        <f t="shared" si="3"/>
        <v>5</v>
      </c>
    </row>
    <row r="120" spans="1:13">
      <c r="A120" t="s">
        <v>133</v>
      </c>
      <c r="B120">
        <v>10</v>
      </c>
      <c r="C120">
        <v>2</v>
      </c>
      <c r="D120">
        <v>2</v>
      </c>
      <c r="E120">
        <f t="shared" si="3"/>
        <v>6</v>
      </c>
    </row>
    <row r="121" spans="1:13">
      <c r="A121" t="s">
        <v>134</v>
      </c>
      <c r="B121">
        <v>6</v>
      </c>
      <c r="C121">
        <v>0</v>
      </c>
      <c r="D121">
        <v>1</v>
      </c>
      <c r="E121">
        <f t="shared" si="3"/>
        <v>5</v>
      </c>
    </row>
    <row r="122" spans="1:13">
      <c r="A122" t="s">
        <v>135</v>
      </c>
      <c r="B122">
        <v>9</v>
      </c>
      <c r="C122">
        <v>5</v>
      </c>
      <c r="D122">
        <v>0</v>
      </c>
      <c r="E122">
        <f t="shared" si="3"/>
        <v>4</v>
      </c>
    </row>
    <row r="123" spans="1:13">
      <c r="A123" t="s">
        <v>136</v>
      </c>
      <c r="B123">
        <v>10</v>
      </c>
      <c r="C123">
        <v>0</v>
      </c>
      <c r="D123">
        <v>0</v>
      </c>
      <c r="E123">
        <f t="shared" si="3"/>
        <v>10</v>
      </c>
    </row>
    <row r="124" spans="1:13">
      <c r="A124" t="s">
        <v>137</v>
      </c>
      <c r="B124">
        <v>9</v>
      </c>
      <c r="C124">
        <v>3</v>
      </c>
      <c r="D124">
        <v>2</v>
      </c>
      <c r="E124">
        <f t="shared" si="3"/>
        <v>4</v>
      </c>
    </row>
    <row r="125" spans="1:13">
      <c r="A125" t="s">
        <v>138</v>
      </c>
      <c r="B125">
        <v>3</v>
      </c>
      <c r="C125">
        <v>1</v>
      </c>
      <c r="D125">
        <v>0</v>
      </c>
      <c r="E125">
        <f t="shared" si="3"/>
        <v>2</v>
      </c>
    </row>
    <row r="126" spans="1:13">
      <c r="A126" s="23" t="s">
        <v>139</v>
      </c>
      <c r="B126" s="23">
        <v>9</v>
      </c>
      <c r="C126" s="23">
        <v>0</v>
      </c>
      <c r="D126" s="23">
        <v>1</v>
      </c>
      <c r="E126" s="25">
        <f t="shared" si="3"/>
        <v>8</v>
      </c>
      <c r="F126" s="23"/>
      <c r="G126" s="23"/>
      <c r="H126" s="23"/>
    </row>
  </sheetData>
  <mergeCells count="2">
    <mergeCell ref="G92:H93"/>
    <mergeCell ref="G112:H11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topLeftCell="A13" zoomScaleNormal="100" workbookViewId="0">
      <selection activeCell="E30" sqref="E30"/>
    </sheetView>
  </sheetViews>
  <sheetFormatPr defaultColWidth="10.5" defaultRowHeight="15.6"/>
  <cols>
    <col min="1" max="1" width="23.19921875" customWidth="1"/>
    <col min="2" max="2" width="28.19921875" customWidth="1"/>
    <col min="3" max="4" width="25.19921875" customWidth="1"/>
    <col min="5" max="5" width="17.796875" customWidth="1"/>
    <col min="6" max="6" width="19.69921875" customWidth="1"/>
    <col min="7" max="7" width="14.796875" customWidth="1"/>
    <col min="9" max="9" width="15" customWidth="1"/>
    <col min="10" max="10" width="2.296875" customWidth="1"/>
    <col min="12" max="12" width="2.69921875" customWidth="1"/>
  </cols>
  <sheetData>
    <row r="1" spans="1:12" s="26" customFormat="1">
      <c r="A1" s="26" t="s">
        <v>140</v>
      </c>
    </row>
    <row r="3" spans="1:12">
      <c r="A3" t="s">
        <v>141</v>
      </c>
      <c r="B3" t="s">
        <v>142</v>
      </c>
      <c r="C3" t="s">
        <v>143</v>
      </c>
      <c r="F3" t="s">
        <v>144</v>
      </c>
      <c r="G3" t="s">
        <v>145</v>
      </c>
      <c r="I3" s="27" t="s">
        <v>146</v>
      </c>
    </row>
    <row r="4" spans="1:12">
      <c r="A4" t="s">
        <v>38</v>
      </c>
      <c r="B4">
        <v>14</v>
      </c>
      <c r="C4">
        <v>2</v>
      </c>
      <c r="F4">
        <f>SUM(B4:B59)</f>
        <v>621</v>
      </c>
      <c r="G4">
        <f>SUM(C4:C59)</f>
        <v>40</v>
      </c>
      <c r="I4" s="28">
        <v>5.5830000000000002</v>
      </c>
      <c r="J4" t="s">
        <v>147</v>
      </c>
      <c r="K4">
        <v>2.4E-2</v>
      </c>
      <c r="L4" t="s">
        <v>50</v>
      </c>
    </row>
    <row r="5" spans="1:12">
      <c r="A5" t="s">
        <v>40</v>
      </c>
      <c r="B5">
        <v>12</v>
      </c>
      <c r="C5">
        <v>2</v>
      </c>
    </row>
    <row r="6" spans="1:12">
      <c r="A6" t="s">
        <v>41</v>
      </c>
      <c r="B6">
        <v>10</v>
      </c>
      <c r="C6">
        <v>1</v>
      </c>
    </row>
    <row r="7" spans="1:12">
      <c r="A7" t="s">
        <v>42</v>
      </c>
      <c r="B7">
        <v>8</v>
      </c>
      <c r="C7">
        <v>0</v>
      </c>
    </row>
    <row r="8" spans="1:12">
      <c r="A8" t="s">
        <v>46</v>
      </c>
      <c r="B8">
        <v>3</v>
      </c>
      <c r="C8">
        <v>0</v>
      </c>
    </row>
    <row r="9" spans="1:12">
      <c r="A9" t="s">
        <v>48</v>
      </c>
      <c r="B9">
        <v>17</v>
      </c>
      <c r="C9">
        <v>0</v>
      </c>
    </row>
    <row r="10" spans="1:12">
      <c r="A10" t="s">
        <v>51</v>
      </c>
      <c r="B10">
        <v>11</v>
      </c>
      <c r="C10">
        <v>0</v>
      </c>
    </row>
    <row r="11" spans="1:12">
      <c r="A11" t="s">
        <v>52</v>
      </c>
      <c r="B11">
        <v>5</v>
      </c>
      <c r="C11">
        <v>1</v>
      </c>
    </row>
    <row r="12" spans="1:12">
      <c r="A12" t="s">
        <v>53</v>
      </c>
      <c r="B12">
        <v>10</v>
      </c>
      <c r="C12">
        <v>0</v>
      </c>
    </row>
    <row r="13" spans="1:12">
      <c r="A13" t="s">
        <v>54</v>
      </c>
      <c r="B13">
        <v>13</v>
      </c>
      <c r="C13">
        <v>0</v>
      </c>
    </row>
    <row r="14" spans="1:12" s="7" customFormat="1">
      <c r="A14" s="29" t="s">
        <v>57</v>
      </c>
      <c r="B14" s="7">
        <v>12</v>
      </c>
      <c r="C14" s="7">
        <v>0</v>
      </c>
      <c r="E14" s="7" t="s">
        <v>148</v>
      </c>
      <c r="F14" s="7" t="s">
        <v>149</v>
      </c>
      <c r="H14" s="7" t="s">
        <v>150</v>
      </c>
    </row>
    <row r="15" spans="1:12">
      <c r="A15" s="29" t="s">
        <v>59</v>
      </c>
      <c r="B15">
        <v>18</v>
      </c>
      <c r="C15">
        <v>1</v>
      </c>
      <c r="D15" t="s">
        <v>151</v>
      </c>
      <c r="E15">
        <f>G4/F4</f>
        <v>6.4412238325281798E-2</v>
      </c>
      <c r="F15">
        <f>SQRT(E15*(1-E15)/F4)</f>
        <v>9.8510077694010656E-3</v>
      </c>
      <c r="H15">
        <f>F15/E15*100</f>
        <v>15.293689561995155</v>
      </c>
      <c r="I15" t="s">
        <v>50</v>
      </c>
    </row>
    <row r="16" spans="1:12">
      <c r="A16" s="29" t="s">
        <v>60</v>
      </c>
      <c r="B16">
        <v>18</v>
      </c>
      <c r="C16">
        <v>0</v>
      </c>
      <c r="D16" t="s">
        <v>152</v>
      </c>
      <c r="E16">
        <f>E15*100</f>
        <v>6.4412238325281796</v>
      </c>
      <c r="F16" t="s">
        <v>50</v>
      </c>
    </row>
    <row r="17" spans="1:6">
      <c r="A17" s="29" t="s">
        <v>61</v>
      </c>
      <c r="B17">
        <v>20</v>
      </c>
      <c r="C17">
        <v>0</v>
      </c>
    </row>
    <row r="18" spans="1:6">
      <c r="A18" s="29" t="s">
        <v>62</v>
      </c>
      <c r="B18">
        <v>16</v>
      </c>
      <c r="C18">
        <v>2</v>
      </c>
      <c r="F18" s="7" t="s">
        <v>153</v>
      </c>
    </row>
    <row r="19" spans="1:6">
      <c r="A19" s="29" t="s">
        <v>64</v>
      </c>
      <c r="B19">
        <v>13</v>
      </c>
      <c r="C19">
        <v>2</v>
      </c>
      <c r="F19">
        <f>ABS(E15*100-I4)/SQRT(K4^2+(F15*100)^2)</f>
        <v>0.87094565784975497</v>
      </c>
    </row>
    <row r="20" spans="1:6">
      <c r="A20" s="29" t="s">
        <v>67</v>
      </c>
      <c r="B20">
        <v>7</v>
      </c>
      <c r="C20">
        <v>0</v>
      </c>
    </row>
    <row r="21" spans="1:6">
      <c r="A21" s="29" t="s">
        <v>69</v>
      </c>
      <c r="B21">
        <v>14</v>
      </c>
      <c r="C21">
        <v>1</v>
      </c>
    </row>
    <row r="22" spans="1:6">
      <c r="A22" s="29" t="s">
        <v>71</v>
      </c>
      <c r="B22">
        <v>10</v>
      </c>
      <c r="C22">
        <v>0</v>
      </c>
    </row>
    <row r="23" spans="1:6">
      <c r="A23" s="29" t="s">
        <v>72</v>
      </c>
      <c r="B23">
        <v>3</v>
      </c>
      <c r="C23">
        <v>0</v>
      </c>
    </row>
    <row r="24" spans="1:6">
      <c r="A24" s="29" t="s">
        <v>73</v>
      </c>
      <c r="B24">
        <v>11</v>
      </c>
      <c r="C24">
        <v>0</v>
      </c>
    </row>
    <row r="25" spans="1:6">
      <c r="A25" s="29" t="s">
        <v>74</v>
      </c>
      <c r="B25">
        <v>10</v>
      </c>
      <c r="C25">
        <v>2</v>
      </c>
    </row>
    <row r="26" spans="1:6">
      <c r="A26" s="16" t="s">
        <v>75</v>
      </c>
      <c r="B26">
        <v>6</v>
      </c>
      <c r="C26">
        <v>1</v>
      </c>
    </row>
    <row r="27" spans="1:6">
      <c r="A27" s="29" t="s">
        <v>76</v>
      </c>
      <c r="B27">
        <v>10</v>
      </c>
      <c r="C27">
        <v>0</v>
      </c>
    </row>
    <row r="28" spans="1:6">
      <c r="A28" s="29" t="s">
        <v>77</v>
      </c>
      <c r="B28">
        <v>16</v>
      </c>
      <c r="C28">
        <v>0</v>
      </c>
    </row>
    <row r="29" spans="1:6">
      <c r="A29" s="29" t="s">
        <v>78</v>
      </c>
      <c r="B29">
        <v>9</v>
      </c>
      <c r="C29">
        <v>2</v>
      </c>
    </row>
    <row r="30" spans="1:6">
      <c r="A30" s="29" t="s">
        <v>80</v>
      </c>
      <c r="B30">
        <v>12</v>
      </c>
      <c r="C30">
        <v>1</v>
      </c>
    </row>
    <row r="31" spans="1:6">
      <c r="A31" s="29" t="s">
        <v>81</v>
      </c>
      <c r="B31">
        <v>13</v>
      </c>
      <c r="C31">
        <v>0</v>
      </c>
    </row>
    <row r="32" spans="1:6">
      <c r="A32" s="16" t="s">
        <v>82</v>
      </c>
      <c r="B32">
        <v>15</v>
      </c>
      <c r="C32">
        <v>1</v>
      </c>
    </row>
    <row r="33" spans="1:4">
      <c r="A33" s="29" t="s">
        <v>84</v>
      </c>
      <c r="B33">
        <v>15</v>
      </c>
      <c r="C33">
        <v>0</v>
      </c>
    </row>
    <row r="34" spans="1:4">
      <c r="A34" s="29" t="s">
        <v>85</v>
      </c>
      <c r="B34">
        <v>16</v>
      </c>
      <c r="C34">
        <v>3</v>
      </c>
    </row>
    <row r="35" spans="1:4">
      <c r="A35" s="29" t="s">
        <v>86</v>
      </c>
      <c r="B35">
        <v>10</v>
      </c>
      <c r="C35">
        <v>0</v>
      </c>
    </row>
    <row r="36" spans="1:4">
      <c r="A36" s="29" t="s">
        <v>88</v>
      </c>
      <c r="B36">
        <v>11</v>
      </c>
      <c r="C36">
        <v>1</v>
      </c>
    </row>
    <row r="37" spans="1:4">
      <c r="A37" s="29" t="s">
        <v>90</v>
      </c>
      <c r="B37">
        <v>23</v>
      </c>
      <c r="C37">
        <v>3</v>
      </c>
    </row>
    <row r="38" spans="1:4">
      <c r="A38" s="29" t="s">
        <v>91</v>
      </c>
      <c r="D38" t="s">
        <v>154</v>
      </c>
    </row>
    <row r="39" spans="1:4">
      <c r="A39" s="29" t="s">
        <v>92</v>
      </c>
      <c r="B39">
        <v>15</v>
      </c>
      <c r="C39">
        <v>1</v>
      </c>
    </row>
    <row r="40" spans="1:4">
      <c r="A40" s="29" t="s">
        <v>93</v>
      </c>
      <c r="B40">
        <v>16</v>
      </c>
      <c r="C40">
        <v>0</v>
      </c>
    </row>
    <row r="41" spans="1:4">
      <c r="A41" s="29" t="s">
        <v>94</v>
      </c>
      <c r="B41">
        <v>13</v>
      </c>
      <c r="C41">
        <v>1</v>
      </c>
    </row>
    <row r="42" spans="1:4">
      <c r="A42" s="29" t="s">
        <v>95</v>
      </c>
      <c r="B42">
        <v>17</v>
      </c>
      <c r="C42">
        <v>3</v>
      </c>
    </row>
    <row r="43" spans="1:4">
      <c r="A43" s="29" t="s">
        <v>96</v>
      </c>
      <c r="B43">
        <v>10</v>
      </c>
      <c r="C43">
        <v>1</v>
      </c>
    </row>
    <row r="44" spans="1:4">
      <c r="A44" s="29" t="s">
        <v>97</v>
      </c>
      <c r="B44">
        <v>15</v>
      </c>
      <c r="C44">
        <v>0</v>
      </c>
    </row>
    <row r="45" spans="1:4">
      <c r="A45" s="29" t="s">
        <v>98</v>
      </c>
      <c r="B45">
        <v>15</v>
      </c>
      <c r="C45">
        <v>1</v>
      </c>
    </row>
    <row r="46" spans="1:4">
      <c r="A46" s="29" t="s">
        <v>99</v>
      </c>
      <c r="B46">
        <v>16</v>
      </c>
      <c r="C46">
        <v>0</v>
      </c>
    </row>
    <row r="47" spans="1:4">
      <c r="A47" s="29" t="s">
        <v>100</v>
      </c>
      <c r="B47">
        <v>8</v>
      </c>
      <c r="C47">
        <v>0</v>
      </c>
    </row>
    <row r="48" spans="1:4">
      <c r="A48" s="29" t="s">
        <v>101</v>
      </c>
      <c r="B48">
        <v>18</v>
      </c>
      <c r="C48">
        <v>1</v>
      </c>
    </row>
    <row r="49" spans="1:3">
      <c r="A49" s="29" t="s">
        <v>102</v>
      </c>
      <c r="B49">
        <v>12</v>
      </c>
      <c r="C49">
        <v>0</v>
      </c>
    </row>
    <row r="50" spans="1:3">
      <c r="A50" s="29" t="s">
        <v>103</v>
      </c>
      <c r="B50">
        <v>12</v>
      </c>
      <c r="C50">
        <v>0</v>
      </c>
    </row>
    <row r="51" spans="1:3">
      <c r="A51" s="29" t="s">
        <v>104</v>
      </c>
      <c r="B51">
        <v>11</v>
      </c>
      <c r="C51">
        <v>3</v>
      </c>
    </row>
    <row r="52" spans="1:3">
      <c r="A52" s="29" t="s">
        <v>105</v>
      </c>
      <c r="B52">
        <v>16</v>
      </c>
      <c r="C52">
        <v>0</v>
      </c>
    </row>
    <row r="53" spans="1:3">
      <c r="A53" s="29" t="s">
        <v>106</v>
      </c>
      <c r="B53">
        <v>16</v>
      </c>
      <c r="C53">
        <v>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="95" zoomScaleNormal="95" workbookViewId="0">
      <selection activeCell="D16" sqref="D16"/>
    </sheetView>
  </sheetViews>
  <sheetFormatPr defaultColWidth="8.3984375" defaultRowHeight="15.6"/>
  <cols>
    <col min="3" max="3" width="24.19921875" customWidth="1"/>
    <col min="4" max="4" width="20.796875" customWidth="1"/>
  </cols>
  <sheetData>
    <row r="1" spans="1:5">
      <c r="C1" t="s">
        <v>107</v>
      </c>
      <c r="D1" t="s">
        <v>108</v>
      </c>
    </row>
    <row r="2" spans="1:5">
      <c r="A2" t="s">
        <v>155</v>
      </c>
      <c r="B2">
        <v>12</v>
      </c>
      <c r="C2">
        <v>3</v>
      </c>
      <c r="D2">
        <v>3</v>
      </c>
      <c r="E2">
        <f t="shared" ref="E2:E15" si="0">B2-C2-D2</f>
        <v>6</v>
      </c>
    </row>
    <row r="3" spans="1:5">
      <c r="A3" t="s">
        <v>156</v>
      </c>
      <c r="B3">
        <v>6</v>
      </c>
      <c r="C3">
        <v>1</v>
      </c>
      <c r="D3">
        <v>2</v>
      </c>
      <c r="E3">
        <f t="shared" si="0"/>
        <v>3</v>
      </c>
    </row>
    <row r="4" spans="1:5">
      <c r="A4" t="s">
        <v>157</v>
      </c>
      <c r="B4">
        <v>13</v>
      </c>
      <c r="C4">
        <v>1</v>
      </c>
      <c r="D4">
        <v>1</v>
      </c>
      <c r="E4">
        <f t="shared" si="0"/>
        <v>11</v>
      </c>
    </row>
    <row r="5" spans="1:5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5">
      <c r="A6" t="s">
        <v>159</v>
      </c>
      <c r="B6">
        <v>10</v>
      </c>
      <c r="C6">
        <v>1</v>
      </c>
      <c r="D6">
        <v>1</v>
      </c>
      <c r="E6">
        <f t="shared" si="0"/>
        <v>8</v>
      </c>
    </row>
    <row r="7" spans="1:5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5">
      <c r="A8" t="s">
        <v>161</v>
      </c>
      <c r="B8">
        <v>8</v>
      </c>
      <c r="C8">
        <v>1</v>
      </c>
      <c r="D8">
        <v>1</v>
      </c>
      <c r="E8">
        <f t="shared" si="0"/>
        <v>6</v>
      </c>
    </row>
    <row r="9" spans="1:5">
      <c r="A9" t="s">
        <v>161</v>
      </c>
      <c r="B9">
        <v>5</v>
      </c>
      <c r="C9">
        <v>1</v>
      </c>
      <c r="D9">
        <v>1</v>
      </c>
      <c r="E9">
        <f t="shared" si="0"/>
        <v>3</v>
      </c>
    </row>
    <row r="10" spans="1:5">
      <c r="A10" t="s">
        <v>162</v>
      </c>
      <c r="B10">
        <v>10</v>
      </c>
      <c r="C10">
        <v>2</v>
      </c>
      <c r="D10">
        <v>2</v>
      </c>
      <c r="E10">
        <f t="shared" si="0"/>
        <v>6</v>
      </c>
    </row>
    <row r="11" spans="1:5">
      <c r="A11" t="s">
        <v>163</v>
      </c>
      <c r="B11">
        <v>9</v>
      </c>
      <c r="C11">
        <v>1</v>
      </c>
      <c r="D11">
        <v>1</v>
      </c>
      <c r="E11">
        <f t="shared" si="0"/>
        <v>7</v>
      </c>
    </row>
    <row r="12" spans="1:5">
      <c r="A12" t="s">
        <v>164</v>
      </c>
      <c r="B12">
        <v>11</v>
      </c>
      <c r="C12">
        <v>0</v>
      </c>
      <c r="D12">
        <v>2</v>
      </c>
      <c r="E12">
        <f t="shared" si="0"/>
        <v>9</v>
      </c>
    </row>
    <row r="13" spans="1:5">
      <c r="A13" t="s">
        <v>165</v>
      </c>
      <c r="B13">
        <v>7</v>
      </c>
      <c r="C13">
        <v>1</v>
      </c>
      <c r="D13">
        <v>0</v>
      </c>
      <c r="E13">
        <f t="shared" si="0"/>
        <v>6</v>
      </c>
    </row>
    <row r="14" spans="1:5">
      <c r="A14" t="s">
        <v>166</v>
      </c>
      <c r="B14">
        <v>11</v>
      </c>
      <c r="C14">
        <v>1</v>
      </c>
      <c r="D14">
        <v>1</v>
      </c>
      <c r="E14">
        <f t="shared" si="0"/>
        <v>9</v>
      </c>
    </row>
    <row r="15" spans="1:5">
      <c r="A15" t="s">
        <v>167</v>
      </c>
      <c r="B15">
        <v>10</v>
      </c>
      <c r="C15">
        <v>2</v>
      </c>
      <c r="D15">
        <v>2</v>
      </c>
      <c r="E15">
        <f t="shared" si="0"/>
        <v>6</v>
      </c>
    </row>
  </sheetData>
  <sheetProtection password="ED6F" sheet="1" objects="1" scenarios="1" selectLockedCells="1" selectUn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abSelected="1" zoomScale="95" zoomScaleNormal="95" workbookViewId="0">
      <selection activeCell="G9" sqref="G9"/>
    </sheetView>
  </sheetViews>
  <sheetFormatPr defaultColWidth="8.3984375" defaultRowHeight="15.6"/>
  <cols>
    <col min="3" max="3" width="24.19921875" customWidth="1"/>
    <col min="4" max="4" width="20.796875" customWidth="1"/>
  </cols>
  <sheetData>
    <row r="1" spans="1:7">
      <c r="C1" t="s">
        <v>107</v>
      </c>
      <c r="D1" t="s">
        <v>108</v>
      </c>
    </row>
    <row r="2" spans="1:7">
      <c r="A2" t="s">
        <v>155</v>
      </c>
      <c r="B2">
        <v>12</v>
      </c>
      <c r="C2">
        <v>3</v>
      </c>
      <c r="D2">
        <v>1</v>
      </c>
      <c r="E2">
        <f t="shared" ref="E2:E15" si="0">B2-C2-D2</f>
        <v>8</v>
      </c>
    </row>
    <row r="3" spans="1:7">
      <c r="A3" t="s">
        <v>156</v>
      </c>
      <c r="B3">
        <v>7</v>
      </c>
      <c r="C3">
        <v>1</v>
      </c>
      <c r="D3">
        <v>2</v>
      </c>
      <c r="E3">
        <f t="shared" si="0"/>
        <v>4</v>
      </c>
    </row>
    <row r="4" spans="1:7">
      <c r="A4" t="s">
        <v>157</v>
      </c>
      <c r="B4">
        <v>14</v>
      </c>
      <c r="C4">
        <v>1</v>
      </c>
      <c r="D4">
        <v>2</v>
      </c>
      <c r="E4">
        <f t="shared" si="0"/>
        <v>11</v>
      </c>
    </row>
    <row r="5" spans="1:7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7">
      <c r="A6" t="s">
        <v>159</v>
      </c>
      <c r="B6">
        <v>11</v>
      </c>
      <c r="C6">
        <v>1</v>
      </c>
      <c r="D6">
        <v>2</v>
      </c>
      <c r="E6">
        <f t="shared" si="0"/>
        <v>8</v>
      </c>
    </row>
    <row r="7" spans="1:7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7">
      <c r="A8" t="s">
        <v>161</v>
      </c>
      <c r="B8">
        <v>7</v>
      </c>
      <c r="C8">
        <v>2</v>
      </c>
      <c r="D8">
        <v>0</v>
      </c>
      <c r="E8">
        <f t="shared" si="0"/>
        <v>5</v>
      </c>
    </row>
    <row r="9" spans="1:7">
      <c r="A9" t="s">
        <v>168</v>
      </c>
      <c r="B9">
        <v>5</v>
      </c>
      <c r="C9">
        <v>0</v>
      </c>
      <c r="D9">
        <v>2</v>
      </c>
      <c r="E9">
        <f t="shared" si="0"/>
        <v>3</v>
      </c>
      <c r="G9" s="30"/>
    </row>
    <row r="10" spans="1:7">
      <c r="A10" t="s">
        <v>162</v>
      </c>
      <c r="E10">
        <f t="shared" si="0"/>
        <v>0</v>
      </c>
    </row>
    <row r="11" spans="1:7">
      <c r="A11" t="s">
        <v>163</v>
      </c>
      <c r="E11">
        <f t="shared" si="0"/>
        <v>0</v>
      </c>
    </row>
    <row r="12" spans="1:7">
      <c r="A12" t="s">
        <v>164</v>
      </c>
      <c r="E12">
        <f t="shared" si="0"/>
        <v>0</v>
      </c>
    </row>
    <row r="13" spans="1:7">
      <c r="A13" t="s">
        <v>165</v>
      </c>
      <c r="E13">
        <f t="shared" si="0"/>
        <v>0</v>
      </c>
    </row>
    <row r="14" spans="1:7">
      <c r="A14" t="s">
        <v>166</v>
      </c>
      <c r="E14">
        <f t="shared" si="0"/>
        <v>0</v>
      </c>
    </row>
    <row r="15" spans="1:7">
      <c r="A15" t="s">
        <v>167</v>
      </c>
      <c r="E15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zoomScale="95" zoomScaleNormal="95" workbookViewId="0">
      <selection activeCell="F20" sqref="F20"/>
    </sheetView>
  </sheetViews>
  <sheetFormatPr defaultColWidth="8.3984375" defaultRowHeight="15.6"/>
  <cols>
    <col min="3" max="3" width="24.19921875" customWidth="1"/>
    <col min="4" max="4" width="20.796875" customWidth="1"/>
  </cols>
  <sheetData>
    <row r="1" spans="1:5">
      <c r="C1" t="s">
        <v>107</v>
      </c>
      <c r="D1" t="s">
        <v>108</v>
      </c>
    </row>
    <row r="2" spans="1:5">
      <c r="A2" t="s">
        <v>155</v>
      </c>
      <c r="E2">
        <f t="shared" ref="E2:E15" si="0">B2-C2-D2</f>
        <v>0</v>
      </c>
    </row>
    <row r="3" spans="1:5">
      <c r="A3" t="s">
        <v>156</v>
      </c>
      <c r="E3">
        <f t="shared" si="0"/>
        <v>0</v>
      </c>
    </row>
    <row r="4" spans="1:5">
      <c r="A4" t="s">
        <v>157</v>
      </c>
      <c r="E4">
        <f t="shared" si="0"/>
        <v>0</v>
      </c>
    </row>
    <row r="5" spans="1:5">
      <c r="A5" t="s">
        <v>158</v>
      </c>
      <c r="E5">
        <f t="shared" si="0"/>
        <v>0</v>
      </c>
    </row>
    <row r="6" spans="1:5">
      <c r="A6" t="s">
        <v>159</v>
      </c>
      <c r="E6">
        <f t="shared" si="0"/>
        <v>0</v>
      </c>
    </row>
    <row r="7" spans="1:5">
      <c r="A7" t="s">
        <v>160</v>
      </c>
      <c r="E7">
        <f t="shared" si="0"/>
        <v>0</v>
      </c>
    </row>
    <row r="8" spans="1:5">
      <c r="A8" t="s">
        <v>161</v>
      </c>
      <c r="E8">
        <f t="shared" si="0"/>
        <v>0</v>
      </c>
    </row>
    <row r="9" spans="1:5">
      <c r="A9" t="s">
        <v>161</v>
      </c>
      <c r="E9">
        <f t="shared" si="0"/>
        <v>0</v>
      </c>
    </row>
    <row r="10" spans="1:5">
      <c r="A10" t="s">
        <v>162</v>
      </c>
      <c r="E10">
        <f t="shared" si="0"/>
        <v>0</v>
      </c>
    </row>
    <row r="11" spans="1:5">
      <c r="A11" t="s">
        <v>163</v>
      </c>
      <c r="E11">
        <f t="shared" si="0"/>
        <v>0</v>
      </c>
    </row>
    <row r="12" spans="1:5">
      <c r="A12" t="s">
        <v>164</v>
      </c>
      <c r="E12">
        <f t="shared" si="0"/>
        <v>0</v>
      </c>
    </row>
    <row r="13" spans="1:5">
      <c r="A13" t="s">
        <v>165</v>
      </c>
      <c r="E13">
        <f t="shared" si="0"/>
        <v>0</v>
      </c>
    </row>
    <row r="14" spans="1:5">
      <c r="A14" t="s">
        <v>166</v>
      </c>
      <c r="E14">
        <f t="shared" si="0"/>
        <v>0</v>
      </c>
    </row>
    <row r="15" spans="1:5">
      <c r="A15" t="s">
        <v>167</v>
      </c>
      <c r="E15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Sez Urto</vt:lpstr>
      <vt:lpstr>Decad K</vt:lpstr>
      <vt:lpstr>Fabrizio syst</vt:lpstr>
      <vt:lpstr>Roberta syst</vt:lpstr>
      <vt:lpstr>Giorgio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Roberta Ferioli</cp:lastModifiedBy>
  <cp:revision>3</cp:revision>
  <dcterms:created xsi:type="dcterms:W3CDTF">2022-10-11T15:36:48Z</dcterms:created>
  <dcterms:modified xsi:type="dcterms:W3CDTF">2023-12-02T14:08:36Z</dcterms:modified>
  <dc:language>en-US</dc:language>
</cp:coreProperties>
</file>