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gi/Documents/LabFNS2/Bubble-chambers/"/>
    </mc:Choice>
  </mc:AlternateContent>
  <xr:revisionPtr revIDLastSave="0" documentId="13_ncr:1_{146C2DB7-D0A5-9946-AA76-45D2DC008F3C}" xr6:coauthVersionLast="47" xr6:coauthVersionMax="47" xr10:uidLastSave="{00000000-0000-0000-0000-000000000000}"/>
  <bookViews>
    <workbookView xWindow="0" yWindow="0" windowWidth="28800" windowHeight="18000" activeTab="1" xr2:uid="{02BEFC14-27FA-2546-B417-EAD54D17AC79}"/>
  </bookViews>
  <sheets>
    <sheet name="Sez Urto" sheetId="1" r:id="rId1"/>
    <sheet name="Decad 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15" i="2" s="1"/>
  <c r="G4" i="2"/>
  <c r="J43" i="1"/>
  <c r="K44" i="1"/>
  <c r="H43" i="1"/>
  <c r="F88" i="1"/>
  <c r="F87" i="1"/>
  <c r="F86" i="1"/>
  <c r="F85" i="1"/>
  <c r="F84" i="1"/>
  <c r="F83" i="1"/>
  <c r="F82" i="1"/>
  <c r="F81" i="1"/>
  <c r="F80" i="1"/>
  <c r="F7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9" i="1"/>
  <c r="I49" i="1"/>
  <c r="I48" i="1"/>
  <c r="I30" i="1"/>
  <c r="C27" i="1" s="1"/>
  <c r="I29" i="1"/>
  <c r="B27" i="1" s="1"/>
  <c r="D27" i="1" l="1"/>
  <c r="E27" i="1" s="1"/>
  <c r="I56" i="1"/>
  <c r="H44" i="1"/>
  <c r="I54" i="1" s="1"/>
  <c r="I55" i="1"/>
  <c r="E16" i="2" l="1"/>
  <c r="F15" i="2"/>
  <c r="H15" i="2" s="1"/>
  <c r="L44" i="1"/>
  <c r="K48" i="1"/>
  <c r="F19" i="2" l="1"/>
</calcChain>
</file>

<file path=xl/sharedStrings.xml><?xml version="1.0" encoding="utf-8"?>
<sst xmlns="http://schemas.openxmlformats.org/spreadsheetml/2006/main" count="187" uniqueCount="121">
  <si>
    <t>N.FOTOGRAMMA</t>
  </si>
  <si>
    <t>ANTI-P ENTRANTI</t>
  </si>
  <si>
    <t>Interazioni su protone</t>
  </si>
  <si>
    <t>Interazione su n</t>
  </si>
  <si>
    <t>ANTI-P Sopravvissuti</t>
  </si>
  <si>
    <t>Branching Ratio Decadimento del k+ in 3 pioni carichi</t>
  </si>
  <si>
    <t>N.Fotogramma</t>
  </si>
  <si>
    <t>N. decadimenti 3pi</t>
  </si>
  <si>
    <t>Branching Ratio</t>
  </si>
  <si>
    <t>Errore Relativo</t>
  </si>
  <si>
    <t>N. decadimenti totali</t>
  </si>
  <si>
    <t>Sezione d'urto totale</t>
  </si>
  <si>
    <t>Errore relativo</t>
  </si>
  <si>
    <t>Ingrandimento minimo</t>
  </si>
  <si>
    <t>Ingrandimento massimo</t>
  </si>
  <si>
    <t>Ingrandimento medio</t>
  </si>
  <si>
    <t>plab = 1.6 GeV/c</t>
  </si>
  <si>
    <t>densita=0.141 g/cm3</t>
  </si>
  <si>
    <t>N_Avogadro = 6.022 x 10^23 mol-1</t>
  </si>
  <si>
    <t>DATI</t>
  </si>
  <si>
    <t>Coordinate deei marker fiduciali</t>
  </si>
  <si>
    <t>Vetro inferiore (z=0)</t>
  </si>
  <si>
    <t>marker 1</t>
  </si>
  <si>
    <t>marker 2</t>
  </si>
  <si>
    <t>marker 3</t>
  </si>
  <si>
    <t>marker 4</t>
  </si>
  <si>
    <t>marker 5</t>
  </si>
  <si>
    <t>marker 6</t>
  </si>
  <si>
    <t>marker 7</t>
  </si>
  <si>
    <t>marker 8</t>
  </si>
  <si>
    <t xml:space="preserve"> </t>
  </si>
  <si>
    <t>X</t>
  </si>
  <si>
    <t>Y</t>
  </si>
  <si>
    <t>Vetro superiore (z=31,62)</t>
  </si>
  <si>
    <t>MISURA DELLA SEZIONE D'URTO ANTIPROTONI-DEUTERIO P_lab=1,6 GeV/c</t>
  </si>
  <si>
    <t>Distanza START-STOP di riferimento</t>
  </si>
  <si>
    <t>001-1</t>
  </si>
  <si>
    <t>001-2</t>
  </si>
  <si>
    <t>d78meas,min</t>
  </si>
  <si>
    <t>d78meas,max</t>
  </si>
  <si>
    <t>002-1</t>
  </si>
  <si>
    <t>d78min</t>
  </si>
  <si>
    <t>d78max</t>
  </si>
  <si>
    <t>002-2</t>
  </si>
  <si>
    <t>dSTART-STOPmeas</t>
  </si>
  <si>
    <t>NOTE: values in cm</t>
  </si>
  <si>
    <t>003-1</t>
  </si>
  <si>
    <t>003-2</t>
  </si>
  <si>
    <t>A = 2 g mol-1</t>
  </si>
  <si>
    <t>004-1</t>
  </si>
  <si>
    <t>sigma = A / (rho Na L) log(N0/N(L))</t>
  </si>
  <si>
    <t xml:space="preserve">N0 tot = </t>
  </si>
  <si>
    <t>N(L) tot =</t>
  </si>
  <si>
    <t>004-2</t>
  </si>
  <si>
    <t>cm^2</t>
  </si>
  <si>
    <t>b</t>
  </si>
  <si>
    <t>005-1</t>
  </si>
  <si>
    <t>partial derivatives</t>
  </si>
  <si>
    <t>ds/dL</t>
  </si>
  <si>
    <t>b/cm</t>
  </si>
  <si>
    <t>ds/dN0</t>
  </si>
  <si>
    <t>ds/dNL</t>
  </si>
  <si>
    <t>error</t>
  </si>
  <si>
    <t>005-2</t>
  </si>
  <si>
    <t>006-1</t>
  </si>
  <si>
    <t>006-2</t>
  </si>
  <si>
    <t>007-1</t>
  </si>
  <si>
    <t>007-2</t>
  </si>
  <si>
    <t>Errore</t>
  </si>
  <si>
    <t>008-1</t>
  </si>
  <si>
    <t>008-2</t>
  </si>
  <si>
    <t>009-1</t>
  </si>
  <si>
    <t>?</t>
  </si>
  <si>
    <t>009-2</t>
  </si>
  <si>
    <t>010-1</t>
  </si>
  <si>
    <t>010-2</t>
  </si>
  <si>
    <t>011-1</t>
  </si>
  <si>
    <t>011-2</t>
  </si>
  <si>
    <t>012-1</t>
  </si>
  <si>
    <t>012-2</t>
  </si>
  <si>
    <t>013-1</t>
  </si>
  <si>
    <t>I43 è con la il valore delle slide</t>
  </si>
  <si>
    <t>il prof ha dwtt che c'è un errore del 11% a causa del misunderstandin su qyelle decadute in 1</t>
  </si>
  <si>
    <t>I blu sono vertici sospetti a casa</t>
  </si>
  <si>
    <t>013-2</t>
  </si>
  <si>
    <t>arancioni sono +-1</t>
  </si>
  <si>
    <t>014-1</t>
  </si>
  <si>
    <t>014-2</t>
  </si>
  <si>
    <t>015-1</t>
  </si>
  <si>
    <t>015-2</t>
  </si>
  <si>
    <t>016-1</t>
  </si>
  <si>
    <t>016-2</t>
  </si>
  <si>
    <t>017-1</t>
  </si>
  <si>
    <t>017-2</t>
  </si>
  <si>
    <t>018-1</t>
  </si>
  <si>
    <t>018-2</t>
  </si>
  <si>
    <t>019-1</t>
  </si>
  <si>
    <t>019-2</t>
  </si>
  <si>
    <t>020-1</t>
  </si>
  <si>
    <t>020-2</t>
  </si>
  <si>
    <t>Differenza sopravvissuti-mort</t>
  </si>
  <si>
    <t>021-1</t>
  </si>
  <si>
    <t>021-2</t>
  </si>
  <si>
    <t>022-1</t>
  </si>
  <si>
    <t>022-2</t>
  </si>
  <si>
    <t>023-1</t>
  </si>
  <si>
    <t>023-2</t>
  </si>
  <si>
    <t>024-1</t>
  </si>
  <si>
    <t>024-2</t>
  </si>
  <si>
    <t>%</t>
  </si>
  <si>
    <t>025-1</t>
  </si>
  <si>
    <t>025-2</t>
  </si>
  <si>
    <t>Total decays</t>
  </si>
  <si>
    <t>3pi decays</t>
  </si>
  <si>
    <t>PDG value</t>
  </si>
  <si>
    <t>Errore BR</t>
  </si>
  <si>
    <t>±</t>
  </si>
  <si>
    <t>2 (sistematico)</t>
  </si>
  <si>
    <t>1 (sistematico)</t>
  </si>
  <si>
    <t>Test Z</t>
  </si>
  <si>
    <t>uguale a 017-2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</si>
</sst>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rgb="FF00B050"/>
      <name val="Calibri (Body)"/>
    </font>
    <font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BC38A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11" fontId="7" fillId="0" borderId="0" xfId="0" applyNumberFormat="1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1" fontId="7" fillId="0" borderId="0" xfId="0" applyNumberFormat="1" applyFont="1"/>
    <xf numFmtId="16" fontId="0" fillId="0" borderId="0" xfId="0" applyNumberFormat="1"/>
    <xf numFmtId="2" fontId="0" fillId="0" borderId="0" xfId="0" applyNumberFormat="1"/>
    <xf numFmtId="3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3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1308103</xdr:colOff>
      <xdr:row>1</xdr:row>
      <xdr:rowOff>177798</xdr:rowOff>
    </xdr:from>
    <xdr:to>
      <xdr:col>4</xdr:col>
      <xdr:colOff>1555163</xdr:colOff>
      <xdr:row>13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712F3B-0BE6-EA59-999C-4AB20A3920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494" t="161" r="29421" b="-613"/>
        <a:stretch/>
      </xdr:blipFill>
      <xdr:spPr>
        <a:xfrm rot="16200000">
          <a:off x="5235282" y="-1577681"/>
          <a:ext cx="2336801" cy="6254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DDD4-F087-4B4A-A959-3CF55C441A72}">
  <dimension ref="A1:M88"/>
  <sheetViews>
    <sheetView topLeftCell="A24" workbookViewId="0">
      <selection activeCell="J46" sqref="J46"/>
    </sheetView>
  </sheetViews>
  <sheetFormatPr baseColWidth="10" defaultRowHeight="16" x14ac:dyDescent="0.2"/>
  <cols>
    <col min="1" max="1" width="25.83203125" customWidth="1"/>
    <col min="2" max="2" width="26.83203125" customWidth="1"/>
    <col min="3" max="3" width="28.5" customWidth="1"/>
    <col min="4" max="4" width="23.5" customWidth="1"/>
    <col min="5" max="5" width="24.33203125" customWidth="1"/>
    <col min="6" max="7" width="20.33203125" customWidth="1"/>
    <col min="8" max="8" width="16.1640625" customWidth="1"/>
    <col min="9" max="9" width="15" customWidth="1"/>
    <col min="10" max="10" width="12.5" customWidth="1"/>
  </cols>
  <sheetData>
    <row r="1" spans="1:9" x14ac:dyDescent="0.2">
      <c r="A1" s="1" t="s">
        <v>34</v>
      </c>
    </row>
    <row r="2" spans="1:9" x14ac:dyDescent="0.2">
      <c r="A2" s="1"/>
    </row>
    <row r="3" spans="1:9" x14ac:dyDescent="0.2">
      <c r="A3" s="1" t="s">
        <v>20</v>
      </c>
    </row>
    <row r="4" spans="1:9" x14ac:dyDescent="0.2">
      <c r="A4" s="1"/>
    </row>
    <row r="5" spans="1:9" x14ac:dyDescent="0.2">
      <c r="A5" s="1"/>
    </row>
    <row r="6" spans="1:9" x14ac:dyDescent="0.2">
      <c r="A6" s="1"/>
    </row>
    <row r="7" spans="1:9" x14ac:dyDescent="0.2">
      <c r="A7" s="1"/>
    </row>
    <row r="8" spans="1:9" x14ac:dyDescent="0.2">
      <c r="A8" s="1"/>
    </row>
    <row r="9" spans="1:9" x14ac:dyDescent="0.2">
      <c r="A9" s="1"/>
    </row>
    <row r="10" spans="1:9" x14ac:dyDescent="0.2">
      <c r="A10" s="1"/>
    </row>
    <row r="11" spans="1:9" x14ac:dyDescent="0.2">
      <c r="A11" s="1"/>
    </row>
    <row r="13" spans="1:9" x14ac:dyDescent="0.2">
      <c r="A13" s="1"/>
    </row>
    <row r="14" spans="1:9" x14ac:dyDescent="0.2">
      <c r="A14" s="1" t="s">
        <v>21</v>
      </c>
    </row>
    <row r="16" spans="1:9" x14ac:dyDescent="0.2">
      <c r="A16" t="s">
        <v>30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</row>
    <row r="17" spans="1:11" s="6" customFormat="1" x14ac:dyDescent="0.2">
      <c r="A17" s="6" t="s">
        <v>31</v>
      </c>
      <c r="B17" s="6">
        <v>-5.1700000000000003E-2</v>
      </c>
      <c r="C17" s="6">
        <v>8.5736000000000008</v>
      </c>
      <c r="D17" s="6">
        <v>-8.7030999999999992</v>
      </c>
      <c r="E17" s="6">
        <v>-7.4099999999999999E-2</v>
      </c>
      <c r="F17" s="6">
        <v>0</v>
      </c>
      <c r="G17" s="6">
        <v>0</v>
      </c>
      <c r="H17" s="6">
        <v>-2.9499999999999998E-2</v>
      </c>
      <c r="I17" s="6">
        <v>-4.99E-2</v>
      </c>
    </row>
    <row r="18" spans="1:11" s="6" customFormat="1" x14ac:dyDescent="0.2">
      <c r="A18" s="6" t="s">
        <v>32</v>
      </c>
      <c r="B18" s="6">
        <v>29.970300000000002</v>
      </c>
      <c r="C18" s="6">
        <v>14.975199999999999</v>
      </c>
      <c r="D18" s="6">
        <v>14.985900000000001</v>
      </c>
      <c r="E18" s="6">
        <v>-5.5999999999999999E-3</v>
      </c>
      <c r="F18" s="6">
        <v>0</v>
      </c>
      <c r="G18" s="6">
        <v>0</v>
      </c>
      <c r="H18" s="6">
        <v>23.232700000000001</v>
      </c>
      <c r="I18" s="6">
        <v>-4.9466000000000001</v>
      </c>
    </row>
    <row r="20" spans="1:11" x14ac:dyDescent="0.2">
      <c r="A20" s="1" t="s">
        <v>33</v>
      </c>
    </row>
    <row r="22" spans="1:11" x14ac:dyDescent="0.2">
      <c r="A22" t="s">
        <v>30</v>
      </c>
      <c r="B22" t="s">
        <v>22</v>
      </c>
      <c r="C22" t="s">
        <v>23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</row>
    <row r="23" spans="1:11" s="6" customFormat="1" x14ac:dyDescent="0.2">
      <c r="A23" s="6" t="s">
        <v>31</v>
      </c>
      <c r="B23" s="6">
        <v>-2.9999999999999997E-4</v>
      </c>
      <c r="C23" s="6">
        <v>8.6404999999999994</v>
      </c>
      <c r="D23" s="6">
        <v>-8.641</v>
      </c>
      <c r="E23" s="6">
        <v>-2.9999999999999997E-4</v>
      </c>
      <c r="F23" s="6">
        <v>8.6417999999999999</v>
      </c>
      <c r="G23" s="6">
        <v>-8.6408000000000005</v>
      </c>
      <c r="H23" s="6">
        <v>-1.6500000000000001E-2</v>
      </c>
      <c r="I23" s="6">
        <v>-1.3899999999999999E-2</v>
      </c>
    </row>
    <row r="24" spans="1:11" s="6" customFormat="1" x14ac:dyDescent="0.2">
      <c r="A24" s="6" t="s">
        <v>32</v>
      </c>
      <c r="B24" s="6">
        <v>29.970300000000002</v>
      </c>
      <c r="C24" s="6">
        <v>14.9801</v>
      </c>
      <c r="D24" s="6">
        <v>14.9838</v>
      </c>
      <c r="E24" s="6">
        <v>-4.3E-3</v>
      </c>
      <c r="F24" s="6">
        <v>-14.9252</v>
      </c>
      <c r="G24" s="6">
        <v>-14.9831</v>
      </c>
      <c r="H24" s="6">
        <v>23.238299999999999</v>
      </c>
      <c r="I24" s="6">
        <v>-4.9396000000000004</v>
      </c>
    </row>
    <row r="26" spans="1:11" s="7" customFormat="1" x14ac:dyDescent="0.2">
      <c r="A26" s="5"/>
      <c r="B26" s="7" t="s">
        <v>13</v>
      </c>
      <c r="C26" s="7" t="s">
        <v>14</v>
      </c>
      <c r="D26" s="7" t="s">
        <v>15</v>
      </c>
      <c r="E26" s="7" t="s">
        <v>35</v>
      </c>
    </row>
    <row r="27" spans="1:11" x14ac:dyDescent="0.2">
      <c r="B27">
        <f>I27/I29</f>
        <v>1.6502294351246898</v>
      </c>
      <c r="C27">
        <f>I28/I30</f>
        <v>2.1540634437335209</v>
      </c>
      <c r="D27">
        <f>(C27+B27)/2</f>
        <v>1.9021464394291052</v>
      </c>
      <c r="E27">
        <f>I31/D27</f>
        <v>39.429140914360879</v>
      </c>
      <c r="H27" s="7" t="s">
        <v>38</v>
      </c>
      <c r="I27" s="10">
        <v>46.5</v>
      </c>
      <c r="K27" t="s">
        <v>45</v>
      </c>
    </row>
    <row r="28" spans="1:11" x14ac:dyDescent="0.2">
      <c r="A28" t="s">
        <v>62</v>
      </c>
      <c r="E28">
        <v>0.2</v>
      </c>
      <c r="F28" t="s">
        <v>72</v>
      </c>
      <c r="H28" s="5" t="s">
        <v>39</v>
      </c>
      <c r="I28">
        <v>60.7</v>
      </c>
    </row>
    <row r="29" spans="1:11" x14ac:dyDescent="0.2">
      <c r="H29" s="5" t="s">
        <v>41</v>
      </c>
      <c r="I29">
        <f>H24-I24</f>
        <v>28.177900000000001</v>
      </c>
    </row>
    <row r="30" spans="1:11" x14ac:dyDescent="0.2">
      <c r="H30" s="5" t="s">
        <v>42</v>
      </c>
      <c r="I30">
        <f>H18-I18</f>
        <v>28.179300000000001</v>
      </c>
    </row>
    <row r="31" spans="1:11" x14ac:dyDescent="0.2">
      <c r="H31" s="5" t="s">
        <v>44</v>
      </c>
      <c r="I31">
        <v>75</v>
      </c>
    </row>
    <row r="33" spans="1:13" x14ac:dyDescent="0.2">
      <c r="H33" s="3" t="s">
        <v>19</v>
      </c>
    </row>
    <row r="34" spans="1:13" s="8" customFormat="1" x14ac:dyDescent="0.2">
      <c r="H34" s="8" t="s">
        <v>16</v>
      </c>
      <c r="J34" s="8">
        <v>1.6</v>
      </c>
      <c r="K34" s="11">
        <v>2.0390000000000001E-20</v>
      </c>
    </row>
    <row r="35" spans="1:13" s="8" customFormat="1" x14ac:dyDescent="0.2">
      <c r="H35" s="8" t="s">
        <v>48</v>
      </c>
      <c r="J35" s="15">
        <v>2.0129999999999999</v>
      </c>
    </row>
    <row r="36" spans="1:13" s="8" customFormat="1" x14ac:dyDescent="0.2">
      <c r="H36" s="8" t="s">
        <v>17</v>
      </c>
      <c r="J36" s="8">
        <v>0.14099999999999999</v>
      </c>
    </row>
    <row r="37" spans="1:13" s="8" customFormat="1" x14ac:dyDescent="0.2">
      <c r="H37" s="8" t="s">
        <v>18</v>
      </c>
      <c r="J37" s="11">
        <v>6.0220000000000003E+23</v>
      </c>
    </row>
    <row r="38" spans="1:1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100</v>
      </c>
    </row>
    <row r="39" spans="1:13" x14ac:dyDescent="0.2">
      <c r="A39" t="s">
        <v>36</v>
      </c>
      <c r="B39">
        <v>6</v>
      </c>
      <c r="C39">
        <v>0</v>
      </c>
      <c r="D39">
        <v>0</v>
      </c>
      <c r="E39">
        <v>6</v>
      </c>
      <c r="F39">
        <f>B39-(D39+C39+E39)</f>
        <v>0</v>
      </c>
      <c r="H39" s="8" t="s">
        <v>50</v>
      </c>
    </row>
    <row r="40" spans="1:13" x14ac:dyDescent="0.2">
      <c r="A40" t="s">
        <v>37</v>
      </c>
      <c r="B40">
        <v>7</v>
      </c>
      <c r="C40">
        <v>2</v>
      </c>
      <c r="D40">
        <v>1</v>
      </c>
      <c r="E40">
        <v>4</v>
      </c>
      <c r="F40">
        <f t="shared" ref="F40:F88" si="0">B40-(D40+C40+E40)</f>
        <v>0</v>
      </c>
    </row>
    <row r="41" spans="1:13" x14ac:dyDescent="0.2">
      <c r="A41" t="s">
        <v>40</v>
      </c>
      <c r="B41">
        <v>12</v>
      </c>
      <c r="C41">
        <v>3</v>
      </c>
      <c r="D41">
        <v>0</v>
      </c>
      <c r="E41">
        <v>9</v>
      </c>
      <c r="F41">
        <f t="shared" si="0"/>
        <v>0</v>
      </c>
    </row>
    <row r="42" spans="1:13" x14ac:dyDescent="0.2">
      <c r="A42" t="s">
        <v>43</v>
      </c>
      <c r="B42">
        <v>5</v>
      </c>
      <c r="C42">
        <v>1</v>
      </c>
      <c r="D42">
        <v>0</v>
      </c>
      <c r="E42">
        <v>4</v>
      </c>
      <c r="F42">
        <f t="shared" si="0"/>
        <v>0</v>
      </c>
      <c r="H42" s="4" t="s">
        <v>11</v>
      </c>
      <c r="K42" t="s">
        <v>68</v>
      </c>
      <c r="L42" s="4" t="s">
        <v>12</v>
      </c>
    </row>
    <row r="43" spans="1:13" x14ac:dyDescent="0.2">
      <c r="A43" t="s">
        <v>46</v>
      </c>
      <c r="B43">
        <v>9</v>
      </c>
      <c r="C43">
        <v>2</v>
      </c>
      <c r="D43">
        <v>2</v>
      </c>
      <c r="E43">
        <v>5</v>
      </c>
      <c r="F43">
        <f t="shared" si="0"/>
        <v>0</v>
      </c>
      <c r="H43" s="12">
        <f>J35/(J36*J37*E27)*LN(I48/I49)</f>
        <v>2.296442691919403E-25</v>
      </c>
      <c r="I43" t="s">
        <v>54</v>
      </c>
      <c r="J43" s="12">
        <f>(K34/E27)*LN(I48/I49)</f>
        <v>1.9750992620017236E-22</v>
      </c>
    </row>
    <row r="44" spans="1:13" x14ac:dyDescent="0.2">
      <c r="A44" t="s">
        <v>47</v>
      </c>
      <c r="B44">
        <v>9</v>
      </c>
      <c r="C44">
        <v>2</v>
      </c>
      <c r="D44">
        <v>1</v>
      </c>
      <c r="E44">
        <v>6</v>
      </c>
      <c r="F44">
        <f t="shared" si="0"/>
        <v>0</v>
      </c>
      <c r="H44" s="12">
        <f>H43*1E+24</f>
        <v>0.22964426919194031</v>
      </c>
      <c r="I44" t="s">
        <v>55</v>
      </c>
      <c r="K44">
        <f>SQRT(POWER(I54*E28,2) + POWER(I55*SQRT(I48),2) + POWER(I56*SQRT(I49),2))</f>
        <v>4.8569578786369791E-2</v>
      </c>
      <c r="L44" s="17">
        <f>K44/H44*100</f>
        <v>21.149919811747868</v>
      </c>
      <c r="M44" t="s">
        <v>109</v>
      </c>
    </row>
    <row r="45" spans="1:13" x14ac:dyDescent="0.2">
      <c r="A45" t="s">
        <v>49</v>
      </c>
      <c r="B45">
        <v>5</v>
      </c>
      <c r="C45">
        <v>1</v>
      </c>
      <c r="D45">
        <v>0</v>
      </c>
      <c r="E45">
        <v>4</v>
      </c>
      <c r="F45">
        <f t="shared" si="0"/>
        <v>0</v>
      </c>
    </row>
    <row r="46" spans="1:13" x14ac:dyDescent="0.2">
      <c r="A46" t="s">
        <v>53</v>
      </c>
      <c r="B46">
        <v>5</v>
      </c>
      <c r="C46">
        <v>1</v>
      </c>
      <c r="D46">
        <v>0</v>
      </c>
      <c r="E46">
        <v>4</v>
      </c>
      <c r="F46">
        <f t="shared" si="0"/>
        <v>0</v>
      </c>
    </row>
    <row r="47" spans="1:13" ht="16" customHeight="1" x14ac:dyDescent="0.2">
      <c r="A47" t="s">
        <v>56</v>
      </c>
      <c r="B47">
        <v>14</v>
      </c>
      <c r="C47">
        <v>3</v>
      </c>
      <c r="D47">
        <v>1</v>
      </c>
      <c r="E47">
        <v>10</v>
      </c>
      <c r="F47">
        <f t="shared" si="0"/>
        <v>0</v>
      </c>
    </row>
    <row r="48" spans="1:13" x14ac:dyDescent="0.2">
      <c r="A48" t="s">
        <v>63</v>
      </c>
      <c r="B48">
        <v>6</v>
      </c>
      <c r="C48">
        <v>1</v>
      </c>
      <c r="D48">
        <v>1</v>
      </c>
      <c r="E48">
        <v>4</v>
      </c>
      <c r="F48">
        <f t="shared" si="0"/>
        <v>0</v>
      </c>
      <c r="H48" t="s">
        <v>51</v>
      </c>
      <c r="I48">
        <f>SUM(B39:B110)</f>
        <v>378</v>
      </c>
      <c r="K48">
        <f>I54*E28</f>
        <v>1.1648454106099953E-3</v>
      </c>
    </row>
    <row r="49" spans="1:10" x14ac:dyDescent="0.2">
      <c r="A49" t="s">
        <v>64</v>
      </c>
      <c r="B49">
        <v>5</v>
      </c>
      <c r="C49">
        <v>2</v>
      </c>
      <c r="D49">
        <v>0</v>
      </c>
      <c r="E49">
        <v>3</v>
      </c>
      <c r="F49">
        <f t="shared" si="0"/>
        <v>0</v>
      </c>
      <c r="H49" t="s">
        <v>52</v>
      </c>
      <c r="I49">
        <f>SUM(E39:E110)</f>
        <v>258</v>
      </c>
    </row>
    <row r="50" spans="1:10" x14ac:dyDescent="0.2">
      <c r="A50" t="s">
        <v>65</v>
      </c>
      <c r="B50">
        <v>9</v>
      </c>
      <c r="C50">
        <v>3</v>
      </c>
      <c r="D50">
        <v>1</v>
      </c>
      <c r="E50">
        <v>5</v>
      </c>
      <c r="F50">
        <f t="shared" si="0"/>
        <v>0</v>
      </c>
    </row>
    <row r="51" spans="1:10" x14ac:dyDescent="0.2">
      <c r="A51" t="s">
        <v>66</v>
      </c>
      <c r="B51">
        <v>5</v>
      </c>
      <c r="C51">
        <v>1</v>
      </c>
      <c r="D51">
        <v>0</v>
      </c>
      <c r="E51">
        <v>4</v>
      </c>
      <c r="F51">
        <f t="shared" si="0"/>
        <v>0</v>
      </c>
    </row>
    <row r="52" spans="1:10" x14ac:dyDescent="0.2">
      <c r="A52" t="s">
        <v>67</v>
      </c>
      <c r="B52">
        <v>6</v>
      </c>
      <c r="C52">
        <v>2</v>
      </c>
      <c r="D52">
        <v>1</v>
      </c>
      <c r="E52">
        <v>3</v>
      </c>
      <c r="F52">
        <f t="shared" si="0"/>
        <v>0</v>
      </c>
    </row>
    <row r="53" spans="1:10" x14ac:dyDescent="0.2">
      <c r="A53" t="s">
        <v>69</v>
      </c>
      <c r="B53">
        <v>7</v>
      </c>
      <c r="C53">
        <v>1</v>
      </c>
      <c r="D53">
        <v>0</v>
      </c>
      <c r="E53">
        <v>6</v>
      </c>
      <c r="F53">
        <f t="shared" si="0"/>
        <v>0</v>
      </c>
      <c r="H53" t="s">
        <v>57</v>
      </c>
    </row>
    <row r="54" spans="1:10" x14ac:dyDescent="0.2">
      <c r="A54" t="s">
        <v>70</v>
      </c>
      <c r="B54">
        <v>5</v>
      </c>
      <c r="C54">
        <v>1</v>
      </c>
      <c r="D54">
        <v>0</v>
      </c>
      <c r="E54">
        <v>4</v>
      </c>
      <c r="F54">
        <f t="shared" si="0"/>
        <v>0</v>
      </c>
      <c r="H54" t="s">
        <v>58</v>
      </c>
      <c r="I54" s="12">
        <f>H44/E27</f>
        <v>5.8242270530499763E-3</v>
      </c>
      <c r="J54" t="s">
        <v>59</v>
      </c>
    </row>
    <row r="55" spans="1:10" x14ac:dyDescent="0.2">
      <c r="A55" t="s">
        <v>71</v>
      </c>
      <c r="B55">
        <v>8</v>
      </c>
      <c r="C55">
        <v>1</v>
      </c>
      <c r="D55">
        <v>0</v>
      </c>
      <c r="E55">
        <v>7</v>
      </c>
      <c r="F55">
        <f t="shared" si="0"/>
        <v>0</v>
      </c>
      <c r="H55" t="s">
        <v>60</v>
      </c>
      <c r="I55" s="12">
        <f>J35/(J36*J37*E27)/I48*1E+24</f>
        <v>1.5906506104842735E-3</v>
      </c>
      <c r="J55" t="s">
        <v>55</v>
      </c>
    </row>
    <row r="56" spans="1:10" x14ac:dyDescent="0.2">
      <c r="A56" t="s">
        <v>73</v>
      </c>
      <c r="B56">
        <v>10</v>
      </c>
      <c r="C56">
        <v>3</v>
      </c>
      <c r="D56">
        <v>1</v>
      </c>
      <c r="E56">
        <v>6</v>
      </c>
      <c r="F56">
        <f t="shared" si="0"/>
        <v>0</v>
      </c>
      <c r="H56" t="s">
        <v>61</v>
      </c>
      <c r="I56" s="12">
        <f>-J35/(J36*J37*E27*I49)*1E+24</f>
        <v>-2.3304881037327732E-3</v>
      </c>
      <c r="J56" t="s">
        <v>55</v>
      </c>
    </row>
    <row r="57" spans="1:10" x14ac:dyDescent="0.2">
      <c r="A57" t="s">
        <v>74</v>
      </c>
      <c r="B57">
        <v>4</v>
      </c>
      <c r="C57">
        <v>1</v>
      </c>
      <c r="D57">
        <v>0</v>
      </c>
      <c r="E57">
        <v>3</v>
      </c>
      <c r="F57">
        <f t="shared" si="0"/>
        <v>0</v>
      </c>
    </row>
    <row r="58" spans="1:10" x14ac:dyDescent="0.2">
      <c r="A58" t="s">
        <v>75</v>
      </c>
      <c r="B58">
        <v>10</v>
      </c>
      <c r="C58">
        <v>3</v>
      </c>
      <c r="D58">
        <v>0</v>
      </c>
      <c r="E58">
        <v>7</v>
      </c>
      <c r="F58">
        <f t="shared" si="0"/>
        <v>0</v>
      </c>
    </row>
    <row r="59" spans="1:10" x14ac:dyDescent="0.2">
      <c r="A59" t="s">
        <v>76</v>
      </c>
      <c r="B59">
        <v>8</v>
      </c>
      <c r="C59">
        <v>2</v>
      </c>
      <c r="D59">
        <v>0</v>
      </c>
      <c r="E59">
        <v>6</v>
      </c>
      <c r="F59">
        <f t="shared" si="0"/>
        <v>0</v>
      </c>
    </row>
    <row r="60" spans="1:10" x14ac:dyDescent="0.2">
      <c r="A60" t="s">
        <v>77</v>
      </c>
      <c r="B60">
        <v>9</v>
      </c>
      <c r="C60">
        <v>1</v>
      </c>
      <c r="D60">
        <v>2</v>
      </c>
      <c r="E60">
        <v>6</v>
      </c>
      <c r="F60">
        <f t="shared" si="0"/>
        <v>0</v>
      </c>
    </row>
    <row r="61" spans="1:10" x14ac:dyDescent="0.2">
      <c r="A61" t="s">
        <v>78</v>
      </c>
      <c r="B61">
        <v>6</v>
      </c>
      <c r="C61">
        <v>1</v>
      </c>
      <c r="D61">
        <v>0</v>
      </c>
      <c r="E61">
        <v>5</v>
      </c>
      <c r="F61">
        <f t="shared" si="0"/>
        <v>0</v>
      </c>
    </row>
    <row r="62" spans="1:10" x14ac:dyDescent="0.2">
      <c r="A62" t="s">
        <v>79</v>
      </c>
      <c r="B62">
        <v>10</v>
      </c>
      <c r="C62">
        <v>0</v>
      </c>
      <c r="D62">
        <v>0</v>
      </c>
      <c r="E62">
        <v>10</v>
      </c>
      <c r="F62">
        <f t="shared" si="0"/>
        <v>0</v>
      </c>
    </row>
    <row r="63" spans="1:10" x14ac:dyDescent="0.2">
      <c r="A63" s="13" t="s">
        <v>80</v>
      </c>
      <c r="B63">
        <v>9</v>
      </c>
      <c r="E63" s="13"/>
      <c r="F63">
        <f t="shared" si="0"/>
        <v>9</v>
      </c>
    </row>
    <row r="64" spans="1:10" x14ac:dyDescent="0.2">
      <c r="A64" t="s">
        <v>84</v>
      </c>
      <c r="B64">
        <v>11</v>
      </c>
      <c r="C64">
        <v>4</v>
      </c>
      <c r="D64">
        <v>1</v>
      </c>
      <c r="E64" s="14">
        <v>6</v>
      </c>
      <c r="F64">
        <f t="shared" si="0"/>
        <v>0</v>
      </c>
      <c r="H64" t="s">
        <v>81</v>
      </c>
    </row>
    <row r="65" spans="1:8" x14ac:dyDescent="0.2">
      <c r="A65" t="s">
        <v>86</v>
      </c>
      <c r="B65">
        <v>7</v>
      </c>
      <c r="C65">
        <v>1</v>
      </c>
      <c r="D65">
        <v>0</v>
      </c>
      <c r="E65">
        <v>6</v>
      </c>
      <c r="F65">
        <f t="shared" si="0"/>
        <v>0</v>
      </c>
    </row>
    <row r="66" spans="1:8" x14ac:dyDescent="0.2">
      <c r="A66" t="s">
        <v>87</v>
      </c>
      <c r="B66">
        <v>5</v>
      </c>
      <c r="C66">
        <v>1</v>
      </c>
      <c r="D66">
        <v>2</v>
      </c>
      <c r="E66">
        <v>2</v>
      </c>
      <c r="F66">
        <f t="shared" si="0"/>
        <v>0</v>
      </c>
    </row>
    <row r="67" spans="1:8" x14ac:dyDescent="0.2">
      <c r="A67" t="s">
        <v>88</v>
      </c>
      <c r="B67">
        <v>8</v>
      </c>
      <c r="C67">
        <v>1</v>
      </c>
      <c r="D67">
        <v>1</v>
      </c>
      <c r="E67">
        <v>6</v>
      </c>
      <c r="F67">
        <f t="shared" si="0"/>
        <v>0</v>
      </c>
      <c r="H67" t="s">
        <v>82</v>
      </c>
    </row>
    <row r="68" spans="1:8" x14ac:dyDescent="0.2">
      <c r="A68" t="s">
        <v>89</v>
      </c>
      <c r="B68">
        <v>7</v>
      </c>
      <c r="C68">
        <v>0</v>
      </c>
      <c r="D68">
        <v>1</v>
      </c>
      <c r="E68">
        <v>6</v>
      </c>
      <c r="F68">
        <f t="shared" si="0"/>
        <v>0</v>
      </c>
    </row>
    <row r="69" spans="1:8" x14ac:dyDescent="0.2">
      <c r="A69" t="s">
        <v>90</v>
      </c>
      <c r="B69">
        <v>7</v>
      </c>
      <c r="C69">
        <v>2</v>
      </c>
      <c r="D69">
        <v>0</v>
      </c>
      <c r="E69">
        <v>5</v>
      </c>
      <c r="F69">
        <f t="shared" si="0"/>
        <v>0</v>
      </c>
    </row>
    <row r="70" spans="1:8" x14ac:dyDescent="0.2">
      <c r="A70" t="s">
        <v>91</v>
      </c>
      <c r="B70">
        <v>8</v>
      </c>
      <c r="C70">
        <v>1</v>
      </c>
      <c r="D70">
        <v>0</v>
      </c>
      <c r="E70">
        <v>7</v>
      </c>
      <c r="F70">
        <f t="shared" si="0"/>
        <v>0</v>
      </c>
      <c r="H70" t="s">
        <v>83</v>
      </c>
    </row>
    <row r="71" spans="1:8" x14ac:dyDescent="0.2">
      <c r="A71" t="s">
        <v>92</v>
      </c>
      <c r="B71">
        <v>8</v>
      </c>
      <c r="C71">
        <v>1</v>
      </c>
      <c r="D71">
        <v>1</v>
      </c>
      <c r="E71">
        <v>6</v>
      </c>
      <c r="F71">
        <f t="shared" si="0"/>
        <v>0</v>
      </c>
      <c r="H71" t="s">
        <v>85</v>
      </c>
    </row>
    <row r="72" spans="1:8" x14ac:dyDescent="0.2">
      <c r="A72" t="s">
        <v>93</v>
      </c>
      <c r="B72">
        <v>5</v>
      </c>
      <c r="C72">
        <v>0</v>
      </c>
      <c r="D72">
        <v>2</v>
      </c>
      <c r="E72">
        <v>3</v>
      </c>
      <c r="F72">
        <f t="shared" si="0"/>
        <v>0</v>
      </c>
    </row>
    <row r="73" spans="1:8" x14ac:dyDescent="0.2">
      <c r="A73" t="s">
        <v>94</v>
      </c>
      <c r="B73">
        <v>7</v>
      </c>
      <c r="C73">
        <v>2</v>
      </c>
      <c r="D73">
        <v>0</v>
      </c>
      <c r="E73">
        <v>5</v>
      </c>
      <c r="F73">
        <f t="shared" si="0"/>
        <v>0</v>
      </c>
    </row>
    <row r="74" spans="1:8" x14ac:dyDescent="0.2">
      <c r="A74" t="s">
        <v>95</v>
      </c>
      <c r="B74">
        <v>7</v>
      </c>
      <c r="C74">
        <v>1</v>
      </c>
      <c r="D74">
        <v>2</v>
      </c>
      <c r="E74">
        <v>4</v>
      </c>
      <c r="F74">
        <f t="shared" si="0"/>
        <v>0</v>
      </c>
    </row>
    <row r="75" spans="1:8" x14ac:dyDescent="0.2">
      <c r="A75" t="s">
        <v>96</v>
      </c>
      <c r="B75">
        <v>13</v>
      </c>
      <c r="C75">
        <v>3</v>
      </c>
      <c r="D75">
        <v>4</v>
      </c>
      <c r="E75">
        <v>6</v>
      </c>
      <c r="F75">
        <f t="shared" si="0"/>
        <v>0</v>
      </c>
    </row>
    <row r="76" spans="1:8" x14ac:dyDescent="0.2">
      <c r="A76" t="s">
        <v>97</v>
      </c>
      <c r="B76">
        <v>9</v>
      </c>
      <c r="C76">
        <v>0</v>
      </c>
      <c r="D76">
        <v>2</v>
      </c>
      <c r="E76">
        <v>7</v>
      </c>
      <c r="F76">
        <f t="shared" si="0"/>
        <v>0</v>
      </c>
    </row>
    <row r="77" spans="1:8" x14ac:dyDescent="0.2">
      <c r="A77" t="s">
        <v>98</v>
      </c>
      <c r="B77">
        <v>6</v>
      </c>
      <c r="C77">
        <v>0</v>
      </c>
      <c r="D77">
        <v>1</v>
      </c>
      <c r="E77">
        <v>5</v>
      </c>
      <c r="F77">
        <f t="shared" si="0"/>
        <v>0</v>
      </c>
    </row>
    <row r="78" spans="1:8" x14ac:dyDescent="0.2">
      <c r="A78" t="s">
        <v>99</v>
      </c>
      <c r="B78">
        <v>8</v>
      </c>
      <c r="C78">
        <v>3</v>
      </c>
      <c r="D78">
        <v>1</v>
      </c>
      <c r="E78">
        <v>4</v>
      </c>
      <c r="F78">
        <f t="shared" si="0"/>
        <v>0</v>
      </c>
    </row>
    <row r="79" spans="1:8" x14ac:dyDescent="0.2">
      <c r="A79" t="s">
        <v>101</v>
      </c>
      <c r="B79">
        <v>7</v>
      </c>
      <c r="C79">
        <v>3</v>
      </c>
      <c r="D79">
        <v>0</v>
      </c>
      <c r="E79">
        <v>4</v>
      </c>
      <c r="F79">
        <f t="shared" si="0"/>
        <v>0</v>
      </c>
    </row>
    <row r="80" spans="1:8" x14ac:dyDescent="0.2">
      <c r="A80" t="s">
        <v>102</v>
      </c>
      <c r="B80">
        <v>5</v>
      </c>
      <c r="C80">
        <v>2</v>
      </c>
      <c r="D80">
        <v>1</v>
      </c>
      <c r="E80">
        <v>2</v>
      </c>
      <c r="F80">
        <f t="shared" si="0"/>
        <v>0</v>
      </c>
    </row>
    <row r="81" spans="1:6" x14ac:dyDescent="0.2">
      <c r="A81" s="16" t="s">
        <v>103</v>
      </c>
      <c r="B81">
        <v>7</v>
      </c>
      <c r="C81">
        <v>1</v>
      </c>
      <c r="D81">
        <v>1</v>
      </c>
      <c r="E81">
        <v>5</v>
      </c>
      <c r="F81">
        <f t="shared" si="0"/>
        <v>0</v>
      </c>
    </row>
    <row r="82" spans="1:6" x14ac:dyDescent="0.2">
      <c r="A82" t="s">
        <v>104</v>
      </c>
      <c r="B82">
        <v>6</v>
      </c>
      <c r="C82">
        <v>1</v>
      </c>
      <c r="D82">
        <v>0</v>
      </c>
      <c r="E82">
        <v>5</v>
      </c>
      <c r="F82">
        <f t="shared" si="0"/>
        <v>0</v>
      </c>
    </row>
    <row r="83" spans="1:6" x14ac:dyDescent="0.2">
      <c r="A83" t="s">
        <v>105</v>
      </c>
      <c r="B83">
        <v>7</v>
      </c>
      <c r="C83">
        <v>1</v>
      </c>
      <c r="D83">
        <v>1</v>
      </c>
      <c r="E83">
        <v>5</v>
      </c>
      <c r="F83">
        <f t="shared" si="0"/>
        <v>0</v>
      </c>
    </row>
    <row r="84" spans="1:6" x14ac:dyDescent="0.2">
      <c r="A84" t="s">
        <v>106</v>
      </c>
      <c r="B84">
        <v>10</v>
      </c>
      <c r="C84">
        <v>1</v>
      </c>
      <c r="D84">
        <v>3</v>
      </c>
      <c r="E84">
        <v>6</v>
      </c>
      <c r="F84">
        <f t="shared" si="0"/>
        <v>0</v>
      </c>
    </row>
    <row r="85" spans="1:6" x14ac:dyDescent="0.2">
      <c r="A85" t="s">
        <v>107</v>
      </c>
      <c r="B85">
        <v>9</v>
      </c>
      <c r="C85">
        <v>0</v>
      </c>
      <c r="D85">
        <v>1</v>
      </c>
      <c r="E85">
        <v>8</v>
      </c>
      <c r="F85">
        <f t="shared" si="0"/>
        <v>0</v>
      </c>
    </row>
    <row r="86" spans="1:6" x14ac:dyDescent="0.2">
      <c r="A86" t="s">
        <v>108</v>
      </c>
      <c r="B86">
        <v>6</v>
      </c>
      <c r="C86">
        <v>0</v>
      </c>
      <c r="D86">
        <v>2</v>
      </c>
      <c r="E86">
        <v>4</v>
      </c>
      <c r="F86">
        <f t="shared" si="0"/>
        <v>0</v>
      </c>
    </row>
    <row r="87" spans="1:6" x14ac:dyDescent="0.2">
      <c r="A87" t="s">
        <v>110</v>
      </c>
      <c r="B87">
        <v>10</v>
      </c>
      <c r="C87">
        <v>1</v>
      </c>
      <c r="D87">
        <v>2</v>
      </c>
      <c r="E87">
        <v>7</v>
      </c>
      <c r="F87">
        <f t="shared" si="0"/>
        <v>0</v>
      </c>
    </row>
    <row r="88" spans="1:6" x14ac:dyDescent="0.2">
      <c r="A88" t="s">
        <v>111</v>
      </c>
      <c r="B88">
        <v>6</v>
      </c>
      <c r="C88">
        <v>3</v>
      </c>
      <c r="D88">
        <v>0</v>
      </c>
      <c r="E88">
        <v>3</v>
      </c>
      <c r="F88">
        <f t="shared" si="0"/>
        <v>0</v>
      </c>
    </row>
  </sheetData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B55B-8003-8B4B-8DBF-93AEA3F4FB22}">
  <dimension ref="A1:L53"/>
  <sheetViews>
    <sheetView tabSelected="1" workbookViewId="0">
      <selection activeCell="E30" sqref="E30"/>
    </sheetView>
  </sheetViews>
  <sheetFormatPr baseColWidth="10" defaultRowHeight="16" x14ac:dyDescent="0.2"/>
  <cols>
    <col min="1" max="1" width="23.1640625" customWidth="1"/>
    <col min="2" max="2" width="28.1640625" customWidth="1"/>
    <col min="3" max="4" width="25.1640625" customWidth="1"/>
    <col min="5" max="5" width="17.83203125" customWidth="1"/>
    <col min="6" max="6" width="19.6640625" customWidth="1"/>
    <col min="7" max="7" width="14.83203125" customWidth="1"/>
    <col min="9" max="9" width="15" customWidth="1"/>
    <col min="10" max="10" width="2.33203125" customWidth="1"/>
    <col min="12" max="12" width="2.6640625" customWidth="1"/>
  </cols>
  <sheetData>
    <row r="1" spans="1:12" s="2" customFormat="1" x14ac:dyDescent="0.2">
      <c r="A1" s="2" t="s">
        <v>5</v>
      </c>
    </row>
    <row r="3" spans="1:12" x14ac:dyDescent="0.2">
      <c r="A3" t="s">
        <v>6</v>
      </c>
      <c r="B3" t="s">
        <v>10</v>
      </c>
      <c r="C3" t="s">
        <v>7</v>
      </c>
      <c r="F3" t="s">
        <v>112</v>
      </c>
      <c r="G3" t="s">
        <v>113</v>
      </c>
      <c r="I3" s="9" t="s">
        <v>114</v>
      </c>
    </row>
    <row r="4" spans="1:12" x14ac:dyDescent="0.2">
      <c r="A4" t="s">
        <v>36</v>
      </c>
      <c r="B4">
        <v>14</v>
      </c>
      <c r="C4">
        <v>2</v>
      </c>
      <c r="F4">
        <f>SUM(B4:B59)</f>
        <v>621</v>
      </c>
      <c r="G4">
        <f>SUM(C4:C59)</f>
        <v>40</v>
      </c>
      <c r="I4" s="18">
        <v>5.5830000000000002</v>
      </c>
      <c r="J4" t="s">
        <v>116</v>
      </c>
      <c r="K4">
        <v>2.4E-2</v>
      </c>
      <c r="L4" t="s">
        <v>109</v>
      </c>
    </row>
    <row r="5" spans="1:12" x14ac:dyDescent="0.2">
      <c r="A5" t="s">
        <v>37</v>
      </c>
      <c r="B5">
        <v>12</v>
      </c>
      <c r="C5">
        <v>2</v>
      </c>
    </row>
    <row r="6" spans="1:12" x14ac:dyDescent="0.2">
      <c r="A6" t="s">
        <v>40</v>
      </c>
      <c r="B6">
        <v>10</v>
      </c>
      <c r="C6">
        <v>1</v>
      </c>
    </row>
    <row r="7" spans="1:12" x14ac:dyDescent="0.2">
      <c r="A7" t="s">
        <v>43</v>
      </c>
      <c r="B7">
        <v>8</v>
      </c>
      <c r="C7">
        <v>0</v>
      </c>
    </row>
    <row r="8" spans="1:12" x14ac:dyDescent="0.2">
      <c r="A8" t="s">
        <v>46</v>
      </c>
      <c r="B8">
        <v>3</v>
      </c>
      <c r="C8">
        <v>0</v>
      </c>
    </row>
    <row r="9" spans="1:12" x14ac:dyDescent="0.2">
      <c r="A9" t="s">
        <v>47</v>
      </c>
      <c r="B9">
        <v>17</v>
      </c>
      <c r="C9">
        <v>0</v>
      </c>
    </row>
    <row r="10" spans="1:12" x14ac:dyDescent="0.2">
      <c r="A10" t="s">
        <v>49</v>
      </c>
      <c r="B10">
        <v>11</v>
      </c>
      <c r="C10">
        <v>0</v>
      </c>
    </row>
    <row r="11" spans="1:12" x14ac:dyDescent="0.2">
      <c r="A11" t="s">
        <v>53</v>
      </c>
      <c r="B11">
        <v>5</v>
      </c>
      <c r="C11">
        <v>1</v>
      </c>
    </row>
    <row r="12" spans="1:12" x14ac:dyDescent="0.2">
      <c r="A12" t="s">
        <v>56</v>
      </c>
      <c r="B12">
        <v>10</v>
      </c>
      <c r="C12">
        <v>0</v>
      </c>
    </row>
    <row r="13" spans="1:12" x14ac:dyDescent="0.2">
      <c r="A13" t="s">
        <v>63</v>
      </c>
      <c r="B13">
        <v>13</v>
      </c>
      <c r="C13">
        <v>0</v>
      </c>
    </row>
    <row r="14" spans="1:12" s="8" customFormat="1" x14ac:dyDescent="0.2">
      <c r="A14" s="19" t="s">
        <v>64</v>
      </c>
      <c r="B14" s="10">
        <v>12</v>
      </c>
      <c r="C14" s="10">
        <v>0</v>
      </c>
      <c r="E14" s="8" t="s">
        <v>8</v>
      </c>
      <c r="F14" s="8" t="s">
        <v>115</v>
      </c>
      <c r="H14" s="8" t="s">
        <v>9</v>
      </c>
    </row>
    <row r="15" spans="1:12" x14ac:dyDescent="0.2">
      <c r="A15" s="19" t="s">
        <v>65</v>
      </c>
      <c r="B15" s="10">
        <v>18</v>
      </c>
      <c r="C15" s="10">
        <v>1</v>
      </c>
      <c r="D15" t="s">
        <v>117</v>
      </c>
      <c r="E15">
        <f>G4/F4</f>
        <v>6.4412238325281798E-2</v>
      </c>
      <c r="F15">
        <f>SQRT(E15*(1-E15)/F4)</f>
        <v>9.8510077694010656E-3</v>
      </c>
      <c r="H15">
        <f>F15/E15*100</f>
        <v>15.293689561995155</v>
      </c>
      <c r="I15" t="s">
        <v>109</v>
      </c>
    </row>
    <row r="16" spans="1:12" x14ac:dyDescent="0.2">
      <c r="A16" s="19" t="s">
        <v>66</v>
      </c>
      <c r="B16" s="10">
        <v>18</v>
      </c>
      <c r="C16" s="10">
        <v>0</v>
      </c>
      <c r="D16" t="s">
        <v>118</v>
      </c>
      <c r="E16">
        <f>E15*100</f>
        <v>6.4412238325281796</v>
      </c>
      <c r="F16" t="s">
        <v>109</v>
      </c>
    </row>
    <row r="17" spans="1:6" x14ac:dyDescent="0.2">
      <c r="A17" s="19" t="s">
        <v>67</v>
      </c>
      <c r="B17" s="10">
        <v>20</v>
      </c>
      <c r="C17" s="10">
        <v>0</v>
      </c>
    </row>
    <row r="18" spans="1:6" x14ac:dyDescent="0.2">
      <c r="A18" s="19" t="s">
        <v>69</v>
      </c>
      <c r="B18" s="10">
        <v>16</v>
      </c>
      <c r="C18" s="10">
        <v>2</v>
      </c>
      <c r="F18" s="8" t="s">
        <v>119</v>
      </c>
    </row>
    <row r="19" spans="1:6" x14ac:dyDescent="0.2">
      <c r="A19" s="19" t="s">
        <v>70</v>
      </c>
      <c r="B19" s="10">
        <v>13</v>
      </c>
      <c r="C19" s="10">
        <v>2</v>
      </c>
      <c r="F19">
        <f>ABS(E15*100-I4)/SQRT(K4^2+(F15*100)^2)</f>
        <v>0.87094565784975497</v>
      </c>
    </row>
    <row r="20" spans="1:6" x14ac:dyDescent="0.2">
      <c r="A20" s="19" t="s">
        <v>71</v>
      </c>
      <c r="B20" s="10">
        <v>7</v>
      </c>
      <c r="C20" s="10">
        <v>0</v>
      </c>
    </row>
    <row r="21" spans="1:6" x14ac:dyDescent="0.2">
      <c r="A21" s="19" t="s">
        <v>73</v>
      </c>
      <c r="B21" s="10">
        <v>14</v>
      </c>
      <c r="C21" s="10">
        <v>1</v>
      </c>
    </row>
    <row r="22" spans="1:6" x14ac:dyDescent="0.2">
      <c r="A22" s="19" t="s">
        <v>74</v>
      </c>
      <c r="B22" s="10">
        <v>10</v>
      </c>
      <c r="C22" s="10">
        <v>0</v>
      </c>
    </row>
    <row r="23" spans="1:6" x14ac:dyDescent="0.2">
      <c r="A23" s="19" t="s">
        <v>75</v>
      </c>
      <c r="B23" s="10">
        <v>3</v>
      </c>
      <c r="C23" s="10">
        <v>0</v>
      </c>
    </row>
    <row r="24" spans="1:6" x14ac:dyDescent="0.2">
      <c r="A24" s="19" t="s">
        <v>76</v>
      </c>
      <c r="B24" s="10">
        <v>11</v>
      </c>
      <c r="C24" s="10">
        <v>0</v>
      </c>
    </row>
    <row r="25" spans="1:6" x14ac:dyDescent="0.2">
      <c r="A25" s="19" t="s">
        <v>77</v>
      </c>
      <c r="B25" s="10">
        <v>10</v>
      </c>
      <c r="C25" s="10">
        <v>2</v>
      </c>
    </row>
    <row r="26" spans="1:6" x14ac:dyDescent="0.2">
      <c r="A26" s="16" t="s">
        <v>78</v>
      </c>
      <c r="B26" s="10">
        <v>6</v>
      </c>
      <c r="C26" s="10">
        <v>1</v>
      </c>
    </row>
    <row r="27" spans="1:6" x14ac:dyDescent="0.2">
      <c r="A27" s="19" t="s">
        <v>79</v>
      </c>
      <c r="B27" s="10">
        <v>10</v>
      </c>
      <c r="C27" s="10">
        <v>0</v>
      </c>
    </row>
    <row r="28" spans="1:6" x14ac:dyDescent="0.2">
      <c r="A28" s="19" t="s">
        <v>80</v>
      </c>
      <c r="B28" s="10">
        <v>16</v>
      </c>
      <c r="C28" s="10">
        <v>0</v>
      </c>
    </row>
    <row r="29" spans="1:6" x14ac:dyDescent="0.2">
      <c r="A29" s="19" t="s">
        <v>84</v>
      </c>
      <c r="B29" s="10">
        <v>9</v>
      </c>
      <c r="C29" s="10">
        <v>2</v>
      </c>
    </row>
    <row r="30" spans="1:6" x14ac:dyDescent="0.2">
      <c r="A30" s="19" t="s">
        <v>86</v>
      </c>
      <c r="B30" s="10">
        <v>12</v>
      </c>
      <c r="C30" s="10">
        <v>1</v>
      </c>
    </row>
    <row r="31" spans="1:6" x14ac:dyDescent="0.2">
      <c r="A31" s="19" t="s">
        <v>87</v>
      </c>
      <c r="B31" s="10">
        <v>13</v>
      </c>
      <c r="C31" s="10">
        <v>0</v>
      </c>
    </row>
    <row r="32" spans="1:6" x14ac:dyDescent="0.2">
      <c r="A32" s="16" t="s">
        <v>88</v>
      </c>
      <c r="B32" s="10">
        <v>15</v>
      </c>
      <c r="C32" s="10">
        <v>1</v>
      </c>
    </row>
    <row r="33" spans="1:4" x14ac:dyDescent="0.2">
      <c r="A33" s="19" t="s">
        <v>89</v>
      </c>
      <c r="B33" s="10">
        <v>15</v>
      </c>
      <c r="C33" s="10">
        <v>0</v>
      </c>
    </row>
    <row r="34" spans="1:4" x14ac:dyDescent="0.2">
      <c r="A34" s="19" t="s">
        <v>90</v>
      </c>
      <c r="B34" s="10">
        <v>16</v>
      </c>
      <c r="C34" s="10">
        <v>3</v>
      </c>
    </row>
    <row r="35" spans="1:4" x14ac:dyDescent="0.2">
      <c r="A35" s="19" t="s">
        <v>91</v>
      </c>
      <c r="B35" s="10">
        <v>10</v>
      </c>
      <c r="C35" s="10">
        <v>0</v>
      </c>
    </row>
    <row r="36" spans="1:4" x14ac:dyDescent="0.2">
      <c r="A36" s="19" t="s">
        <v>92</v>
      </c>
      <c r="B36" s="10">
        <v>11</v>
      </c>
      <c r="C36" s="10">
        <v>1</v>
      </c>
    </row>
    <row r="37" spans="1:4" x14ac:dyDescent="0.2">
      <c r="A37" s="19" t="s">
        <v>93</v>
      </c>
      <c r="B37" s="10">
        <v>23</v>
      </c>
      <c r="C37" s="10">
        <v>3</v>
      </c>
    </row>
    <row r="38" spans="1:4" x14ac:dyDescent="0.2">
      <c r="A38" s="19" t="s">
        <v>94</v>
      </c>
      <c r="D38" t="s">
        <v>120</v>
      </c>
    </row>
    <row r="39" spans="1:4" x14ac:dyDescent="0.2">
      <c r="A39" s="19" t="s">
        <v>95</v>
      </c>
      <c r="B39">
        <v>15</v>
      </c>
      <c r="C39">
        <v>1</v>
      </c>
    </row>
    <row r="40" spans="1:4" x14ac:dyDescent="0.2">
      <c r="A40" s="19" t="s">
        <v>96</v>
      </c>
      <c r="B40">
        <v>16</v>
      </c>
      <c r="C40">
        <v>0</v>
      </c>
    </row>
    <row r="41" spans="1:4" x14ac:dyDescent="0.2">
      <c r="A41" s="19" t="s">
        <v>97</v>
      </c>
      <c r="B41">
        <v>13</v>
      </c>
      <c r="C41">
        <v>1</v>
      </c>
    </row>
    <row r="42" spans="1:4" x14ac:dyDescent="0.2">
      <c r="A42" s="19" t="s">
        <v>98</v>
      </c>
      <c r="B42">
        <v>17</v>
      </c>
      <c r="C42">
        <v>3</v>
      </c>
    </row>
    <row r="43" spans="1:4" x14ac:dyDescent="0.2">
      <c r="A43" s="19" t="s">
        <v>99</v>
      </c>
      <c r="B43">
        <v>10</v>
      </c>
      <c r="C43">
        <v>1</v>
      </c>
    </row>
    <row r="44" spans="1:4" x14ac:dyDescent="0.2">
      <c r="A44" s="19" t="s">
        <v>101</v>
      </c>
      <c r="B44">
        <v>15</v>
      </c>
      <c r="C44">
        <v>0</v>
      </c>
    </row>
    <row r="45" spans="1:4" x14ac:dyDescent="0.2">
      <c r="A45" s="19" t="s">
        <v>102</v>
      </c>
      <c r="B45">
        <v>15</v>
      </c>
      <c r="C45">
        <v>1</v>
      </c>
    </row>
    <row r="46" spans="1:4" x14ac:dyDescent="0.2">
      <c r="A46" s="19" t="s">
        <v>103</v>
      </c>
      <c r="B46">
        <v>16</v>
      </c>
      <c r="C46">
        <v>0</v>
      </c>
    </row>
    <row r="47" spans="1:4" x14ac:dyDescent="0.2">
      <c r="A47" s="19" t="s">
        <v>104</v>
      </c>
      <c r="B47">
        <v>8</v>
      </c>
      <c r="C47">
        <v>0</v>
      </c>
    </row>
    <row r="48" spans="1:4" x14ac:dyDescent="0.2">
      <c r="A48" s="19" t="s">
        <v>105</v>
      </c>
      <c r="B48">
        <v>18</v>
      </c>
      <c r="C48">
        <v>1</v>
      </c>
    </row>
    <row r="49" spans="1:3" x14ac:dyDescent="0.2">
      <c r="A49" s="19" t="s">
        <v>106</v>
      </c>
      <c r="B49">
        <v>12</v>
      </c>
      <c r="C49">
        <v>0</v>
      </c>
    </row>
    <row r="50" spans="1:3" x14ac:dyDescent="0.2">
      <c r="A50" s="19" t="s">
        <v>107</v>
      </c>
      <c r="B50">
        <v>12</v>
      </c>
      <c r="C50">
        <v>0</v>
      </c>
    </row>
    <row r="51" spans="1:3" x14ac:dyDescent="0.2">
      <c r="A51" s="19" t="s">
        <v>108</v>
      </c>
      <c r="B51">
        <v>11</v>
      </c>
      <c r="C51">
        <v>3</v>
      </c>
    </row>
    <row r="52" spans="1:3" x14ac:dyDescent="0.2">
      <c r="A52" s="19" t="s">
        <v>110</v>
      </c>
      <c r="B52">
        <v>16</v>
      </c>
      <c r="C52">
        <v>0</v>
      </c>
    </row>
    <row r="53" spans="1:3" x14ac:dyDescent="0.2">
      <c r="A53" s="19" t="s">
        <v>111</v>
      </c>
      <c r="B53">
        <v>16</v>
      </c>
      <c r="C5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Sez Urto</vt:lpstr>
      <vt:lpstr>Decad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Giorgio Alberto Lucia</cp:lastModifiedBy>
  <dcterms:created xsi:type="dcterms:W3CDTF">2022-10-11T15:36:48Z</dcterms:created>
  <dcterms:modified xsi:type="dcterms:W3CDTF">2023-11-17T10:44:55Z</dcterms:modified>
</cp:coreProperties>
</file>