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90" documentId="8_{63744DCE-6C42-41B8-B74E-D1CE19CF747E}" xr6:coauthVersionLast="47" xr6:coauthVersionMax="47" xr10:uidLastSave="{17F2A8FC-1E31-4B43-BED4-ABF5A83B7102}"/>
  <bookViews>
    <workbookView xWindow="-120" yWindow="-120" windowWidth="20730" windowHeight="11160" xr2:uid="{07B42D37-A8E8-4F59-80DE-7E765F4C4A6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E10" i="1"/>
  <c r="C9" i="1"/>
  <c r="F9" i="1"/>
  <c r="B14" i="1"/>
  <c r="B13" i="1"/>
  <c r="B12" i="1"/>
  <c r="G12" i="1" s="1"/>
  <c r="B11" i="1"/>
  <c r="B10" i="1"/>
  <c r="B9" i="1"/>
  <c r="E11" i="1" l="1"/>
  <c r="C14" i="1"/>
  <c r="C12" i="1"/>
  <c r="C13" i="1"/>
  <c r="C11" i="1"/>
  <c r="G13" i="1"/>
  <c r="G10" i="1"/>
  <c r="G14" i="1"/>
  <c r="C10" i="1"/>
  <c r="E12" i="1" l="1"/>
  <c r="F12" i="1" s="1"/>
  <c r="F11" i="1"/>
  <c r="F10" i="1"/>
  <c r="E13" i="1" l="1"/>
  <c r="F13" i="1" s="1"/>
  <c r="H10" i="1"/>
  <c r="H11" i="1" s="1"/>
  <c r="H12" i="1" s="1"/>
  <c r="I10" i="1"/>
  <c r="I11" i="1" s="1"/>
  <c r="I12" i="1" s="1"/>
  <c r="E14" i="1" l="1"/>
  <c r="F14" i="1" s="1"/>
  <c r="J12" i="1"/>
  <c r="L12" i="1" s="1"/>
  <c r="I13" i="1"/>
  <c r="H13" i="1"/>
  <c r="H14" i="1" l="1"/>
  <c r="I14" i="1"/>
  <c r="J14" i="1" s="1"/>
  <c r="L14" i="1" s="1"/>
</calcChain>
</file>

<file path=xl/sharedStrings.xml><?xml version="1.0" encoding="utf-8"?>
<sst xmlns="http://schemas.openxmlformats.org/spreadsheetml/2006/main" count="24" uniqueCount="22">
  <si>
    <t>T</t>
  </si>
  <si>
    <t>T1</t>
  </si>
  <si>
    <t>T2</t>
  </si>
  <si>
    <t>T3</t>
  </si>
  <si>
    <t>T4</t>
  </si>
  <si>
    <t>T5</t>
  </si>
  <si>
    <t>Int rate</t>
  </si>
  <si>
    <t>C</t>
  </si>
  <si>
    <t>rec</t>
  </si>
  <si>
    <t>DISC</t>
  </si>
  <si>
    <t>lambda</t>
  </si>
  <si>
    <t>Int lambda</t>
  </si>
  <si>
    <t>surv</t>
  </si>
  <si>
    <t>T0</t>
  </si>
  <si>
    <t>yrfr</t>
  </si>
  <si>
    <t>PV</t>
  </si>
  <si>
    <t>premium leg</t>
  </si>
  <si>
    <t>cumulated</t>
  </si>
  <si>
    <t>Upfront expected</t>
  </si>
  <si>
    <t>Upfront mercato</t>
  </si>
  <si>
    <t>Differenza upfront</t>
  </si>
  <si>
    <t>default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</si>
</sst>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9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10" fontId="0" fillId="2" borderId="0" xfId="0" applyNumberFormat="1" applyFill="1"/>
    <xf numFmtId="0" fontId="0" fillId="0" borderId="0" xfId="0" applyAlignment="1">
      <alignment horizontal="center"/>
    </xf>
    <xf numFmtId="10" fontId="0" fillId="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pVWQ==&quot;"/>
    <we:property name="JykPFS4Lf3I7KVoePRVvCAQqWw==" value="&quot;QXtI&quot;"/>
    <we:property name="JykPFS4Lf3I7KVoePRVvCAk1WQ==" value="&quot;RQJMSHM=&quot;"/>
    <we:property name="JykPFS4Lf3I7KVoePRVvCAk1Wg==" value="&quot;&quot;"/>
    <we:property name="JykPFS4Lf3I7KVoePRVvCAk1Ww==" value="&quot;RQJMSHU=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A==&quot;"/>
    <we:property name="JykPFS4Lf3I7KVoePRVvFgk1WQ==" value="&quot;RQJMSHQ=&quot;"/>
    <we:property name="JykPFS4Lf3I7KVoePRVvFgk1Wg==" value="&quot;&quot;"/>
    <we:property name="JykPFS4Lf3I7KVoePRVvFgk1Ww==" value="&quot;RQJMSHc=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g==&quot;"/>
    <we:property name="JykPFS4Lf3IHJFw=" value="&quot;RQpMSHM=&quot;"/>
    <we:property name="JykPFS4Lf3IeJ0QBOQVcHxI=" value="&quot;RQJMSHReahdsdwI=&quot;"/>
    <we:property name="JykPFS4Lf3IeJ0QBOQVcHxJ2" value="&quot;&quot;"/>
    <we:property name="JykPFS4Lf3IeJ0QBOQVcHxJ3" value="&quot;&quot;"/>
    <we:property name="LiQC" value="&quot;&quot;"/>
    <we:property name="UniqueID" value="&quot;20241111707665900305&quot;"/>
    <we:property name="JykPFS4Lf3I7KVoePRVvFgk1XA==" value="&quot;&quot;"/>
    <we:property name="JykPFS4Lf3I7KVoePRVvCAQqXA==" value="&quot;QXpVWQ==&quot;"/>
    <we:property name="JykPFS4Lf3I7KVoePRVvCAk1XA==" value="&quot;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refEdit" type="matrix" appref="{6F0899F1-C35C-4057-AB92-4BD3B4AF5724}"/>
    <we:binding id="Worker" type="matrix" appref="{E8D392F5-68C9-4739-8A79-D844BF4C3582}"/>
    <we:binding id="Var0" type="matrix" appref="{2A74E88F-27FB-49DC-9617-EA51A5FC71C8}"/>
    <we:binding id="Var$D$10:$D$12" type="matrix" appref="{AADCFD18-C056-471C-9E04-8FEF77D2B029}"/>
    <we:binding id="Obj" type="matrix" appref="{6E1FA0CE-D056-4A09-A416-7965D5AFA059}"/>
    <we:binding id="Var$D$13:$D$14" type="matrix" appref="{2F668797-C4E5-449C-B2ED-3DF426AC54B3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D2D-A7DA-4E25-BAC8-F5669C670454}">
  <dimension ref="A2:L14"/>
  <sheetViews>
    <sheetView tabSelected="1" topLeftCell="B1" workbookViewId="0">
      <selection activeCell="D14" sqref="D14"/>
    </sheetView>
  </sheetViews>
  <sheetFormatPr defaultRowHeight="15" x14ac:dyDescent="0.25"/>
  <cols>
    <col min="2" max="2" width="10.7109375" bestFit="1" customWidth="1"/>
    <col min="4" max="4" width="11.7109375" bestFit="1" customWidth="1"/>
    <col min="5" max="5" width="9.7109375" bestFit="1" customWidth="1"/>
    <col min="7" max="7" width="10.42578125" bestFit="1" customWidth="1"/>
    <col min="8" max="8" width="12.28515625" bestFit="1" customWidth="1"/>
    <col min="9" max="9" width="13.570312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5703125" customWidth="1"/>
    <col min="14" max="14" width="9.28515625" customWidth="1"/>
  </cols>
  <sheetData>
    <row r="2" spans="1:12" x14ac:dyDescent="0.25">
      <c r="A2" t="s">
        <v>6</v>
      </c>
      <c r="B2" s="2">
        <v>0.03</v>
      </c>
    </row>
    <row r="3" spans="1:12" x14ac:dyDescent="0.25">
      <c r="A3" t="s">
        <v>7</v>
      </c>
      <c r="B3" s="2">
        <v>0.01</v>
      </c>
    </row>
    <row r="4" spans="1:12" x14ac:dyDescent="0.25">
      <c r="A4" t="s">
        <v>8</v>
      </c>
      <c r="B4" s="2">
        <v>0.4</v>
      </c>
    </row>
    <row r="6" spans="1:12" x14ac:dyDescent="0.25">
      <c r="H6" s="9" t="s">
        <v>17</v>
      </c>
      <c r="I6" s="9" t="s">
        <v>17</v>
      </c>
    </row>
    <row r="7" spans="1:12" x14ac:dyDescent="0.25">
      <c r="H7" s="9" t="s">
        <v>15</v>
      </c>
      <c r="I7" s="9" t="s">
        <v>15</v>
      </c>
    </row>
    <row r="8" spans="1:12" x14ac:dyDescent="0.25">
      <c r="B8" s="7" t="s">
        <v>0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14</v>
      </c>
      <c r="H8" s="7" t="s">
        <v>16</v>
      </c>
      <c r="I8" s="7" t="s">
        <v>21</v>
      </c>
      <c r="J8" s="7" t="s">
        <v>18</v>
      </c>
      <c r="K8" s="7" t="s">
        <v>19</v>
      </c>
      <c r="L8" s="7" t="s">
        <v>20</v>
      </c>
    </row>
    <row r="9" spans="1:12" x14ac:dyDescent="0.25">
      <c r="A9" t="s">
        <v>13</v>
      </c>
      <c r="B9" s="3">
        <f>DATE(2022,12,20)</f>
        <v>44915</v>
      </c>
      <c r="C9">
        <f>EXP(-$B$2*(B9-$B$9)/365)</f>
        <v>1</v>
      </c>
      <c r="E9">
        <v>0</v>
      </c>
      <c r="F9">
        <f>EXP(-E9)</f>
        <v>1</v>
      </c>
      <c r="H9">
        <v>0</v>
      </c>
      <c r="I9">
        <v>0</v>
      </c>
    </row>
    <row r="10" spans="1:12" x14ac:dyDescent="0.25">
      <c r="A10" s="1" t="s">
        <v>1</v>
      </c>
      <c r="B10" s="4">
        <f>DATE(2023,12,20)</f>
        <v>45280</v>
      </c>
      <c r="C10" s="1">
        <f t="shared" ref="C9:C14" si="0">EXP(-$B$2*(B10-$B$9)/365)</f>
        <v>0.97044553354850815</v>
      </c>
      <c r="D10" s="8">
        <v>2.5462768567530186E-2</v>
      </c>
      <c r="E10" s="1">
        <f>E9+D10*(B10-$B$9)/365</f>
        <v>2.5462768567530183E-2</v>
      </c>
      <c r="F10" s="1">
        <f>EXP(-E10)</f>
        <v>0.97485867367496148</v>
      </c>
      <c r="G10" s="1">
        <f>(B10-B9)/360</f>
        <v>1.0138888888888888</v>
      </c>
      <c r="H10" s="1">
        <f>$B$3*G10*C10*F10+H9</f>
        <v>9.591867907881791E-3</v>
      </c>
      <c r="I10" s="1">
        <f>+I9+C10*(1-$B$4)*(F9-F10)</f>
        <v>1.4638972703771493E-2</v>
      </c>
      <c r="J10" s="1"/>
      <c r="K10" s="1"/>
      <c r="L10" s="1"/>
    </row>
    <row r="11" spans="1:12" x14ac:dyDescent="0.25">
      <c r="A11" s="1" t="s">
        <v>2</v>
      </c>
      <c r="B11" s="4">
        <f>DATE(2024,12,20)</f>
        <v>45646</v>
      </c>
      <c r="C11" s="1">
        <f t="shared" si="0"/>
        <v>0.94168713146107119</v>
      </c>
      <c r="D11" s="8">
        <v>2.5462768567530186E-2</v>
      </c>
      <c r="E11" s="1">
        <f>E10+D11*(B11-$B$9)/365</f>
        <v>7.6458066712364617E-2</v>
      </c>
      <c r="F11" s="1">
        <f t="shared" ref="F11:F14" si="1">EXP(-E11)</f>
        <v>0.92639176012649005</v>
      </c>
      <c r="G11" s="1">
        <f>(B11-B10)/360</f>
        <v>1.0166666666666666</v>
      </c>
      <c r="H11" s="1">
        <f t="shared" ref="H11:H13" si="2">+$B$3*G11*C11*F11+H10</f>
        <v>1.8460975099775775E-2</v>
      </c>
      <c r="I11" s="1">
        <f t="shared" ref="I11:I13" si="3">+I10+C11*(1-$B$4)*(F10-F11)</f>
        <v>4.2023373977910568E-2</v>
      </c>
      <c r="J11" s="1"/>
      <c r="K11" s="1"/>
      <c r="L11" s="1"/>
    </row>
    <row r="12" spans="1:12" x14ac:dyDescent="0.25">
      <c r="A12" s="1" t="s">
        <v>3</v>
      </c>
      <c r="B12" s="4">
        <f>DATE(2025,12,20)</f>
        <v>46011</v>
      </c>
      <c r="C12" s="1">
        <f t="shared" si="0"/>
        <v>0.91385607072650343</v>
      </c>
      <c r="D12" s="8">
        <v>2.5462768567530186E-2</v>
      </c>
      <c r="E12" s="1">
        <f>E11+D12*(B12-$B$9)/365</f>
        <v>0.15291613342472923</v>
      </c>
      <c r="F12" s="1">
        <f>EXP(-E12)</f>
        <v>0.85820169323025619</v>
      </c>
      <c r="G12" s="1">
        <f t="shared" ref="G11:G14" si="4">(B12-B11)/360</f>
        <v>1.0138888888888888</v>
      </c>
      <c r="H12" s="1">
        <f t="shared" si="2"/>
        <v>2.6412630154002869E-2</v>
      </c>
      <c r="I12" s="1">
        <f>+I11+C12*(1-$B$4)*(F11-F12)</f>
        <v>7.941291793573238E-2</v>
      </c>
      <c r="J12" s="1">
        <f>I12-H12</f>
        <v>5.3000287781729508E-2</v>
      </c>
      <c r="K12" s="1">
        <v>5.2999999999999999E-2</v>
      </c>
      <c r="L12" s="1">
        <f>K12-J12</f>
        <v>-2.8778172950910674E-7</v>
      </c>
    </row>
    <row r="13" spans="1:12" x14ac:dyDescent="0.25">
      <c r="A13" s="5" t="s">
        <v>4</v>
      </c>
      <c r="B13" s="6">
        <f>DATE(2026,12,20)</f>
        <v>46376</v>
      </c>
      <c r="C13" s="5">
        <f t="shared" si="0"/>
        <v>0.88684754214272488</v>
      </c>
      <c r="D13" s="10">
        <v>1.0043080911661098E-2</v>
      </c>
      <c r="E13" s="5">
        <f>E12+D13*(B13-$B$9)/365</f>
        <v>0.19311597236154257</v>
      </c>
      <c r="F13" s="5">
        <f>EXP(-E13)</f>
        <v>0.82438636256177533</v>
      </c>
      <c r="G13" s="5">
        <f t="shared" si="4"/>
        <v>1.0138888888888888</v>
      </c>
      <c r="H13" s="5">
        <f t="shared" si="2"/>
        <v>3.3825222711949272E-2</v>
      </c>
      <c r="I13" s="5">
        <f t="shared" si="3"/>
        <v>9.7406343669783832E-2</v>
      </c>
      <c r="J13" s="5"/>
      <c r="K13" s="5"/>
      <c r="L13" s="5"/>
    </row>
    <row r="14" spans="1:12" x14ac:dyDescent="0.25">
      <c r="A14" s="5" t="s">
        <v>5</v>
      </c>
      <c r="B14" s="6">
        <f>DATE(2027,12,20)</f>
        <v>46741</v>
      </c>
      <c r="C14" s="5">
        <f t="shared" si="0"/>
        <v>0.86063723621087973</v>
      </c>
      <c r="D14" s="10">
        <v>1.0043080911661098E-2</v>
      </c>
      <c r="E14" s="5">
        <f>E13+D14*(B14-$B$9)/365</f>
        <v>0.243358892210017</v>
      </c>
      <c r="F14" s="5">
        <f t="shared" si="1"/>
        <v>0.78399009533718822</v>
      </c>
      <c r="G14" s="5">
        <f t="shared" si="4"/>
        <v>1.0138888888888888</v>
      </c>
      <c r="H14" s="5">
        <f>+$B$3*G14*C14*F14+H13</f>
        <v>4.0666246049080139E-2</v>
      </c>
      <c r="I14" s="5">
        <f>+I13+C14*(1-$B$4)*(F13-F14)</f>
        <v>0.11826626273622672</v>
      </c>
      <c r="J14" s="5">
        <f>I14-H14</f>
        <v>7.7600016687146584E-2</v>
      </c>
      <c r="K14" s="5">
        <v>7.7600000000000002E-2</v>
      </c>
      <c r="L14" s="5">
        <f>K14-J14</f>
        <v>-1.6687146581206846E-8</v>
      </c>
    </row>
  </sheetData>
  <phoneticPr fontId="1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Foglio1!$D$10:$D$12</xm:f>
        </x15:webExtension>
        <x15:webExtension appRef="{C52DD111-72C4-4CAC-B116-CECCA96BD5E8}">
          <xm:f>Foglio1!$D$13:$D$14</xm:f>
        </x15:webExtension>
        <x15:webExtension appRef="{EE45590B-7908-4C3A-B47B-F1F1B0461A6A}">
          <xm:f>Foglio1!$B$16:$B$17</xm:f>
        </x15:webExtension>
        <x15:webExtension appRef="{6F0899F1-C35C-4057-AB92-4BD3B4AF5724}">
          <xm:f>Foglio1!1:1048576</xm:f>
        </x15:webExtension>
        <x15:webExtension appRef="{E8D392F5-68C9-4739-8A79-D844BF4C3582}">
          <xm:f>Foglio1!XFD1048550:XFD1048575</xm:f>
        </x15:webExtension>
        <x15:webExtension appRef="{2A74E88F-27FB-49DC-9617-EA51A5FC71C8}">
          <xm:f>Foglio1!$D$13:$D$14</xm:f>
        </x15:webExtension>
        <x15:webExtension appRef="{AADCFD18-C056-471C-9E04-8FEF77D2B029}">
          <xm:f>Foglio1!$D$10:$D$12</xm:f>
        </x15:webExtension>
        <x15:webExtension appRef="{6E1FA0CE-D056-4A09-A416-7965D5AFA059}">
          <xm:f>Foglio1!$L$14</xm:f>
        </x15:webExtension>
        <x15:webExtension appRef="{2F668797-C4E5-449C-B2ED-3DF426AC54B3}">
          <xm:f>Foglio1!$D$13:$D$14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2024-02-11T16:54:44Z</dcterms:modified>
</cp:coreProperties>
</file>