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ppolimi-my.sharepoint.com/personal/giorgio_cappello_gsom_polimi_it/Documents/Desktop/Valutazione Prodotti/Progetto/Anno corrente/ProgettoValutazioneProdotti/Credito/"/>
    </mc:Choice>
  </mc:AlternateContent>
  <xr:revisionPtr revIDLastSave="644" documentId="8_{63744DCE-6C42-41B8-B74E-D1CE19CF747E}" xr6:coauthVersionLast="47" xr6:coauthVersionMax="47" xr10:uidLastSave="{F7D2FBAA-4641-42FC-87E9-47BF9B131748}"/>
  <bookViews>
    <workbookView xWindow="-120" yWindow="-120" windowWidth="20730" windowHeight="11160" xr2:uid="{07B42D37-A8E8-4F59-80DE-7E765F4C4A6C}"/>
  </bookViews>
  <sheets>
    <sheet name="Gruppo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13" i="1"/>
  <c r="H13" i="1"/>
  <c r="F13" i="1"/>
  <c r="E14" i="1"/>
  <c r="E13" i="1"/>
  <c r="C13" i="1"/>
  <c r="E10" i="1"/>
  <c r="F10" i="1"/>
  <c r="XFD1048550" i="1" l="1" a="1"/>
  <c r="XFD1048550" i="1" s="1"/>
  <c r="XFD1048551" i="1" a="1"/>
  <c r="XFD1048551" i="1" s="1"/>
  <c r="XFD1048552" i="1" a="1"/>
  <c r="XFD1048552" i="1" s="1"/>
  <c r="XFD1048553" i="1" a="1"/>
  <c r="XFD1048553" i="1" s="1"/>
  <c r="XFD1048554" i="1" a="1"/>
  <c r="XFD1048554" i="1" s="1"/>
  <c r="XFD1048555" i="1" a="1"/>
  <c r="XFD1048555" i="1" s="1"/>
  <c r="XFD1048556" i="1" a="1"/>
  <c r="XFD1048556" i="1"/>
  <c r="XFD1048557" i="1" a="1"/>
  <c r="XFD1048557" i="1"/>
  <c r="XFD1048558" i="1" a="1"/>
  <c r="XFD1048558" i="1"/>
  <c r="XFD1048559" i="1" a="1"/>
  <c r="XFD1048559" i="1"/>
  <c r="XFD1048560" i="1" a="1"/>
  <c r="XFD1048560" i="1"/>
  <c r="XFD1048561" i="1" a="1"/>
  <c r="XFD1048561" i="1"/>
  <c r="XFD1048562" i="1" a="1"/>
  <c r="XFD1048562" i="1"/>
  <c r="XFD1048563" i="1" a="1"/>
  <c r="XFD1048563" i="1"/>
  <c r="XFD1048564" i="1" a="1"/>
  <c r="XFD1048564" i="1"/>
  <c r="XFD1048565" i="1" a="1"/>
  <c r="XFD1048565" i="1"/>
  <c r="XFD1048566" i="1" a="1"/>
  <c r="XFD1048566" i="1"/>
  <c r="XFD1048567" i="1" a="1"/>
  <c r="XFD1048567" i="1"/>
  <c r="XFD1048568" i="1" a="1"/>
  <c r="XFD1048568" i="1"/>
  <c r="XFD1048569" i="1" a="1"/>
  <c r="XFD1048569" i="1"/>
  <c r="XFD1048570" i="1" a="1"/>
  <c r="XFD1048570" i="1"/>
  <c r="XFD1048571" i="1" a="1"/>
  <c r="XFD1048571" i="1"/>
  <c r="XFD1048572" i="1" a="1"/>
  <c r="XFD1048572" i="1"/>
  <c r="XFD1048573" i="1" a="1"/>
  <c r="XFD1048573" i="1"/>
  <c r="XFD1048574" i="1" a="1"/>
  <c r="XFD1048574" i="1"/>
  <c r="XFD1048575" i="1" a="1"/>
  <c r="XFD1048575" i="1"/>
  <c r="C10" i="1"/>
  <c r="G11" i="1"/>
  <c r="C9" i="1"/>
  <c r="F9" i="1"/>
  <c r="B14" i="1"/>
  <c r="B13" i="1"/>
  <c r="B12" i="1"/>
  <c r="G12" i="1" s="1"/>
  <c r="B11" i="1"/>
  <c r="B10" i="1"/>
  <c r="B9" i="1"/>
  <c r="I10" i="1" l="1"/>
  <c r="E11" i="1"/>
  <c r="C14" i="1"/>
  <c r="C12" i="1"/>
  <c r="C11" i="1"/>
  <c r="G10" i="1"/>
  <c r="E12" i="1" l="1"/>
  <c r="F12" i="1" s="1"/>
  <c r="F11" i="1"/>
  <c r="H10" i="1" l="1"/>
  <c r="I11" i="1"/>
  <c r="I12" i="1" s="1"/>
  <c r="H11" i="1" l="1"/>
  <c r="H12" i="1" s="1"/>
  <c r="F14" i="1"/>
  <c r="I13" i="1"/>
  <c r="H14" i="1" l="1"/>
  <c r="J12" i="1"/>
  <c r="L12" i="1" s="1"/>
  <c r="I14" i="1"/>
  <c r="J14" i="1" l="1"/>
  <c r="L14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<sst xmlns="http://schemas.openxmlformats.org/spreadsheetml/2006/main" count="26" uniqueCount="24">
  <si>
    <t>T</t>
  </si>
  <si>
    <t>T1</t>
  </si>
  <si>
    <t>T2</t>
  </si>
  <si>
    <t>T3</t>
  </si>
  <si>
    <t>T4</t>
  </si>
  <si>
    <t>T5</t>
  </si>
  <si>
    <t>C</t>
  </si>
  <si>
    <t>lambda</t>
  </si>
  <si>
    <t>Upfront expected</t>
  </si>
  <si>
    <t>Upfront mercato</t>
  </si>
  <si>
    <t>Differenza upfront</t>
  </si>
  <si>
    <t>r</t>
  </si>
  <si>
    <t>R</t>
  </si>
  <si>
    <t>GRUPPO 1</t>
  </si>
  <si>
    <t>t</t>
  </si>
  <si>
    <r>
      <t>λ</t>
    </r>
    <r>
      <rPr>
        <vertAlign val="subscript"/>
        <sz val="11"/>
        <color theme="1"/>
        <rFont val="Calibri"/>
        <family val="2"/>
      </rPr>
      <t>1</t>
    </r>
  </si>
  <si>
    <r>
      <t>λ</t>
    </r>
    <r>
      <rPr>
        <vertAlign val="subscript"/>
        <sz val="11"/>
        <color theme="1"/>
        <rFont val="Calibri"/>
        <family val="2"/>
      </rPr>
      <t>2</t>
    </r>
  </si>
  <si>
    <t>Integral lambda</t>
  </si>
  <si>
    <t>survival probability</t>
  </si>
  <si>
    <t>year fraction</t>
  </si>
  <si>
    <t>cumulated premium leg</t>
  </si>
  <si>
    <t>cumulated default leg</t>
  </si>
  <si>
    <t>discounted</t>
  </si>
  <si>
    <t>Valori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</si>
</sst>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%"/>
    <numFmt numFmtId="172" formatCode="0.00000"/>
    <numFmt numFmtId="173" formatCode="0.00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1">
    <xf numFmtId="0" fontId="0" fillId="0" borderId="0" xfId="0"/>
    <xf numFmtId="0" fontId="0" fillId="0" borderId="8" xfId="0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9" fontId="0" fillId="0" borderId="12" xfId="0" applyNumberFormat="1" applyBorder="1"/>
    <xf numFmtId="9" fontId="0" fillId="0" borderId="13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3" fillId="7" borderId="2" xfId="0" applyFont="1" applyFill="1" applyBorder="1" applyAlignment="1">
      <alignment vertical="center"/>
    </xf>
    <xf numFmtId="165" fontId="0" fillId="7" borderId="3" xfId="0" applyNumberFormat="1" applyFill="1" applyBorder="1"/>
    <xf numFmtId="0" fontId="3" fillId="6" borderId="8" xfId="0" applyFont="1" applyFill="1" applyBorder="1" applyAlignment="1">
      <alignment vertical="center"/>
    </xf>
    <xf numFmtId="165" fontId="0" fillId="6" borderId="9" xfId="0" applyNumberFormat="1" applyFill="1" applyBorder="1"/>
    <xf numFmtId="0" fontId="0" fillId="0" borderId="1" xfId="0" applyFill="1" applyBorder="1" applyAlignment="1">
      <alignment horizontal="center" vertical="center"/>
    </xf>
    <xf numFmtId="10" fontId="0" fillId="0" borderId="11" xfId="1" applyNumberFormat="1" applyFont="1" applyFill="1" applyBorder="1" applyAlignment="1">
      <alignment horizontal="center" vertical="center"/>
    </xf>
    <xf numFmtId="10" fontId="0" fillId="0" borderId="12" xfId="1" applyNumberFormat="1" applyFont="1" applyFill="1" applyBorder="1" applyAlignment="1">
      <alignment horizontal="center" vertical="center"/>
    </xf>
    <xf numFmtId="10" fontId="0" fillId="0" borderId="13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right"/>
    </xf>
    <xf numFmtId="14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9" fontId="0" fillId="0" borderId="0" xfId="1" applyFont="1" applyBorder="1" applyAlignment="1">
      <alignment horizontal="right"/>
    </xf>
    <xf numFmtId="0" fontId="0" fillId="0" borderId="5" xfId="0" applyBorder="1" applyAlignment="1">
      <alignment horizontal="right"/>
    </xf>
    <xf numFmtId="0" fontId="0" fillId="5" borderId="2" xfId="0" applyFill="1" applyBorder="1" applyAlignment="1">
      <alignment horizontal="right"/>
    </xf>
    <xf numFmtId="14" fontId="0" fillId="5" borderId="14" xfId="0" applyNumberFormat="1" applyFill="1" applyBorder="1" applyAlignment="1">
      <alignment horizontal="right"/>
    </xf>
    <xf numFmtId="173" fontId="0" fillId="5" borderId="14" xfId="0" applyNumberFormat="1" applyFill="1" applyBorder="1" applyAlignment="1">
      <alignment horizontal="right"/>
    </xf>
    <xf numFmtId="165" fontId="0" fillId="7" borderId="14" xfId="0" applyNumberFormat="1" applyFill="1" applyBorder="1" applyAlignment="1">
      <alignment horizontal="right"/>
    </xf>
    <xf numFmtId="0" fontId="0" fillId="5" borderId="14" xfId="0" applyFill="1" applyBorder="1" applyAlignment="1">
      <alignment horizontal="right"/>
    </xf>
    <xf numFmtId="10" fontId="0" fillId="5" borderId="14" xfId="1" applyNumberFormat="1" applyFont="1" applyFill="1" applyBorder="1" applyAlignment="1">
      <alignment horizontal="right"/>
    </xf>
    <xf numFmtId="0" fontId="0" fillId="5" borderId="3" xfId="0" applyFill="1" applyBorder="1" applyAlignment="1">
      <alignment horizontal="right"/>
    </xf>
    <xf numFmtId="0" fontId="0" fillId="5" borderId="4" xfId="0" applyFill="1" applyBorder="1" applyAlignment="1">
      <alignment horizontal="right"/>
    </xf>
    <xf numFmtId="14" fontId="0" fillId="5" borderId="0" xfId="0" applyNumberFormat="1" applyFill="1" applyBorder="1" applyAlignment="1">
      <alignment horizontal="right"/>
    </xf>
    <xf numFmtId="173" fontId="0" fillId="5" borderId="0" xfId="0" applyNumberFormat="1" applyFill="1" applyBorder="1" applyAlignment="1">
      <alignment horizontal="right"/>
    </xf>
    <xf numFmtId="165" fontId="0" fillId="7" borderId="0" xfId="0" applyNumberFormat="1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10" fontId="0" fillId="5" borderId="0" xfId="1" applyNumberFormat="1" applyFont="1" applyFill="1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14" fontId="0" fillId="5" borderId="15" xfId="0" applyNumberFormat="1" applyFill="1" applyBorder="1" applyAlignment="1">
      <alignment horizontal="right"/>
    </xf>
    <xf numFmtId="173" fontId="0" fillId="5" borderId="15" xfId="0" applyNumberFormat="1" applyFill="1" applyBorder="1" applyAlignment="1">
      <alignment horizontal="right"/>
    </xf>
    <xf numFmtId="165" fontId="0" fillId="7" borderId="15" xfId="0" applyNumberFormat="1" applyFill="1" applyBorder="1" applyAlignment="1">
      <alignment horizontal="right"/>
    </xf>
    <xf numFmtId="0" fontId="0" fillId="5" borderId="15" xfId="0" applyFill="1" applyBorder="1" applyAlignment="1">
      <alignment horizontal="right"/>
    </xf>
    <xf numFmtId="10" fontId="0" fillId="5" borderId="15" xfId="1" applyNumberFormat="1" applyFont="1" applyFill="1" applyBorder="1" applyAlignment="1">
      <alignment horizontal="right"/>
    </xf>
    <xf numFmtId="0" fontId="0" fillId="7" borderId="7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14" fontId="0" fillId="2" borderId="14" xfId="0" applyNumberFormat="1" applyFill="1" applyBorder="1" applyAlignment="1">
      <alignment horizontal="right"/>
    </xf>
    <xf numFmtId="173" fontId="0" fillId="2" borderId="14" xfId="0" applyNumberFormat="1" applyFill="1" applyBorder="1" applyAlignment="1">
      <alignment horizontal="right"/>
    </xf>
    <xf numFmtId="165" fontId="0" fillId="6" borderId="14" xfId="0" applyNumberFormat="1" applyFill="1" applyBorder="1" applyAlignment="1">
      <alignment horizontal="right"/>
    </xf>
    <xf numFmtId="0" fontId="0" fillId="2" borderId="14" xfId="0" applyFill="1" applyBorder="1" applyAlignment="1">
      <alignment horizontal="right"/>
    </xf>
    <xf numFmtId="10" fontId="0" fillId="2" borderId="14" xfId="1" applyNumberFormat="1" applyFont="1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14" fontId="0" fillId="2" borderId="15" xfId="0" applyNumberFormat="1" applyFill="1" applyBorder="1" applyAlignment="1">
      <alignment horizontal="right"/>
    </xf>
    <xf numFmtId="173" fontId="0" fillId="2" borderId="15" xfId="0" applyNumberFormat="1" applyFill="1" applyBorder="1" applyAlignment="1">
      <alignment horizontal="right"/>
    </xf>
    <xf numFmtId="165" fontId="0" fillId="6" borderId="15" xfId="0" applyNumberFormat="1" applyFill="1" applyBorder="1" applyAlignment="1">
      <alignment horizontal="right"/>
    </xf>
    <xf numFmtId="0" fontId="0" fillId="2" borderId="15" xfId="0" applyFill="1" applyBorder="1" applyAlignment="1">
      <alignment horizontal="right"/>
    </xf>
    <xf numFmtId="10" fontId="0" fillId="2" borderId="15" xfId="1" applyNumberFormat="1" applyFont="1" applyFill="1" applyBorder="1" applyAlignment="1">
      <alignment horizontal="right"/>
    </xf>
    <xf numFmtId="0" fontId="0" fillId="6" borderId="7" xfId="0" applyFill="1" applyBorder="1" applyAlignment="1">
      <alignment horizontal="right"/>
    </xf>
    <xf numFmtId="172" fontId="0" fillId="5" borderId="14" xfId="0" applyNumberFormat="1" applyFill="1" applyBorder="1" applyAlignment="1">
      <alignment horizontal="right"/>
    </xf>
    <xf numFmtId="172" fontId="0" fillId="5" borderId="0" xfId="0" applyNumberFormat="1" applyFill="1" applyBorder="1" applyAlignment="1">
      <alignment horizontal="right"/>
    </xf>
    <xf numFmtId="172" fontId="0" fillId="5" borderId="15" xfId="0" applyNumberFormat="1" applyFill="1" applyBorder="1" applyAlignment="1">
      <alignment horizontal="right"/>
    </xf>
    <xf numFmtId="172" fontId="0" fillId="2" borderId="14" xfId="0" applyNumberFormat="1" applyFill="1" applyBorder="1" applyAlignment="1">
      <alignment horizontal="right"/>
    </xf>
    <xf numFmtId="172" fontId="0" fillId="2" borderId="15" xfId="0" applyNumberForma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14" fontId="0" fillId="0" borderId="4" xfId="0" applyNumberFormat="1" applyFill="1" applyBorder="1" applyAlignment="1">
      <alignment horizontal="center"/>
    </xf>
    <xf numFmtId="14" fontId="0" fillId="0" borderId="6" xfId="0" applyNumberFormat="1" applyFill="1" applyBorder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Survival Probability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8447156369604742"/>
          <c:y val="0.12941330803358933"/>
          <c:w val="0.71592390573819786"/>
          <c:h val="0.68903530646426869"/>
        </c:manualLayout>
      </c:layout>
      <c:lineChart>
        <c:grouping val="standard"/>
        <c:varyColors val="0"/>
        <c:ser>
          <c:idx val="0"/>
          <c:order val="0"/>
          <c:tx>
            <c:strRef>
              <c:f>'Gruppo 1'!$I$22</c:f>
              <c:strCache>
                <c:ptCount val="1"/>
                <c:pt idx="0">
                  <c:v>survival probability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'Gruppo 1'!$H$23:$H$28</c:f>
              <c:numCache>
                <c:formatCode>m/d/yyyy</c:formatCode>
                <c:ptCount val="6"/>
                <c:pt idx="0">
                  <c:v>44915</c:v>
                </c:pt>
                <c:pt idx="1">
                  <c:v>45280</c:v>
                </c:pt>
                <c:pt idx="2">
                  <c:v>45646</c:v>
                </c:pt>
                <c:pt idx="3">
                  <c:v>46011</c:v>
                </c:pt>
                <c:pt idx="4">
                  <c:v>46376</c:v>
                </c:pt>
                <c:pt idx="5">
                  <c:v>46741</c:v>
                </c:pt>
              </c:numCache>
            </c:numRef>
          </c:cat>
          <c:val>
            <c:numRef>
              <c:f>'Gruppo 1'!$I$23:$I$28</c:f>
              <c:numCache>
                <c:formatCode>0.00%</c:formatCode>
                <c:ptCount val="6"/>
                <c:pt idx="0">
                  <c:v>1</c:v>
                </c:pt>
                <c:pt idx="1">
                  <c:v>0.97485892367999816</c:v>
                </c:pt>
                <c:pt idx="2">
                  <c:v>0.92639247350427811</c:v>
                </c:pt>
                <c:pt idx="3">
                  <c:v>0.85820301496537466</c:v>
                </c:pt>
                <c:pt idx="4">
                  <c:v>0.8243877703606961</c:v>
                </c:pt>
                <c:pt idx="5">
                  <c:v>0.78399159834707299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0-4AFE-B200-B730521F4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319328"/>
        <c:axId val="1841052496"/>
      </c:lineChart>
      <c:dateAx>
        <c:axId val="184031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1052496"/>
        <c:crosses val="autoZero"/>
        <c:auto val="1"/>
        <c:lblOffset val="100"/>
        <c:baseTimeUnit val="years"/>
      </c:dateAx>
      <c:valAx>
        <c:axId val="1841052496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031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19050</xdr:rowOff>
    </xdr:from>
    <xdr:to>
      <xdr:col>5</xdr:col>
      <xdr:colOff>933449</xdr:colOff>
      <xdr:row>33</xdr:row>
      <xdr:rowOff>47625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245272D-F186-5178-3C31-A157D6E55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EC668B8-FFD6-49FE-9BCF-2A79B4ADD521}">
  <we:reference id="wa104100404" version="3.0.0.1" store="it-IT" storeType="OMEX"/>
  <we:alternateReferences>
    <we:reference id="WA104100404" version="3.0.0.1" store="WA104100404" storeType="OMEX"/>
  </we:alternateReferences>
  <we:properties>
    <we:property name="JjQdCTcLbmJpC1cQFQ5e" value="&quot;Ug==&quot;"/>
    <we:property name="JjQdCTcLbmJpCVQC" value="&quot;RQpMSHM=&quot;"/>
    <we:property name="JjQdCTcLbmJpEFcaMQZSFgQ1" value="&quot;RQJMSHReahdsdwI=&quot;"/>
    <we:property name="JjQdCTcLbmJpNVkELgJCJQ02GA==" value="&quot;UQ==&quot;"/>
    <we:property name="JjQdCTcLbmJpNVkELgJCJQ02HA==" value="&quot;UQ==&quot;"/>
    <we:property name="JjQdCTcLbmJpNVkELgJCJQ0uG0g=" value="&quot;RQJMSHQ=&quot;"/>
    <we:property name="JjQdCTcLbmJpNVkELgJCJQ0uG0s=" value="&quot;RQJMSHU=&quot;"/>
    <we:property name="JjQdCTcLbmJpNVkELgJCJQ8jDw==" value="&quot;UA==&quot;"/>
    <we:property name="JjQdCTcLbmJpNVkELgJCJQ8yGg==" value="&quot;Uw==&quot;"/>
    <we:property name="JjQdCTcLbmJpNVkELgJCJQ8zBQ==" value="&quot;UA==&quot;"/>
    <we:property name="JjQdCTcLbmJpNVkELgJCJQA0Gw==" value="&quot;UA==&quot;"/>
    <we:property name="JjQdCTcLbmJpNVkELgJCJQAlCw==" value="&quot;UWhYSXY=&quot;"/>
    <we:property name="JjQdCTcLbmJpNVkELgJCJQIwDw==" value="&quot;UWhYSXdV&quot;"/>
    <we:property name="JjQdCTcLbmJpNVkELgJCJQQoDw==" value="&quot;JhQv&quot;"/>
    <we:property name="JjQdCTcLbmJpNVkELgJCJQYnGA==" value="&quot;UWhYSXdUfmI=&quot;"/>
    <we:property name="JjQdCTcLbmJpNVkELgJCJQcjCQ==" value="&quot;UWhYSXdUfmI=&quot;"/>
    <we:property name="JjQdCTcLbmJpNVkELgJCJQg2AQ==" value="&quot;UA==&quot;"/>
    <we:property name="JjQdCTcLbmJpNVkELgJCJQg2DA==" value="&quot;Ug==&quot;"/>
    <we:property name="JjQdCTcLbmJpNVkELgJCJQg2Gw==" value="&quot;UWhRQA==&quot;"/>
    <we:property name="JjQdCTcLbmJpNVkELgJCJQw0HA==" value="&quot;UWhYTnI=&quot;"/>
    <we:property name="JjQdCTcLbmJpNVkELgJCJQw1BA==" value="&quot;UQ==&quot;"/>
    <we:property name="JjQdCTcLbmJpNVkELgJCJQwjHA==" value="&quot;UA==&quot;"/>
    <we:property name="JjQdCTcLbmJpNVkELgJCJQwoAQ==" value="&quot;UnY=&quot;"/>
    <we:property name="JjQdCTcLbmJpNVkELgJCJRE0DQ==" value="&quot;UWhYSXdUfmI=&quot;"/>
    <we:property name="JjQdCTcLbmJpNVkELgJCJRI1Eg==" value="&quot;UHZY&quot;"/>
    <we:property name="JjQdCTcLbmJpNVkELgJCJRIlBA==" value="&quot;UA==&quot;"/>
    <we:property name="JjQdCTcLbmJpNVkELgJCJRIpCw==" value="&quot;UQ==&quot;"/>
    <we:property name="JjQdCTcLbmJpNVkELgJCJRIyCQ==" value="&quot;UQ==&quot;"/>
    <we:property name="JjQdCTcLbmJpNVkELgJCJRM1DA==" value="&quot;UQ==&quot;"/>
    <we:property name="JjQdCTcLbmJpNVkELgJCJRMjBEg=" value="&quot;QXtI&quot;"/>
    <we:property name="JjQdCTcLbmJpNVkELgJCJRMjBEs=" value="&quot;QXtI&quot;"/>
    <we:property name="JjQdCTcLbmJpNVkELgJCJRMjGw==" value="&quot;VA==&quot;"/>
    <we:property name="JjQdCTcLbmJpNVkELgJCJRMkHg==" value="&quot;UA==&quot;"/>
    <we:property name="JjQdCTcLbmJpNVkELgJCJRMqEA==" value="&quot;UQ==&quot;"/>
    <we:property name="JjQdCTcLbmJpNVkELgJCJRMuG0g=" value="&quot;RQJMSHM=&quot;"/>
    <we:property name="JjQdCTcLbmJpNVkELgJCJRMuG0s=" value="&quot;RQJMSHY=&quot;"/>
    <we:property name="JjQdCTcLbmJpNVkELgJCJRUpBA==" value="&quot;UWhYSA==&quot;"/>
    <we:property name="JjQdCTcLbmJpNVkELgJCJRcnBA==" value="&quot;UQ==&quot;"/>
    <we:property name="JjQdCTcLbmYXJ1gGN0dDGQ40GxZmFyE/PiNENy4GXA==" value="&quot;UQ==&quot;"/>
    <we:property name="JjQdCTcLbmYXJ1gGN0dDGQ40GxZmFyE/PiNENygVVQ==" value="&quot;UWhYSXdUfmI=&quot;"/>
    <we:property name="JjQdCTcLbmYXJ1gGN0dDGQ40GxZmFyE/PiNENyoCQw==" value="&quot;VA==&quot;"/>
    <we:property name="JjQdCTcLbmYXJ1gGN0dDGQ40GxZmFyE/PiNENyoCXEg=" value="&quot;QXtI&quot;"/>
    <we:property name="JjQdCTcLbmYXJ1gGN0dDGQ40GxZmFyE/PiNENyoCXEk=" value="&quot;QXtI&quot;"/>
    <we:property name="JjQdCTcLbmYXJ1gGN0dDGQ40GxZmFyE/PiNENyoCXEs=" value="&quot;QXtI&quot;"/>
    <we:property name="JjQdCTcLbmYXJ1gGN0dDGQ40GxZmFyE/PiNENyoFRg==" value="&quot;UA==&quot;"/>
    <we:property name="JjQdCTcLbmYXJ1gGN0dDGQ40GxZmFyE/PiNENyoLSA==" value="&quot;UQ==&quot;"/>
    <we:property name="JjQdCTcLbmYXJ1gGN0dDGQ40GxZmFyE/PiNENyoPQ0g=" value="&quot;RQJMSHY=&quot;"/>
    <we:property name="JjQdCTcLbmYXJ1gGN0dDGQ40GxZmFyE/PiNENyoPQ0k=" value="&quot;RQJMSHU=&quot;"/>
    <we:property name="JjQdCTcLbmYXJ1gGN0dDGQ40GxZmFyE/PiNENyoPQ0s=" value="&quot;RQJMSHM=&quot;"/>
    <we:property name="JjQdCTcLbmYXJ1gGN0dDGQ40GxZmFyE/PiNENyoUVA==" value="&quot;UQ==&quot;"/>
    <we:property name="JjQdCTcLbmYXJ1gGN0dDGQ40GxZmFyE/PiNENysEXA==" value="&quot;UA==&quot;"/>
    <we:property name="JjQdCTcLbmYXJ1gGN0dDGQ40GxZmFyE/PiNENysIUw==" value="&quot;UQ==&quot;"/>
    <we:property name="JjQdCTcLbmYXJ1gGN0dDGQ40GxZmFyE/PiNENysTUQ==" value="&quot;UQ==&quot;"/>
    <we:property name="JjQdCTcLbmYXJ1gGN0dDGQ40GxZmFyE/PiNENysUSg==" value="&quot;UHZY&quot;"/>
    <we:property name="JjQdCTcLbmYXJ1gGN0dDGQ40GxZmFyE/PiNENywIXA==" value="&quot;UWhYSA==&quot;"/>
    <we:property name="JjQdCTcLbmYXJ1gGN0dDGQ40GxZmFyE/PiNENz0JVw==" value="&quot;JhQv&quot;"/>
    <we:property name="JjQdCTcLbmYXJ1gGN0dDGQ40GxZmFyE/PiNENz4CUQ==" value="&quot;UWhYSXdUfmI=&quot;"/>
    <we:property name="JjQdCTcLbmYXJ1gGN0dDGQ40GxZmFyE/PiNENz8GQA==" value="&quot;UWhYSXdUfmI=&quot;"/>
    <we:property name="JjQdCTcLbmYXJ1gGN0dDGQ40GxZmFyE/PiNENzEXQw==" value="&quot;UWhRQA==&quot;"/>
    <we:property name="JjQdCTcLbmYXJ1gGN0dDGQ40GxZmFyE/PiNENzEXVA==" value="&quot;Ug==&quot;"/>
    <we:property name="JjQdCTcLbmYXJ1gGN0dDGQ40GxZmFyE/PiNENzEXWQ==" value="&quot;UA==&quot;"/>
    <we:property name="JjQdCTcLbmYXJ1gGN0dDGQ40GxZmFyE/PiNENzQPQ0g=" value="&quot;RQJMSHU=&quot;"/>
    <we:property name="JjQdCTcLbmYXJ1gGN0dDGQ40GxZmFyE/PiNENzQPQ0k=" value="&quot;RQJMSHY=&quot;"/>
    <we:property name="JjQdCTcLbmYXJ1gGN0dDGQ40GxZmFyE/PiNENzQPQ0s=" value="&quot;RQJMSHQ=&quot;"/>
    <we:property name="JjQdCTcLbmYXJ1gGN0dDGQ40GxZmFyE/PiNENzQXQA==" value="&quot;UQ==&quot;"/>
    <we:property name="JjQdCTcLbmYXJ1gGN0dDGQ40GxZmFyE/PiNENzQXRA==" value="&quot;UQ==&quot;"/>
    <we:property name="JjQdCTcLbmYXJ1gGN0dDGQ40GxZmFyE/PiNENzUCRA==" value="&quot;UA==&quot;"/>
    <we:property name="JjQdCTcLbmYXJ1gGN0dDGQ40GxZmFyE/PiNENzUJWQ==" value="&quot;UnY=&quot;"/>
    <we:property name="JjQdCTcLbmYXJ1gGN0dDGQ40GxZmFyE/PiNENzUUXA==" value="&quot;UQ==&quot;"/>
    <we:property name="JjQdCTcLbmYXJ1gGN0dDGQ40GxZmFyE/PiNENzUVRA==" value="&quot;UWhYTnI=&quot;"/>
    <we:property name="JjQdCTcLbmYXJ1gGN0dDGQ40GxZmFyE/PiNENzYCVw==" value="&quot;UA==&quot;"/>
    <we:property name="JjQdCTcLbmYXJ1gGN0dDGQ40GxZmFyE/PiNENzYSXQ==" value="&quot;UA==&quot;"/>
    <we:property name="JjQdCTcLbmYXJ1gGN0dDGQ40GxZmFyE/PiNENzYTQg==" value="&quot;Uw==&quot;"/>
    <we:property name="JjQdCTcLbmYXJ1gGN0dDGQ40GxZmFyE/PiNENzkEUw==" value="&quot;UWhYSXY=&quot;"/>
    <we:property name="JjQdCTcLbmYXJ1gGN0dDGQ40GxZmFyE/PiNENzkVQw==" value="&quot;UA==&quot;"/>
    <we:property name="JjQdCTcLbmYXJ1gGN0dDGQ40GxZmFyE/PiNENzsRVw==" value="&quot;UWhYSXdV&quot;"/>
    <we:property name="JjQdCTcLbmYXJ1gGN0dDGQ40GxZmKS8rBS9Y" value="&quot;Ug==&quot;"/>
    <we:property name="JjQdCTcLbmYXJ1gGN0dDGQ40GxZmKyw5" value="&quot;RQpMSHM=&quot;"/>
    <we:property name="JjQdCTcLbmYXJ1gGN0dDGQ40GxZmMi8hISdUBD0U" value="&quot;RQJMSHReahdsdwI=&quot;"/>
    <we:property name="JykPFS4Lf3I7KVoePRVvCA0+" value="&quot;UQ==&quot;"/>
    <we:property name="JykPFS4Lf3I7KVoePRVvCAMw" value="&quot;UA==&quot;"/>
    <we:property name="JykPFS4Lf3I7KVoePRVvCAQ1" value="&quot;VA==&quot;"/>
    <we:property name="JykPFS4Lf3I7KVoePRVvCAQqWQ==" value="&quot;QXtI&quot;"/>
    <we:property name="JykPFS4Lf3I7KVoePRVvCAQqWg==" value="&quot;QXtI&quot;"/>
    <we:property name="JykPFS4Lf3I7KVoePRVvCAQqWw==" value="&quot;QXtI&quot;"/>
    <we:property name="JykPFS4Lf3I7KVoePRVvCAQqXA==" value="&quot;QXpVWQ==&quot;"/>
    <we:property name="JykPFS4Lf3I7KVoePRVvCAk1WQ==" value="&quot;RQJMSHM=&quot;"/>
    <we:property name="JykPFS4Lf3I7KVoePRVvCAk1Wg==" value="&quot;RQJMSHY=&quot;"/>
    <we:property name="JykPFS4Lf3I7KVoePRVvCAk1Ww==" value="&quot;RQJMSHU=&quot;"/>
    <we:property name="JykPFS4Lf3I7KVoePRVvCAk1XA==" value="&quot;&quot;"/>
    <we:property name="JykPFS4Lf3I7KVoePRVvCBIi" value="&quot;UQ==&quot;"/>
    <we:property name="JykPFS4Lf3I7KVoePRVvCQ4l" value="&quot;UQ==&quot;"/>
    <we:property name="JykPFS4Lf3I7KVoePRVvCQIq" value="&quot;UA==&quot;"/>
    <we:property name="JykPFS4Lf3I7KVoePRVvCRI8" value="&quot;UHZY&quot;"/>
    <we:property name="JykPFS4Lf3I7KVoePRVvCRUn" value="&quot;UQ==&quot;"/>
    <we:property name="JykPFS4Lf3I7KVoePRVvChMj" value="&quot;UWhYSXdUfmI=&quot;"/>
    <we:property name="JykPFS4Lf3I7KVoePRVvDAAq" value="&quot;UQ==&quot;"/>
    <we:property name="JykPFS4Lf3I7KVoePRVvDg4q" value="&quot;UWhYSA==&quot;"/>
    <we:property name="JykPFS4Lf3I7KVoePRVvExE1" value="&quot;UWhRQA==&quot;"/>
    <we:property name="JykPFS4Lf3I7KVoePRVvExEi" value="&quot;Ug==&quot;"/>
    <we:property name="JykPFS4Lf3I7KVoePRVvExEv" value="&quot;UA==&quot;"/>
    <we:property name="JykPFS4Lf3I7KVoePRVvFAQh" value="&quot;UA==&quot;"/>
    <we:property name="JykPFS4Lf3I7KVoePRVvFBQr" value="&quot;UQ==&quot;"/>
    <we:property name="JykPFS4Lf3I7KVoePRVvFgk1WQ==" value="&quot;RQJMSHQ=&quot;"/>
    <we:property name="JykPFS4Lf3I7KVoePRVvFgk1Wg==" value="&quot;RQJMSHU=&quot;"/>
    <we:property name="JykPFS4Lf3I7KVoePRVvFgk1Ww==" value="&quot;RQJMSHc=&quot;"/>
    <we:property name="JykPFS4Lf3I7KVoePRVvFgk1XA==" value="&quot;&quot;"/>
    <we:property name="JykPFS4Lf3I7KVoePRVvFhE2" value="&quot;UQ==&quot;"/>
    <we:property name="JykPFS4Lf3I7KVoePRVvFhEy" value="&quot;UQ==&quot;"/>
    <we:property name="JykPFS4Lf3I7KVoePRVvFw8v" value="&quot;UnY=&quot;"/>
    <we:property name="JykPFS4Lf3I7KVoePRVvFwQy" value="&quot;UA==&quot;"/>
    <we:property name="JykPFS4Lf3I7KVoePRVvFxIq" value="&quot;UQ==&quot;"/>
    <we:property name="JykPFS4Lf3I7KVoePRVvFxMy" value="&quot;UWhYTnI=&quot;"/>
    <we:property name="JykPFS4Lf3I7KVoePRVvGRch" value="&quot;UWhYSXdV&quot;"/>
    <we:property name="JykPFS4Lf3I7KVoePRVvGwIl" value="&quot;UWhYSXY=&quot;"/>
    <we:property name="JykPFS4Lf3I7KVoePRVvGxM1" value="&quot;UA==&quot;"/>
    <we:property name="JykPFS4Lf3I7KVoePRVvHAQn" value="&quot;UWhYSXdUfmI=&quot;"/>
    <we:property name="JykPFS4Lf3I7KVoePRVvHQA2" value="&quot;UWhYSXdUfmI=&quot;"/>
    <we:property name="JykPFS4Lf3I7KVoePRVvHw8h" value="&quot;JhQv&quot;"/>
    <we:property name="JykPFS4Lf3IFJ04lMQk=" value="&quot;UA==&quot;"/>
    <we:property name="JykPFS4Lf3IHJFw=" value="&quot;&quot;"/>
    <we:property name="JykPFS4Lf3IeJ0QBOQVcHxI=" value="&quot;&quot;"/>
    <we:property name="JykPFS4Lf3IeJ0QBOQVcHxJ2" value="&quot;&quot;"/>
    <we:property name="JykPFS4Lf3IeJ0QBOQVcHxJ3" value="&quot;&quot;"/>
    <we:property name="JykPFS4LfHI7KVoePRVvCA0+" value="&quot;UQ==&quot;"/>
    <we:property name="JykPFS4LfHI7KVoePRVvCAMw" value="&quot;UA==&quot;"/>
    <we:property name="JykPFS4LfHI7KVoePRVvCAQ1" value="&quot;VA==&quot;"/>
    <we:property name="JykPFS4LfHI7KVoePRVvCAQqWQ==" value="&quot;QXtI&quot;"/>
    <we:property name="JykPFS4LfHI7KVoePRVvCAQqWg==" value="&quot;QXtI&quot;"/>
    <we:property name="JykPFS4LfHI7KVoePRVvCAQqWw==" value="&quot;QXtI&quot;"/>
    <we:property name="JykPFS4LfHI7KVoePRVvCAk1WQ==" value="&quot;RQJMSHY=&quot;"/>
    <we:property name="JykPFS4LfHI7KVoePRVvCAk1Wg==" value="&quot;RQJMSHU=&quot;"/>
    <we:property name="JykPFS4LfHI7KVoePRVvCAk1Ww==" value="&quot;RQJMSHU=&quot;"/>
    <we:property name="JykPFS4LfHI7KVoePRVvCBIi" value="&quot;UQ==&quot;"/>
    <we:property name="JykPFS4LfHI7KVoePRVvCQ4l" value="&quot;UQ==&quot;"/>
    <we:property name="JykPFS4LfHI7KVoePRVvCQIq" value="&quot;UA==&quot;"/>
    <we:property name="JykPFS4LfHI7KVoePRVvCRI8" value="&quot;UHZY&quot;"/>
    <we:property name="JykPFS4LfHI7KVoePRVvCRUn" value="&quot;UQ==&quot;"/>
    <we:property name="JykPFS4LfHI7KVoePRVvChMj" value="&quot;UWhYSXdUfmI=&quot;"/>
    <we:property name="JykPFS4LfHI7KVoePRVvDAAq" value="&quot;UQ==&quot;"/>
    <we:property name="JykPFS4LfHI7KVoePRVvDg4q" value="&quot;UWhYSA==&quot;"/>
    <we:property name="JykPFS4LfHI7KVoePRVvExE1" value="&quot;UWhRQA==&quot;"/>
    <we:property name="JykPFS4LfHI7KVoePRVvExEi" value="&quot;Ug==&quot;"/>
    <we:property name="JykPFS4LfHI7KVoePRVvExEv" value="&quot;UA==&quot;"/>
    <we:property name="JykPFS4LfHI7KVoePRVvFAQh" value="&quot;UA==&quot;"/>
    <we:property name="JykPFS4LfHI7KVoePRVvFBQr" value="&quot;UQ==&quot;"/>
    <we:property name="JykPFS4LfHI7KVoePRVvFgk1WQ==" value="&quot;RQJMSHc=&quot;"/>
    <we:property name="JykPFS4LfHI7KVoePRVvFgk1Wg==" value="&quot;RQJMSHY=&quot;"/>
    <we:property name="JykPFS4LfHI7KVoePRVvFgk1Ww==" value="&quot;RQJMSHc=&quot;"/>
    <we:property name="JykPFS4LfHI7KVoePRVvFhE2" value="&quot;UQ==&quot;"/>
    <we:property name="JykPFS4LfHI7KVoePRVvFhEy" value="&quot;UQ==&quot;"/>
    <we:property name="JykPFS4LfHI7KVoePRVvFw8v" value="&quot;UnY=&quot;"/>
    <we:property name="JykPFS4LfHI7KVoePRVvFwQy" value="&quot;UA==&quot;"/>
    <we:property name="JykPFS4LfHI7KVoePRVvFxIq" value="&quot;UQ==&quot;"/>
    <we:property name="JykPFS4LfHI7KVoePRVvFxMy" value="&quot;UWhYTnI=&quot;"/>
    <we:property name="JykPFS4LfHI7KVoePRVvGRch" value="&quot;UWhYSXdV&quot;"/>
    <we:property name="JykPFS4LfHI7KVoePRVvGwIl" value="&quot;UWhYSXY=&quot;"/>
    <we:property name="JykPFS4LfHI7KVoePRVvGxM1" value="&quot;UA==&quot;"/>
    <we:property name="JykPFS4LfHI7KVoePRVvHAQn" value="&quot;UWhYSXdUfmI=&quot;"/>
    <we:property name="JykPFS4LfHI7KVoePRVvHQA2" value="&quot;UWhYSXdUfmI=&quot;"/>
    <we:property name="JykPFS4LfHI7KVoePRVvHw8h" value="&quot;JhQv&quot;"/>
    <we:property name="JykPFS4LfHIFJ04lMQk=" value="&quot;UA==&quot;"/>
    <we:property name="JykPFS4LfHIHJFw=" value="&quot;&quot;"/>
    <we:property name="JykPFS4LfHIeJ0QBOQVcHxI=" value="&quot;&quot;"/>
    <we:property name="JykPFS4LfHIeJ0QBOQVcHxJ3" value="&quot;&quot;"/>
    <we:property name="LiQC" value="&quot;&quot;"/>
    <we:property name="UniqueID" value="&quot;20241111707665900305&quot;"/>
    <we:property name="JjQdCTcLbmYXJ1gGN0dDGQ40GxZnTHx6aQlUAg==" value="&quot;RQpMSHM=&quot;"/>
    <we:property name="JjQdCTcLbmYXJ1gGN0dDGQ40GxZnTHx6aQtXEBUOXg==" value="&quot;Ug==&quot;"/>
    <we:property name="JjQdCTcLbmYXJ1gGN0dDGQ40GxZnTHx6aRBXGjEGUhYENQ==" value="&quot;RQJMSHReahdsdwI=&quot;"/>
    <we:property name="JjQdCTcLbmYXJ1gGN0dDGQ40GxZnTHx6aTVZBC4CQiUPMwU=" value="&quot;UA==&quot;"/>
    <we:property name="JjQdCTcLbmYXJ1gGN0dDGQ40GxZnTHx6aTVZBC4CQiUNLhtI" value="&quot;RQJMSHQ=&quot;"/>
    <we:property name="JjQdCTcLbmYXJ1gGN0dDGQ40GxZnTHx6aTVZBC4CQiUTIwRI" value="&quot;QXtI&quot;"/>
    <we:property name="JjQdCTcLbmYXJ1gGN0dDGQ40GxZnTHx6aTVZBC4CQiUTLhtI" value="&quot;RQJMSHM=&quot;"/>
    <we:property name="JjQdCTcLbmYXJ1gGN0dDGQ40GxZnTHx6aTVZBC4CQiUNLhtL" value="&quot;RQJMSHU=&quot;"/>
    <we:property name="JjQdCTcLbmYXJ1gGN0dDGQ40GxZnTHx6aTVZBC4CQiUTIwRL" value="&quot;QXtI&quot;"/>
    <we:property name="JjQdCTcLbmYXJ1gGN0dDGQ40GxZnTHx6aTVZBC4CQiUTLhtL" value="&quot;RQJMSHY=&quot;"/>
    <we:property name="JjQdCTcLbmYXJ1gGN0dDGQ40GxZnTHx6aTVZBC4CQiUXJwQ=" value="&quot;UQ==&quot;"/>
    <we:property name="JjQdCTcLbmYXJ1gGN0dDGQ40GxZnTHx6aTVZBC4CQiURNA0=" value="&quot;UWhYSXdUfmI=&quot;"/>
    <we:property name="JjQdCTcLbmYXJ1gGN0dDGQ40GxZnTHx6aTVZBC4CQiUSJQQ=" value="&quot;UA==&quot;"/>
    <we:property name="JjQdCTcLbmYXJ1gGN0dDGQ40GxZnTHx6aTVZBC4CQiUTKhA=" value="&quot;UQ==&quot;"/>
    <we:property name="JjQdCTcLbmYXJ1gGN0dDGQ40GxZnTHx6aTVZBC4CQiUVKQQ=" value="&quot;UWhYSA==&quot;"/>
    <we:property name="JjQdCTcLbmYXJ1gGN0dDGQ40GxZnTHx6aTVZBC4CQiUCMA8=" value="&quot;UWhYSXdV&quot;"/>
    <we:property name="JjQdCTcLbmYXJ1gGN0dDGQ40GxZnTHx6aTVZBC4CQiUMNQQ=" value="&quot;UQ==&quot;"/>
    <we:property name="JjQdCTcLbmYXJ1gGN0dDGQ40GxZnTHx6aTVZBC4CQiUSNRI=" value="&quot;UHZY&quot;"/>
    <we:property name="JjQdCTcLbmYXJ1gGN0dDGQ40GxZnTHx6aTVZBC4CQiUTNQw=" value="&quot;UQ==&quot;"/>
    <we:property name="JjQdCTcLbmYXJ1gGN0dDGQ40GxZnTHx6aTVZBC4CQiUMNBw=" value="&quot;UWhYTnI=&quot;"/>
    <we:property name="JjQdCTcLbmYXJ1gGN0dDGQ40GxZnTHx6aTVZBC4CQiUMKAE=" value="&quot;UnY=&quot;"/>
    <we:property name="JjQdCTcLbmYXJ1gGN0dDGQ40GxZnTHx6aTVZBC4CQiUTJB4=" value="&quot;UA==&quot;"/>
    <we:property name="JjQdCTcLbmYXJ1gGN0dDGQ40GxZnTHx6aTVZBC4CQiUPIw8=" value="&quot;UA==&quot;"/>
    <we:property name="JjQdCTcLbmYXJ1gGN0dDGQ40GxZnTHx6aTVZBC4CQiUAJQs=" value="&quot;UWhYSXY=&quot;"/>
    <we:property name="JjQdCTcLbmYXJ1gGN0dDGQ40GxZnTHx6aTVZBC4CQiUTIxs=" value="&quot;VA==&quot;"/>
    <we:property name="JjQdCTcLbmYXJ1gGN0dDGQ40GxZnTHx6aTVZBC4CQiUANBs=" value="&quot;UA==&quot;"/>
    <we:property name="JjQdCTcLbmYXJ1gGN0dDGQ40GxZnTHx6aTVZBC4CQiUSMgk=" value="&quot;UQ==&quot;"/>
    <we:property name="JjQdCTcLbmYXJ1gGN0dDGQ40GxZnTHx6aTVZBC4CQiUMIxw=" value="&quot;UA==&quot;"/>
    <we:property name="JjQdCTcLbmYXJ1gGN0dDGQ40GxZnTHx6aTVZBC4CQiUSKQs=" value="&quot;UQ==&quot;"/>
    <we:property name="JjQdCTcLbmYXJ1gGN0dDGQ40GxZnTHx6aTVZBC4CQiUNNhw=" value="&quot;UQ==&quot;"/>
    <we:property name="JjQdCTcLbmYXJ1gGN0dDGQ40GxZnTHx6aTVZBC4CQiUNNhg=" value="&quot;UQ==&quot;"/>
    <we:property name="JjQdCTcLbmYXJ1gGN0dDGQ40GxZnTHx6aTVZBC4CQiUGJxg=" value="&quot;UWhYSXdUfmI=&quot;"/>
    <we:property name="JjQdCTcLbmYXJ1gGN0dDGQ40GxZnTHx6aTVZBC4CQiUINhs=" value="&quot;UWhRQA==&quot;"/>
    <we:property name="JjQdCTcLbmYXJ1gGN0dDGQ40GxZnTHx6aTVZBC4CQiUHIwk=" value="&quot;UWhYSXdUfmI=&quot;"/>
    <we:property name="JjQdCTcLbmYXJ1gGN0dDGQ40GxZnTHx6aTVZBC4CQiUINgE=" value="&quot;UA==&quot;"/>
    <we:property name="JjQdCTcLbmYXJ1gGN0dDGQ40GxZnTHx6aTVZBC4CQiUINgw=" value="&quot;Ug==&quot;"/>
    <we:property name="JjQdCTcLbmYXJ1gGN0dDGQ40GxZnTHx6aTVZBC4CQiUEKA8=" value="&quot;JhQv&quot;"/>
  </we:properties>
  <we:bindings>
    <we:binding id="Var$F$10:$F$12" type="matrix" appref="{3194F19F-A891-46AD-B6A0-B93C7D42DD12}"/>
    <we:binding id="Var$F$13:$F$14" type="matrix" appref="{C52DD111-72C4-4CAC-B116-CECCA96BD5E8}"/>
    <we:binding id="Var$D$16:$D$17" type="matrix" appref="{EE45590B-7908-4C3A-B47B-F1F1B0461A6A}"/>
    <we:binding id="Var$D$10:$D$11" type="matrix" appref="{92E88A3B-A3AD-43C1-88C3-60D7E849F64E}"/>
    <we:binding id="Foglio1refEdit" type="matrix" appref="{F1D42B58-4236-4746-9702-2402814DC726}"/>
    <we:binding id="Foglio1Worker" type="matrix" appref="{E1FB6474-727A-4617-9940-87100BC3D368}"/>
    <we:binding id="Gruppo 5_anno scorsorefEdit" type="matrix" appref="{B6261FDF-EE42-4CC2-A458-941534207465}"/>
    <we:binding id="Gruppo 5_anno scorsoWorker" type="matrix" appref="{E4815D7E-F47C-412A-90CB-50A6072049D1}"/>
    <we:binding id="Gruppo 1refEdit" type="matrix" appref="{BD22D0B4-4A36-4A27-9CE3-F56F27A59648}"/>
    <we:binding id="Gruppo 1Worker" type="matrix" appref="{26F5079E-811A-4615-BB4E-ABAF08816D8D}"/>
    <we:binding id="Var0" type="matrix" appref="{A6997903-39B1-4F5D-B6BE-4B4A3993AF3D}"/>
    <we:binding id="refEdit" type="matrix" appref="{20DAA0B3-9578-41D7-887D-AF3EC0DD50EB}"/>
    <we:binding id="Worker" type="matrix" appref="{C11BBEAB-00F4-480C-9AD3-8C988563A736}"/>
    <we:binding id="Var$D$10:$D$12" type="matrix" appref="{2A28C48A-55EB-48E5-B5CF-8BA3A71A3811}"/>
    <we:binding id="Obj" type="matrix" appref="{994C6377-F3B1-45B8-8D52-D15D5B61C403}"/>
    <we:binding id="Var$D$13:$D$14" type="matrix" appref="{E9A55A0D-EF05-4DBC-B2E0-D18F854BFD4C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9AD2D-A7DA-4E25-BAC8-F5669C670454}">
  <dimension ref="A1:XFD1048575"/>
  <sheetViews>
    <sheetView tabSelected="1" workbookViewId="0">
      <selection activeCell="G4" sqref="G4"/>
    </sheetView>
  </sheetViews>
  <sheetFormatPr defaultRowHeight="15" x14ac:dyDescent="0.25"/>
  <cols>
    <col min="1" max="1" width="6.28515625" customWidth="1"/>
    <col min="2" max="2" width="18.28515625" bestFit="1" customWidth="1"/>
    <col min="3" max="3" width="10.85546875" bestFit="1" customWidth="1"/>
    <col min="4" max="4" width="11.140625" customWidth="1"/>
    <col min="5" max="5" width="15" bestFit="1" customWidth="1"/>
    <col min="6" max="6" width="18.28515625" bestFit="1" customWidth="1"/>
    <col min="7" max="7" width="12.5703125" bestFit="1" customWidth="1"/>
    <col min="8" max="8" width="22.5703125" bestFit="1" customWidth="1"/>
    <col min="9" max="9" width="20.7109375" bestFit="1" customWidth="1"/>
    <col min="10" max="10" width="16.7109375" bestFit="1" customWidth="1"/>
    <col min="11" max="11" width="15.7109375" bestFit="1" customWidth="1"/>
    <col min="12" max="12" width="17.7109375" bestFit="1" customWidth="1"/>
    <col min="13" max="13" width="9.5703125" customWidth="1"/>
    <col min="14" max="14" width="9.28515625" customWidth="1"/>
  </cols>
  <sheetData>
    <row r="1" spans="1:12" x14ac:dyDescent="0.25">
      <c r="A1" s="8" t="s">
        <v>13</v>
      </c>
      <c r="B1" s="9"/>
      <c r="C1" s="9"/>
      <c r="D1" s="10"/>
    </row>
    <row r="3" spans="1:12" ht="18" x14ac:dyDescent="0.25">
      <c r="A3" s="11" t="s">
        <v>23</v>
      </c>
      <c r="B3" s="12"/>
      <c r="D3" s="13" t="s">
        <v>15</v>
      </c>
      <c r="E3" s="14">
        <v>2.5462512114967948E-2</v>
      </c>
    </row>
    <row r="4" spans="1:12" ht="18" x14ac:dyDescent="0.25">
      <c r="A4" s="2" t="s">
        <v>11</v>
      </c>
      <c r="B4" s="4">
        <v>0.03</v>
      </c>
      <c r="D4" s="15" t="s">
        <v>16</v>
      </c>
      <c r="E4" s="16">
        <v>1.0043039047567542E-2</v>
      </c>
      <c r="H4" s="7"/>
      <c r="I4" s="7"/>
    </row>
    <row r="5" spans="1:12" x14ac:dyDescent="0.25">
      <c r="A5" s="2" t="s">
        <v>6</v>
      </c>
      <c r="B5" s="4">
        <v>0.01</v>
      </c>
      <c r="H5" s="7"/>
      <c r="I5" s="7"/>
    </row>
    <row r="6" spans="1:12" x14ac:dyDescent="0.25">
      <c r="A6" s="3" t="s">
        <v>12</v>
      </c>
      <c r="B6" s="5">
        <v>0.4</v>
      </c>
      <c r="H6" s="6"/>
      <c r="I6" s="6"/>
    </row>
    <row r="7" spans="1:12" x14ac:dyDescent="0.25">
      <c r="H7" s="6"/>
      <c r="I7" s="6"/>
    </row>
    <row r="8" spans="1:12" x14ac:dyDescent="0.25">
      <c r="A8" s="66"/>
      <c r="B8" s="67" t="s">
        <v>0</v>
      </c>
      <c r="C8" s="67" t="s">
        <v>22</v>
      </c>
      <c r="D8" s="67" t="s">
        <v>7</v>
      </c>
      <c r="E8" s="67" t="s">
        <v>17</v>
      </c>
      <c r="F8" s="67" t="s">
        <v>18</v>
      </c>
      <c r="G8" s="67" t="s">
        <v>19</v>
      </c>
      <c r="H8" s="67" t="s">
        <v>20</v>
      </c>
      <c r="I8" s="67" t="s">
        <v>21</v>
      </c>
      <c r="J8" s="67" t="s">
        <v>8</v>
      </c>
      <c r="K8" s="67" t="s">
        <v>9</v>
      </c>
      <c r="L8" s="68" t="s">
        <v>10</v>
      </c>
    </row>
    <row r="9" spans="1:12" x14ac:dyDescent="0.25">
      <c r="A9" s="21" t="s">
        <v>14</v>
      </c>
      <c r="B9" s="22">
        <f>DATE(2022,12,20)</f>
        <v>44915</v>
      </c>
      <c r="C9" s="23">
        <f>EXP(-$B$4*(B9-$B$9)/365)</f>
        <v>1</v>
      </c>
      <c r="D9" s="23"/>
      <c r="E9" s="23">
        <v>0</v>
      </c>
      <c r="F9" s="24">
        <f>EXP(-E9)</f>
        <v>1</v>
      </c>
      <c r="G9" s="23"/>
      <c r="H9" s="23">
        <v>0</v>
      </c>
      <c r="I9" s="23">
        <v>0</v>
      </c>
      <c r="J9" s="23"/>
      <c r="K9" s="23"/>
      <c r="L9" s="25"/>
    </row>
    <row r="10" spans="1:12" x14ac:dyDescent="0.25">
      <c r="A10" s="26" t="s">
        <v>1</v>
      </c>
      <c r="B10" s="27">
        <f>DATE(2023,12,20)</f>
        <v>45280</v>
      </c>
      <c r="C10" s="28">
        <f>EXP(-$B$4*(B10-$B$9)/365)</f>
        <v>0.97044553354850815</v>
      </c>
      <c r="D10" s="29">
        <v>2.5462512114967948E-2</v>
      </c>
      <c r="E10" s="28">
        <f>E9+D10*(B10-$B$9)/365</f>
        <v>2.5462512114967951E-2</v>
      </c>
      <c r="F10" s="31">
        <f>EXP(-E10)</f>
        <v>0.97485892367999816</v>
      </c>
      <c r="G10" s="28">
        <f>(B10-B9)/360</f>
        <v>1.0138888888888888</v>
      </c>
      <c r="H10" s="61">
        <f>$B$5*G10*C10*F10+H9</f>
        <v>9.5918703677412061E-3</v>
      </c>
      <c r="I10" s="61">
        <f>+I9+C10*(1-$B$6)*(F9-F10)</f>
        <v>1.4638827134008771E-2</v>
      </c>
      <c r="J10" s="61"/>
      <c r="K10" s="30"/>
      <c r="L10" s="32"/>
    </row>
    <row r="11" spans="1:12" x14ac:dyDescent="0.25">
      <c r="A11" s="33" t="s">
        <v>2</v>
      </c>
      <c r="B11" s="34">
        <f>DATE(2024,12,20)</f>
        <v>45646</v>
      </c>
      <c r="C11" s="35">
        <f>EXP(-$B$4*(B11-$B$9)/365)</f>
        <v>0.94168713146107119</v>
      </c>
      <c r="D11" s="36">
        <v>2.5462512114967948E-2</v>
      </c>
      <c r="E11" s="35">
        <f>E10+D11*(B11-$B$9)/365</f>
        <v>7.6457296652068144E-2</v>
      </c>
      <c r="F11" s="38">
        <f t="shared" ref="F11:F14" si="0">EXP(-E11)</f>
        <v>0.92639247350427811</v>
      </c>
      <c r="G11" s="35">
        <f>(B11-B10)/360</f>
        <v>1.0166666666666666</v>
      </c>
      <c r="H11" s="62">
        <f>+$B$5*G11*C11*F11+H10</f>
        <v>1.8460984389385135E-2</v>
      </c>
      <c r="I11" s="62">
        <f>+I10+C11*(1-$B$6)*(F10-F11)</f>
        <v>4.2022966596853617E-2</v>
      </c>
      <c r="J11" s="62"/>
      <c r="K11" s="37"/>
      <c r="L11" s="39"/>
    </row>
    <row r="12" spans="1:12" x14ac:dyDescent="0.25">
      <c r="A12" s="40" t="s">
        <v>3</v>
      </c>
      <c r="B12" s="41">
        <f>DATE(2025,12,20)</f>
        <v>46011</v>
      </c>
      <c r="C12" s="42">
        <f>EXP(-$B$4*(B12-$B$9)/365)</f>
        <v>0.91385607072650343</v>
      </c>
      <c r="D12" s="43">
        <v>2.5462512114967948E-2</v>
      </c>
      <c r="E12" s="42">
        <f>E11+D12*(B12-$B$9)/365</f>
        <v>0.15291459330413629</v>
      </c>
      <c r="F12" s="45">
        <f>EXP(-E12)</f>
        <v>0.85820301496537466</v>
      </c>
      <c r="G12" s="42">
        <f t="shared" ref="G12:G14" si="1">(B12-B11)/360</f>
        <v>1.0138888888888888</v>
      </c>
      <c r="H12" s="63">
        <f>+$B$5*G12*C12*F12+H11</f>
        <v>2.6412651690129359E-2</v>
      </c>
      <c r="I12" s="63">
        <f>+I11+C12*(1-$B$6)*(F11-F12)</f>
        <v>7.9412176984051702E-2</v>
      </c>
      <c r="J12" s="63">
        <f>I12-H12</f>
        <v>5.2999525293922344E-2</v>
      </c>
      <c r="K12" s="44">
        <v>5.2999999999999999E-2</v>
      </c>
      <c r="L12" s="46">
        <f>K12-J12</f>
        <v>4.7470607765498496E-7</v>
      </c>
    </row>
    <row r="13" spans="1:12" x14ac:dyDescent="0.25">
      <c r="A13" s="47" t="s">
        <v>4</v>
      </c>
      <c r="B13" s="48">
        <f>DATE(2026,12,20)</f>
        <v>46376</v>
      </c>
      <c r="C13" s="49">
        <f>EXP(-$B$4*(B13-$B$9)/365)</f>
        <v>0.88684754214272488</v>
      </c>
      <c r="D13" s="50">
        <v>1.0043039047567542E-2</v>
      </c>
      <c r="E13" s="49">
        <f>E12+D13*(B13-$B$9)/365</f>
        <v>0.19311426466987924</v>
      </c>
      <c r="F13" s="52">
        <f>EXP(-E13)</f>
        <v>0.8243877703606961</v>
      </c>
      <c r="G13" s="49">
        <f>(B13-B12)/360</f>
        <v>1.0138888888888888</v>
      </c>
      <c r="H13" s="64">
        <f>+$B$5*G13*C13*F13+H12</f>
        <v>3.3825256906509081E-2</v>
      </c>
      <c r="I13" s="64">
        <f>+I12+C13*(1-$B$6)*(F12-F13)</f>
        <v>9.7405556922820227E-2</v>
      </c>
      <c r="J13" s="64"/>
      <c r="K13" s="51"/>
      <c r="L13" s="53"/>
    </row>
    <row r="14" spans="1:12" x14ac:dyDescent="0.25">
      <c r="A14" s="54" t="s">
        <v>5</v>
      </c>
      <c r="B14" s="55">
        <f>DATE(2027,12,20)</f>
        <v>46741</v>
      </c>
      <c r="C14" s="56">
        <f>EXP(-$B$4*(B14-$B$9)/365)</f>
        <v>0.86063723621087973</v>
      </c>
      <c r="D14" s="57">
        <v>1.0043039047567542E-2</v>
      </c>
      <c r="E14" s="56">
        <f>E13+D14*(B14-$B$9)/365</f>
        <v>0.24335697508318974</v>
      </c>
      <c r="F14" s="59">
        <f t="shared" si="0"/>
        <v>0.78399159834707299</v>
      </c>
      <c r="G14" s="56">
        <f>(B14-B13)/360</f>
        <v>1.0138888888888888</v>
      </c>
      <c r="H14" s="65">
        <f>+$B$5*G14*C14*F14+H13</f>
        <v>4.0666293358761881E-2</v>
      </c>
      <c r="I14" s="65">
        <f>+I13+C14*(1-$B$6)*(F13-F14)</f>
        <v>0.11826542682400255</v>
      </c>
      <c r="J14" s="65">
        <f>I14-H14</f>
        <v>7.7599133465240666E-2</v>
      </c>
      <c r="K14" s="58">
        <v>7.7600000000000002E-2</v>
      </c>
      <c r="L14" s="60">
        <f>K14-J14</f>
        <v>8.6653475933617941E-7</v>
      </c>
    </row>
    <row r="15" spans="1:12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1:12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22" spans="8:9" x14ac:dyDescent="0.25">
      <c r="H22" s="1" t="s">
        <v>0</v>
      </c>
      <c r="I22" s="17" t="s">
        <v>18</v>
      </c>
    </row>
    <row r="23" spans="8:9" x14ac:dyDescent="0.25">
      <c r="H23" s="69">
        <v>44915</v>
      </c>
      <c r="I23" s="18">
        <v>1</v>
      </c>
    </row>
    <row r="24" spans="8:9" x14ac:dyDescent="0.25">
      <c r="H24" s="69">
        <v>45280</v>
      </c>
      <c r="I24" s="19">
        <v>0.97485892367999816</v>
      </c>
    </row>
    <row r="25" spans="8:9" x14ac:dyDescent="0.25">
      <c r="H25" s="69">
        <v>45646</v>
      </c>
      <c r="I25" s="19">
        <v>0.92639247350427811</v>
      </c>
    </row>
    <row r="26" spans="8:9" x14ac:dyDescent="0.25">
      <c r="H26" s="69">
        <v>46011</v>
      </c>
      <c r="I26" s="19">
        <v>0.85820301496537466</v>
      </c>
    </row>
    <row r="27" spans="8:9" x14ac:dyDescent="0.25">
      <c r="H27" s="69">
        <v>46376</v>
      </c>
      <c r="I27" s="19">
        <v>0.8243877703606961</v>
      </c>
    </row>
    <row r="28" spans="8:9" x14ac:dyDescent="0.25">
      <c r="H28" s="70">
        <v>46741</v>
      </c>
      <c r="I28" s="20">
        <v>0.78399159834707299</v>
      </c>
    </row>
    <row r="1048550" spans="16384:16384" x14ac:dyDescent="0.25">
      <c r="XFD1048550" t="e" cm="1">
        <f t="array" ref="XFD1048550">solver_pre</f>
        <v>#NAME?</v>
      </c>
    </row>
    <row r="1048551" spans="16384:16384" x14ac:dyDescent="0.25">
      <c r="XFD1048551" t="e" cm="1">
        <f t="array" ref="XFD1048551">solver_scl</f>
        <v>#NAME?</v>
      </c>
    </row>
    <row r="1048552" spans="16384:16384" x14ac:dyDescent="0.25">
      <c r="XFD1048552" t="e" cm="1">
        <f t="array" ref="XFD1048552">solver_rlx</f>
        <v>#NAME?</v>
      </c>
    </row>
    <row r="1048553" spans="16384:16384" x14ac:dyDescent="0.25">
      <c r="XFD1048553" t="e" cm="1">
        <f t="array" ref="XFD1048553">solver_tol</f>
        <v>#NAME?</v>
      </c>
    </row>
    <row r="1048554" spans="16384:16384" x14ac:dyDescent="0.25">
      <c r="XFD1048554" t="e" cm="1">
        <f t="array" ref="XFD1048554">solver_cvg</f>
        <v>#NAME?</v>
      </c>
    </row>
    <row r="1048555" spans="16384:16384" x14ac:dyDescent="0.25">
      <c r="XFD1048555" t="e" cm="1">
        <f t="array" aca="1" ref="XFD1048555" ca="1">_xludf.Areas(solver_adj1)</f>
        <v>#NAME?</v>
      </c>
    </row>
    <row r="1048556" spans="16384:16384" x14ac:dyDescent="0.25">
      <c r="XFD1048556" t="e" cm="1">
        <f t="array" ref="XFD1048556">solver_ssz</f>
        <v>#NAME?</v>
      </c>
    </row>
    <row r="1048557" spans="16384:16384" x14ac:dyDescent="0.25">
      <c r="XFD1048557" t="e" cm="1">
        <f t="array" ref="XFD1048557">solver_rsd</f>
        <v>#NAME?</v>
      </c>
    </row>
    <row r="1048558" spans="16384:16384" x14ac:dyDescent="0.25">
      <c r="XFD1048558" t="e" cm="1">
        <f t="array" ref="XFD1048558">solver_mrt</f>
        <v>#NAME?</v>
      </c>
    </row>
    <row r="1048559" spans="16384:16384" x14ac:dyDescent="0.25">
      <c r="XFD1048559" t="e" cm="1">
        <f t="array" ref="XFD1048559">solver_mni</f>
        <v>#NAME?</v>
      </c>
    </row>
    <row r="1048560" spans="16384:16384" x14ac:dyDescent="0.25">
      <c r="XFD1048560" t="e" cm="1">
        <f t="array" ref="XFD1048560">solver_rbv</f>
        <v>#NAME?</v>
      </c>
    </row>
    <row r="1048561" spans="16384:16384" x14ac:dyDescent="0.25">
      <c r="XFD1048561" t="e" cm="1">
        <f t="array" ref="XFD1048561">solver_neg</f>
        <v>#NAME?</v>
      </c>
    </row>
    <row r="1048562" spans="16384:16384" x14ac:dyDescent="0.25">
      <c r="XFD1048562" t="e" cm="1">
        <f t="array" ref="XFD1048562">solver_ntr</f>
        <v>#NAME?</v>
      </c>
    </row>
    <row r="1048563" spans="16384:16384" x14ac:dyDescent="0.25">
      <c r="XFD1048563" t="e" cm="1">
        <f t="array" ref="XFD1048563">solver_acc</f>
        <v>#NAME?</v>
      </c>
    </row>
    <row r="1048564" spans="16384:16384" x14ac:dyDescent="0.25">
      <c r="XFD1048564" t="e" cm="1">
        <f t="array" ref="XFD1048564">solver_res</f>
        <v>#NAME?</v>
      </c>
    </row>
    <row r="1048565" spans="16384:16384" x14ac:dyDescent="0.25">
      <c r="XFD1048565" t="e" cm="1">
        <f t="array" ref="XFD1048565">solver_ars</f>
        <v>#NAME?</v>
      </c>
    </row>
    <row r="1048566" spans="16384:16384" x14ac:dyDescent="0.25">
      <c r="XFD1048566" t="e" cm="1">
        <f t="array" ref="XFD1048566">solver_sta</f>
        <v>#NAME?</v>
      </c>
    </row>
    <row r="1048567" spans="16384:16384" x14ac:dyDescent="0.25">
      <c r="XFD1048567" t="e" cm="1">
        <f t="array" ref="XFD1048567">solver_met</f>
        <v>#NAME?</v>
      </c>
    </row>
    <row r="1048568" spans="16384:16384" x14ac:dyDescent="0.25">
      <c r="XFD1048568" t="e" cm="1">
        <f t="array" ref="XFD1048568">solver_soc</f>
        <v>#NAME?</v>
      </c>
    </row>
    <row r="1048569" spans="16384:16384" x14ac:dyDescent="0.25">
      <c r="XFD1048569" t="e" cm="1">
        <f t="array" ref="XFD1048569">solver_lpt</f>
        <v>#NAME?</v>
      </c>
    </row>
    <row r="1048570" spans="16384:16384" x14ac:dyDescent="0.25">
      <c r="XFD1048570" t="e" cm="1">
        <f t="array" ref="XFD1048570">solver_lpp</f>
        <v>#NAME?</v>
      </c>
    </row>
    <row r="1048571" spans="16384:16384" x14ac:dyDescent="0.25">
      <c r="XFD1048571" t="e" cm="1">
        <f t="array" ref="XFD1048571">solver_gap</f>
        <v>#NAME?</v>
      </c>
    </row>
    <row r="1048572" spans="16384:16384" x14ac:dyDescent="0.25">
      <c r="XFD1048572" t="e" cm="1">
        <f t="array" ref="XFD1048572">solver_ips</f>
        <v>#NAME?</v>
      </c>
    </row>
    <row r="1048573" spans="16384:16384" x14ac:dyDescent="0.25">
      <c r="XFD1048573" t="e" cm="1">
        <f t="array" ref="XFD1048573">solver_fea</f>
        <v>#NAME?</v>
      </c>
    </row>
    <row r="1048574" spans="16384:16384" x14ac:dyDescent="0.25">
      <c r="XFD1048574" t="e" cm="1">
        <f t="array" ref="XFD1048574">solver_ipi</f>
        <v>#NAME?</v>
      </c>
    </row>
    <row r="1048575" spans="16384:16384" x14ac:dyDescent="0.25">
      <c r="XFD1048575" t="e" cm="1">
        <f t="array" ref="XFD1048575">solver_ipd</f>
        <v>#NAME?</v>
      </c>
    </row>
  </sheetData>
  <mergeCells count="2">
    <mergeCell ref="A1:D1"/>
    <mergeCell ref="A3:B3"/>
  </mergeCells>
  <phoneticPr fontId="1" type="noConversion"/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3194F19F-A891-46AD-B6A0-B93C7D42DD12}">
          <xm:f>'Gruppo 1'!$D$10:$D$12</xm:f>
        </x15:webExtension>
        <x15:webExtension appRef="{C52DD111-72C4-4CAC-B116-CECCA96BD5E8}">
          <xm:f>'Gruppo 1'!$D$13:$D$14</xm:f>
        </x15:webExtension>
        <x15:webExtension appRef="{EE45590B-7908-4C3A-B47B-F1F1B0461A6A}">
          <xm:f>'Gruppo 1'!$B$16:$B$17</xm:f>
        </x15:webExtension>
        <x15:webExtension appRef="{F1D42B58-4236-4746-9702-2402814DC726}">
          <xm:f>'Gruppo 1'!1:1048576</xm:f>
        </x15:webExtension>
        <x15:webExtension appRef="{E1FB6474-727A-4617-9940-87100BC3D368}">
          <xm:f>'Gruppo 1'!XFD1048550:XFD1048575</xm:f>
        </x15:webExtension>
        <x15:webExtension appRef="{92E88A3B-A3AD-43C1-88C3-60D7E849F64E}">
          <xm:f>#REF!</xm:f>
        </x15:webExtension>
        <x15:webExtension appRef="{BD22D0B4-4A36-4A27-9CE3-F56F27A59648}">
          <xm:f>'Gruppo 1'!1:1048576</xm:f>
        </x15:webExtension>
        <x15:webExtension appRef="{26F5079E-811A-4615-BB4E-ABAF08816D8D}">
          <xm:f>'Gruppo 1'!XFD1048550:XFD1048575</xm:f>
        </x15:webExtension>
        <x15:webExtension appRef="{A6997903-39B1-4F5D-B6BE-4B4A3993AF3D}">
          <xm:f>'Gruppo 1'!$D$10:$D$12</xm:f>
        </x15:webExtension>
        <x15:webExtension appRef="{B6261FDF-EE42-4CC2-A458-941534207465}">
          <xm:f>#REF!</xm:f>
        </x15:webExtension>
        <x15:webExtension appRef="{E4815D7E-F47C-412A-90CB-50A6072049D1}">
          <xm:f>#REF!</xm:f>
        </x15:webExtension>
        <x15:webExtension appRef="{20DAA0B3-9578-41D7-887D-AF3EC0DD50EB}">
          <xm:f>#REF!</xm:f>
        </x15:webExtension>
        <x15:webExtension appRef="{C11BBEAB-00F4-480C-9AD3-8C988563A736}">
          <xm:f>#REF!</xm:f>
        </x15:webExtension>
        <x15:webExtension appRef="{2A28C48A-55EB-48E5-B5CF-8BA3A71A3811}">
          <xm:f>#REF!</xm:f>
        </x15:webExtension>
        <x15:webExtension appRef="{994C6377-F3B1-45B8-8D52-D15D5B61C403}">
          <xm:f>#REF!</xm:f>
        </x15:webExtension>
        <x15:webExtension appRef="{E9A55A0D-EF05-4DBC-B2E0-D18F854BFD4C}">
          <xm:f>#REF!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Gruppo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Cappello</dc:creator>
  <cp:lastModifiedBy>Giorgio Cappello</cp:lastModifiedBy>
  <dcterms:created xsi:type="dcterms:W3CDTF">2024-02-11T14:41:39Z</dcterms:created>
  <dcterms:modified xsi:type="dcterms:W3CDTF">2024-02-13T13:05:33Z</dcterms:modified>
</cp:coreProperties>
</file>