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<sst xmlns="http://schemas.openxmlformats.org/spreadsheetml/2006/main" count="129" uniqueCount="28">
  <si>
    <t xml:space="preserve">Imin</t>
  </si>
  <si>
    <t xml:space="preserve">Icent</t>
  </si>
  <si>
    <t xml:space="preserve">Imax</t>
  </si>
  <si>
    <t xml:space="preserve">Bmin</t>
  </si>
  <si>
    <t xml:space="preserve">Bcent</t>
  </si>
  <si>
    <t xml:space="preserve">Bmax</t>
  </si>
  <si>
    <t xml:space="preserve">gcent</t>
  </si>
  <si>
    <t xml:space="preserve">h</t>
  </si>
  <si>
    <t xml:space="preserve">v</t>
  </si>
  <si>
    <t xml:space="preserve">n</t>
  </si>
  <si>
    <t xml:space="preserve">m0</t>
  </si>
  <si>
    <t xml:space="preserve">mb</t>
  </si>
  <si>
    <t xml:space="preserve">r</t>
  </si>
  <si>
    <t xml:space="preserve">Αποκλιση απο θεωρ.</t>
  </si>
  <si>
    <t xml:space="preserve">σχετικό σφάλμα</t>
  </si>
  <si>
    <t xml:space="preserve">g</t>
  </si>
  <si>
    <t xml:space="preserve">%</t>
  </si>
  <si>
    <t xml:space="preserve">σg</t>
  </si>
  <si>
    <t xml:space="preserve">σ</t>
  </si>
  <si>
    <t xml:space="preserve">Oliko sfalma</t>
  </si>
  <si>
    <t xml:space="preserve">ΔΒ</t>
  </si>
  <si>
    <t xml:space="preserve">&amp;</t>
  </si>
  <si>
    <t xml:space="preserve">\\</t>
  </si>
  <si>
    <t xml:space="preserve">Current</t>
  </si>
  <si>
    <t xml:space="preserve">Τεσλα</t>
  </si>
  <si>
    <t xml:space="preserve">mTesla</t>
  </si>
  <si>
    <t xml:space="preserve">Baverage</t>
  </si>
  <si>
    <t xml:space="preserve">σχετικό σάλμα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</si>
</sst>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7"/>
      <color rgb="FF20212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021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38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H17" activeCellId="0" sqref="H17"/>
    </sheetView>
  </sheetViews>
  <sheetFormatPr defaultColWidth="11.55078125" defaultRowHeight="12.5" zeroHeight="false" outlineLevelRow="0" outlineLevelCol="0"/>
  <sheetData>
    <row r="1" customFormat="false" ht="13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0" t="s">
        <v>6</v>
      </c>
      <c r="N1" s="0" t="s">
        <v>7</v>
      </c>
      <c r="O1" s="0" t="s">
        <v>8</v>
      </c>
      <c r="P1" s="0" t="s">
        <v>9</v>
      </c>
      <c r="Q1" s="0" t="s">
        <v>10</v>
      </c>
      <c r="R1" s="0" t="s">
        <v>11</v>
      </c>
      <c r="S1" s="0" t="s">
        <v>12</v>
      </c>
    </row>
    <row r="2" customFormat="false" ht="12.5" hidden="false" customHeight="false" outlineLevel="0" collapsed="false">
      <c r="A2" s="0" t="n">
        <v>1065</v>
      </c>
      <c r="B2" s="0" t="n">
        <v>1272</v>
      </c>
      <c r="C2" s="0" t="n">
        <v>1467</v>
      </c>
      <c r="D2" s="2" t="n">
        <f aca="false">(4/5)^(3/2)*250*1.256*10^(-6)*A2*10^(-3)/(54*10^(-3))</f>
        <v>0.00443119106581159</v>
      </c>
      <c r="E2" s="2" t="n">
        <f aca="false">(4/5)^(3/2)*250*1.256*10^(-6)*B2*10^(-3)/(54*10^(-3))</f>
        <v>0.0052924648222651</v>
      </c>
      <c r="F2" s="2" t="n">
        <f aca="false">(4/5)^(3/2)*250*1.256*10^(-6)*C2*10^(-3)/(54*10^(-3))</f>
        <v>0.00610380966530103</v>
      </c>
      <c r="N2" s="0" t="n">
        <f aca="false">6.62618*10^(-34)</f>
        <v>6.62618E-034</v>
      </c>
      <c r="O2" s="0" t="n">
        <f aca="false">146*10^6</f>
        <v>146000000</v>
      </c>
      <c r="P2" s="0" t="n">
        <v>250</v>
      </c>
      <c r="Q2" s="0" t="n">
        <f aca="false">1.256*10^(-6)</f>
        <v>1.256E-006</v>
      </c>
      <c r="R2" s="0" t="n">
        <f aca="false">9.27408*10^(-24)</f>
        <v>9.27408E-024</v>
      </c>
      <c r="S2" s="0" t="n">
        <f aca="false">54*10^(-3)</f>
        <v>0.054</v>
      </c>
    </row>
    <row r="3" customFormat="false" ht="12.5" hidden="false" customHeight="false" outlineLevel="0" collapsed="false">
      <c r="A3" s="0" t="n">
        <v>1076</v>
      </c>
      <c r="B3" s="0" t="n">
        <v>1279</v>
      </c>
      <c r="C3" s="0" t="n">
        <v>1466</v>
      </c>
      <c r="D3" s="2" t="n">
        <f aca="false">(4/5)^(3/2)*250*1.256*10^(-6)*A3*10^(-3)/(54*10^(-3))</f>
        <v>0.00447695923644438</v>
      </c>
      <c r="E3" s="2" t="n">
        <f aca="false">(4/5)^(3/2)*250*1.256*10^(-6)*B3*10^(-3)/(54*10^(-3))</f>
        <v>0.0053215900217587</v>
      </c>
      <c r="F3" s="2" t="n">
        <f aca="false">(4/5)^(3/2)*250*1.256*10^(-6)*C3*10^(-3)/(54*10^(-3))</f>
        <v>0.00609964892251623</v>
      </c>
    </row>
    <row r="4" customFormat="false" ht="12.5" hidden="false" customHeight="false" outlineLevel="0" collapsed="false">
      <c r="A4" s="0" t="n">
        <v>1077</v>
      </c>
      <c r="B4" s="0" t="n">
        <v>1273</v>
      </c>
      <c r="C4" s="0" t="n">
        <v>1464</v>
      </c>
      <c r="D4" s="2" t="n">
        <f aca="false">(4/5)^(3/2)*250*1.256*10^(-6)*A4*10^(-3)/(54*10^(-3))</f>
        <v>0.00448111997922918</v>
      </c>
      <c r="E4" s="2" t="n">
        <f aca="false">(4/5)^(3/2)*250*1.256*10^(-6)*B4*10^(-3)/(54*10^(-3))</f>
        <v>0.0052966255650499</v>
      </c>
      <c r="F4" s="2" t="n">
        <f aca="false">(4/5)^(3/2)*250*1.256*10^(-6)*C4*10^(-3)/(54*10^(-3))</f>
        <v>0.00609132743694663</v>
      </c>
    </row>
    <row r="5" customFormat="false" ht="12.5" hidden="false" customHeight="false" outlineLevel="0" collapsed="false">
      <c r="A5" s="0" t="n">
        <v>1079</v>
      </c>
      <c r="B5" s="0" t="n">
        <v>1271</v>
      </c>
      <c r="C5" s="0" t="n">
        <v>1473</v>
      </c>
      <c r="D5" s="2" t="n">
        <f aca="false">(4/5)^(3/2)*250*1.256*10^(-6)*A5*10^(-3)/(54*10^(-3))</f>
        <v>0.00448944146479878</v>
      </c>
      <c r="E5" s="2" t="n">
        <f aca="false">(4/5)^(3/2)*250*1.256*10^(-6)*B5*10^(-3)/(54*10^(-3))</f>
        <v>0.00528830407948031</v>
      </c>
      <c r="F5" s="2" t="n">
        <f aca="false">(4/5)^(3/2)*250*1.256*10^(-6)*C5*10^(-3)/(54*10^(-3))</f>
        <v>0.00612877412200982</v>
      </c>
    </row>
    <row r="6" customFormat="false" ht="12.5" hidden="false" customHeight="false" outlineLevel="0" collapsed="false">
      <c r="A6" s="0" t="n">
        <v>1081</v>
      </c>
      <c r="B6" s="0" t="n">
        <v>1272</v>
      </c>
      <c r="C6" s="0" t="n">
        <v>1472</v>
      </c>
      <c r="D6" s="2" t="n">
        <f aca="false">(4/5)^(3/2)*250*1.256*10^(-6)*A6*10^(-3)/(54*10^(-3))</f>
        <v>0.00449776295036838</v>
      </c>
      <c r="E6" s="2" t="n">
        <f aca="false">(4/5)^(3/2)*250*1.256*10^(-6)*B6*10^(-3)/(54*10^(-3))</f>
        <v>0.0052924648222651</v>
      </c>
      <c r="F6" s="2" t="n">
        <f aca="false">(4/5)^(3/2)*250*1.256*10^(-6)*C6*10^(-3)/(54*10^(-3))</f>
        <v>0.00612461337922503</v>
      </c>
    </row>
    <row r="7" customFormat="false" ht="12.5" hidden="false" customHeight="false" outlineLevel="0" collapsed="false">
      <c r="A7" s="0" t="n">
        <v>1080</v>
      </c>
      <c r="B7" s="0" t="n">
        <v>1275</v>
      </c>
      <c r="C7" s="0" t="n">
        <v>1463</v>
      </c>
      <c r="D7" s="2" t="n">
        <f aca="false">(4/5)^(3/2)*250*1.256*10^(-6)*A7*10^(-3)/(54*10^(-3))</f>
        <v>0.00449360220758358</v>
      </c>
      <c r="E7" s="2" t="n">
        <f aca="false">(4/5)^(3/2)*250*1.256*10^(-6)*B7*10^(-3)/(54*10^(-3))</f>
        <v>0.0053049470506195</v>
      </c>
      <c r="F7" s="2" t="n">
        <f aca="false">(4/5)^(3/2)*250*1.256*10^(-6)*C7*10^(-3)/(54*10^(-3))</f>
        <v>0.00608716669416183</v>
      </c>
    </row>
    <row r="8" customFormat="false" ht="12.5" hidden="false" customHeight="false" outlineLevel="0" collapsed="false">
      <c r="A8" s="0" t="n">
        <v>1079</v>
      </c>
      <c r="B8" s="0" t="n">
        <v>1275</v>
      </c>
      <c r="C8" s="0" t="n">
        <v>1462</v>
      </c>
      <c r="D8" s="2" t="n">
        <f aca="false">(4/5)^(3/2)*250*1.256*10^(-6)*A8*10^(-3)/(54*10^(-3))</f>
        <v>0.00448944146479878</v>
      </c>
      <c r="E8" s="2" t="n">
        <f aca="false">(4/5)^(3/2)*250*1.256*10^(-6)*B8*10^(-3)/(54*10^(-3))</f>
        <v>0.0053049470506195</v>
      </c>
      <c r="F8" s="2" t="n">
        <f aca="false">(4/5)^(3/2)*250*1.256*10^(-6)*C8*10^(-3)/(54*10^(-3))</f>
        <v>0.00608300595137703</v>
      </c>
    </row>
    <row r="9" customFormat="false" ht="12.5" hidden="false" customHeight="false" outlineLevel="0" collapsed="false">
      <c r="A9" s="0" t="n">
        <v>1080</v>
      </c>
      <c r="B9" s="0" t="n">
        <v>1278</v>
      </c>
      <c r="C9" s="0" t="n">
        <v>1464</v>
      </c>
      <c r="D9" s="2" t="n">
        <f aca="false">(4/5)^(3/2)*250*1.256*10^(-6)*A9*10^(-3)/(54*10^(-3))</f>
        <v>0.00449360220758358</v>
      </c>
      <c r="E9" s="2" t="n">
        <f aca="false">(4/5)^(3/2)*250*1.256*10^(-6)*B9*10^(-3)/(54*10^(-3))</f>
        <v>0.0053174292789739</v>
      </c>
      <c r="F9" s="2" t="n">
        <f aca="false">(4/5)^(3/2)*250*1.256*10^(-6)*C9*10^(-3)/(54*10^(-3))</f>
        <v>0.00609132743694663</v>
      </c>
    </row>
    <row r="10" customFormat="false" ht="12.5" hidden="false" customHeight="false" outlineLevel="0" collapsed="false">
      <c r="A10" s="0" t="n">
        <v>1079</v>
      </c>
      <c r="B10" s="0" t="n">
        <v>1277</v>
      </c>
      <c r="C10" s="0" t="n">
        <v>1465</v>
      </c>
      <c r="D10" s="2" t="n">
        <f aca="false">(4/5)^(3/2)*250*1.256*10^(-6)*A10*10^(-3)/(54*10^(-3))</f>
        <v>0.00448944146479878</v>
      </c>
      <c r="E10" s="2" t="n">
        <f aca="false">(4/5)^(3/2)*250*1.256*10^(-6)*B10*10^(-3)/(54*10^(-3))</f>
        <v>0.0053132685361891</v>
      </c>
      <c r="F10" s="2" t="n">
        <f aca="false">(4/5)^(3/2)*250*1.256*10^(-6)*C10*10^(-3)/(54*10^(-3))</f>
        <v>0.00609548817973143</v>
      </c>
    </row>
    <row r="11" customFormat="false" ht="12.5" hidden="false" customHeight="false" outlineLevel="0" collapsed="false">
      <c r="A11" s="0" t="n">
        <v>1080</v>
      </c>
      <c r="B11" s="0" t="n">
        <v>1273</v>
      </c>
      <c r="C11" s="0" t="n">
        <v>1468</v>
      </c>
      <c r="D11" s="2" t="n">
        <f aca="false">(4/5)^(3/2)*250*1.256*10^(-6)*A11*10^(-3)/(54*10^(-3))</f>
        <v>0.00449360220758358</v>
      </c>
      <c r="E11" s="2" t="n">
        <f aca="false">(4/5)^(3/2)*250*1.256*10^(-6)*B11*10^(-3)/(54*10^(-3))</f>
        <v>0.0052966255650499</v>
      </c>
      <c r="F11" s="2" t="n">
        <f aca="false">(4/5)^(3/2)*250*1.256*10^(-6)*C11*10^(-3)/(54*10^(-3))</f>
        <v>0.00610797040808583</v>
      </c>
    </row>
    <row r="12" customFormat="false" ht="12.5" hidden="false" customHeight="false" outlineLevel="0" collapsed="false">
      <c r="A12" s="0" t="n">
        <v>1077</v>
      </c>
      <c r="B12" s="0" t="n">
        <v>1274</v>
      </c>
      <c r="C12" s="0" t="n">
        <v>1462</v>
      </c>
      <c r="D12" s="2" t="n">
        <f aca="false">(4/5)^(3/2)*250*1.256*10^(-6)*A12*10^(-3)/(54*10^(-3))</f>
        <v>0.00448111997922918</v>
      </c>
      <c r="E12" s="2" t="n">
        <f aca="false">(4/5)^(3/2)*250*1.256*10^(-6)*B12*10^(-3)/(54*10^(-3))</f>
        <v>0.0053007863078347</v>
      </c>
      <c r="F12" s="2" t="n">
        <f aca="false">(4/5)^(3/2)*250*1.256*10^(-6)*C12*10^(-3)/(54*10^(-3))</f>
        <v>0.00608300595137703</v>
      </c>
    </row>
    <row r="13" customFormat="false" ht="12.5" hidden="false" customHeight="false" outlineLevel="0" collapsed="false">
      <c r="A13" s="0" t="n">
        <v>1080</v>
      </c>
      <c r="B13" s="0" t="n">
        <v>1276</v>
      </c>
      <c r="C13" s="0" t="n">
        <v>1463</v>
      </c>
      <c r="D13" s="2" t="n">
        <f aca="false">(4/5)^(3/2)*250*1.256*10^(-6)*A13*10^(-3)/(54*10^(-3))</f>
        <v>0.00449360220758358</v>
      </c>
      <c r="E13" s="2" t="n">
        <f aca="false">(4/5)^(3/2)*250*1.256*10^(-6)*B13*10^(-3)/(54*10^(-3))</f>
        <v>0.0053091077934043</v>
      </c>
      <c r="F13" s="2" t="n">
        <f aca="false">(4/5)^(3/2)*250*1.256*10^(-6)*C13*10^(-3)/(54*10^(-3))</f>
        <v>0.00608716669416183</v>
      </c>
    </row>
    <row r="14" customFormat="false" ht="12.5" hidden="false" customHeight="false" outlineLevel="0" collapsed="false">
      <c r="A14" s="0" t="n">
        <v>1081</v>
      </c>
      <c r="B14" s="0" t="n">
        <v>1278</v>
      </c>
      <c r="C14" s="0" t="n">
        <v>1466</v>
      </c>
      <c r="D14" s="2" t="n">
        <f aca="false">(4/5)^(3/2)*250*1.256*10^(-6)*A14*10^(-3)/(54*10^(-3))</f>
        <v>0.00449776295036838</v>
      </c>
      <c r="E14" s="2" t="n">
        <f aca="false">(4/5)^(3/2)*250*1.256*10^(-6)*B14*10^(-3)/(54*10^(-3))</f>
        <v>0.0053174292789739</v>
      </c>
      <c r="F14" s="2" t="n">
        <f aca="false">(4/5)^(3/2)*250*1.256*10^(-6)*C14*10^(-3)/(54*10^(-3))</f>
        <v>0.00609964892251623</v>
      </c>
    </row>
    <row r="15" customFormat="false" ht="12.5" hidden="false" customHeight="false" outlineLevel="0" collapsed="false">
      <c r="A15" s="0" t="n">
        <v>1082</v>
      </c>
      <c r="B15" s="0" t="n">
        <v>1277</v>
      </c>
      <c r="C15" s="0" t="n">
        <v>1460</v>
      </c>
      <c r="D15" s="2" t="n">
        <f aca="false">(4/5)^(3/2)*250*1.256*10^(-6)*A15*10^(-3)/(54*10^(-3))</f>
        <v>0.00450192369315318</v>
      </c>
      <c r="E15" s="2" t="n">
        <f aca="false">(4/5)^(3/2)*250*1.256*10^(-6)*B15*10^(-3)/(54*10^(-3))</f>
        <v>0.0053132685361891</v>
      </c>
      <c r="F15" s="2" t="n">
        <f aca="false">(4/5)^(3/2)*250*1.256*10^(-6)*C15*10^(-3)/(54*10^(-3))</f>
        <v>0.00607468446580743</v>
      </c>
    </row>
    <row r="16" customFormat="false" ht="12.5" hidden="false" customHeight="false" outlineLevel="0" collapsed="false">
      <c r="A16" s="0" t="n">
        <v>1079</v>
      </c>
      <c r="B16" s="0" t="n">
        <v>1277</v>
      </c>
      <c r="C16" s="0" t="n">
        <v>1464</v>
      </c>
      <c r="D16" s="2" t="n">
        <f aca="false">(4/5)^(3/2)*250*1.256*10^(-6)*A16*10^(-3)/(54*10^(-3))</f>
        <v>0.00448944146479878</v>
      </c>
      <c r="E16" s="2" t="n">
        <f aca="false">(4/5)^(3/2)*250*1.256*10^(-6)*B16*10^(-3)/(54*10^(-3))</f>
        <v>0.0053132685361891</v>
      </c>
      <c r="F16" s="2" t="n">
        <f aca="false">(4/5)^(3/2)*250*1.256*10^(-6)*C16*10^(-3)/(54*10^(-3))</f>
        <v>0.00609132743694663</v>
      </c>
    </row>
    <row r="17" customFormat="false" ht="12.5" hidden="false" customHeight="false" outlineLevel="0" collapsed="false">
      <c r="A17" s="0" t="n">
        <v>1080</v>
      </c>
      <c r="B17" s="0" t="n">
        <v>1279</v>
      </c>
      <c r="C17" s="0" t="n">
        <v>1462</v>
      </c>
      <c r="D17" s="2" t="n">
        <f aca="false">(4/5)^(3/2)*250*1.256*10^(-6)*A17*10^(-3)/(54*10^(-3))</f>
        <v>0.00449360220758358</v>
      </c>
      <c r="E17" s="2" t="n">
        <f aca="false">(4/5)^(3/2)*250*1.256*10^(-6)*B17*10^(-3)/(54*10^(-3))</f>
        <v>0.0053215900217587</v>
      </c>
      <c r="F17" s="2" t="n">
        <f aca="false">(4/5)^(3/2)*250*1.256*10^(-6)*C17*10^(-3)/(54*10^(-3))</f>
        <v>0.00608300595137703</v>
      </c>
      <c r="J17" s="3" t="n">
        <v>2.002318</v>
      </c>
    </row>
    <row r="18" customFormat="false" ht="12.5" hidden="false" customHeight="false" outlineLevel="0" collapsed="false">
      <c r="A18" s="0" t="n">
        <v>1080</v>
      </c>
      <c r="B18" s="0" t="n">
        <v>1279</v>
      </c>
      <c r="C18" s="0" t="n">
        <v>1461</v>
      </c>
      <c r="D18" s="2" t="n">
        <f aca="false">(4/5)^(3/2)*250*1.256*10^(-6)*A18*10^(-3)/(54*10^(-3))</f>
        <v>0.00449360220758358</v>
      </c>
      <c r="E18" s="2" t="n">
        <f aca="false">(4/5)^(3/2)*250*1.256*10^(-6)*B18*10^(-3)/(54*10^(-3))</f>
        <v>0.0053215900217587</v>
      </c>
      <c r="F18" s="2" t="n">
        <f aca="false">(4/5)^(3/2)*250*1.256*10^(-6)*C18*10^(-3)/(54*10^(-3))</f>
        <v>0.00607884520859223</v>
      </c>
      <c r="H18" s="0" t="n">
        <f aca="false">(2-H22)/H23</f>
        <v>10.8930079116366</v>
      </c>
    </row>
    <row r="19" customFormat="false" ht="12.5" hidden="false" customHeight="false" outlineLevel="0" collapsed="false">
      <c r="A19" s="0" t="n">
        <v>1084</v>
      </c>
      <c r="B19" s="0" t="n">
        <v>1279</v>
      </c>
      <c r="C19" s="0" t="n">
        <v>1461</v>
      </c>
      <c r="D19" s="2" t="n">
        <f aca="false">(4/5)^(3/2)*250*1.256*10^(-6)*A19*10^(-3)/(54*10^(-3))</f>
        <v>0.00451024517872278</v>
      </c>
      <c r="E19" s="2" t="n">
        <f aca="false">(4/5)^(3/2)*250*1.256*10^(-6)*B19*10^(-3)/(54*10^(-3))</f>
        <v>0.0053215900217587</v>
      </c>
      <c r="F19" s="2" t="n">
        <f aca="false">(4/5)^(3/2)*250*1.256*10^(-6)*C19*10^(-3)/(54*10^(-3))</f>
        <v>0.00607884520859223</v>
      </c>
    </row>
    <row r="20" customFormat="false" ht="12.5" hidden="false" customHeight="false" outlineLevel="0" collapsed="false">
      <c r="A20" s="0" t="n">
        <v>1082</v>
      </c>
      <c r="B20" s="0" t="n">
        <v>1276</v>
      </c>
      <c r="C20" s="0" t="n">
        <v>1462</v>
      </c>
      <c r="D20" s="2" t="n">
        <f aca="false">(4/5)^(3/2)*250*1.256*10^(-6)*A20*10^(-3)/(54*10^(-3))</f>
        <v>0.00450192369315318</v>
      </c>
      <c r="E20" s="2" t="n">
        <f aca="false">(4/5)^(3/2)*250*1.256*10^(-6)*B20*10^(-3)/(54*10^(-3))</f>
        <v>0.0053091077934043</v>
      </c>
      <c r="F20" s="2" t="n">
        <f aca="false">(4/5)^(3/2)*250*1.256*10^(-6)*C20*10^(-3)/(54*10^(-3))</f>
        <v>0.00608300595137703</v>
      </c>
    </row>
    <row r="21" customFormat="false" ht="12.5" hidden="false" customHeight="false" outlineLevel="0" collapsed="false">
      <c r="A21" s="0" t="n">
        <v>1080</v>
      </c>
      <c r="B21" s="0" t="n">
        <v>1277</v>
      </c>
      <c r="C21" s="0" t="n">
        <v>1461</v>
      </c>
      <c r="D21" s="2" t="n">
        <f aca="false">(4/5)^(3/2)*250*1.256*10^(-6)*A21*10^(-3)/(54*10^(-3))</f>
        <v>0.00449360220758358</v>
      </c>
      <c r="E21" s="2" t="n">
        <f aca="false">(4/5)^(3/2)*250*1.256*10^(-6)*B21*10^(-3)/(54*10^(-3))</f>
        <v>0.0053132685361891</v>
      </c>
      <c r="F21" s="2" t="n">
        <f aca="false">(4/5)^(3/2)*250*1.256*10^(-6)*C21*10^(-3)/(54*10^(-3))</f>
        <v>0.00607884520859223</v>
      </c>
      <c r="J21" s="0" t="s">
        <v>13</v>
      </c>
      <c r="L21" s="0" t="s">
        <v>14</v>
      </c>
    </row>
    <row r="22" customFormat="false" ht="12.5" hidden="false" customHeight="false" outlineLevel="0" collapsed="false">
      <c r="A22" s="0" t="n">
        <f aca="false">AVERAGE(A2:A21)</f>
        <v>1079.05</v>
      </c>
      <c r="B22" s="2" t="n">
        <f aca="false">AVERAGE(B2:B21)</f>
        <v>1275.85</v>
      </c>
      <c r="C22" s="2" t="n">
        <f aca="false">AVERAGE(C2:C21)</f>
        <v>1464.3</v>
      </c>
      <c r="D22" s="4" t="n">
        <f aca="false">(4/5)^(3/2)*250*1.256*10^(-6)*A22*10^(-3)/(54*10^(-3))</f>
        <v>0.00448964950193802</v>
      </c>
      <c r="E22" s="4" t="n">
        <f aca="false">(4/5)^(3/2)*250*1.256*10^(-6)*B22*10^(-3)/(54*10^(-3))</f>
        <v>0.00530848368198658</v>
      </c>
      <c r="F22" s="4" t="n">
        <f aca="false">(4/5)^(3/2)*250*1.256*10^(-6)*C22*10^(-3)/(54*10^(-3))</f>
        <v>0.00609257565978207</v>
      </c>
      <c r="G22" s="2" t="s">
        <v>15</v>
      </c>
      <c r="H22" s="2" t="n">
        <f aca="false">6.62618*10^-(34)*146*10^6/(9.27408*10^(-24)*E22)</f>
        <v>1.96505522687974</v>
      </c>
      <c r="I22" s="2"/>
      <c r="J22" s="0" t="n">
        <f aca="false">ABS(H22-2.002)/2.002*100</f>
        <v>1.84539326275018</v>
      </c>
      <c r="K22" s="0" t="s">
        <v>16</v>
      </c>
      <c r="L22" s="0" t="n">
        <f aca="false">(H23*H22)*100</f>
        <v>0.630389784246233</v>
      </c>
    </row>
    <row r="23" customFormat="false" ht="12.5" hidden="false" customHeight="false" outlineLevel="0" collapsed="false">
      <c r="A23" s="0" t="n">
        <f aca="false">STDEV(A2:A21)</f>
        <v>3.77631120483859</v>
      </c>
      <c r="B23" s="0" t="n">
        <f aca="false">STDEV(B2:B21)</f>
        <v>2.60111312204683</v>
      </c>
      <c r="C23" s="0" t="n">
        <f aca="false">STDEV(C2:C21)</f>
        <v>3.54074033293366</v>
      </c>
      <c r="D23" s="0" t="n">
        <f aca="false">STDEV(D2:D21)</f>
        <v>1.571225959869E-005</v>
      </c>
      <c r="E23" s="0" t="n">
        <f aca="false">STDEV(E2:E21)</f>
        <v>1.08225626550036E-005</v>
      </c>
      <c r="F23" s="0" t="n">
        <f aca="false">STDEV(F2:F21)</f>
        <v>1.47321097931027E-005</v>
      </c>
      <c r="G23" s="0" t="s">
        <v>17</v>
      </c>
      <c r="H23" s="0" t="n">
        <f aca="false">5*SQRT(5)*N2*O2*S2*B26*10^(-3)/(8*(B22*10^-3)^2*Q2*R2*P2)</f>
        <v>0.00320800034331459</v>
      </c>
      <c r="J23" s="0" t="n">
        <f aca="false">ABS(2.002-H22)/H23</f>
        <v>11.5164492414257</v>
      </c>
      <c r="K23" s="0" t="s">
        <v>18</v>
      </c>
    </row>
    <row r="24" customFormat="false" ht="12.8" hidden="false" customHeight="false" outlineLevel="0" collapsed="false">
      <c r="A24" s="0" t="n">
        <f aca="false">A23/SQRT(20)</f>
        <v>0.844408855821322</v>
      </c>
      <c r="B24" s="0" t="n">
        <f aca="false">B23/SQRT(20)</f>
        <v>0.581626575806342</v>
      </c>
      <c r="C24" s="0" t="n">
        <f aca="false">C23/SQRT(20)</f>
        <v>0.79173360751149</v>
      </c>
      <c r="D24" s="0" t="n">
        <f aca="false">D23/SQRT(20)</f>
        <v>3.51336805427944E-006</v>
      </c>
      <c r="E24" s="0" t="n">
        <f aca="false">E23/SQRT(20)</f>
        <v>2.41999857873387E-006</v>
      </c>
      <c r="F24" s="0" t="n">
        <f aca="false">F23/SQRT(20)</f>
        <v>3.29419989493679E-006</v>
      </c>
    </row>
    <row r="25" customFormat="false" ht="13" hidden="false" customHeight="false" outlineLevel="0" collapsed="false">
      <c r="A25" s="1" t="s">
        <v>19</v>
      </c>
      <c r="H25" s="0" t="n">
        <f aca="false">N2*O2*E24/(R2*E22^2)</f>
        <v>0.000895817175122794</v>
      </c>
    </row>
    <row r="26" customFormat="false" ht="12.8" hidden="false" customHeight="false" outlineLevel="0" collapsed="false">
      <c r="A26" s="0" t="n">
        <f aca="false">SQRT(A24^2+2^2)</f>
        <v>2.17095055581408</v>
      </c>
      <c r="B26" s="2" t="n">
        <f aca="false">SQRT(B24^2+2^2)</f>
        <v>2.0828560856872</v>
      </c>
      <c r="C26" s="2" t="n">
        <f aca="false">SQRT(C24^2+2^2)</f>
        <v>2.15100955489815</v>
      </c>
      <c r="D26" s="4" t="n">
        <f aca="false">(4/5)^(3/2)*250*1.256*10^(-6)*A26*10^(-3)/(54*10^(-3))</f>
        <v>9.03276686126015E-006</v>
      </c>
      <c r="F26" s="4" t="n">
        <f aca="false">(4/5)^(3/2)*250*1.256*10^(-6)*C26*10^(-3)/(54*10^(-3))</f>
        <v>8.94979748557752E-006</v>
      </c>
    </row>
    <row r="27" customFormat="false" ht="12.8" hidden="false" customHeight="false" outlineLevel="0" collapsed="false">
      <c r="D27" s="0" t="n">
        <f aca="false">D26*10^3</f>
        <v>0.00903276686126015</v>
      </c>
      <c r="E27" s="1" t="s">
        <v>20</v>
      </c>
      <c r="F27" s="0" t="n">
        <f aca="false">F26*10^3</f>
        <v>0.00894979748557752</v>
      </c>
      <c r="K27" s="0" t="n">
        <v>1</v>
      </c>
      <c r="L27" s="0" t="s">
        <v>21</v>
      </c>
      <c r="M27" s="0" t="n">
        <v>1065</v>
      </c>
      <c r="N27" s="0" t="s">
        <v>21</v>
      </c>
      <c r="O27" s="0" t="n">
        <v>1272</v>
      </c>
      <c r="P27" s="0" t="s">
        <v>21</v>
      </c>
      <c r="Q27" s="0" t="n">
        <v>1467</v>
      </c>
      <c r="R27" s="0" t="s">
        <v>21</v>
      </c>
      <c r="S27" s="0" t="n">
        <v>11</v>
      </c>
      <c r="T27" s="0" t="s">
        <v>21</v>
      </c>
      <c r="U27" s="0" t="n">
        <v>1077</v>
      </c>
      <c r="V27" s="0" t="s">
        <v>21</v>
      </c>
      <c r="W27" s="0" t="n">
        <v>1274</v>
      </c>
      <c r="X27" s="0" t="s">
        <v>21</v>
      </c>
      <c r="Y27" s="0" t="n">
        <v>1462</v>
      </c>
      <c r="Z27" s="0" t="s">
        <v>22</v>
      </c>
    </row>
    <row r="28" customFormat="false" ht="12.8" hidden="false" customHeight="false" outlineLevel="0" collapsed="false">
      <c r="A28" s="1" t="s">
        <v>23</v>
      </c>
      <c r="E28" s="0" t="n">
        <f aca="false">F22-D22</f>
        <v>0.00160292615784405</v>
      </c>
      <c r="F28" s="0" t="s">
        <v>24</v>
      </c>
      <c r="K28" s="0" t="n">
        <v>2</v>
      </c>
      <c r="L28" s="0" t="s">
        <v>21</v>
      </c>
      <c r="M28" s="0" t="n">
        <v>1076</v>
      </c>
      <c r="N28" s="0" t="s">
        <v>21</v>
      </c>
      <c r="O28" s="0" t="n">
        <v>1279</v>
      </c>
      <c r="P28" s="0" t="s">
        <v>21</v>
      </c>
      <c r="Q28" s="0" t="n">
        <v>1466</v>
      </c>
      <c r="R28" s="0" t="s">
        <v>21</v>
      </c>
      <c r="S28" s="0" t="n">
        <v>12</v>
      </c>
      <c r="T28" s="0" t="s">
        <v>21</v>
      </c>
      <c r="U28" s="0" t="n">
        <v>1080</v>
      </c>
      <c r="V28" s="0" t="s">
        <v>21</v>
      </c>
      <c r="W28" s="0" t="n">
        <v>1276</v>
      </c>
      <c r="X28" s="0" t="s">
        <v>21</v>
      </c>
      <c r="Y28" s="0" t="n">
        <v>1463</v>
      </c>
      <c r="Z28" s="0" t="s">
        <v>22</v>
      </c>
    </row>
    <row r="29" customFormat="false" ht="12.8" hidden="false" customHeight="false" outlineLevel="0" collapsed="false">
      <c r="A29" s="0" t="n">
        <f aca="false">AVERAGE(A2:A21,C2:C21)</f>
        <v>1271.675</v>
      </c>
      <c r="C29" s="2"/>
      <c r="E29" s="0" t="n">
        <f aca="false">E28*10^3</f>
        <v>1.60292615784405</v>
      </c>
      <c r="F29" s="0" t="s">
        <v>25</v>
      </c>
      <c r="G29" s="0" t="n">
        <f aca="false">F27+D27</f>
        <v>0.0179825643468377</v>
      </c>
      <c r="K29" s="0" t="n">
        <v>3</v>
      </c>
      <c r="L29" s="0" t="s">
        <v>21</v>
      </c>
      <c r="M29" s="0" t="n">
        <v>1077</v>
      </c>
      <c r="N29" s="0" t="s">
        <v>21</v>
      </c>
      <c r="O29" s="0" t="n">
        <v>1273</v>
      </c>
      <c r="P29" s="0" t="s">
        <v>21</v>
      </c>
      <c r="Q29" s="0" t="n">
        <v>1464</v>
      </c>
      <c r="R29" s="0" t="s">
        <v>21</v>
      </c>
      <c r="S29" s="0" t="n">
        <v>13</v>
      </c>
      <c r="T29" s="0" t="s">
        <v>21</v>
      </c>
      <c r="U29" s="0" t="n">
        <v>1081</v>
      </c>
      <c r="V29" s="0" t="s">
        <v>21</v>
      </c>
      <c r="W29" s="0" t="n">
        <v>1278</v>
      </c>
      <c r="X29" s="0" t="s">
        <v>21</v>
      </c>
      <c r="Y29" s="0" t="n">
        <v>1466</v>
      </c>
      <c r="Z29" s="0" t="s">
        <v>22</v>
      </c>
    </row>
    <row r="30" customFormat="false" ht="12.8" hidden="false" customHeight="false" outlineLevel="0" collapsed="false">
      <c r="A30" s="0" t="n">
        <f aca="false">STDEV(A2:A21,C2:C21)</f>
        <v>195.112378860531</v>
      </c>
      <c r="K30" s="0" t="n">
        <v>4</v>
      </c>
      <c r="L30" s="0" t="s">
        <v>21</v>
      </c>
      <c r="M30" s="0" t="n">
        <v>1079</v>
      </c>
      <c r="N30" s="0" t="s">
        <v>21</v>
      </c>
      <c r="O30" s="0" t="n">
        <v>1271</v>
      </c>
      <c r="P30" s="0" t="s">
        <v>21</v>
      </c>
      <c r="Q30" s="0" t="n">
        <v>1473</v>
      </c>
      <c r="R30" s="0" t="s">
        <v>21</v>
      </c>
      <c r="S30" s="0" t="n">
        <v>14</v>
      </c>
      <c r="T30" s="0" t="s">
        <v>21</v>
      </c>
      <c r="U30" s="0" t="n">
        <v>1082</v>
      </c>
      <c r="V30" s="0" t="s">
        <v>21</v>
      </c>
      <c r="W30" s="0" t="n">
        <v>1277</v>
      </c>
      <c r="X30" s="0" t="s">
        <v>21</v>
      </c>
      <c r="Y30" s="0" t="n">
        <v>1460</v>
      </c>
      <c r="Z30" s="0" t="s">
        <v>22</v>
      </c>
    </row>
    <row r="31" customFormat="false" ht="12.8" hidden="false" customHeight="false" outlineLevel="0" collapsed="false">
      <c r="A31" s="0" t="n">
        <f aca="false">A30/SQRT(39)</f>
        <v>31.2429850114555</v>
      </c>
      <c r="K31" s="0" t="n">
        <v>5</v>
      </c>
      <c r="L31" s="0" t="s">
        <v>21</v>
      </c>
      <c r="M31" s="0" t="n">
        <v>1081</v>
      </c>
      <c r="N31" s="0" t="s">
        <v>21</v>
      </c>
      <c r="O31" s="0" t="n">
        <v>1272</v>
      </c>
      <c r="P31" s="0" t="s">
        <v>21</v>
      </c>
      <c r="Q31" s="0" t="n">
        <v>1472</v>
      </c>
      <c r="R31" s="0" t="s">
        <v>21</v>
      </c>
      <c r="S31" s="0" t="n">
        <v>15</v>
      </c>
      <c r="T31" s="0" t="s">
        <v>21</v>
      </c>
      <c r="U31" s="0" t="n">
        <v>1079</v>
      </c>
      <c r="V31" s="0" t="s">
        <v>21</v>
      </c>
      <c r="W31" s="0" t="n">
        <v>1277</v>
      </c>
      <c r="X31" s="0" t="s">
        <v>21</v>
      </c>
      <c r="Y31" s="0" t="n">
        <v>1464</v>
      </c>
      <c r="Z31" s="0" t="s">
        <v>22</v>
      </c>
    </row>
    <row r="32" customFormat="false" ht="12.8" hidden="false" customHeight="false" outlineLevel="0" collapsed="false">
      <c r="I32" s="0" t="n">
        <f aca="false">E22*10^3</f>
        <v>5.30848368198658</v>
      </c>
      <c r="K32" s="0" t="n">
        <v>6</v>
      </c>
      <c r="L32" s="0" t="s">
        <v>21</v>
      </c>
      <c r="M32" s="0" t="n">
        <v>1080</v>
      </c>
      <c r="N32" s="0" t="s">
        <v>21</v>
      </c>
      <c r="O32" s="0" t="n">
        <v>1275</v>
      </c>
      <c r="P32" s="0" t="s">
        <v>21</v>
      </c>
      <c r="Q32" s="0" t="n">
        <v>1463</v>
      </c>
      <c r="R32" s="0" t="s">
        <v>21</v>
      </c>
      <c r="S32" s="0" t="n">
        <v>16</v>
      </c>
      <c r="T32" s="0" t="s">
        <v>21</v>
      </c>
      <c r="U32" s="0" t="n">
        <v>1080</v>
      </c>
      <c r="V32" s="0" t="s">
        <v>21</v>
      </c>
      <c r="W32" s="0" t="n">
        <v>1279</v>
      </c>
      <c r="X32" s="0" t="s">
        <v>21</v>
      </c>
      <c r="Y32" s="0" t="n">
        <v>1462</v>
      </c>
      <c r="Z32" s="0" t="s">
        <v>22</v>
      </c>
    </row>
    <row r="33" customFormat="false" ht="12.8" hidden="false" customHeight="false" outlineLevel="0" collapsed="false">
      <c r="A33" s="1" t="s">
        <v>26</v>
      </c>
      <c r="C33" s="1" t="s">
        <v>15</v>
      </c>
      <c r="E33" s="2" t="s">
        <v>13</v>
      </c>
      <c r="G33" s="0" t="s">
        <v>27</v>
      </c>
      <c r="I33" s="0" t="n">
        <f aca="false">E24*10^3</f>
        <v>0.00241999857873387</v>
      </c>
      <c r="K33" s="0" t="n">
        <v>7</v>
      </c>
      <c r="L33" s="0" t="s">
        <v>21</v>
      </c>
      <c r="M33" s="0" t="n">
        <v>1079</v>
      </c>
      <c r="N33" s="0" t="s">
        <v>21</v>
      </c>
      <c r="O33" s="0" t="n">
        <v>1275</v>
      </c>
      <c r="P33" s="0" t="s">
        <v>21</v>
      </c>
      <c r="Q33" s="0" t="n">
        <v>1462</v>
      </c>
      <c r="R33" s="0" t="s">
        <v>21</v>
      </c>
      <c r="S33" s="0" t="n">
        <v>17</v>
      </c>
      <c r="T33" s="0" t="s">
        <v>21</v>
      </c>
      <c r="U33" s="0" t="n">
        <v>1080</v>
      </c>
      <c r="V33" s="0" t="s">
        <v>21</v>
      </c>
      <c r="W33" s="0" t="n">
        <v>1279</v>
      </c>
      <c r="X33" s="0" t="s">
        <v>21</v>
      </c>
      <c r="Y33" s="0" t="n">
        <v>1461</v>
      </c>
      <c r="Z33" s="0" t="s">
        <v>22</v>
      </c>
    </row>
    <row r="34" customFormat="false" ht="12.8" hidden="false" customHeight="false" outlineLevel="0" collapsed="false">
      <c r="A34" s="0" t="n">
        <f aca="false">AVERAGE(D2:D21,F2:F21)</f>
        <v>0.00529111258086004</v>
      </c>
      <c r="C34" s="0" t="n">
        <f aca="false">N2*O2/(R2*A34)</f>
        <v>1.97150664376867</v>
      </c>
      <c r="E34" s="0" t="n">
        <f aca="false">ABS(C34-2.002)/2.002*100</f>
        <v>1.52314466689982</v>
      </c>
      <c r="F34" s="0" t="s">
        <v>16</v>
      </c>
      <c r="G34" s="0" t="n">
        <f aca="false">(C35/C34)*100</f>
        <v>2.45683724312073</v>
      </c>
      <c r="K34" s="0" t="n">
        <v>8</v>
      </c>
      <c r="L34" s="0" t="s">
        <v>21</v>
      </c>
      <c r="M34" s="0" t="n">
        <v>1080</v>
      </c>
      <c r="N34" s="0" t="s">
        <v>21</v>
      </c>
      <c r="O34" s="0" t="n">
        <v>1278</v>
      </c>
      <c r="P34" s="0" t="s">
        <v>21</v>
      </c>
      <c r="Q34" s="0" t="n">
        <v>1464</v>
      </c>
      <c r="R34" s="0" t="s">
        <v>21</v>
      </c>
      <c r="S34" s="0" t="n">
        <v>18</v>
      </c>
      <c r="T34" s="0" t="s">
        <v>21</v>
      </c>
      <c r="U34" s="0" t="n">
        <v>1084</v>
      </c>
      <c r="V34" s="0" t="s">
        <v>21</v>
      </c>
      <c r="W34" s="0" t="n">
        <v>1279</v>
      </c>
      <c r="X34" s="0" t="s">
        <v>21</v>
      </c>
      <c r="Y34" s="0" t="n">
        <v>1461</v>
      </c>
      <c r="Z34" s="0" t="s">
        <v>22</v>
      </c>
    </row>
    <row r="35" customFormat="false" ht="12.8" hidden="false" customHeight="false" outlineLevel="0" collapsed="false">
      <c r="A35" s="0" t="n">
        <f aca="false">STDEV(D2:D21,F2:F21)</f>
        <v>0.000811812422569042</v>
      </c>
      <c r="C35" s="0" t="n">
        <f aca="false">N2*O2*A36/(R2*A34^2)</f>
        <v>0.0484367094747081</v>
      </c>
      <c r="E35" s="0" t="n">
        <f aca="false">ABS(2.002-C34)/C35</f>
        <v>0.62955053227257</v>
      </c>
      <c r="F35" s="0" t="s">
        <v>18</v>
      </c>
      <c r="G35" s="0" t="n">
        <v>2</v>
      </c>
      <c r="K35" s="0" t="n">
        <v>9</v>
      </c>
      <c r="L35" s="0" t="s">
        <v>21</v>
      </c>
      <c r="M35" s="0" t="n">
        <v>1079</v>
      </c>
      <c r="N35" s="0" t="s">
        <v>21</v>
      </c>
      <c r="O35" s="0" t="n">
        <v>1277</v>
      </c>
      <c r="P35" s="0" t="s">
        <v>21</v>
      </c>
      <c r="Q35" s="0" t="n">
        <v>1465</v>
      </c>
      <c r="R35" s="0" t="s">
        <v>21</v>
      </c>
      <c r="S35" s="0" t="n">
        <v>19</v>
      </c>
      <c r="T35" s="0" t="s">
        <v>21</v>
      </c>
      <c r="U35" s="0" t="n">
        <v>1082</v>
      </c>
      <c r="V35" s="0" t="s">
        <v>21</v>
      </c>
      <c r="W35" s="0" t="n">
        <v>1276</v>
      </c>
      <c r="X35" s="0" t="s">
        <v>21</v>
      </c>
      <c r="Y35" s="0" t="n">
        <v>1462</v>
      </c>
      <c r="Z35" s="0" t="s">
        <v>22</v>
      </c>
    </row>
    <row r="36" customFormat="false" ht="12.8" hidden="false" customHeight="false" outlineLevel="0" collapsed="false">
      <c r="A36" s="0" t="n">
        <f aca="false">A35/SQRT(39)</f>
        <v>0.000129994024462016</v>
      </c>
      <c r="K36" s="0" t="n">
        <v>10</v>
      </c>
      <c r="L36" s="0" t="s">
        <v>21</v>
      </c>
      <c r="M36" s="0" t="n">
        <v>1080</v>
      </c>
      <c r="N36" s="0" t="s">
        <v>21</v>
      </c>
      <c r="O36" s="0" t="n">
        <v>1273</v>
      </c>
      <c r="P36" s="0" t="s">
        <v>21</v>
      </c>
      <c r="Q36" s="0" t="n">
        <v>1468</v>
      </c>
      <c r="R36" s="0" t="s">
        <v>21</v>
      </c>
      <c r="S36" s="0" t="n">
        <v>20</v>
      </c>
      <c r="T36" s="0" t="s">
        <v>21</v>
      </c>
      <c r="U36" s="0" t="n">
        <v>1080</v>
      </c>
      <c r="V36" s="0" t="s">
        <v>21</v>
      </c>
      <c r="W36" s="0" t="n">
        <v>1277</v>
      </c>
      <c r="X36" s="0" t="s">
        <v>21</v>
      </c>
      <c r="Y36" s="0" t="n">
        <v>1461</v>
      </c>
      <c r="Z36" s="0" t="s">
        <v>22</v>
      </c>
    </row>
    <row r="37" customFormat="false" ht="12.8" hidden="false" customHeight="false" outlineLevel="0" collapsed="false"/>
    <row r="38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6" activeCellId="0" sqref="A36"/>
    </sheetView>
  </sheetViews>
  <sheetFormatPr defaultColWidth="11.55078125" defaultRowHeight="12.5" zeroHeight="false" outlineLevelRow="0" outlineLevelCol="0"/>
  <sheetData>
    <row r="1" customFormat="false" ht="12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H1" s="0" t="s">
        <v>6</v>
      </c>
      <c r="N1" s="0" t="s">
        <v>7</v>
      </c>
      <c r="O1" s="0" t="s">
        <v>8</v>
      </c>
      <c r="P1" s="0" t="s">
        <v>9</v>
      </c>
      <c r="Q1" s="0" t="s">
        <v>10</v>
      </c>
      <c r="R1" s="0" t="s">
        <v>11</v>
      </c>
      <c r="S1" s="0" t="s">
        <v>12</v>
      </c>
    </row>
    <row r="2" customFormat="false" ht="12.5" hidden="false" customHeight="false" outlineLevel="0" collapsed="false">
      <c r="A2" s="0" t="n">
        <v>1065</v>
      </c>
      <c r="B2" s="0" t="n">
        <v>1272</v>
      </c>
      <c r="C2" s="0" t="n">
        <v>1467</v>
      </c>
      <c r="D2" s="2" t="n">
        <f aca="false">(4/5)^(3/2)*250*1.256*10^(-6)*A2*10^(-3)/(54*10^(-3))</f>
        <v>0.00443119106581159</v>
      </c>
      <c r="E2" s="2" t="n">
        <f aca="false">(4/5)^(3/2)*250*1.256*10^(-6)*B2*10^(-3)/(54*10^(-3))</f>
        <v>0.0052924648222651</v>
      </c>
      <c r="F2" s="2" t="n">
        <f aca="false">(4/5)^(3/2)*250*1.256*10^(-6)*C2*10^(-3)/(54*10^(-3))</f>
        <v>0.00610380966530103</v>
      </c>
      <c r="N2" s="0" t="n">
        <f aca="false">6.62618*10^(-34)</f>
        <v>6.62618E-034</v>
      </c>
      <c r="O2" s="0" t="n">
        <f aca="false">146*10^6</f>
        <v>146000000</v>
      </c>
      <c r="P2" s="0" t="n">
        <v>250</v>
      </c>
      <c r="Q2" s="0" t="n">
        <f aca="false">1.256*10^(-6)</f>
        <v>1.256E-006</v>
      </c>
      <c r="R2" s="0" t="n">
        <f aca="false">9.27408*10^(-24)</f>
        <v>9.27408E-024</v>
      </c>
      <c r="S2" s="0" t="n">
        <f aca="false">54*10^(-3)</f>
        <v>0.054</v>
      </c>
    </row>
    <row r="3" customFormat="false" ht="12.5" hidden="false" customHeight="false" outlineLevel="0" collapsed="false">
      <c r="A3" s="0" t="n">
        <v>1076</v>
      </c>
      <c r="B3" s="0" t="n">
        <v>1279</v>
      </c>
      <c r="C3" s="0" t="n">
        <v>1466</v>
      </c>
      <c r="D3" s="2" t="n">
        <f aca="false">(4/5)^(3/2)*250*1.256*10^(-6)*A3*10^(-3)/(54*10^(-3))</f>
        <v>0.00447695923644438</v>
      </c>
      <c r="E3" s="2" t="n">
        <f aca="false">(4/5)^(3/2)*250*1.256*10^(-6)*B3*10^(-3)/(54*10^(-3))</f>
        <v>0.0053215900217587</v>
      </c>
      <c r="F3" s="2" t="n">
        <f aca="false">(4/5)^(3/2)*250*1.256*10^(-6)*C3*10^(-3)/(54*10^(-3))</f>
        <v>0.00609964892251623</v>
      </c>
    </row>
    <row r="4" customFormat="false" ht="12.5" hidden="false" customHeight="false" outlineLevel="0" collapsed="false">
      <c r="A4" s="0" t="n">
        <v>1077</v>
      </c>
      <c r="B4" s="0" t="n">
        <v>1273</v>
      </c>
      <c r="C4" s="0" t="n">
        <v>1464</v>
      </c>
      <c r="D4" s="2" t="n">
        <f aca="false">(4/5)^(3/2)*250*1.256*10^(-6)*A4*10^(-3)/(54*10^(-3))</f>
        <v>0.00448111997922918</v>
      </c>
      <c r="E4" s="2" t="n">
        <f aca="false">(4/5)^(3/2)*250*1.256*10^(-6)*B4*10^(-3)/(54*10^(-3))</f>
        <v>0.0052966255650499</v>
      </c>
      <c r="F4" s="2" t="n">
        <f aca="false">(4/5)^(3/2)*250*1.256*10^(-6)*C4*10^(-3)/(54*10^(-3))</f>
        <v>0.00609132743694663</v>
      </c>
    </row>
    <row r="5" customFormat="false" ht="12.5" hidden="false" customHeight="false" outlineLevel="0" collapsed="false">
      <c r="A5" s="0" t="n">
        <v>1079</v>
      </c>
      <c r="B5" s="0" t="n">
        <v>1271</v>
      </c>
      <c r="C5" s="0" t="n">
        <v>1473</v>
      </c>
      <c r="D5" s="2" t="n">
        <f aca="false">(4/5)^(3/2)*250*1.256*10^(-6)*A5*10^(-3)/(54*10^(-3))</f>
        <v>0.00448944146479878</v>
      </c>
      <c r="E5" s="2" t="n">
        <f aca="false">(4/5)^(3/2)*250*1.256*10^(-6)*B5*10^(-3)/(54*10^(-3))</f>
        <v>0.00528830407948031</v>
      </c>
      <c r="F5" s="2" t="n">
        <f aca="false">(4/5)^(3/2)*250*1.256*10^(-6)*C5*10^(-3)/(54*10^(-3))</f>
        <v>0.00612877412200982</v>
      </c>
    </row>
    <row r="6" customFormat="false" ht="12.5" hidden="false" customHeight="false" outlineLevel="0" collapsed="false">
      <c r="A6" s="0" t="n">
        <v>1081</v>
      </c>
      <c r="B6" s="0" t="n">
        <v>1272</v>
      </c>
      <c r="C6" s="0" t="n">
        <v>1472</v>
      </c>
      <c r="D6" s="2" t="n">
        <f aca="false">(4/5)^(3/2)*250*1.256*10^(-6)*A6*10^(-3)/(54*10^(-3))</f>
        <v>0.00449776295036838</v>
      </c>
      <c r="E6" s="2" t="n">
        <f aca="false">(4/5)^(3/2)*250*1.256*10^(-6)*B6*10^(-3)/(54*10^(-3))</f>
        <v>0.0052924648222651</v>
      </c>
      <c r="F6" s="2" t="n">
        <f aca="false">(4/5)^(3/2)*250*1.256*10^(-6)*C6*10^(-3)/(54*10^(-3))</f>
        <v>0.00612461337922503</v>
      </c>
    </row>
    <row r="7" customFormat="false" ht="12.5" hidden="false" customHeight="false" outlineLevel="0" collapsed="false">
      <c r="A7" s="0" t="n">
        <v>1080</v>
      </c>
      <c r="B7" s="0" t="n">
        <v>1275</v>
      </c>
      <c r="C7" s="0" t="n">
        <v>1463</v>
      </c>
      <c r="D7" s="2" t="n">
        <f aca="false">(4/5)^(3/2)*250*1.256*10^(-6)*A7*10^(-3)/(54*10^(-3))</f>
        <v>0.00449360220758358</v>
      </c>
      <c r="E7" s="2" t="n">
        <f aca="false">(4/5)^(3/2)*250*1.256*10^(-6)*B7*10^(-3)/(54*10^(-3))</f>
        <v>0.0053049470506195</v>
      </c>
      <c r="F7" s="2" t="n">
        <f aca="false">(4/5)^(3/2)*250*1.256*10^(-6)*C7*10^(-3)/(54*10^(-3))</f>
        <v>0.00608716669416183</v>
      </c>
    </row>
    <row r="8" customFormat="false" ht="12.5" hidden="false" customHeight="false" outlineLevel="0" collapsed="false">
      <c r="A8" s="0" t="n">
        <v>1079</v>
      </c>
      <c r="B8" s="0" t="n">
        <v>1275</v>
      </c>
      <c r="C8" s="0" t="n">
        <v>1462</v>
      </c>
      <c r="D8" s="2" t="n">
        <f aca="false">(4/5)^(3/2)*250*1.256*10^(-6)*A8*10^(-3)/(54*10^(-3))</f>
        <v>0.00448944146479878</v>
      </c>
      <c r="E8" s="2" t="n">
        <f aca="false">(4/5)^(3/2)*250*1.256*10^(-6)*B8*10^(-3)/(54*10^(-3))</f>
        <v>0.0053049470506195</v>
      </c>
      <c r="F8" s="2" t="n">
        <f aca="false">(4/5)^(3/2)*250*1.256*10^(-6)*C8*10^(-3)/(54*10^(-3))</f>
        <v>0.00608300595137703</v>
      </c>
    </row>
    <row r="9" customFormat="false" ht="12.5" hidden="false" customHeight="false" outlineLevel="0" collapsed="false">
      <c r="A9" s="0" t="n">
        <v>1080</v>
      </c>
      <c r="B9" s="0" t="n">
        <v>1278</v>
      </c>
      <c r="C9" s="0" t="n">
        <v>1464</v>
      </c>
      <c r="D9" s="2" t="n">
        <f aca="false">(4/5)^(3/2)*250*1.256*10^(-6)*A9*10^(-3)/(54*10^(-3))</f>
        <v>0.00449360220758358</v>
      </c>
      <c r="E9" s="2" t="n">
        <f aca="false">(4/5)^(3/2)*250*1.256*10^(-6)*B9*10^(-3)/(54*10^(-3))</f>
        <v>0.0053174292789739</v>
      </c>
      <c r="F9" s="2" t="n">
        <f aca="false">(4/5)^(3/2)*250*1.256*10^(-6)*C9*10^(-3)/(54*10^(-3))</f>
        <v>0.00609132743694663</v>
      </c>
    </row>
    <row r="10" customFormat="false" ht="12.5" hidden="false" customHeight="false" outlineLevel="0" collapsed="false">
      <c r="A10" s="0" t="n">
        <v>1079</v>
      </c>
      <c r="B10" s="0" t="n">
        <v>1277</v>
      </c>
      <c r="C10" s="0" t="n">
        <v>1465</v>
      </c>
      <c r="D10" s="2" t="n">
        <f aca="false">(4/5)^(3/2)*250*1.256*10^(-6)*A10*10^(-3)/(54*10^(-3))</f>
        <v>0.00448944146479878</v>
      </c>
      <c r="E10" s="2" t="n">
        <f aca="false">(4/5)^(3/2)*250*1.256*10^(-6)*B10*10^(-3)/(54*10^(-3))</f>
        <v>0.0053132685361891</v>
      </c>
      <c r="F10" s="2" t="n">
        <f aca="false">(4/5)^(3/2)*250*1.256*10^(-6)*C10*10^(-3)/(54*10^(-3))</f>
        <v>0.00609548817973143</v>
      </c>
    </row>
    <row r="11" customFormat="false" ht="12.5" hidden="false" customHeight="false" outlineLevel="0" collapsed="false">
      <c r="D11" s="2" t="n">
        <f aca="false">(4/5)^(3/2)*250*1.256*10^(-6)*A11*10^(-3)/(54*10^(-3))</f>
        <v>0</v>
      </c>
      <c r="E11" s="2" t="n">
        <f aca="false">(4/5)^(3/2)*250*1.256*10^(-6)*B11*10^(-3)/(54*10^(-3))</f>
        <v>0</v>
      </c>
      <c r="F11" s="2" t="n">
        <f aca="false">(4/5)^(3/2)*250*1.256*10^(-6)*C11*10^(-3)/(54*10^(-3))</f>
        <v>0</v>
      </c>
    </row>
    <row r="12" customFormat="false" ht="12.5" hidden="false" customHeight="false" outlineLevel="0" collapsed="false">
      <c r="D12" s="2" t="n">
        <f aca="false">(4/5)^(3/2)*250*1.256*10^(-6)*A12*10^(-3)/(54*10^(-3))</f>
        <v>0</v>
      </c>
      <c r="E12" s="2" t="n">
        <f aca="false">(4/5)^(3/2)*250*1.256*10^(-6)*B12*10^(-3)/(54*10^(-3))</f>
        <v>0</v>
      </c>
      <c r="F12" s="2" t="n">
        <f aca="false">(4/5)^(3/2)*250*1.256*10^(-6)*C12*10^(-3)/(54*10^(-3))</f>
        <v>0</v>
      </c>
    </row>
    <row r="13" customFormat="false" ht="12.5" hidden="false" customHeight="false" outlineLevel="0" collapsed="false">
      <c r="D13" s="2" t="n">
        <f aca="false">(4/5)^(3/2)*250*1.256*10^(-6)*A13*10^(-3)/(54*10^(-3))</f>
        <v>0</v>
      </c>
      <c r="E13" s="2" t="n">
        <f aca="false">(4/5)^(3/2)*250*1.256*10^(-6)*B13*10^(-3)/(54*10^(-3))</f>
        <v>0</v>
      </c>
      <c r="F13" s="2" t="n">
        <f aca="false">(4/5)^(3/2)*250*1.256*10^(-6)*C13*10^(-3)/(54*10^(-3))</f>
        <v>0</v>
      </c>
    </row>
    <row r="14" customFormat="false" ht="12.5" hidden="false" customHeight="false" outlineLevel="0" collapsed="false">
      <c r="D14" s="2" t="n">
        <f aca="false">(4/5)^(3/2)*250*1.256*10^(-6)*A14*10^(-3)/(54*10^(-3))</f>
        <v>0</v>
      </c>
      <c r="E14" s="2" t="n">
        <f aca="false">(4/5)^(3/2)*250*1.256*10^(-6)*B14*10^(-3)/(54*10^(-3))</f>
        <v>0</v>
      </c>
      <c r="F14" s="2" t="n">
        <f aca="false">(4/5)^(3/2)*250*1.256*10^(-6)*C14*10^(-3)/(54*10^(-3))</f>
        <v>0</v>
      </c>
    </row>
    <row r="15" customFormat="false" ht="12.5" hidden="false" customHeight="false" outlineLevel="0" collapsed="false">
      <c r="D15" s="2" t="n">
        <f aca="false">(4/5)^(3/2)*250*1.256*10^(-6)*A15*10^(-3)/(54*10^(-3))</f>
        <v>0</v>
      </c>
      <c r="E15" s="2" t="n">
        <f aca="false">(4/5)^(3/2)*250*1.256*10^(-6)*B15*10^(-3)/(54*10^(-3))</f>
        <v>0</v>
      </c>
      <c r="F15" s="2" t="n">
        <f aca="false">(4/5)^(3/2)*250*1.256*10^(-6)*C15*10^(-3)/(54*10^(-3))</f>
        <v>0</v>
      </c>
    </row>
    <row r="16" customFormat="false" ht="12.5" hidden="false" customHeight="false" outlineLevel="0" collapsed="false">
      <c r="D16" s="2" t="n">
        <f aca="false">(4/5)^(3/2)*250*1.256*10^(-6)*A16*10^(-3)/(54*10^(-3))</f>
        <v>0</v>
      </c>
      <c r="E16" s="2" t="n">
        <f aca="false">(4/5)^(3/2)*250*1.256*10^(-6)*B16*10^(-3)/(54*10^(-3))</f>
        <v>0</v>
      </c>
      <c r="F16" s="2" t="n">
        <f aca="false">(4/5)^(3/2)*250*1.256*10^(-6)*C16*10^(-3)/(54*10^(-3))</f>
        <v>0</v>
      </c>
    </row>
    <row r="17" customFormat="false" ht="12.5" hidden="false" customHeight="false" outlineLevel="0" collapsed="false">
      <c r="D17" s="2" t="n">
        <f aca="false">(4/5)^(3/2)*250*1.256*10^(-6)*A17*10^(-3)/(54*10^(-3))</f>
        <v>0</v>
      </c>
      <c r="E17" s="2" t="n">
        <f aca="false">(4/5)^(3/2)*250*1.256*10^(-6)*B17*10^(-3)/(54*10^(-3))</f>
        <v>0</v>
      </c>
      <c r="F17" s="2" t="n">
        <f aca="false">(4/5)^(3/2)*250*1.256*10^(-6)*C17*10^(-3)/(54*10^(-3))</f>
        <v>0</v>
      </c>
    </row>
    <row r="18" customFormat="false" ht="12.5" hidden="false" customHeight="false" outlineLevel="0" collapsed="false">
      <c r="D18" s="2" t="n">
        <f aca="false">(4/5)^(3/2)*250*1.256*10^(-6)*A18*10^(-3)/(54*10^(-3))</f>
        <v>0</v>
      </c>
      <c r="E18" s="2" t="n">
        <f aca="false">(4/5)^(3/2)*250*1.256*10^(-6)*B18*10^(-3)/(54*10^(-3))</f>
        <v>0</v>
      </c>
      <c r="F18" s="2" t="n">
        <f aca="false">(4/5)^(3/2)*250*1.256*10^(-6)*C18*10^(-3)/(54*10^(-3))</f>
        <v>0</v>
      </c>
    </row>
    <row r="19" customFormat="false" ht="12.5" hidden="false" customHeight="false" outlineLevel="0" collapsed="false">
      <c r="D19" s="2" t="n">
        <f aca="false">(4/5)^(3/2)*250*1.256*10^(-6)*A19*10^(-3)/(54*10^(-3))</f>
        <v>0</v>
      </c>
      <c r="E19" s="2" t="n">
        <f aca="false">(4/5)^(3/2)*250*1.256*10^(-6)*B19*10^(-3)/(54*10^(-3))</f>
        <v>0</v>
      </c>
      <c r="F19" s="2" t="n">
        <f aca="false">(4/5)^(3/2)*250*1.256*10^(-6)*C19*10^(-3)/(54*10^(-3))</f>
        <v>0</v>
      </c>
    </row>
    <row r="20" customFormat="false" ht="12.5" hidden="false" customHeight="false" outlineLevel="0" collapsed="false">
      <c r="D20" s="2" t="n">
        <f aca="false">(4/5)^(3/2)*250*1.256*10^(-6)*A20*10^(-3)/(54*10^(-3))</f>
        <v>0</v>
      </c>
      <c r="E20" s="2" t="n">
        <f aca="false">(4/5)^(3/2)*250*1.256*10^(-6)*B20*10^(-3)/(54*10^(-3))</f>
        <v>0</v>
      </c>
      <c r="F20" s="2" t="n">
        <f aca="false">(4/5)^(3/2)*250*1.256*10^(-6)*C20*10^(-3)/(54*10^(-3))</f>
        <v>0</v>
      </c>
    </row>
    <row r="21" customFormat="false" ht="12.5" hidden="false" customHeight="false" outlineLevel="0" collapsed="false">
      <c r="D21" s="2" t="n">
        <f aca="false">(4/5)^(3/2)*250*1.256*10^(-6)*A21*10^(-3)/(54*10^(-3))</f>
        <v>0</v>
      </c>
      <c r="E21" s="2" t="n">
        <f aca="false">(4/5)^(3/2)*250*1.256*10^(-6)*B21*10^(-3)/(54*10^(-3))</f>
        <v>0</v>
      </c>
      <c r="F21" s="2" t="n">
        <f aca="false">(4/5)^(3/2)*250*1.256*10^(-6)*C21*10^(-3)/(54*10^(-3))</f>
        <v>0</v>
      </c>
      <c r="J21" s="0" t="s">
        <v>13</v>
      </c>
    </row>
    <row r="22" customFormat="false" ht="12.5" hidden="false" customHeight="false" outlineLevel="0" collapsed="false">
      <c r="A22" s="0" t="n">
        <f aca="false">AVERAGE(A2:A21)</f>
        <v>1077.33333333333</v>
      </c>
      <c r="B22" s="2" t="n">
        <f aca="false">AVERAGE(B2:B21)</f>
        <v>1274.66666666667</v>
      </c>
      <c r="C22" s="2" t="n">
        <f aca="false">AVERAGE(C2:C21)</f>
        <v>1466.22222222222</v>
      </c>
      <c r="D22" s="4" t="n">
        <f aca="false">(4/5)^(3/2)*250*1.256*10^(-6)*A22*10^(-3)/(54*10^(-3))</f>
        <v>0.00448250689349078</v>
      </c>
      <c r="E22" s="4" t="n">
        <f aca="false">(4/5)^(3/2)*250*1.256*10^(-6)*B22*10^(-3)/(54*10^(-3))</f>
        <v>0.0053035601363579</v>
      </c>
      <c r="F22" s="4" t="n">
        <f aca="false">(4/5)^(3/2)*250*1.256*10^(-6)*C22*10^(-3)/(54*10^(-3))</f>
        <v>0.00610057353202396</v>
      </c>
      <c r="G22" s="2"/>
      <c r="H22" s="2" t="n">
        <f aca="false">6.62618*10^-(34)*146*10^6/(9.27408*10^(-24)*E22)</f>
        <v>1.96687948055532</v>
      </c>
      <c r="I22" s="2"/>
      <c r="J22" s="0" t="n">
        <f aca="false">ABS(H22-2.002)/2.002*100</f>
        <v>1.75427170053335</v>
      </c>
    </row>
    <row r="23" customFormat="false" ht="12.5" hidden="false" customHeight="false" outlineLevel="0" collapsed="false">
      <c r="A23" s="0" t="n">
        <f aca="false">STDEV(A2:A21)</f>
        <v>4.87339717240448</v>
      </c>
      <c r="B23" s="0" t="n">
        <f aca="false">STDEV(B2:B21)</f>
        <v>2.87228132326901</v>
      </c>
      <c r="C23" s="0" t="n">
        <f aca="false">STDEV(C2:C21)</f>
        <v>3.86580450158107</v>
      </c>
      <c r="D23" s="0" t="n">
        <f aca="false">STDEV(D2:D21)</f>
        <v>0.00228798907439827</v>
      </c>
      <c r="E23" s="0" t="n">
        <f aca="false">STDEV(E2:E21)</f>
        <v>0.00270704252753073</v>
      </c>
      <c r="F23" s="0" t="n">
        <f aca="false">STDEV(F2:F21)</f>
        <v>0.00311385872433066</v>
      </c>
      <c r="H23" s="0" t="n">
        <f aca="false">5*SQRT(5)*N2*O2*S2*B26*10^(-3)/(8*(B22*10^-3)^2*Q2*R2*P2)</f>
        <v>0.00338945427536581</v>
      </c>
      <c r="J23" s="0" t="n">
        <f aca="false">ABS(2.002-H22)/H23</f>
        <v>10.3617032688506</v>
      </c>
    </row>
    <row r="24" customFormat="false" ht="12.5" hidden="false" customHeight="false" outlineLevel="0" collapsed="false">
      <c r="A24" s="0" t="n">
        <f aca="false">A23/SQRT(10)</f>
        <v>1.54110350074224</v>
      </c>
      <c r="B24" s="0" t="n">
        <f aca="false">B23/SQRT(10)</f>
        <v>0.908295106229247</v>
      </c>
      <c r="C24" s="0" t="n">
        <f aca="false">C23/SQRT(10)</f>
        <v>1.22247472139282</v>
      </c>
      <c r="D24" s="0" t="n">
        <f aca="false">D23/SQRT(10)</f>
        <v>0.000723525673667898</v>
      </c>
      <c r="E24" s="0" t="n">
        <f aca="false">E23/SQRT(10)</f>
        <v>0.000856042010993618</v>
      </c>
      <c r="F24" s="0" t="n">
        <f aca="false">F23/SQRT(10)</f>
        <v>0.000984688588087124</v>
      </c>
    </row>
    <row r="25" customFormat="false" ht="12.5" hidden="false" customHeight="false" outlineLevel="0" collapsed="false">
      <c r="A25" s="0" t="s">
        <v>19</v>
      </c>
      <c r="H25" s="0" t="n">
        <f aca="false">N2*O2*E24/(R2*E22^2)</f>
        <v>0.317471928784977</v>
      </c>
    </row>
    <row r="26" customFormat="false" ht="12.5" hidden="false" customHeight="false" outlineLevel="0" collapsed="false">
      <c r="A26" s="0" t="n">
        <f aca="false">SQRT(A24^2+2^2)</f>
        <v>2.52487623459052</v>
      </c>
      <c r="B26" s="2" t="n">
        <f aca="false">SQRT(B24^2+2^2)</f>
        <v>2.19658826364888</v>
      </c>
      <c r="C26" s="2" t="n">
        <f aca="false">SQRT(C24^2+2^2)</f>
        <v>2.34402313223322</v>
      </c>
    </row>
    <row r="27" customFormat="false" ht="12.5" hidden="false" customHeight="false" outlineLevel="0" collapsed="false">
      <c r="E27" s="0" t="s">
        <v>20</v>
      </c>
    </row>
    <row r="28" customFormat="false" ht="12.5" hidden="false" customHeight="false" outlineLevel="0" collapsed="false">
      <c r="A28" s="0" t="s">
        <v>23</v>
      </c>
      <c r="E28" s="0" t="n">
        <f aca="false">F22-D22</f>
        <v>0.00161806663853318</v>
      </c>
    </row>
    <row r="29" customFormat="false" ht="12.5" hidden="false" customHeight="false" outlineLevel="0" collapsed="false">
      <c r="A29" s="0" t="n">
        <f aca="false">AVERAGE(A2:A21,C2:C21)</f>
        <v>1271.77777777778</v>
      </c>
      <c r="C29" s="2"/>
    </row>
    <row r="30" customFormat="false" ht="12.5" hidden="false" customHeight="false" outlineLevel="0" collapsed="false">
      <c r="A30" s="0" t="n">
        <f aca="false">STDEV(A2:A21,C2:C21)</f>
        <v>200.127181784207</v>
      </c>
    </row>
    <row r="31" customFormat="false" ht="12.5" hidden="false" customHeight="false" outlineLevel="0" collapsed="false">
      <c r="A31" s="0" t="n">
        <f aca="false">A30/SQRT(20)</f>
        <v>44.7497982614944</v>
      </c>
    </row>
    <row r="33" customFormat="false" ht="12.5" hidden="false" customHeight="false" outlineLevel="0" collapsed="false">
      <c r="A33" s="0" t="s">
        <v>26</v>
      </c>
      <c r="C33" s="0" t="s">
        <v>15</v>
      </c>
    </row>
    <row r="34" customFormat="false" ht="12.5" hidden="false" customHeight="false" outlineLevel="0" collapsed="false">
      <c r="A34" s="0" t="n">
        <f aca="false">AVERAGE(D2:D10,F2:F10)</f>
        <v>0.00529154021275737</v>
      </c>
      <c r="C34" s="0" t="n">
        <f aca="false">N2*O2/(R2*A34)</f>
        <v>1.9713473179216</v>
      </c>
      <c r="E34" s="0" t="n">
        <f aca="false">ABS(C34-2.002)/2.002*100</f>
        <v>1.53110300091895</v>
      </c>
    </row>
    <row r="35" customFormat="false" ht="12.5" hidden="false" customHeight="false" outlineLevel="0" collapsed="false">
      <c r="A35" s="0" t="n">
        <f aca="false">STDEV(D2:D10,F1:F10)</f>
        <v>0.000832677727650917</v>
      </c>
      <c r="C35" s="0" t="n">
        <f aca="false">N2*O2*A35/(R2*A34*2)</f>
        <v>0.000820748502548845</v>
      </c>
      <c r="E35" s="0" t="n">
        <f aca="false">ABS(2.002-C34)/C35</f>
        <v>37.3472287591207</v>
      </c>
    </row>
    <row r="36" customFormat="false" ht="12.5" hidden="false" customHeight="false" outlineLevel="0" collapsed="false">
      <c r="A36" s="0" t="n">
        <f aca="false">A35/SQRT(20)</f>
        <v>0.000186192400237751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2021-09-09T13:49:57Z</dcterms:created>
  <dc:creator/>
  <dc:description/>
  <dc:language>en-US</dc:language>
  <cp:lastModifiedBy/>
  <dcterms:modified xsi:type="dcterms:W3CDTF">2021-09-11T13:23:09Z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