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<sst xmlns="http://schemas.openxmlformats.org/spreadsheetml/2006/main" count="53" uniqueCount="27">
  <si>
    <t xml:space="preserve">Io</t>
  </si>
  <si>
    <t xml:space="preserve">Ραδιοπηγή</t>
  </si>
  <si>
    <t xml:space="preserve">Εγ theor</t>
  </si>
  <si>
    <t xml:space="preserve">Εγ exp</t>
  </si>
  <si>
    <t xml:space="preserve">ΔΕ exp</t>
  </si>
  <si>
    <t xml:space="preserve">Te theor</t>
  </si>
  <si>
    <t xml:space="preserve">Te exp</t>
  </si>
  <si>
    <t xml:space="preserve">Io(counts/sec)</t>
  </si>
  <si>
    <t xml:space="preserve">Ι(x)</t>
  </si>
  <si>
    <t xml:space="preserve">x</t>
  </si>
  <si>
    <t xml:space="preserve">Cs</t>
  </si>
  <si>
    <t xml:space="preserve">μ</t>
  </si>
  <si>
    <t xml:space="preserve">Co</t>
  </si>
  <si>
    <t xml:space="preserve">σμ</t>
  </si>
  <si>
    <t xml:space="preserve">Na</t>
  </si>
  <si>
    <t xml:space="preserve">lnI</t>
  </si>
  <si>
    <t xml:space="preserve">xy</t>
  </si>
  <si>
    <t xml:space="preserve">x^2</t>
  </si>
  <si>
    <t xml:space="preserve">(y-ax-b)^2</t>
  </si>
  <si>
    <t xml:space="preserve">σ</t>
  </si>
  <si>
    <t xml:space="preserve">SUM</t>
  </si>
  <si>
    <t xml:space="preserve">a</t>
  </si>
  <si>
    <t xml:space="preserve">sa</t>
  </si>
  <si>
    <t xml:space="preserve">D</t>
  </si>
  <si>
    <t xml:space="preserve">b</t>
  </si>
  <si>
    <t xml:space="preserve">sb</t>
  </si>
  <si>
    <t xml:space="preserve">sy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</si>
</sst>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6875" defaultRowHeight="14.5" zeroHeight="false" outlineLevelRow="0" outlineLevelCol="0"/>
  <cols>
    <col collapsed="false" customWidth="true" hidden="false" outlineLevel="0" max="7" min="7" style="0" width="11.82"/>
    <col collapsed="false" customWidth="true" hidden="false" outlineLevel="0" max="9" min="9" style="0" width="11.82"/>
    <col collapsed="false" customWidth="true" hidden="false" outlineLevel="0" max="11" min="11" style="0" width="13.55"/>
    <col collapsed="false" customWidth="true" hidden="false" outlineLevel="0" max="18" min="18" style="0" width="11.82"/>
    <col collapsed="false" customWidth="true" hidden="false" outlineLevel="0" max="23" min="23" style="0" width="11.82"/>
  </cols>
  <sheetData>
    <row r="1" customFormat="false" ht="14.5" hidden="false" customHeight="false" outlineLevel="0" collapsed="false">
      <c r="R1" s="0" t="n">
        <f aca="false">6.022*10^23</f>
        <v>6.022E+023</v>
      </c>
      <c r="S1" s="0" t="n">
        <v>208</v>
      </c>
      <c r="T1" s="0" t="n">
        <f aca="false">10^24</f>
        <v>1E+024</v>
      </c>
    </row>
    <row r="2" customFormat="false" ht="14.5" hidden="false" customHeight="false" outlineLevel="0" collapsed="false">
      <c r="O2" s="0" t="s">
        <v>0</v>
      </c>
      <c r="P2" s="0" t="n">
        <f aca="false">K4</f>
        <v>1577.69</v>
      </c>
      <c r="S2" s="0" t="s">
        <v>0</v>
      </c>
      <c r="T2" s="0" t="n">
        <v>556.38</v>
      </c>
      <c r="W2" s="0" t="s">
        <v>0</v>
      </c>
      <c r="X2" s="0" t="n">
        <v>455.15</v>
      </c>
      <c r="AA2" s="0" t="s">
        <v>0</v>
      </c>
      <c r="AB2" s="0" t="n">
        <v>112.98</v>
      </c>
    </row>
    <row r="3" customFormat="false" ht="14.5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I3" s="0" t="s">
        <v>1</v>
      </c>
      <c r="J3" s="0" t="s">
        <v>2</v>
      </c>
      <c r="K3" s="0" t="s">
        <v>7</v>
      </c>
      <c r="O3" s="0" t="s">
        <v>8</v>
      </c>
      <c r="P3" s="0" t="s">
        <v>9</v>
      </c>
      <c r="S3" s="0" t="s">
        <v>8</v>
      </c>
      <c r="T3" s="0" t="s">
        <v>9</v>
      </c>
      <c r="W3" s="0" t="s">
        <v>8</v>
      </c>
      <c r="X3" s="0" t="s">
        <v>9</v>
      </c>
      <c r="AA3" s="0" t="s">
        <v>8</v>
      </c>
      <c r="AB3" s="0" t="s">
        <v>9</v>
      </c>
    </row>
    <row r="4" customFormat="false" ht="14.5" hidden="false" customHeight="false" outlineLevel="0" collapsed="false">
      <c r="B4" s="0" t="s">
        <v>10</v>
      </c>
      <c r="C4" s="0" t="n">
        <v>662</v>
      </c>
      <c r="D4" s="0" t="n">
        <v>663.6</v>
      </c>
      <c r="E4" s="0" t="n">
        <v>41.99</v>
      </c>
      <c r="F4" s="0" t="n">
        <f aca="false">C4*(C4/511)*(1-COS(PI()))/(1+(C4/511)*(1-COS(PI())))</f>
        <v>477.650136239782</v>
      </c>
      <c r="G4" s="0" t="n">
        <f aca="false">D4*(D4/511)*(1-COS(PI()))/(1+(D4/511)*(1-COS(PI())))</f>
        <v>479.126275704494</v>
      </c>
      <c r="I4" s="0" t="s">
        <v>10</v>
      </c>
      <c r="J4" s="0" t="n">
        <v>662</v>
      </c>
      <c r="K4" s="0" t="n">
        <v>1577.69</v>
      </c>
      <c r="O4" s="0" t="n">
        <v>745.44</v>
      </c>
      <c r="P4" s="0" t="n">
        <f aca="false">(56.88/49) +(55.88/49)</f>
        <v>2.30122448979592</v>
      </c>
      <c r="Q4" s="0" t="s">
        <v>11</v>
      </c>
      <c r="R4" s="0" t="n">
        <v>0.101691224192687</v>
      </c>
      <c r="S4" s="0" t="n">
        <v>229.84</v>
      </c>
      <c r="T4" s="0" t="n">
        <f aca="false">55.48/49</f>
        <v>1.13224489795918</v>
      </c>
      <c r="U4" s="0" t="s">
        <v>11</v>
      </c>
      <c r="V4" s="0" t="n">
        <v>0.0506507814647571</v>
      </c>
      <c r="W4" s="0" t="n">
        <v>195.01</v>
      </c>
      <c r="X4" s="0" t="n">
        <f aca="false">T4</f>
        <v>1.13224489795918</v>
      </c>
      <c r="Y4" s="0" t="s">
        <v>11</v>
      </c>
      <c r="Z4" s="0" t="n">
        <v>0.0535166255312628</v>
      </c>
      <c r="AA4" s="0" t="n">
        <v>31.24</v>
      </c>
      <c r="AB4" s="0" t="n">
        <f aca="false">X4</f>
        <v>1.13224489795918</v>
      </c>
      <c r="AC4" s="0" t="s">
        <v>11</v>
      </c>
      <c r="AD4" s="0" t="n">
        <v>0.120131365297894</v>
      </c>
    </row>
    <row r="5" customFormat="false" ht="14.5" hidden="false" customHeight="false" outlineLevel="0" collapsed="false">
      <c r="B5" s="0" t="s">
        <v>12</v>
      </c>
      <c r="C5" s="0" t="n">
        <v>1173</v>
      </c>
      <c r="D5" s="0" t="n">
        <v>1174.09</v>
      </c>
      <c r="E5" s="0" t="n">
        <v>48.7</v>
      </c>
      <c r="F5" s="0" t="n">
        <f aca="false">C5*(C5/511)*(1-COS(PI()))/(1+(C5/511)*(1-COS(PI())))</f>
        <v>963.198459922996</v>
      </c>
      <c r="G5" s="0" t="n">
        <f aca="false">D5*(D5/511)*(1-COS(PI()))/(1+(D5/511)*(1-COS(PI())))</f>
        <v>964.253616841192</v>
      </c>
      <c r="I5" s="0" t="s">
        <v>12</v>
      </c>
      <c r="J5" s="0" t="n">
        <v>1173</v>
      </c>
      <c r="K5" s="0" t="n">
        <v>556.38</v>
      </c>
      <c r="O5" s="0" t="n">
        <v>670.77</v>
      </c>
      <c r="P5" s="0" t="n">
        <f aca="false">P4 +(56.82/49)</f>
        <v>3.46081632653061</v>
      </c>
      <c r="Q5" s="0" t="s">
        <v>13</v>
      </c>
      <c r="R5" s="0" t="n">
        <v>9.66373504283317E-006</v>
      </c>
      <c r="S5" s="0" t="n">
        <v>208.56</v>
      </c>
      <c r="T5" s="0" t="n">
        <f aca="false">T4+(56.39/49)</f>
        <v>2.2830612244898</v>
      </c>
      <c r="U5" s="0" t="s">
        <v>13</v>
      </c>
      <c r="V5" s="0" t="n">
        <v>0.000238232753724954</v>
      </c>
      <c r="W5" s="0" t="n">
        <v>184.36</v>
      </c>
      <c r="X5" s="0" t="n">
        <f aca="false">X4+(56.39/49)</f>
        <v>2.2830612244898</v>
      </c>
      <c r="Y5" s="0" t="s">
        <v>13</v>
      </c>
      <c r="Z5" s="0" t="n">
        <v>4.933917245628E-005</v>
      </c>
      <c r="AA5" s="0" t="n">
        <v>28.13</v>
      </c>
      <c r="AB5" s="0" t="n">
        <f aca="false">AB4+(56.39/49)</f>
        <v>2.2830612244898</v>
      </c>
      <c r="AC5" s="0" t="s">
        <v>13</v>
      </c>
      <c r="AD5" s="0" t="n">
        <v>0.00025030146952129</v>
      </c>
    </row>
    <row r="6" customFormat="false" ht="14.5" hidden="false" customHeight="false" outlineLevel="0" collapsed="false">
      <c r="B6" s="0" t="s">
        <v>12</v>
      </c>
      <c r="C6" s="0" t="n">
        <v>1333</v>
      </c>
      <c r="D6" s="0" t="n">
        <v>1331.69</v>
      </c>
      <c r="E6" s="0" t="n">
        <v>55.26</v>
      </c>
      <c r="F6" s="0" t="n">
        <f aca="false">C6*(C6/511)*(1-COS(PI()))/(1+(C6/511)*(1-COS(PI())))</f>
        <v>1118.59553037457</v>
      </c>
      <c r="G6" s="0" t="n">
        <f aca="false">D6*(D6/511)*(1-COS(PI()))/(1+(D6/511)*(1-COS(PI())))</f>
        <v>1117.31944890026</v>
      </c>
      <c r="I6" s="0" t="s">
        <v>12</v>
      </c>
      <c r="J6" s="0" t="n">
        <v>1333</v>
      </c>
      <c r="K6" s="0" t="n">
        <v>455.15</v>
      </c>
      <c r="O6" s="0" t="n">
        <v>594.43</v>
      </c>
      <c r="P6" s="0" t="n">
        <f aca="false">P5+(56.3/(7*6.99))</f>
        <v>4.61143966599515</v>
      </c>
      <c r="S6" s="0" t="n">
        <v>205.93</v>
      </c>
      <c r="T6" s="0" t="n">
        <f aca="false">T5+(56.63/49)</f>
        <v>3.43877551020408</v>
      </c>
      <c r="W6" s="0" t="n">
        <v>171.99</v>
      </c>
      <c r="X6" s="0" t="n">
        <f aca="false">X5+(56.63/49)</f>
        <v>3.43877551020408</v>
      </c>
      <c r="AA6" s="0" t="n">
        <v>24.28</v>
      </c>
      <c r="AB6" s="0" t="n">
        <f aca="false">AB5+(56.63/49)</f>
        <v>3.43877551020408</v>
      </c>
    </row>
    <row r="7" customFormat="false" ht="14.5" hidden="false" customHeight="false" outlineLevel="0" collapsed="false">
      <c r="B7" s="0" t="s">
        <v>14</v>
      </c>
      <c r="C7" s="0" t="n">
        <v>1275</v>
      </c>
      <c r="D7" s="0" t="n">
        <v>1280.48</v>
      </c>
      <c r="E7" s="0" t="n">
        <v>38.5</v>
      </c>
      <c r="F7" s="0" t="n">
        <f aca="false">C7*(C7/511)*(1-COS(PI()))/(1+(C7/511)*(1-COS(PI())))</f>
        <v>1062.15289121202</v>
      </c>
      <c r="G7" s="0" t="n">
        <f aca="false">D7*(D7/511)*(1-COS(PI()))/(1+(D7/511)*(1-COS(PI())))</f>
        <v>1067.48071615516</v>
      </c>
      <c r="I7" s="0" t="s">
        <v>14</v>
      </c>
      <c r="J7" s="0" t="n">
        <v>1275</v>
      </c>
      <c r="K7" s="0" t="n">
        <v>112.98</v>
      </c>
      <c r="O7" s="0" t="n">
        <v>525.21</v>
      </c>
      <c r="P7" s="0" t="n">
        <f aca="false">P6+ (56.75/49)</f>
        <v>5.76960293130128</v>
      </c>
      <c r="S7" s="0" t="n">
        <v>198.21</v>
      </c>
      <c r="T7" s="0" t="n">
        <f aca="false">T6+(56.75/49)</f>
        <v>4.5969387755102</v>
      </c>
      <c r="W7" s="0" t="n">
        <v>163.7</v>
      </c>
      <c r="X7" s="0" t="n">
        <f aca="false">X6+(56.75/49)</f>
        <v>4.5969387755102</v>
      </c>
      <c r="AA7" s="0" t="n">
        <v>21.72</v>
      </c>
      <c r="AB7" s="0" t="n">
        <f aca="false">AB6+(56.75/49)</f>
        <v>4.5969387755102</v>
      </c>
    </row>
    <row r="8" customFormat="false" ht="14.5" hidden="false" customHeight="false" outlineLevel="0" collapsed="false">
      <c r="O8" s="0" t="n">
        <v>469.93</v>
      </c>
      <c r="P8" s="0" t="n">
        <f aca="false">P7 + (56.63/49)</f>
        <v>6.92531721701556</v>
      </c>
      <c r="S8" s="0" t="n">
        <v>184.69</v>
      </c>
      <c r="T8" s="0" t="n">
        <f aca="false">T7+(56.3/(7*6.99))</f>
        <v>5.74756211497475</v>
      </c>
      <c r="W8" s="0" t="n">
        <v>149.12</v>
      </c>
      <c r="X8" s="0" t="n">
        <f aca="false">X7+(56.3/(7*6.99))</f>
        <v>5.74756211497475</v>
      </c>
      <c r="AA8" s="0" t="n">
        <v>17.84</v>
      </c>
      <c r="AB8" s="0" t="n">
        <f aca="false">AB7+(56.3/(7*6.99))</f>
        <v>5.74756211497475</v>
      </c>
    </row>
    <row r="9" customFormat="false" ht="14.5" hidden="false" customHeight="false" outlineLevel="0" collapsed="false">
      <c r="O9" s="0" t="n">
        <v>414.7</v>
      </c>
      <c r="P9" s="0" t="n">
        <f aca="false">P8 + (56.39/49)</f>
        <v>8.07613354354617</v>
      </c>
      <c r="S9" s="0" t="n">
        <v>171.32</v>
      </c>
      <c r="T9" s="0" t="n">
        <f aca="false">T8+(56.82/49)</f>
        <v>6.90715395170944</v>
      </c>
      <c r="W9" s="0" t="n">
        <v>144.26</v>
      </c>
      <c r="X9" s="0" t="n">
        <f aca="false">X8+(56.82/49)</f>
        <v>6.90715395170944</v>
      </c>
      <c r="AA9" s="0" t="n">
        <v>15.49</v>
      </c>
      <c r="AB9" s="0" t="n">
        <f aca="false">AB8+(56.82/49)</f>
        <v>6.90715395170944</v>
      </c>
    </row>
    <row r="10" customFormat="false" ht="14.5" hidden="false" customHeight="false" outlineLevel="0" collapsed="false">
      <c r="E10" s="0" t="s">
        <v>15</v>
      </c>
      <c r="F10" s="0" t="s">
        <v>9</v>
      </c>
      <c r="G10" s="0" t="s">
        <v>16</v>
      </c>
      <c r="H10" s="0" t="s">
        <v>17</v>
      </c>
      <c r="I10" s="0" t="s">
        <v>18</v>
      </c>
      <c r="O10" s="0" t="n">
        <v>841.75</v>
      </c>
      <c r="P10" s="0" t="n">
        <f aca="false">55.88/49</f>
        <v>1.14040816326531</v>
      </c>
      <c r="S10" s="0" t="n">
        <v>157.34</v>
      </c>
      <c r="T10" s="0" t="n">
        <f aca="false">T9+(56.88/49)</f>
        <v>8.06797027824005</v>
      </c>
      <c r="W10" s="0" t="n">
        <v>135.2</v>
      </c>
      <c r="X10" s="0" t="n">
        <f aca="false">X9+(56.88/49)</f>
        <v>8.06797027824005</v>
      </c>
      <c r="AA10" s="0" t="n">
        <v>14.1</v>
      </c>
      <c r="AB10" s="0" t="n">
        <f aca="false">AB9+(56.88/49)</f>
        <v>8.06797027824005</v>
      </c>
    </row>
    <row r="11" customFormat="false" ht="14.5" hidden="false" customHeight="false" outlineLevel="0" collapsed="false">
      <c r="E11" s="0" t="n">
        <f aca="false">LN(AA4)</f>
        <v>3.44169932497149</v>
      </c>
      <c r="F11" s="0" t="n">
        <f aca="false">AB4</f>
        <v>1.13224489795918</v>
      </c>
      <c r="G11" s="0" t="n">
        <f aca="false">E11*F11</f>
        <v>3.89684650100853</v>
      </c>
      <c r="H11" s="0" t="n">
        <f aca="false">F11^2</f>
        <v>1.2819785089546</v>
      </c>
      <c r="I11" s="0" t="n">
        <f aca="false">(E11-$E$20*F11-$E$21)^2</f>
        <v>0.00037350616839441</v>
      </c>
    </row>
    <row r="12" customFormat="false" ht="14.5" hidden="false" customHeight="false" outlineLevel="0" collapsed="false">
      <c r="E12" s="0" t="n">
        <f aca="false">LN(AA5)</f>
        <v>3.33683662250177</v>
      </c>
      <c r="F12" s="0" t="n">
        <f aca="false">AB5</f>
        <v>2.2830612244898</v>
      </c>
      <c r="G12" s="0" t="n">
        <f aca="false">E12*F12</f>
        <v>7.61820230529128</v>
      </c>
      <c r="H12" s="0" t="n">
        <f aca="false">F12^2</f>
        <v>5.21236855476885</v>
      </c>
      <c r="I12" s="0" t="n">
        <f aca="false">(E12-$E$20*F12-$E$21)^2</f>
        <v>0.000197687153465267</v>
      </c>
      <c r="O12" s="0" t="s">
        <v>19</v>
      </c>
      <c r="P12" s="0" t="n">
        <f aca="false">S1*R4*T1/R1</f>
        <v>35.1241691000978</v>
      </c>
      <c r="Q12" s="0" t="n">
        <f aca="false">S1*R5*T1/R1</f>
        <v>0.00333785600948074</v>
      </c>
      <c r="S12" s="0" t="s">
        <v>19</v>
      </c>
      <c r="T12" s="0" t="n">
        <f aca="false">S1*V4*T1/R1</f>
        <v>17.4947900110752</v>
      </c>
      <c r="U12" s="0" t="n">
        <f aca="false">S1*V5*T1/R1</f>
        <v>0.0822856406090841</v>
      </c>
      <c r="W12" s="0" t="s">
        <v>19</v>
      </c>
      <c r="X12" s="0" t="n">
        <f aca="false">S1*Z4*T1/R1</f>
        <v>18.4846531227211</v>
      </c>
      <c r="Y12" s="0" t="n">
        <f aca="false">S1*Z5*T1/R1</f>
        <v>0.0170417599981837</v>
      </c>
      <c r="AA12" s="0" t="s">
        <v>19</v>
      </c>
      <c r="AB12" s="0" t="n">
        <f aca="false">S1*AD4*T1/R1</f>
        <v>41.4933975123912</v>
      </c>
      <c r="AC12" s="0" t="n">
        <f aca="false">S1*AD5*T1/R1</f>
        <v>0.0864541774500637</v>
      </c>
    </row>
    <row r="13" customFormat="false" ht="14.5" hidden="false" customHeight="false" outlineLevel="0" collapsed="false">
      <c r="E13" s="0" t="n">
        <f aca="false">LN(AA6)</f>
        <v>3.1896529661913</v>
      </c>
      <c r="F13" s="0" t="n">
        <f aca="false">AB6</f>
        <v>3.43877551020408</v>
      </c>
      <c r="G13" s="0" t="n">
        <f aca="false">E13*F13</f>
        <v>10.9685005061884</v>
      </c>
      <c r="H13" s="0" t="n">
        <f aca="false">F13^2</f>
        <v>11.8251770095793</v>
      </c>
      <c r="I13" s="0" t="n">
        <f aca="false">(E13-$E$20*F13-$E$21)^2</f>
        <v>3.2649854214244E-005</v>
      </c>
    </row>
    <row r="14" customFormat="false" ht="14.5" hidden="false" customHeight="false" outlineLevel="0" collapsed="false">
      <c r="E14" s="0" t="n">
        <f aca="false">LN(AA7)</f>
        <v>3.07823349506573</v>
      </c>
      <c r="F14" s="0" t="n">
        <f aca="false">AB7</f>
        <v>4.5969387755102</v>
      </c>
      <c r="G14" s="0" t="n">
        <f aca="false">E14*F14</f>
        <v>14.150450913542</v>
      </c>
      <c r="H14" s="0" t="n">
        <f aca="false">F14^2</f>
        <v>21.1318461057892</v>
      </c>
      <c r="I14" s="0" t="n">
        <f aca="false">(E14-$E$20*F14-$E$21)^2</f>
        <v>0.00111731541029276</v>
      </c>
    </row>
    <row r="15" customFormat="false" ht="14.5" hidden="false" customHeight="false" outlineLevel="0" collapsed="false">
      <c r="E15" s="0" t="n">
        <f aca="false">LN(AA8)</f>
        <v>2.88144312715186</v>
      </c>
      <c r="F15" s="0" t="n">
        <f aca="false">AB8</f>
        <v>5.74756211497475</v>
      </c>
      <c r="G15" s="0" t="n">
        <f aca="false">E15*F15</f>
        <v>16.5612733540724</v>
      </c>
      <c r="H15" s="0" t="n">
        <f aca="false">F15^2</f>
        <v>33.034470265493</v>
      </c>
      <c r="I15" s="0" t="n">
        <f aca="false">(E15-$E$20*F15-$E$21)^2</f>
        <v>0.000631926431217332</v>
      </c>
    </row>
    <row r="16" customFormat="false" ht="14.5" hidden="false" customHeight="false" outlineLevel="0" collapsed="false">
      <c r="E16" s="0" t="n">
        <f aca="false">LN(AA9)</f>
        <v>2.74019465442878</v>
      </c>
      <c r="F16" s="0" t="n">
        <f aca="false">AB9</f>
        <v>6.90715395170944</v>
      </c>
      <c r="G16" s="0" t="n">
        <f aca="false">E16*F16</f>
        <v>18.9269463357908</v>
      </c>
      <c r="H16" s="0" t="n">
        <f aca="false">F16^2</f>
        <v>47.7087757126153</v>
      </c>
      <c r="I16" s="0" t="n">
        <f aca="false">(E16-$E$20*F16-$E$21)^2</f>
        <v>0.000733503466264246</v>
      </c>
    </row>
    <row r="17" customFormat="false" ht="14.5" hidden="false" customHeight="false" outlineLevel="0" collapsed="false">
      <c r="E17" s="0" t="n">
        <f aca="false">LN(AA10)</f>
        <v>2.64617479738412</v>
      </c>
      <c r="F17" s="0" t="n">
        <f aca="false">AB10</f>
        <v>8.06797027824005</v>
      </c>
      <c r="G17" s="0" t="n">
        <f aca="false">E17*F17</f>
        <v>21.349259616323</v>
      </c>
      <c r="H17" s="0" t="n">
        <f aca="false">F17^2</f>
        <v>65.0921444105648</v>
      </c>
      <c r="I17" s="0" t="n">
        <f aca="false">(E17-$E$20*F17-$E$21)^2</f>
        <v>0.000336624297992331</v>
      </c>
    </row>
    <row r="19" customFormat="false" ht="14.5" hidden="false" customHeight="false" outlineLevel="0" collapsed="false">
      <c r="D19" s="0" t="s">
        <v>20</v>
      </c>
      <c r="E19" s="0" t="n">
        <f aca="false">SUM(E11:E17)</f>
        <v>21.314234987695</v>
      </c>
      <c r="F19" s="0" t="n">
        <f aca="false">SUM(F11:F17)</f>
        <v>32.1737067530875</v>
      </c>
      <c r="G19" s="0" t="n">
        <f aca="false">SUM(G11:G17)</f>
        <v>93.4714795322164</v>
      </c>
      <c r="H19" s="0" t="n">
        <f aca="false">SUM(H11:H17)</f>
        <v>185.286760567765</v>
      </c>
      <c r="I19" s="0" t="n">
        <f aca="false">SUM(I11:I17)</f>
        <v>0.00342321278184059</v>
      </c>
    </row>
    <row r="20" customFormat="false" ht="14.5" hidden="false" customHeight="false" outlineLevel="0" collapsed="false">
      <c r="D20" s="0" t="s">
        <v>21</v>
      </c>
      <c r="E20" s="0" t="n">
        <f aca="false">(7*G19-F19*E19)/I20</f>
        <v>-0.120131365297894</v>
      </c>
      <c r="F20" s="0" t="s">
        <v>22</v>
      </c>
      <c r="G20" s="0" t="n">
        <f aca="false">SQRT(7*I21^2/I20)</f>
        <v>0.00025030146952129</v>
      </c>
      <c r="H20" s="0" t="s">
        <v>23</v>
      </c>
      <c r="I20" s="0" t="n">
        <f aca="false">7*H19-F19^2</f>
        <v>261.859917740688</v>
      </c>
    </row>
    <row r="21" customFormat="false" ht="14.5" hidden="false" customHeight="false" outlineLevel="0" collapsed="false">
      <c r="D21" s="0" t="s">
        <v>24</v>
      </c>
      <c r="E21" s="0" t="n">
        <f aca="false">(H19*E19-F19*G19)/I20</f>
        <v>3.59704375809108</v>
      </c>
      <c r="F21" s="0" t="s">
        <v>25</v>
      </c>
      <c r="G21" s="0" t="n">
        <f aca="false">SQRT(H19*I21^2/I20)</f>
        <v>0.00128776487042852</v>
      </c>
      <c r="H21" s="0" t="s">
        <v>26</v>
      </c>
      <c r="I21" s="0" t="n">
        <f aca="false">SQRT(I19^2/5)</f>
        <v>0.00153090729632834</v>
      </c>
    </row>
    <row r="27" customFormat="false" ht="14.5" hidden="false" customHeight="false" outlineLevel="0" collapsed="false">
      <c r="F27" s="0" t="n">
        <f aca="false">E4/2.355</f>
        <v>17.8301486199575</v>
      </c>
    </row>
    <row r="28" customFormat="false" ht="13.8" hidden="false" customHeight="false" outlineLevel="0" collapsed="false">
      <c r="F28" s="1" t="n">
        <f aca="false">E5/2.355</f>
        <v>20.6794055201699</v>
      </c>
    </row>
    <row r="29" customFormat="false" ht="13.8" hidden="false" customHeight="false" outlineLevel="0" collapsed="false">
      <c r="F29" s="1" t="n">
        <f aca="false">E6/2.355</f>
        <v>23.4649681528662</v>
      </c>
    </row>
    <row r="30" customFormat="false" ht="13.8" hidden="false" customHeight="false" outlineLevel="0" collapsed="false">
      <c r="F30" s="1" t="n">
        <f aca="false">E7/2.355</f>
        <v>16.348195329087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2021-11-04T08:57:37Z</dcterms:created>
  <dc:creator>user</dc:creator>
  <dc:description/>
  <dc:language>en-US</dc:language>
  <cp:lastModifiedBy/>
  <dcterms:modified xsi:type="dcterms:W3CDTF">2021-11-06T16:49:20Z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