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drawings/drawing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https://bruegelbxl.sharepoint.com/sites/Research/Projects/2021-11 National fiscal policies to shield consumers from rising energy prices/Data/"/>
    </mc:Choice>
  </mc:AlternateContent>
  <xr:revisionPtr revIDLastSave="590" documentId="13_ncr:1_{F7210AEA-E132-4AB9-BB66-8CDD1B2A383E}" xr6:coauthVersionLast="47" xr6:coauthVersionMax="47" xr10:uidLastSave="{4C09FFD3-7C0B-44D2-8E37-CFFFC98B4B77}"/>
  <bookViews>
    <workbookView xWindow="-120" yWindow="-120" windowWidth="29040" windowHeight="15720" tabRatio="932" firstSheet="12" activeTab="12" xr2:uid="{00000000-000D-0000-FFFF-FFFF00000000}"/>
  </bookViews>
  <sheets>
    <sheet name="Index" sheetId="22" r:id="rId1"/>
    <sheet name="Methodology" sheetId="33" r:id="rId2"/>
    <sheet name="Austria" sheetId="1" r:id="rId3"/>
    <sheet name="Belgium" sheetId="2" r:id="rId4"/>
    <sheet name="Bulgaria" sheetId="3" r:id="rId5"/>
    <sheet name="Croatia" sheetId="4" r:id="rId6"/>
    <sheet name="Cyprus" sheetId="5" r:id="rId7"/>
    <sheet name="Czechia" sheetId="6" r:id="rId8"/>
    <sheet name="Denmark" sheetId="7" r:id="rId9"/>
    <sheet name="Estonia" sheetId="32" r:id="rId10"/>
    <sheet name="Finland" sheetId="8" r:id="rId11"/>
    <sheet name="France" sheetId="9" r:id="rId12"/>
    <sheet name="Germany" sheetId="10" r:id="rId13"/>
    <sheet name="Greece" sheetId="31" r:id="rId14"/>
    <sheet name="Hungary" sheetId="11" r:id="rId15"/>
    <sheet name="Ireland" sheetId="30" r:id="rId16"/>
    <sheet name="Italy" sheetId="12" r:id="rId17"/>
    <sheet name="Latvia" sheetId="14" r:id="rId18"/>
    <sheet name="Lithuania" sheetId="13" r:id="rId19"/>
    <sheet name="Luxembourg" sheetId="15" r:id="rId20"/>
    <sheet name="Malta" sheetId="16" r:id="rId21"/>
    <sheet name="Netherlands" sheetId="17" r:id="rId22"/>
    <sheet name="Norway" sheetId="18" r:id="rId23"/>
    <sheet name="Poland" sheetId="19" r:id="rId24"/>
    <sheet name="Portugal" sheetId="20" r:id="rId25"/>
    <sheet name="Romania" sheetId="21" r:id="rId26"/>
    <sheet name="Slovakia" sheetId="23" r:id="rId27"/>
    <sheet name="Slovenia" sheetId="24" r:id="rId28"/>
    <sheet name="Spain" sheetId="25" r:id="rId29"/>
    <sheet name="Sweden" sheetId="26" r:id="rId30"/>
    <sheet name="UK" sheetId="27" r:id="rId31"/>
  </sheets>
  <definedNames>
    <definedName name="_xlnm._FilterDatabase" localSheetId="2" hidden="1">Austria!$A$3:$G$40</definedName>
    <definedName name="_xlnm._FilterDatabase" localSheetId="3" hidden="1">Belgium!$A$3:$K$24</definedName>
    <definedName name="_xlnm._FilterDatabase" localSheetId="4" hidden="1">Bulgaria!$A$3:$L$3</definedName>
    <definedName name="_xlnm._FilterDatabase" localSheetId="5" hidden="1">Croatia!$A$3:$L$3</definedName>
    <definedName name="_xlnm._FilterDatabase" localSheetId="6" hidden="1">Cyprus!$A$3:$M$17</definedName>
    <definedName name="_xlnm._FilterDatabase" localSheetId="7" hidden="1">Czechia!$A$3:$L$20</definedName>
    <definedName name="_xlnm._FilterDatabase" localSheetId="8" hidden="1">Denmark!$A$3:$L$3</definedName>
    <definedName name="_xlnm._FilterDatabase" localSheetId="9" hidden="1">Estonia!$A$3:$I$15</definedName>
    <definedName name="_xlnm._FilterDatabase" localSheetId="10" hidden="1">Finland!$A$3:$L$33</definedName>
    <definedName name="_xlnm._FilterDatabase" localSheetId="11" hidden="1">France!$A$3:$M$20</definedName>
    <definedName name="_xlnm._FilterDatabase" localSheetId="12" hidden="1">Germany!$A$3:$M$47</definedName>
    <definedName name="_xlnm._FilterDatabase" localSheetId="13" hidden="1">Greece!$A$3:$K$3</definedName>
    <definedName name="_xlnm._FilterDatabase" localSheetId="14" hidden="1">Hungary!$A$3:$M$18</definedName>
    <definedName name="_xlnm._FilterDatabase" localSheetId="15" hidden="1">Ireland!$A$3:$L$3</definedName>
    <definedName name="_xlnm._FilterDatabase" localSheetId="16" hidden="1">Italy!$A$3:$M$89</definedName>
    <definedName name="_xlnm._FilterDatabase" localSheetId="21" hidden="1">Netherlands!$A$3:$I$23</definedName>
    <definedName name="_xlnm._FilterDatabase" localSheetId="28" hidden="1">Spain!$A$3:$M$57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 i="9" l="1"/>
  <c r="H35" i="7"/>
  <c r="H29" i="7"/>
  <c r="H1" i="7"/>
  <c r="H34" i="15"/>
  <c r="H42" i="1" l="1"/>
  <c r="H18" i="31"/>
  <c r="H16" i="31"/>
  <c r="H15" i="31"/>
  <c r="H14" i="31"/>
  <c r="H4" i="31"/>
  <c r="H17" i="31" s="1"/>
  <c r="H12" i="31" l="1"/>
  <c r="H13" i="31"/>
  <c r="H19" i="27" l="1"/>
  <c r="H49" i="10" l="1"/>
  <c r="H19" i="26"/>
  <c r="H20" i="19" l="1"/>
  <c r="H19" i="19"/>
  <c r="H23" i="32"/>
  <c r="H20" i="3"/>
  <c r="H25" i="27" l="1"/>
  <c r="H24" i="27"/>
  <c r="H23" i="27"/>
  <c r="H22" i="27"/>
  <c r="H21" i="27"/>
  <c r="H20" i="27"/>
  <c r="H25" i="26"/>
  <c r="H24" i="26"/>
  <c r="H23" i="26"/>
  <c r="H22" i="26"/>
  <c r="H21" i="26"/>
  <c r="H61" i="25"/>
  <c r="H66" i="25"/>
  <c r="H20" i="24"/>
  <c r="H26" i="24"/>
  <c r="H24" i="23"/>
  <c r="H12" i="21"/>
  <c r="H18" i="21"/>
  <c r="H38" i="20"/>
  <c r="H44" i="20"/>
  <c r="H25" i="19"/>
  <c r="H31" i="17"/>
  <c r="H25" i="17"/>
  <c r="H18" i="16"/>
  <c r="H12" i="16"/>
  <c r="H17" i="18"/>
  <c r="H11" i="18"/>
  <c r="H40" i="15"/>
  <c r="H24" i="13"/>
  <c r="H30" i="13"/>
  <c r="H28" i="13"/>
  <c r="H27" i="13"/>
  <c r="H26" i="13"/>
  <c r="H25" i="13"/>
  <c r="H25" i="14"/>
  <c r="H21" i="14"/>
  <c r="H20" i="14"/>
  <c r="H19" i="14"/>
  <c r="H97" i="12"/>
  <c r="H96" i="12"/>
  <c r="H31" i="30"/>
  <c r="H27" i="30"/>
  <c r="H26" i="30"/>
  <c r="H25" i="30"/>
  <c r="H18" i="11"/>
  <c r="H17" i="11"/>
  <c r="H16" i="11"/>
  <c r="H15" i="11"/>
  <c r="H14" i="11"/>
  <c r="H13" i="11"/>
  <c r="H12" i="11"/>
  <c r="H55" i="10"/>
  <c r="H54" i="10"/>
  <c r="H53" i="10"/>
  <c r="H52" i="10"/>
  <c r="H51" i="10"/>
  <c r="H50" i="10"/>
  <c r="H28" i="9"/>
  <c r="H25" i="9"/>
  <c r="H24" i="9"/>
  <c r="H25" i="8"/>
  <c r="H14" i="6"/>
  <c r="H13" i="6"/>
  <c r="H12" i="6"/>
  <c r="H25" i="5"/>
  <c r="H24" i="5"/>
  <c r="H23" i="5"/>
  <c r="H22" i="5"/>
  <c r="H20" i="5"/>
  <c r="H19" i="5"/>
  <c r="H21" i="5"/>
  <c r="H28" i="4"/>
  <c r="H27" i="4"/>
  <c r="H26" i="4"/>
  <c r="H19" i="3"/>
  <c r="H18" i="3"/>
  <c r="H17" i="3"/>
  <c r="H16" i="3"/>
  <c r="H15" i="3"/>
  <c r="H14" i="3"/>
  <c r="H31" i="2"/>
  <c r="H30" i="2"/>
  <c r="H29" i="2"/>
  <c r="H28" i="2"/>
  <c r="H26" i="2"/>
  <c r="H32" i="2"/>
  <c r="H47" i="1"/>
  <c r="H46" i="1"/>
  <c r="H20" i="26"/>
  <c r="H60" i="25"/>
  <c r="H62" i="25"/>
  <c r="H25" i="24"/>
  <c r="H24" i="24"/>
  <c r="H23" i="24"/>
  <c r="H22" i="24"/>
  <c r="H21" i="24"/>
  <c r="H23" i="23"/>
  <c r="H22" i="23"/>
  <c r="H21" i="23"/>
  <c r="H17" i="21"/>
  <c r="H16" i="21"/>
  <c r="H15" i="21"/>
  <c r="H14" i="21"/>
  <c r="H13" i="21"/>
  <c r="H39" i="20"/>
  <c r="H43" i="20"/>
  <c r="H42" i="20"/>
  <c r="H41" i="20"/>
  <c r="H40" i="20"/>
  <c r="H24" i="19"/>
  <c r="H23" i="19"/>
  <c r="H21" i="19"/>
  <c r="H16" i="18"/>
  <c r="H15" i="18"/>
  <c r="H14" i="18"/>
  <c r="H13" i="18"/>
  <c r="H12" i="18"/>
  <c r="H30" i="17"/>
  <c r="H29" i="17"/>
  <c r="H28" i="17"/>
  <c r="H27" i="17"/>
  <c r="H26" i="17"/>
  <c r="H17" i="16"/>
  <c r="H16" i="16"/>
  <c r="H15" i="16"/>
  <c r="H14" i="16"/>
  <c r="H13" i="16"/>
  <c r="H39" i="15"/>
  <c r="H38" i="15"/>
  <c r="H37" i="15"/>
  <c r="H36" i="15"/>
  <c r="H35" i="15"/>
  <c r="H29" i="13"/>
  <c r="H24" i="14"/>
  <c r="H23" i="14"/>
  <c r="H22" i="14"/>
  <c r="H63" i="12" l="1"/>
  <c r="H93" i="12" s="1"/>
  <c r="H82" i="12"/>
  <c r="H29" i="4" l="1"/>
  <c r="H23" i="4"/>
  <c r="H22" i="4"/>
  <c r="H21" i="4"/>
  <c r="H95" i="12"/>
  <c r="H30" i="30"/>
  <c r="H29" i="30"/>
  <c r="H28" i="30"/>
  <c r="H31" i="8"/>
  <c r="H30" i="8"/>
  <c r="H29" i="8"/>
  <c r="H28" i="8"/>
  <c r="H27" i="8"/>
  <c r="H26" i="8"/>
  <c r="H22" i="32"/>
  <c r="H21" i="32"/>
  <c r="H20" i="32"/>
  <c r="H19" i="32"/>
  <c r="H18" i="32"/>
  <c r="H17" i="32"/>
  <c r="H34" i="7"/>
  <c r="H33" i="7"/>
  <c r="H32" i="7"/>
  <c r="H31" i="7"/>
  <c r="H30" i="7"/>
  <c r="H17" i="6"/>
  <c r="H16" i="6"/>
  <c r="H15" i="6"/>
  <c r="H31" i="4"/>
  <c r="H30" i="4"/>
  <c r="H27" i="2"/>
  <c r="H16" i="27"/>
  <c r="H13" i="4" l="1"/>
  <c r="H64" i="25" l="1"/>
  <c r="H63" i="25"/>
  <c r="H7" i="25"/>
  <c r="H6" i="25"/>
  <c r="H12" i="25" l="1"/>
  <c r="H51" i="25" l="1"/>
  <c r="H31" i="1"/>
  <c r="H24" i="1"/>
  <c r="H23" i="1"/>
  <c r="H20" i="1"/>
  <c r="H15" i="1"/>
  <c r="H13" i="1"/>
  <c r="H14" i="1"/>
  <c r="H11" i="1"/>
  <c r="H45" i="1" s="1"/>
  <c r="H10" i="1"/>
  <c r="H6" i="1"/>
  <c r="H44" i="1" l="1"/>
  <c r="H43" i="1"/>
  <c r="H65" i="25"/>
  <c r="H18" i="23" l="1"/>
  <c r="H19" i="23"/>
  <c r="H20" i="23"/>
  <c r="H14" i="9"/>
  <c r="H18" i="9"/>
  <c r="H9" i="9"/>
  <c r="H6" i="9"/>
  <c r="H27" i="9" s="1"/>
  <c r="H4" i="9"/>
  <c r="H10" i="19"/>
  <c r="H23" i="9" l="1"/>
  <c r="H26" i="9"/>
  <c r="H22" i="19"/>
  <c r="H6" i="13"/>
  <c r="H76" i="12" l="1"/>
  <c r="H77" i="12"/>
  <c r="H61" i="12"/>
  <c r="H94" i="12" s="1"/>
  <c r="H49" i="12"/>
  <c r="H28" i="12"/>
  <c r="H12" i="12" l="1"/>
  <c r="H92" i="12" l="1"/>
  <c r="H91" i="12"/>
  <c r="H18" i="6"/>
  <c r="H3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tc={9D4FF90B-3477-40BA-A1EC-1A1DC81E0609}</author>
    <author>tc={D9096480-06ED-41DA-86C5-2E12433F2210}</author>
    <author>tc={88778E36-8E0C-4749-9ACD-3DA02F0FBB87}</author>
    <author>tc={DF569DCF-F9EA-4FA2-A2D8-02E87B917760}</author>
    <author>tc={7F2E1A7F-DDB1-4F3B-AB3F-9A19E0B0CC94}</author>
  </authors>
  <commentList>
    <comment ref="A6" authorId="0" shapeId="0" xr:uid="{9D4FF90B-3477-40BA-A1EC-1A1DC81E0609}">
      <text>
        <t>[Threaded comment]
Your version of Excel allows you to read this threaded comment; however, any edits to it will get removed if the file is opened in a newer version of Excel. Learn more: https://go.microsoft.com/fwlink/?linkid=870924
Comment:
    Due to data availability issues, the amount indicated for this measure ignores the budget allocation to each of its components.</t>
      </text>
    </comment>
    <comment ref="A9" authorId="1" shapeId="0" xr:uid="{D9096480-06ED-41DA-86C5-2E12433F2210}">
      <text>
        <t>[Threaded comment]
Your version of Excel allows you to read this threaded comment; however, any edits to it will get removed if the file is opened in a newer version of Excel. Learn more: https://go.microsoft.com/fwlink/?linkid=870924
Comment:
    Allocated budget estimated from the % of GDP reported by the IMF study in the Source column</t>
      </text>
    </comment>
    <comment ref="A10" authorId="2" shapeId="0" xr:uid="{88778E36-8E0C-4749-9ACD-3DA02F0FBB87}">
      <text>
        <t>[Threaded comment]
Your version of Excel allows you to read this threaded comment; however, any edits to it will get removed if the file is opened in a newer version of Excel. Learn more: https://go.microsoft.com/fwlink/?linkid=870924
Comment:
    Allocated budget estimated from the % of GDP reported by the IMF study in the Source column</t>
      </text>
    </comment>
    <comment ref="A11" authorId="3" shapeId="0" xr:uid="{DF569DCF-F9EA-4FA2-A2D8-02E87B917760}">
      <text>
        <t>[Threaded comment]
Your version of Excel allows you to read this threaded comment; however, any edits to it will get removed if the file is opened in a newer version of Excel. Learn more: https://go.microsoft.com/fwlink/?linkid=870924
Comment:
    Allocated budget estimated from the % of GDP reported by the IMF study in the Source column</t>
      </text>
    </comment>
    <comment ref="A12" authorId="4" shapeId="0" xr:uid="{7F2E1A7F-DDB1-4F3B-AB3F-9A19E0B0CC94}">
      <text>
        <t>[Threaded comment]
Your version of Excel allows you to read this threaded comment; however, any edits to it will get removed if the file is opened in a newer version of Excel. Learn more: https://go.microsoft.com/fwlink/?linkid=870924
Comment:
    Allocated budget estimated from the % of GDP reported by the IMF study in the Source column</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tc={3DF3D523-C1DC-4B47-896A-1DF20C83F34B}</author>
    <author>tc={FC048FE6-B92E-43E1-AEBE-6111F13D4BAB}</author>
  </authors>
  <commentList>
    <comment ref="A4" authorId="0" shapeId="0" xr:uid="{3DF3D523-C1DC-4B47-896A-1DF20C83F34B}">
      <text>
        <t>[Threaded comment]
Your version of Excel allows you to read this threaded comment; however, any edits to it will get removed if the file is opened in a newer version of Excel. Learn more: https://go.microsoft.com/fwlink/?linkid=870924
Comment:
    The amount indicated for this measure was not included in the overall count because, due to data availability issues, we ignore the budget allocation to its different components.</t>
      </text>
    </comment>
    <comment ref="A10" authorId="1" shapeId="0" xr:uid="{FC048FE6-B92E-43E1-AEBE-6111F13D4BAB}">
      <text>
        <t>[Threaded comment]
Your version of Excel allows you to read this threaded comment; however, any edits to it will get removed if the file is opened in a newer version of Excel. Learn more: https://go.microsoft.com/fwlink/?linkid=870924
Comment:
    The amount indicated for this measure was not included in the overall count because, due to data availability issues, we ignore the budget allocation to its different components.</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tc={C8D3D4BD-2729-4907-9E48-8F670A727C4E}</author>
    <author>tc={1EB86454-04E7-406C-9FF3-3A1C768A0647}</author>
  </authors>
  <commentList>
    <comment ref="A6" authorId="0" shapeId="0" xr:uid="{C8D3D4BD-2729-4907-9E48-8F670A727C4E}">
      <text>
        <t>[Threaded comment]
Your version of Excel allows you to read this threaded comment; however, any edits to it will get removed if the file is opened in a newer version of Excel. Learn more: https://go.microsoft.com/fwlink/?linkid=870924
Comment:
    included below because I could not get the exact allocated budget</t>
      </text>
    </comment>
    <comment ref="A13" authorId="1" shapeId="0" xr:uid="{1EB86454-04E7-406C-9FF3-3A1C768A0647}">
      <text>
        <t xml:space="preserve">[Threaded comment]
Your version of Excel allows you to read this threaded comment; however, any edits to it will get removed if the file is opened in a newer version of Excel. Learn more: https://go.microsoft.com/fwlink/?linkid=870924
Comment:
    The amount indicated for this measure includes the amounts allocated for the measures of line 4-12. To avoid the risk of double counting, it was excluded from the overall amount.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tc={098DD9C9-53D8-405E-B4D0-59C16704E58D}</author>
  </authors>
  <commentList>
    <comment ref="A4" authorId="0" shapeId="0" xr:uid="{098DD9C9-53D8-405E-B4D0-59C16704E58D}">
      <text>
        <t>[Threaded comment]
Your version of Excel allows you to read this threaded comment; however, any edits to it will get removed if the file is opened in a newer version of Excel. Learn more: https://go.microsoft.com/fwlink/?linkid=870924
Comment:
    The amount indicated for this measure, due to data availability issues, ignores the budget allocated to each of its components.</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tc={37164576-EC90-4BC4-AB59-F7213BC61FE4}</author>
  </authors>
  <commentList>
    <comment ref="A34" authorId="0" shapeId="0" xr:uid="{37164576-EC90-4BC4-AB59-F7213BC61FE4}">
      <text>
        <t>[Threaded comment]
Your version of Excel allows you to read this threaded comment; however, any edits to it will get removed if the file is opened in a newer version of Excel. Learn more: https://go.microsoft.com/fwlink/?linkid=870924
Comment:
    The amount indicated for this measure is deducted by the final estimated cost (EUR 5,752 million) from the originally allocated budget.</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tc={D6C0A193-E293-48F7-B9FE-DF5DA64EF82E}</author>
  </authors>
  <commentList>
    <comment ref="H15" authorId="0" shapeId="0" xr:uid="{D6C0A193-E293-48F7-B9FE-DF5DA64EF82E}">
      <text>
        <t xml:space="preserve">[Threaded comment]
Your version of Excel allows you to read this threaded comment; however, any edits to it will get removed if the file is opened in a newer version of Excel. Learn more: https://go.microsoft.com/fwlink/?linkid=870924
Comment:
    Financed by bottleneck fees. </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tc={A3E5A87B-7F3D-4FC5-AD29-538D26801448}</author>
  </authors>
  <commentList>
    <comment ref="A16" authorId="0" shapeId="0" xr:uid="{A3E5A87B-7F3D-4FC5-AD29-538D26801448}">
      <text>
        <t>[Threaded comment]
Your version of Excel allows you to read this threaded comment; however, any edits to it will get removed if the file is opened in a newer version of Excel. Learn more: https://go.microsoft.com/fwlink/?linkid=870924
Comment:
    The amount indicated for this measure includes only the foreseen expenditure for 2023 despite it extends to 2024.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tc={AFDA02E0-F37C-43B7-857B-79EC8D8636D4}</author>
  </authors>
  <commentList>
    <comment ref="A9" authorId="0" shapeId="0" xr:uid="{AFDA02E0-F37C-43B7-857B-79EC8D8636D4}">
      <text>
        <t>[Threaded comment]
Your version of Excel allows you to read this threaded comment; however, any edits to it will get removed if the file is opened in a newer version of Excel. Learn more: https://go.microsoft.com/fwlink/?linkid=870924
Comment:
    The amount indicated for this measure accounts for the expenditure in 2022 (EUR 1,329) and 2023 (EUR 4,000).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tc={BFB42FD8-AE6C-48AD-BD48-94A81946F36D}</author>
  </authors>
  <commentList>
    <comment ref="A11" authorId="0" shapeId="0" xr:uid="{BFB42FD8-AE6C-48AD-BD48-94A81946F36D}">
      <text>
        <t>[Threaded comment]
Your version of Excel allows you to read this threaded comment; however, any edits to it will get removed if the file is opened in a newer version of Excel. Learn more: https://go.microsoft.com/fwlink/?linkid=870924
Comment:
    Not included  to avoid double counting as it is the sum of the measures of line 7-10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tc={A2CFA262-C2FA-4196-9B40-FB4EBAFB73F8}</author>
  </authors>
  <commentList>
    <comment ref="A15" authorId="0" shapeId="0" xr:uid="{A2CFA262-C2FA-4196-9B40-FB4EBAFB73F8}">
      <text>
        <t>[Threaded comment]
Your version of Excel allows you to read this threaded comment; however, any edits to it will get removed if the file is opened in a newer version of Excel. Learn more: https://go.microsoft.com/fwlink/?linkid=870924
Comment:
    The amount indicated for this measure is a rough estimate that applies only to the last three months from October-December 2022. It will be adjusted as more accurate appraisals become available. Also, while the measure extends until April 2026, the amount indicated is an estimate of the expenditure until the end of 2023 only.</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tc={333358DB-C044-4ADC-829B-7BE2C8F759CE}</author>
    <author>tc={6B58CF51-925A-4514-AE22-53B1AD6C1A66}</author>
  </authors>
  <commentList>
    <comment ref="C16" authorId="0" shapeId="0" xr:uid="{333358DB-C044-4ADC-829B-7BE2C8F759CE}">
      <text>
        <t>[Threaded comment]
Your version of Excel allows you to read this threaded comment; however, any edits to it will get removed if the file is opened in a newer version of Excel. Learn more: https://go.microsoft.com/fwlink/?linkid=870924
Comment:
    This measure is targeted only at microenterprises.</t>
      </text>
    </comment>
    <comment ref="C17" authorId="1" shapeId="0" xr:uid="{6B58CF51-925A-4514-AE22-53B1AD6C1A66}">
      <text>
        <t>[Threaded comment]
Your version of Excel allows you to read this threaded comment; however, any edits to it will get removed if the file is opened in a newer version of Excel. Learn more: https://go.microsoft.com/fwlink/?linkid=870924
Comment:
    This measure is targeted only at microenterprises.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tc={D7FA016A-7685-4EDE-88F7-1D4A88E3C21D}</author>
  </authors>
  <commentList>
    <comment ref="A30" authorId="0" shapeId="0" xr:uid="{D7FA016A-7685-4EDE-88F7-1D4A88E3C21D}">
      <text>
        <t>[Threaded comment]
Your version of Excel allows you to read this threaded comment; however, any edits to it will get removed if the file is opened in a newer version of Excel. Learn more: https://go.microsoft.com/fwlink/?linkid=870924
Comment:
    The amount indicated for this measure is included in the overall count of the allocated budget for fiscal policy responses to the energy crisis, but it is excluded from a more accurate estimate of the expenditure targeted at households and firms. See Bruegel dataset National fiscal policy responses to the energy crisis https://www.bruegel.org/dataset/national-policies-shield-consumers-rising-energy-prices.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tc={B53FBDB8-7A64-4DDC-A36A-8C888636A6B3}</author>
  </authors>
  <commentList>
    <comment ref="A4" authorId="0" shapeId="0" xr:uid="{B53FBDB8-7A64-4DDC-A36A-8C888636A6B3}">
      <text>
        <t>[Threaded comment]
Your version of Excel allows you to read this threaded comment; however, any edits to it will get removed if the file is opened in a newer version of Excel. Learn more: https://go.microsoft.com/fwlink/?linkid=870924
Comment:
    The amount indicated for this measure accounts for the foreseen expenditure to maintain a price cap policy in place since 2014. Because this does not fit with our criteria of a temporary measure introduced to face the energy crisis it is not included in the overall count. See Bruegel dataset National fiscal policy responses to the energy crisis https://www.bruegel.org/dataset/national-policies-shield-consumers-rising-energy-prices.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tc={CFDDA494-AB2B-4396-ABB3-2A55192B3A0A}</author>
  </authors>
  <commentList>
    <comment ref="A82" authorId="0" shapeId="0" xr:uid="{CFDDA494-AB2B-4396-ABB3-2A55192B3A0A}">
      <text>
        <t>[Threaded comment]
Your version of Excel allows you to read this threaded comment; however, any edits to it will get removed if the file is opened in a newer version of Excel. Learn more: https://go.microsoft.com/fwlink/?linkid=870924
Comment:
    The amount indicated for this measure excludes the foreseen expenditure (EUR 135 million) in 2024.</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tc={28D687DB-DC17-41BD-B89E-5C3198356193}</author>
  </authors>
  <commentList>
    <comment ref="A14" authorId="0" shapeId="0" xr:uid="{28D687DB-DC17-41BD-B89E-5C3198356193}">
      <text>
        <t>[Threaded comment]
Your version of Excel allows you to read this threaded comment; however, any edits to it will get removed if the file is opened in a newer version of Excel. Learn more: https://go.microsoft.com/fwlink/?linkid=870924
Comment:
    The amount indicated for this measure was excluded from the overall count to avoid the risk of double-counting because it is already included in the measure indicated below.</t>
      </text>
    </comment>
  </commentList>
</comments>
</file>

<file path=xl/sharedStrings.xml><?xml version="1.0" encoding="utf-8"?>
<sst xmlns="http://schemas.openxmlformats.org/spreadsheetml/2006/main" count="7332" uniqueCount="1014">
  <si>
    <t xml:space="preserve">FIGURE 1: METHODOLOGICAL NOTE </t>
  </si>
  <si>
    <t>Period covered by the latest update:</t>
  </si>
  <si>
    <t>31/1/2023</t>
  </si>
  <si>
    <t>Methodology</t>
  </si>
  <si>
    <t>Here</t>
  </si>
  <si>
    <t>Country details</t>
  </si>
  <si>
    <t>Austria</t>
  </si>
  <si>
    <t>Germany</t>
  </si>
  <si>
    <t>Norway</t>
  </si>
  <si>
    <t>Belgium</t>
  </si>
  <si>
    <t>Greece</t>
  </si>
  <si>
    <t>Poland</t>
  </si>
  <si>
    <t>Bulgaria</t>
  </si>
  <si>
    <t>Hungary</t>
  </si>
  <si>
    <t>Portugal</t>
  </si>
  <si>
    <t>Croatia</t>
  </si>
  <si>
    <t>Ireland</t>
  </si>
  <si>
    <t>Romania</t>
  </si>
  <si>
    <t>Cyprus</t>
  </si>
  <si>
    <t>Italy</t>
  </si>
  <si>
    <t>Slovakia</t>
  </si>
  <si>
    <t>Czechia</t>
  </si>
  <si>
    <t>Latvia</t>
  </si>
  <si>
    <t>Slovenia</t>
  </si>
  <si>
    <t>Denmark</t>
  </si>
  <si>
    <t>Lithuania</t>
  </si>
  <si>
    <t>Spain</t>
  </si>
  <si>
    <t>Estonia</t>
  </si>
  <si>
    <t>Luxembourg</t>
  </si>
  <si>
    <t>Sweden</t>
  </si>
  <si>
    <t>Finland</t>
  </si>
  <si>
    <t>Malta</t>
  </si>
  <si>
    <t>UK</t>
  </si>
  <si>
    <t>France</t>
  </si>
  <si>
    <t>Netherlands</t>
  </si>
  <si>
    <t>Explanation of the methodology</t>
  </si>
  <si>
    <t>AUSTRIA:</t>
  </si>
  <si>
    <t>Measure</t>
  </si>
  <si>
    <t>HH</t>
  </si>
  <si>
    <t>Firms</t>
  </si>
  <si>
    <t>Targeted</t>
  </si>
  <si>
    <t>Price</t>
  </si>
  <si>
    <t>Income</t>
  </si>
  <si>
    <t>Utilities</t>
  </si>
  <si>
    <t>Allocated budget (mm €)</t>
  </si>
  <si>
    <t>Date of roll out (start date)</t>
  </si>
  <si>
    <t>Date of roll out (end date)</t>
  </si>
  <si>
    <t>Date of announcement</t>
  </si>
  <si>
    <t>Source 1</t>
  </si>
  <si>
    <t>Source 2</t>
  </si>
  <si>
    <r>
      <rPr>
        <sz val="11"/>
        <rFont val="Arial"/>
        <family val="2"/>
      </rPr>
      <t>Relief package I: compensation of energy costs</t>
    </r>
  </si>
  <si>
    <t>yes</t>
  </si>
  <si>
    <t>no</t>
  </si>
  <si>
    <r>
      <rPr>
        <sz val="11"/>
        <rFont val="Arial"/>
        <family val="2"/>
      </rPr>
      <t>Federal Ministry Republic of Austria: Finance</t>
    </r>
  </si>
  <si>
    <t xml:space="preserve">Relief package I: One- off payments for vulnarable groups </t>
  </si>
  <si>
    <t>Relief package I: Suspension of green electricity/ renewables subsidy lump sum</t>
  </si>
  <si>
    <t>NaN</t>
  </si>
  <si>
    <t>Federal Ministry Republic of Austria: Finance</t>
  </si>
  <si>
    <t>Relief package I: Suspension of green electricity/ renewables subsidy contribution</t>
  </si>
  <si>
    <t>Relief package I: energy consultancy</t>
  </si>
  <si>
    <t>not included</t>
  </si>
  <si>
    <r>
      <rPr>
        <sz val="11"/>
        <rFont val="Arial"/>
        <family val="2"/>
      </rPr>
      <t>Relief package II: Reduction of the tax on natural gas and electricity</t>
    </r>
  </si>
  <si>
    <t>Relief package II: Commuter cost compensation</t>
  </si>
  <si>
    <t>Relief package II: Public transport (extension transport service contracts, Regional Climate ticket, Climate Ticket Austria)</t>
  </si>
  <si>
    <t>Relief package II: Cost compensation agriculture diesel</t>
  </si>
  <si>
    <r>
      <rPr>
        <sz val="11"/>
        <rFont val="Arial"/>
        <family val="2"/>
      </rPr>
      <t>Relief Package II: Support for the rapid transition to alternative forms of decarbonised propulsion</t>
    </r>
  </si>
  <si>
    <t>Relief package II: Investment campaign renewable energy &amp; storages</t>
  </si>
  <si>
    <t>Other BFG / BFRG adjustments:  Indexation pupil and apprentice contract</t>
  </si>
  <si>
    <t>Other BFG / BFRG adjustments:  Indexation transport service contracts</t>
  </si>
  <si>
    <t>Relief Package III: Increased Climate Bonus &amp; anti-inflation bonus</t>
  </si>
  <si>
    <t>Relief Package III: Extraordinary one-payment pensiones, self-employed</t>
  </si>
  <si>
    <r>
      <rPr>
        <sz val="11"/>
        <color rgb="FF212121"/>
        <rFont val="Arial"/>
        <family val="2"/>
      </rPr>
      <t>Relief Package III:</t>
    </r>
    <r>
      <rPr>
        <sz val="11"/>
        <rFont val="Arial"/>
        <family val="2"/>
      </rPr>
      <t xml:space="preserve"> One-off payment family allowance</t>
    </r>
  </si>
  <si>
    <t>Relief Package III: Earlier start Family bonus/ additional child allowance</t>
  </si>
  <si>
    <t>Relief Package III: One- off payments for vulnarable groups</t>
  </si>
  <si>
    <r>
      <rPr>
        <sz val="11"/>
        <color rgb="FF212121"/>
        <rFont val="Arial"/>
        <family val="2"/>
      </rPr>
      <t>Relief Package III: Electricity price compensation</t>
    </r>
  </si>
  <si>
    <t>Relief Package III: Energy cost subsidy I</t>
  </si>
  <si>
    <t>Relief package III: Protection against eviction</t>
  </si>
  <si>
    <t>Relief package III: Security of agriculture supply</t>
  </si>
  <si>
    <t>Relief package III: Indexation of social benefits</t>
  </si>
  <si>
    <t xml:space="preserve">Relief package III: Abolition of the cold progression (braket creep)
</t>
  </si>
  <si>
    <t>Relief Package III: Increase of tax exemption limit for farmers and foresters</t>
  </si>
  <si>
    <t>Relief Package III: Indexation child tax credit</t>
  </si>
  <si>
    <t>Relief package III: Reduction of family burden transfer fund contributions</t>
  </si>
  <si>
    <t>Relief Package III: Tax and duty- free cost of living bonus</t>
  </si>
  <si>
    <r>
      <rPr>
        <sz val="11"/>
        <color rgb="FF7F7F7F"/>
        <rFont val="Arial"/>
        <family val="2"/>
      </rPr>
      <t>Federal Ministry Republic of Austria: Finance</t>
    </r>
  </si>
  <si>
    <t>Relief Package III: Increase additional child allowance</t>
  </si>
  <si>
    <t>Relief Package III: Reduction in accident insurance contributions</t>
  </si>
  <si>
    <t>Relief Package III: price increase tax credit</t>
  </si>
  <si>
    <t>Credit Line for Security of Wien Energie owned by Vienna</t>
  </si>
  <si>
    <t>https://www.reuters.com/business/energy/austria-grants-credit-line-vienna-utility-squeezed-by-power-price-surge-2022-08-31/</t>
  </si>
  <si>
    <t>Federal Finance Act 2023: Increase Protection against eviction;</t>
  </si>
  <si>
    <t>Federal Finance Act 2023: Living and heating grant- transfer to states</t>
  </si>
  <si>
    <t>Federal Finance Act 2023: Cusioning network loss costs for low income housholds</t>
  </si>
  <si>
    <t>Electricity price subsidy</t>
  </si>
  <si>
    <t>Energy cost subsidy II (Companies subsidies to cover up to 60 percent of the additional energy cost in companies production processes)</t>
  </si>
  <si>
    <t xml:space="preserve">https://www.derstandard.at/story/2000142021991/regierung-fixiert-neuen-geldregen-fuer-betriebe-und-startet-offensive-fuers </t>
  </si>
  <si>
    <t>TOTAL HH and firms</t>
  </si>
  <si>
    <t>Bruegel</t>
  </si>
  <si>
    <t>TOTAL HH ONLY - total</t>
  </si>
  <si>
    <t>TOTAL HH ONLY - targeted income</t>
  </si>
  <si>
    <t>TOTAL HH ONLY - untargeted income</t>
  </si>
  <si>
    <t>TOTAL HH ONLY - targeted price</t>
  </si>
  <si>
    <t>TOTAL HH ONLY - untargeted price</t>
  </si>
  <si>
    <t>Total Utilities</t>
  </si>
  <si>
    <t>Please note that this list is compiled to the best of our knowledge. If you have any comment to improve the coverage and/or the estimates, please write to  greeneconomy@bruegel.org.</t>
  </si>
  <si>
    <t>BELGIUM:</t>
  </si>
  <si>
    <t>Energy contribution: transformation into excise duties</t>
  </si>
  <si>
    <t>VAT reduction on electricity (6%) I</t>
  </si>
  <si>
    <t>National Bank of Belgium</t>
  </si>
  <si>
    <t>VAT reduction on gas (6%) I</t>
  </si>
  <si>
    <t xml:space="preserve">Excise duty reduction on petrol and diesel </t>
  </si>
  <si>
    <t xml:space="preserve">Bonus: EUR 100 heating bonus through a reduction in the electricity bill </t>
  </si>
  <si>
    <t>Bonus: EUR 300 reduction on the bill of households that heat with oil, propane or butane</t>
  </si>
  <si>
    <t>Extension of social energy tariff II</t>
  </si>
  <si>
    <t>Refinancing of the social heating fund</t>
  </si>
  <si>
    <t>https://www.socialenergie.be/fr/nouvelles-mesures-relatives-au-mazout-cheque-mazout-et-revalorisation-du-fonds-social-chauffage-ou-fonds-social-mazout/</t>
  </si>
  <si>
    <t>Bonus: EUR 135 one-off intervention in gas bills</t>
  </si>
  <si>
    <t>Bonus: EUR 61 one-off intervention in electricity bills</t>
  </si>
  <si>
    <t>Excise duty reduction on gas and electricity for firms</t>
  </si>
  <si>
    <t>VAT reduction on electricity (6%) II</t>
  </si>
  <si>
    <t>VAT reduction on gas (6%) II</t>
  </si>
  <si>
    <t>Extension of social energy tariff III</t>
  </si>
  <si>
    <t>Bonus: EUR 135 one-off intervention in gas bills and  EUR 61 one-off intervention in electricity bills</t>
  </si>
  <si>
    <t>Social tariff for beneficiaries of collective heating</t>
  </si>
  <si>
    <t>Exemption from social security contributions "Competitiveness" 2023</t>
  </si>
  <si>
    <t>31/06/2023</t>
  </si>
  <si>
    <t>https://www.lecho.be/economie-politique/belgique/federal/les-entreprises-obtiennent-un-peu-d-air-face-a-l-indexation-des-salaires/10419637.html</t>
  </si>
  <si>
    <t>Subsidies to SNCB and Infrabel</t>
  </si>
  <si>
    <t>https://news.belgium.be/fr/compensation-de-la-hausse-des-prix-de-lenergie-et-des-couts-salariaux-pour-la-sncb-et-dinfrabel</t>
  </si>
  <si>
    <t>BULGARIA:</t>
  </si>
  <si>
    <r>
      <rPr>
        <sz val="11"/>
        <rFont val="Arial"/>
        <family val="2"/>
      </rPr>
      <t>Compensation for high electricity costs for Bulgarian companies</t>
    </r>
  </si>
  <si>
    <t>https://www.euractiv.com/section/politics/short_news/bulgaria-to-compensate-companies-for-expensive-electricity/</t>
  </si>
  <si>
    <t>Support to businesses for the surge of electricity prices</t>
  </si>
  <si>
    <t>31-21-2022</t>
  </si>
  <si>
    <t>https://seenews.com/news/bulgarian-parl-adopts-on-first-reading-2022-budget-targeting-48-gdp-growth-772815</t>
  </si>
  <si>
    <t>Aid package for businesses and consumers, and petrol discount</t>
  </si>
  <si>
    <t>https://www.reuters.com/business/energy/europes-efforts-shield-households-energy-cost-spike-2022-03-21/</t>
  </si>
  <si>
    <r>
      <rPr>
        <sz val="11"/>
        <rFont val="Arial"/>
        <family val="2"/>
      </rPr>
      <t>Fuel excise reduction</t>
    </r>
  </si>
  <si>
    <t>https://www.marica.bg/balgariq/vlast/kiril-petkov-tavan-ot-250-leva-za-toka-v-pomosht-na-biznesa-ostava-i-otstapkata-za-gorivata-video</t>
  </si>
  <si>
    <t>Extension of support to businesses for the surge of electricity prices</t>
  </si>
  <si>
    <t>https://serbia-energy.eu/bulgaria-energy-subsidies-for-businesses-extended-to-the-end-of-2023/</t>
  </si>
  <si>
    <t>Tax relief for Children</t>
  </si>
  <si>
    <t>https://www.imf.org/en/Publications/WP/Issues/2022/12/17/Targeted-Implementable-and-Practical-Energy-Relief-Measures-for-Households-in-Europe-526980</t>
  </si>
  <si>
    <t>Exemption of Excise on electricity, LNP, and others</t>
  </si>
  <si>
    <t>lower VAT rates for bread, district heating and natural gas</t>
  </si>
  <si>
    <t>Impact lower excise on electricity and LPG</t>
  </si>
  <si>
    <r>
      <rPr>
        <b/>
        <sz val="11"/>
        <rFont val="Arial"/>
        <family val="2"/>
      </rPr>
      <t>CROATIA</t>
    </r>
    <r>
      <rPr>
        <sz val="11"/>
        <rFont val="Arial"/>
        <family val="2"/>
      </rPr>
      <t>:</t>
    </r>
  </si>
  <si>
    <r>
      <rPr>
        <sz val="11"/>
        <rFont val="Arial"/>
        <family val="2"/>
      </rPr>
      <t>Gas and electricity subsidies for households</t>
    </r>
  </si>
  <si>
    <t>https://vlada.gov.hr/vijesti/predstavljen-paket-mjera-za-ublazavanje-rasta-cijena-energenata-vrijedan-4-8-milijardi-kuna/33907</t>
  </si>
  <si>
    <r>
      <rPr>
        <sz val="11"/>
        <rFont val="Arial"/>
        <family val="2"/>
      </rPr>
      <t>Support to micro, small and medium- sized enterprises</t>
    </r>
  </si>
  <si>
    <r>
      <rPr>
        <sz val="11"/>
        <rFont val="Arial"/>
        <family val="2"/>
      </rPr>
      <t>VAT reduction on gas and heat</t>
    </r>
  </si>
  <si>
    <r>
      <rPr>
        <sz val="11"/>
        <rFont val="Arial"/>
        <family val="2"/>
      </rPr>
      <t>Social benefits for vulnerable energy customers (vouchers + monthly allowance)</t>
    </r>
  </si>
  <si>
    <r>
      <rPr>
        <sz val="11"/>
        <rFont val="Arial"/>
        <family val="2"/>
      </rPr>
      <t>Energy supplement for low-income pensioners</t>
    </r>
  </si>
  <si>
    <r>
      <rPr>
        <sz val="11"/>
        <rFont val="Arial"/>
        <family val="2"/>
      </rPr>
      <t>Support to agriculture and aquaculture sectors</t>
    </r>
  </si>
  <si>
    <r>
      <rPr>
        <sz val="11"/>
        <color rgb="FF7F5F00"/>
        <rFont val="Arial"/>
        <family val="2"/>
      </rPr>
      <t>HEP Support measures (utility company)</t>
    </r>
  </si>
  <si>
    <t>https://vlada.gov.hr/vijesti/vladin-paket-ukljucuje-mjere-pomoci-za-sve-segmente-drustva/36022</t>
  </si>
  <si>
    <t>Aid package for consumers- one-off support for pensioners</t>
  </si>
  <si>
    <t>https://vlada.gov.hr/vijesti/vladin-paket-ukljucuje-mjere-pomoci-za-sve-segmente-drustva/36022
https://www.euractiv.com/section/energy-environment/news/croatia-unveils-plan-to-cap-energy-and-food-prices/</t>
  </si>
  <si>
    <t>Aid package for consumers - child benefit recipients</t>
  </si>
  <si>
    <t>Aid package for consumers - student scholarships, student centers and meal subventions</t>
  </si>
  <si>
    <t>Aid package for consumers - tax benefits for working stundents</t>
  </si>
  <si>
    <t>Aid package for consumers - wood supply to households heating</t>
  </si>
  <si>
    <t>Aid package for consumers - tax benefits for other employees</t>
  </si>
  <si>
    <t>Price cap - electricity (households)</t>
  </si>
  <si>
    <t>Price cap - electricity (firms)</t>
  </si>
  <si>
    <t>Price cap - electricity (public sector)</t>
  </si>
  <si>
    <t>Price cap - heating (households and firms)</t>
  </si>
  <si>
    <t>Payment of cash benefits to unemployed persons</t>
  </si>
  <si>
    <t>Measures to help farmers and fisheries</t>
  </si>
  <si>
    <t>Energy transition and efficiency support to buildings, firms and transport</t>
  </si>
  <si>
    <t>Allowances to vulnerable consumers</t>
  </si>
  <si>
    <t>https://vlada.gov.hr/vijesti/novim-paketom-mjera-vrijednim-vise-od-700-milijuna-kuna-osigurana-pomoc-za-gotovo-milijun-gradjana/37559</t>
  </si>
  <si>
    <t>TOTAL HH and Ind</t>
  </si>
  <si>
    <r>
      <rPr>
        <b/>
        <sz val="11"/>
        <rFont val="Arial"/>
        <family val="2"/>
      </rPr>
      <t>CYPRUS</t>
    </r>
    <r>
      <rPr>
        <sz val="11"/>
        <rFont val="Arial"/>
        <family val="2"/>
      </rPr>
      <t>:</t>
    </r>
  </si>
  <si>
    <t xml:space="preserve">Tax relief - Reduction of excise tax by 7 cents / litter for gasoline and diesel in the period from 8 
March 2022 to 15 January 2023 - Reduction of excise tax by 5.37 cents / litter for heating 
fuels in the period from 8 March 2022 to 15 January 2023. </t>
  </si>
  <si>
    <t>Ministry of Energy, Commerce and Industry</t>
  </si>
  <si>
    <t>Grant - Grant scheme for renewable energy sources and energy savings in dwellings - Installation 
of a photovoltaic system by household and agricultural consumers for self-consumption - 
Scheme for self-consumption (net metering, net billing, virtual NM and NB) - Benefit to a 
larger number of vulnerable customers (increamental benefit)</t>
  </si>
  <si>
    <t>Tax relief -Reduced VAT rate (from 19 % to 5 %) on electricity consumption for vulnerable consumers - Reduced VAT rate (from 19% to 9%) on electricity consumption for household consumers</t>
  </si>
  <si>
    <t>State budget - State aid for electricity in excess of EUR 50 million covering 449 000 houses and 111 500 enterprises will mitigate VAT increase, as well as the increase in the cost of electricity. The 
subsidy covers domestic, commercial and industrial users of bi-monthly tariffs.</t>
  </si>
  <si>
    <t>Grant - Promote energy storage systems connected to the transmission electricity network (in_x0002_front of the meter</t>
  </si>
  <si>
    <t>Grant - Support scheme for the energy upgrade of non-SMEs</t>
  </si>
  <si>
    <t>Grant - Support scheme for deep energy renovation of existing households</t>
  </si>
  <si>
    <t xml:space="preserve">Grant - Support scheme to promote circular economy in industrial and tertiary sectors </t>
  </si>
  <si>
    <t>Grant - Ad-hoc-aid support scheme to promote the use of RES in agriculture, with the primary 
objective of reducing the cost of pumping irrigation water.</t>
  </si>
  <si>
    <t>Limit on windfall profits - Temporary regulation of the energy purchasing price from RES-e under the scheme “Generation of electricity from RES-e that will finally participate in the competitive 
electricity market – October 2018”</t>
  </si>
  <si>
    <t>Grant - Grant to vulnerable consumers to replace energy-intensive domestic appliances</t>
  </si>
  <si>
    <t>State budget - Accelerate and simplify the permitting procedures for RES installations &amp; “Digital OneStop” to streamline permitting procedure related to RES projects and to facilitate Energy Renovation in Buildings</t>
  </si>
  <si>
    <t xml:space="preserve">State budget - Information campaign to promote an energy-saving culture </t>
  </si>
  <si>
    <t>Electricity tariff reduction</t>
  </si>
  <si>
    <t>https://knews.kathimerini.com.cy/en/news/electricity-subsidies-extended-to-february-2023</t>
  </si>
  <si>
    <t>CZECHIA:</t>
  </si>
  <si>
    <t>VAT exemption on electricity and gas</t>
  </si>
  <si>
    <t>https://www.mfcr.cz/cs/aktualne/tiskove-zpravy/2021/nulove-dph-na-elektrickou-energii-a-plyn-43273</t>
  </si>
  <si>
    <r>
      <rPr>
        <sz val="11"/>
        <rFont val="Arial"/>
        <family val="2"/>
      </rPr>
      <t>Aid to households and entrepreneurs</t>
    </r>
  </si>
  <si>
    <t>https://www.komora.cz/files/uploads/2021/12/Pomoc-domacnostem-a-podnikatelum-zasazenym-rustem-energii.pdf</t>
  </si>
  <si>
    <r>
      <rPr>
        <sz val="11"/>
        <rFont val="Arial"/>
        <family val="2"/>
      </rPr>
      <t>Discounts on energy bills, along with direct payments to low- income families, pensioners</t>
    </r>
  </si>
  <si>
    <r>
      <rPr>
        <u/>
        <sz val="11"/>
        <color rgb="FF0000FF"/>
        <rFont val="Arial"/>
        <family val="2"/>
      </rPr>
      <t>https://ct24.ceskatelevi</t>
    </r>
    <r>
      <rPr>
        <sz val="11"/>
        <color rgb="FF0000FF"/>
        <rFont val="Arial"/>
        <family val="2"/>
      </rPr>
      <t xml:space="preserve">  </t>
    </r>
    <r>
      <rPr>
        <u/>
        <sz val="11"/>
        <color rgb="FF0000FF"/>
        <rFont val="Arial"/>
        <family val="2"/>
      </rPr>
      <t>ze.cz/domaci/3510515-</t>
    </r>
    <r>
      <rPr>
        <sz val="11"/>
        <color rgb="FF0000FF"/>
        <rFont val="Arial"/>
        <family val="2"/>
      </rPr>
      <t xml:space="preserve">  </t>
    </r>
    <r>
      <rPr>
        <u/>
        <sz val="11"/>
        <color rgb="FF0000FF"/>
        <rFont val="Arial"/>
        <family val="2"/>
      </rPr>
      <t>vlada-na-energetickou-</t>
    </r>
    <r>
      <rPr>
        <sz val="11"/>
        <color rgb="FF0000FF"/>
        <rFont val="Arial"/>
        <family val="2"/>
      </rPr>
      <t xml:space="preserve">  </t>
    </r>
    <r>
      <rPr>
        <u/>
        <sz val="11"/>
        <color rgb="FF0000FF"/>
        <rFont val="Arial"/>
        <family val="2"/>
      </rPr>
      <t>pomoc-lidem-a-firmam-</t>
    </r>
    <r>
      <rPr>
        <sz val="11"/>
        <color rgb="FF0000FF"/>
        <rFont val="Arial"/>
        <family val="2"/>
      </rPr>
      <t xml:space="preserve">  </t>
    </r>
    <r>
      <rPr>
        <u/>
        <sz val="11"/>
        <color rgb="FF0000FF"/>
        <rFont val="Arial"/>
        <family val="2"/>
      </rPr>
      <t>vyhradi-66-miliard</t>
    </r>
  </si>
  <si>
    <r>
      <rPr>
        <sz val="11"/>
        <rFont val="Arial"/>
        <family val="2"/>
      </rPr>
      <t>Companies support during the heating season - Subsidies to energy intensive businesses and cover for the renewables surcharge</t>
    </r>
  </si>
  <si>
    <t>https://ct24.ceskatelevize.cz/domaci/3510515-vlada-na-energetickou-pomoc-lidem-a-firmam-vyhradi-66-miliard</t>
  </si>
  <si>
    <r>
      <rPr>
        <sz val="11"/>
        <color rgb="FF7F5F00"/>
        <rFont val="Arial"/>
        <family val="2"/>
      </rPr>
      <t>Bailing out utility company CEZ</t>
    </r>
  </si>
  <si>
    <t>https://www.cez.cz/en/media/press-releases/state-to-temporarily-help-cez-to-finance-electricity-and-gas-trade-before-winter-160730</t>
  </si>
  <si>
    <r>
      <rPr>
        <sz val="11"/>
        <rFont val="Arial"/>
        <family val="2"/>
      </rPr>
      <t>Cap on electricity and gas prices</t>
    </r>
  </si>
  <si>
    <t>https://www.reuters.com/business/energy/czech-government-approves-electricity-gas-price-cap-2022-09-12/</t>
  </si>
  <si>
    <t>Compensation for heating plants</t>
  </si>
  <si>
    <t>https://ct24.ceskatelevize.cz/domaci/3552360-vlada-se-dohodla-s-obchodniky-s-energiemi-na-kompenzacich</t>
  </si>
  <si>
    <r>
      <rPr>
        <b/>
        <sz val="11"/>
        <rFont val="Arial"/>
        <family val="2"/>
      </rPr>
      <t>DENMARK</t>
    </r>
    <r>
      <rPr>
        <sz val="11"/>
        <rFont val="Arial"/>
        <family val="2"/>
      </rPr>
      <t>:</t>
    </r>
  </si>
  <si>
    <t>Agreement on targeted heat check I</t>
  </si>
  <si>
    <r>
      <rPr>
        <sz val="11"/>
        <rFont val="Arial"/>
        <family val="2"/>
      </rPr>
      <t>Danish Ministry of Finance</t>
    </r>
  </si>
  <si>
    <t>Support to replace gas heating systems</t>
  </si>
  <si>
    <t>Agreement on targeted heat check II</t>
  </si>
  <si>
    <t>Agreement on compensation of citizens for rising energy prices: Increase of the employment allowance</t>
  </si>
  <si>
    <t>Agreement on compensation of citizens for rising energy prices: Reduction of electricity tax</t>
  </si>
  <si>
    <t>Agreement on compensation of citizens for rising energy prices: Senior citizen’s cheque</t>
  </si>
  <si>
    <t>Agreement on compensation of citizens for rising energy prices: Lump-sum payments to pensioners, SU disability allowance and single parents, and increased student grants</t>
  </si>
  <si>
    <t>Loan scheme to energy companies for consumers to spread energy bill payments *</t>
  </si>
  <si>
    <t>https://fm.dk/media/26793/faktaark_allerede-besluttede-tiltag-vedroerende-inflationshjaelp.pdf</t>
  </si>
  <si>
    <t>Guarantees for firms to ensure liquidity</t>
  </si>
  <si>
    <t>Agreement on initiatives to counteract large rent increases</t>
  </si>
  <si>
    <t xml:space="preserve">no </t>
  </si>
  <si>
    <t>Agreement on Winter help: Support for households (child benefit increase and temporary freeze on electricity and gas)</t>
  </si>
  <si>
    <t>https://www.reuters.com/markets/europe/denmark-soften-impact-high-energy-prices-2022-09-23/</t>
  </si>
  <si>
    <t xml:space="preserve">Agreement on inflation aid: Extra financial support for recipients of the elderly cheque </t>
  </si>
  <si>
    <t>31/12/2023</t>
  </si>
  <si>
    <t>https://fm.dk/nyheder/nyhedsarkiv/2023/februar/regeringen-indgaar-bred-aftale-om-inflationshjaelp/</t>
  </si>
  <si>
    <t>Agreement on inflation aid: Framework for financially vulnerable families with children</t>
  </si>
  <si>
    <t>31/12/2024</t>
  </si>
  <si>
    <t xml:space="preserve">Agreement on inflation aid: Civil society pool: Help for children in vulnerable families </t>
  </si>
  <si>
    <t>31/12/2025</t>
  </si>
  <si>
    <t xml:space="preserve">Agreement on inflation aid: Postponement of payment deadlines for A-tax and labour market contributions </t>
  </si>
  <si>
    <t>31/12/2026</t>
  </si>
  <si>
    <t>Agreement on inflation aid: Support for small grocers and other energy-exposed food shops in small towns</t>
  </si>
  <si>
    <t>31/12/2027</t>
  </si>
  <si>
    <t xml:space="preserve">Agreement on inflation aid: Support for vulnerable energy-improving cultural institutions </t>
  </si>
  <si>
    <t>31/12/2028</t>
  </si>
  <si>
    <t xml:space="preserve">Agreement on inflation aid: Support for vulnerable energy-intensive cultural institutions </t>
  </si>
  <si>
    <t>31/12/2029</t>
  </si>
  <si>
    <t xml:space="preserve">Agreement on inflation aid: Increase in the standard deduction for day-care providers </t>
  </si>
  <si>
    <t>31/12/2030</t>
  </si>
  <si>
    <t xml:space="preserve">Agreement on inflation aid: One-off amount for SU disability supplement recipients and single parents </t>
  </si>
  <si>
    <t>31/12/2031</t>
  </si>
  <si>
    <t xml:space="preserve">Agreement on inflation aid: Extra subsidy for citizens with high medicine costs </t>
  </si>
  <si>
    <t>31/12/2032</t>
  </si>
  <si>
    <t>Agreement on inflation aid: Civil society pool: Help for citizens in vulnerable positions</t>
  </si>
  <si>
    <t>31/12/2033</t>
  </si>
  <si>
    <t xml:space="preserve">Agreement on inflation aid: Additional funds for the decoupling scheme and the district heating pool </t>
  </si>
  <si>
    <t>31/12/2034</t>
  </si>
  <si>
    <t xml:space="preserve">Agreement on inflation aid: Financial counselling for tenants at risk of eviction </t>
  </si>
  <si>
    <t>31/12/2035</t>
  </si>
  <si>
    <r>
      <rPr>
        <b/>
        <sz val="11"/>
        <rFont val="Arial"/>
        <family val="2"/>
      </rPr>
      <t>ESTONIA</t>
    </r>
    <r>
      <rPr>
        <sz val="11"/>
        <rFont val="Arial"/>
        <family val="2"/>
      </rPr>
      <t>:</t>
    </r>
  </si>
  <si>
    <t xml:space="preserve">  Source 2</t>
  </si>
  <si>
    <r>
      <rPr>
        <sz val="11"/>
        <rFont val="Arial"/>
        <family val="2"/>
      </rPr>
      <t>Reduction of electricity network fee by 50% for all consumers</t>
    </r>
  </si>
  <si>
    <t>Cabinet of Prime Minister</t>
  </si>
  <si>
    <t>Energiakulude hüvitamine | Rahandusministeerium (fin.ee)</t>
  </si>
  <si>
    <r>
      <rPr>
        <sz val="11"/>
        <rFont val="Arial"/>
        <family val="2"/>
      </rPr>
      <t>Elimination of gas network fee for all consumers</t>
    </r>
  </si>
  <si>
    <r>
      <rPr>
        <sz val="11"/>
        <rFont val="Arial"/>
        <family val="2"/>
      </rPr>
      <t>Compensation to 380,000
vulnerable</t>
    </r>
    <r>
      <rPr>
        <sz val="11"/>
        <color rgb="FF000000"/>
        <rFont val="Arial"/>
        <family val="2"/>
      </rPr>
      <t xml:space="preserve"> households for electricity, gas, and heating bills</t>
    </r>
  </si>
  <si>
    <t>Support measure to non-household consumers of natural gas (difference between rates of gas excise tax)</t>
  </si>
  <si>
    <t>Compensation of electricity price exceeding 12 cent/kWh to households, for consumption up to 650 kWh per month</t>
  </si>
  <si>
    <t>Compensation of gas price exceeding 6.5 cent/kWh to households, for consumption up to 2.75 MWh per month</t>
  </si>
  <si>
    <t>Compensation of 65% of increase in district heating unit price compared to the October 2021 price to household consumers .</t>
  </si>
  <si>
    <t>Energy subsidy (Compensation to households of electricity, gas and district heating prices)</t>
  </si>
  <si>
    <t>https://www.valitsus.ee/uudised/valitsuse-pressikonverents-22-september-2022</t>
  </si>
  <si>
    <t xml:space="preserve">Deferral of liquid fuels excise tax increase until 1 April 2024 </t>
  </si>
  <si>
    <t xml:space="preserve">Deferral of electricity excise tax increase until 1 April 2024 </t>
  </si>
  <si>
    <t>Credit Guarantee to support emergency loans and guarantees for enterprises</t>
  </si>
  <si>
    <t xml:space="preserve">Universal service for electricity </t>
  </si>
  <si>
    <t>https://news.err.ee/1608716362/universal-electricity-service-bill-passes-third-riigikogu-reading</t>
  </si>
  <si>
    <r>
      <rPr>
        <b/>
        <sz val="12"/>
        <rFont val="Arial"/>
        <family val="2"/>
      </rPr>
      <t>FINLAND</t>
    </r>
    <r>
      <rPr>
        <sz val="11"/>
        <rFont val="Calibri"/>
        <family val="2"/>
      </rPr>
      <t>:</t>
    </r>
  </si>
  <si>
    <r>
      <rPr>
        <b/>
        <sz val="12"/>
        <rFont val="Arial"/>
        <family val="2"/>
      </rPr>
      <t>Measure</t>
    </r>
  </si>
  <si>
    <r>
      <rPr>
        <b/>
        <sz val="12"/>
        <rFont val="Arial"/>
        <family val="2"/>
      </rPr>
      <t>Allocated</t>
    </r>
    <r>
      <rPr>
        <b/>
        <sz val="12"/>
        <rFont val="Times New Roman"/>
        <family val="1"/>
      </rPr>
      <t xml:space="preserve"> </t>
    </r>
    <r>
      <rPr>
        <b/>
        <sz val="12"/>
        <rFont val="Arial"/>
        <family val="2"/>
      </rPr>
      <t>budget (mm €)</t>
    </r>
  </si>
  <si>
    <r>
      <rPr>
        <b/>
        <sz val="12"/>
        <rFont val="Arial"/>
        <family val="2"/>
      </rPr>
      <t>Date of</t>
    </r>
    <r>
      <rPr>
        <b/>
        <sz val="12"/>
        <rFont val="Times New Roman"/>
        <family val="1"/>
      </rPr>
      <t xml:space="preserve"> </t>
    </r>
    <r>
      <rPr>
        <b/>
        <sz val="12"/>
        <rFont val="Arial"/>
        <family val="2"/>
      </rPr>
      <t>announcement</t>
    </r>
  </si>
  <si>
    <t>Additional adjustment to the national-pension index of 2022 and accordingly to indexed social benefits</t>
  </si>
  <si>
    <t>2022-23</t>
  </si>
  <si>
    <t>Finnish Ministry of Finance</t>
  </si>
  <si>
    <t>Temporary increase to travel allowances paid from the health insurance</t>
  </si>
  <si>
    <r>
      <rPr>
        <sz val="11"/>
        <rFont val="Times New Roman"/>
        <family val="1"/>
      </rPr>
      <t>Finnish Ministry of Finance</t>
    </r>
  </si>
  <si>
    <t>Temporary increase of deductible commuting expenses</t>
  </si>
  <si>
    <t>Extension of increase of deductible commuting expenses</t>
  </si>
  <si>
    <r>
      <rPr>
        <sz val="11"/>
        <rFont val="Times New Roman"/>
        <family val="1"/>
      </rPr>
      <t>Support to agriculture sector</t>
    </r>
  </si>
  <si>
    <r>
      <rPr>
        <sz val="11"/>
        <rFont val="Times New Roman"/>
        <family val="1"/>
      </rPr>
      <t>Support to logisitc sector</t>
    </r>
  </si>
  <si>
    <r>
      <rPr>
        <sz val="11"/>
        <rFont val="Times New Roman"/>
        <family val="1"/>
      </rPr>
      <t>Support to public transport</t>
    </r>
  </si>
  <si>
    <t>Temporary exemption of agricultural production buildings from real estate tax</t>
  </si>
  <si>
    <t>Temporary reduction of 7.5 % of the distribution obligation of biofuels</t>
  </si>
  <si>
    <t>Additional increase in household tax deductions on heating system renovations</t>
  </si>
  <si>
    <r>
      <rPr>
        <sz val="11"/>
        <rFont val="Times New Roman"/>
        <family val="1"/>
      </rPr>
      <t>VAT reduction on electricity</t>
    </r>
  </si>
  <si>
    <t>30-04-2023</t>
  </si>
  <si>
    <t>https://vm.fi/-/sahkon-ja-henkilokuljetusten-arvonlisaveroa-alennetaan</t>
  </si>
  <si>
    <r>
      <rPr>
        <sz val="11"/>
        <rFont val="Times New Roman"/>
        <family val="1"/>
      </rPr>
      <t>VAT reduction on passenger transport</t>
    </r>
  </si>
  <si>
    <t>Tax deduction for households with high electricity expenses</t>
  </si>
  <si>
    <t>https://vm.fi/-/kotitalouksille-tukea-suuriin-sahkolaskuihin</t>
  </si>
  <si>
    <t>Temporary assistance with electricity costs</t>
  </si>
  <si>
    <t>https://www.kela.fi/assistance-with-electricity-costs</t>
  </si>
  <si>
    <r>
      <rPr>
        <sz val="11"/>
        <color rgb="FF7F5F00"/>
        <rFont val="Times New Roman"/>
        <family val="1"/>
      </rPr>
      <t>Rescue Package for Utility Firms</t>
    </r>
  </si>
  <si>
    <t>https://www.bloomberg.com/news/articles/2022-09-04/finland-to-stabilize-power-market-with-10-billion-program</t>
  </si>
  <si>
    <t>Bridge financing to Fortum</t>
  </si>
  <si>
    <t>30/09/2022</t>
  </si>
  <si>
    <t>30/09/2023</t>
  </si>
  <si>
    <t>https://www.solidium.fi/en/releases/finnish-state-to-provide-bridge-financing-to-fortum-through-solidium/</t>
  </si>
  <si>
    <t>Liquidity support for energy companies owned by Finnish municipalities</t>
  </si>
  <si>
    <t>https://kuntientakauskeskus.fi/komissio-hyvaksyi-kunnallisten-energiayhtioiden-viiden-miljardin-euron-lainaohjelman/</t>
  </si>
  <si>
    <t>Support for commercial fishermen and aquaculture companies</t>
  </si>
  <si>
    <t>31/12/2022</t>
  </si>
  <si>
    <t>https://ec.europa.eu/commission/presscorner/detail/en/mex_22_5408</t>
  </si>
  <si>
    <t xml:space="preserve">Extension of electricity subsidies </t>
  </si>
  <si>
    <t>https://vm.fi/-/10616/hallitus-ehdottaa-taydennyksia-vuoden-2023-talousarvioesitykseen</t>
  </si>
  <si>
    <t>FRANCE:</t>
  </si>
  <si>
    <t>Freeze of gas tariffs</t>
  </si>
  <si>
    <t>01/11/2021</t>
  </si>
  <si>
    <t>15/09/2022</t>
  </si>
  <si>
    <t>French Treasury</t>
  </si>
  <si>
    <t>Cap increase in regulated electricity tariffs</t>
  </si>
  <si>
    <t>01/02/2022</t>
  </si>
  <si>
    <t>22/09/2022</t>
  </si>
  <si>
    <t>Electricity price cap - reduction of TICFE and TCCFE</t>
  </si>
  <si>
    <t>Inflation check (€100, sent to 38m
People)</t>
  </si>
  <si>
    <t>01/10/2022</t>
  </si>
  <si>
    <t>18 c/L fuel discount, and increase to 30 c/L discount</t>
  </si>
  <si>
    <t>01/03/2022</t>
  </si>
  <si>
    <t>19/03/2022</t>
  </si>
  <si>
    <t>Subsidy for energy intensive companies and shock absorber for SMEs and microenterprises</t>
  </si>
  <si>
    <t>Subsidy for road freight transport companies</t>
  </si>
  <si>
    <t>06/04/2022</t>
  </si>
  <si>
    <t>31/08/2022</t>
  </si>
  <si>
    <t>16/03/2022</t>
  </si>
  <si>
    <t>EDF’s cost of retail energy price cap</t>
  </si>
  <si>
    <t>8.4 bn to 10 bn</t>
  </si>
  <si>
    <r>
      <rPr>
        <sz val="11"/>
        <color rgb="FF7F5F00"/>
        <rFont val="Arial"/>
        <family val="2"/>
      </rPr>
      <t>Public takeover of EDF</t>
    </r>
  </si>
  <si>
    <t>02/08/2022</t>
  </si>
  <si>
    <t>Exceptional back-to-school aid</t>
  </si>
  <si>
    <t>Exceptional increase in mileage scale (to account for increase in prices for transport)</t>
  </si>
  <si>
    <t xml:space="preserve">Energy bill support - one-off energy voucher </t>
  </si>
  <si>
    <t>01/08/2022</t>
  </si>
  <si>
    <t>31/04/2023</t>
  </si>
  <si>
    <t>27/07/2022</t>
  </si>
  <si>
    <t>Gas price cap</t>
  </si>
  <si>
    <t>01/09/2022</t>
  </si>
  <si>
    <t>14/09/2022</t>
  </si>
  <si>
    <t>Electricity price cap</t>
  </si>
  <si>
    <t>Early revaluation of pensions and benefits</t>
  </si>
  <si>
    <t>Postponement of the abolition of the niche on non-road diesel (GNR)</t>
  </si>
  <si>
    <t>Subsidies for households heating with wood and households heating with oil</t>
  </si>
  <si>
    <t>01/12/2022</t>
  </si>
  <si>
    <t>08/11/2022</t>
  </si>
  <si>
    <t>GERMANY:</t>
  </si>
  <si>
    <r>
      <rPr>
        <sz val="11"/>
        <rFont val="Arial"/>
        <family val="2"/>
      </rPr>
      <t>Relief Package I: heating subsidy for  low- income households and people</t>
    </r>
  </si>
  <si>
    <t>German Ministry of Finance </t>
  </si>
  <si>
    <t xml:space="preserve">https://www.bundesfinanzministerium.de/ https://www.bmwi.de/Redaktion/DE/Pressemitteilungen/2022/03/20220309-kabinett-bringtabschaffung-der-eeg-umlage-auf-den-weg.html </t>
  </si>
  <si>
    <t>Relief Package I:
Abolition of EEG surcharge already as of
1 July 2022</t>
  </si>
  <si>
    <r>
      <rPr>
        <sz val="11"/>
        <rFont val="Arial"/>
        <family val="2"/>
      </rPr>
      <t>Relief Package I:
Immediate supplement for children living in poverty</t>
    </r>
  </si>
  <si>
    <t>https://dserver.bundestag.de/btd/20/014/2001411.pdf </t>
  </si>
  <si>
    <r>
      <rPr>
        <sz val="11"/>
        <rFont val="Arial"/>
        <family val="2"/>
      </rPr>
      <t>Relief Package I:
One-time €100 payment for recipients of income support</t>
    </r>
  </si>
  <si>
    <r>
      <rPr>
        <sz val="11"/>
        <rFont val="Arial"/>
        <family val="2"/>
      </rPr>
      <t>Relief Package II: One-off child benefit bonus</t>
    </r>
  </si>
  <si>
    <t>Tax Relief Act: Increase in basic personal allowance</t>
  </si>
  <si>
    <t xml:space="preserve">not included </t>
  </si>
  <si>
    <t>Tax Relief Act: Increase in standard income tax allowance for employees</t>
  </si>
  <si>
    <t>https://www.tagesschau.de/inland/gaspreisbremse-111.html</t>
  </si>
  <si>
    <r>
      <rPr>
        <sz val="11"/>
        <rFont val="Arial"/>
        <family val="2"/>
      </rPr>
      <t>Tax Relief Act: Increase in tax allowance for long-distance commuters</t>
    </r>
  </si>
  <si>
    <t>Rescue package for utility company Uniper (included above)</t>
  </si>
  <si>
    <t>included below</t>
  </si>
  <si>
    <t>included above</t>
  </si>
  <si>
    <t>https://dserver.bundestag.de/btd/20/017/2001765.pdf </t>
  </si>
  <si>
    <t>Package III: Heating subsidy II to recipients of housing benefit</t>
  </si>
  <si>
    <r>
      <rPr>
        <sz val="11"/>
        <rFont val="Arial"/>
        <family val="2"/>
      </rPr>
      <t>Relief Package III: 7%
reduction in sales tax for gas</t>
    </r>
  </si>
  <si>
    <t>Relief Package III: Abolition of the so-called double taxation</t>
  </si>
  <si>
    <t>Relief Package III: Concerted action and support for collective bargaining</t>
  </si>
  <si>
    <t>Relief Package III: corporate aid</t>
  </si>
  <si>
    <t>Relief Package III: Extension of short-time allowance</t>
  </si>
  <si>
    <t xml:space="preserve"> 30/06/2023</t>
  </si>
  <si>
    <t>https://www.bloomberg.com/news/articles/2022-07-22/germany-bails-out-uniper-in-fallout-from-russian-gas-squeeze    </t>
  </si>
  <si>
    <t>Relief Package III: extension of the entitlement to housing benefit, introduction of a heating cost and air conditioning component and increase in the maximum amount of the child allowance</t>
  </si>
  <si>
    <t>Relief Package III: Global food security</t>
  </si>
  <si>
    <t>https://www.bmas.de/DE/Service/Presse/Pressemitteilungen/2022/erleichterter-zugang-zum-kurzarbeitergeld-wird-verlaengert.html</t>
  </si>
  <si>
    <t>Relief Package III: Introduction of citizen income from January 1,
2023</t>
  </si>
  <si>
    <t>Relief Package III: Nationwide public transport ticket</t>
  </si>
  <si>
    <t>Relief Package III: One-off payment for pensioners (energy price flat rate of €300 as of December 1, 2022)</t>
  </si>
  <si>
    <t>Relief Package III: Peak balancing of energy- intensive companies (extension by one year)</t>
  </si>
  <si>
    <t>Relief Package III: Raising the maximum limit for employment in the transition area</t>
  </si>
  <si>
    <t>Relief Package III: Reduction of the cold progression (adjustment of the tariff parameters in the income tax tariff) and increase in child benefit</t>
  </si>
  <si>
    <r>
      <rPr>
        <sz val="11"/>
        <rFont val="Arial"/>
        <family val="2"/>
      </rPr>
      <t>Relief Package III: Relief for students (one- time payment of
€200)</t>
    </r>
  </si>
  <si>
    <t>Relief Package III: Sales tax in gastronomy</t>
  </si>
  <si>
    <t xml:space="preserve">Loan guarantees for energy firms struggling with high gas prices – including the Nationalisation of Uniper (estimated at €34.5 bn)
</t>
  </si>
  <si>
    <t>“Economic Defence Shield” for households and firms (includes the funding for the inflation relief package)</t>
  </si>
  <si>
    <r>
      <rPr>
        <sz val="11"/>
        <rFont val="Arial"/>
        <family val="2"/>
      </rPr>
      <t>Additional measures on the basis of the second government draft of the 2022 federal budget and the supplementary budget for 2022: Costs associated with creating and dissolving gas reserves</t>
    </r>
  </si>
  <si>
    <r>
      <rPr>
        <sz val="11"/>
        <rFont val="Arial"/>
        <family val="2"/>
      </rPr>
      <t>Additional measures on the basis of the second government draft of the 2022 federal budget and the supplementary budget for 2022: grants for energy- intensive companies</t>
    </r>
  </si>
  <si>
    <r>
      <rPr>
        <sz val="11"/>
        <rFont val="Arial"/>
        <family val="2"/>
      </rPr>
      <t>Relief Package II: One-off energy price allowance</t>
    </r>
  </si>
  <si>
    <t xml:space="preserve">https://www.bundesfinanzministerium.de/ and https://www.bmwi.de/Redaktion/DE/Pressemitteilungen/2022/03/20220309-kabinett-bringtabschaffung-der-eeg-umlage-auf-den-weg.html </t>
  </si>
  <si>
    <r>
      <rPr>
        <sz val="11"/>
        <rFont val="Arial"/>
        <family val="2"/>
      </rPr>
      <t>Relief Package II: One-off payment for recipients of transfer benefits</t>
    </r>
  </si>
  <si>
    <r>
      <rPr>
        <sz val="11"/>
        <rFont val="Arial"/>
        <family val="2"/>
      </rPr>
      <t>Relief Package II: reduction of energy duty on fuel for a period of three months</t>
    </r>
  </si>
  <si>
    <r>
      <rPr>
        <sz val="11"/>
        <rFont val="Arial"/>
        <family val="2"/>
      </rPr>
      <t>Relief Package II: temporary reduced-price ticket for public transport</t>
    </r>
  </si>
  <si>
    <t>Economic Defence Shield: Financing of the gas price brake</t>
  </si>
  <si>
    <t>19/12/2022</t>
  </si>
  <si>
    <t>https://www.bundeshaushalt.de/static/daten/2023/soll/Bundeshaushaltsplan_HH_2023.pdf</t>
  </si>
  <si>
    <t>Economic Defence Shield: Liquidity and subsidies for the electricity price brake</t>
  </si>
  <si>
    <t>Economic Defence Shield: Financing of further support measures and compensation payments</t>
  </si>
  <si>
    <t>Economic Defence Shield: Hardship scheme for SMEs</t>
  </si>
  <si>
    <t>Economic Defence Shield: Hardship schemes for hospitals and nursing homes</t>
  </si>
  <si>
    <t>Economic Defence Shield: Hardship provisions for tenants and owner-occupied residential property</t>
  </si>
  <si>
    <t>Economic Defence Shield: Hardship schemes social service providers</t>
  </si>
  <si>
    <t>Economic Defence Shield: Hardship schemes social sponsors</t>
  </si>
  <si>
    <t xml:space="preserve">Economic Defence Shield: Hardship schemes for non-university research </t>
  </si>
  <si>
    <t>Economic Defence Shield: Hardship provision Culture</t>
  </si>
  <si>
    <t xml:space="preserve">Economic Defence Shield: Federal participation in UNIPER SE </t>
  </si>
  <si>
    <r>
      <rPr>
        <b/>
        <sz val="11"/>
        <rFont val="Arial"/>
        <family val="2"/>
      </rPr>
      <t>GREECE</t>
    </r>
    <r>
      <rPr>
        <sz val="11"/>
        <rFont val="Arial"/>
        <family val="2"/>
      </rPr>
      <t>:</t>
    </r>
  </si>
  <si>
    <t>Subsidize electricity consumption of households &amp; enterprises</t>
  </si>
  <si>
    <t>Ministry of Finance</t>
  </si>
  <si>
    <t>Subsidize natural gas consumption of households &amp; enterprises</t>
  </si>
  <si>
    <t>Subsidize gasoline for vulnerable households &amp; diesel prices</t>
  </si>
  <si>
    <t>Heating benefits</t>
  </si>
  <si>
    <t>https://www.ethnos.gr/Economy/article/142444/epidomathermanshseos650eyrohapozhmioshhmeromhnieskatabolhs</t>
  </si>
  <si>
    <t>Subsidies for vulnearable households</t>
  </si>
  <si>
    <t>Measures for the agricultural sector (related to fuels, foodstuff &amp; fertilizers)</t>
  </si>
  <si>
    <t>Additional cost of General Government entities on electricity and fuels</t>
  </si>
  <si>
    <t>HUNGARY:</t>
  </si>
  <si>
    <t>2023 Budget - Capped electricity, natural gas and district heating prices</t>
  </si>
  <si>
    <t>https://abouthungary.hu/news-in-brief/government-caps-price-of-petrol-and-diesel-at-huf-480  </t>
  </si>
  <si>
    <r>
      <rPr>
        <sz val="11"/>
        <rFont val="Arial"/>
        <family val="2"/>
      </rPr>
      <t>Extension of cap price of petrol and gas at 480 HUF</t>
    </r>
  </si>
  <si>
    <t>https://kormany.hu/hirek/tovabbi-harom-honappal-meghosszabbitja-a-benzinarstopot-a-kormany  </t>
  </si>
  <si>
    <t>Support to small gas stations and temporarily waive for the energy efficiency obligation for all refill stations</t>
  </si>
  <si>
    <t>https://kormany.hu/hirek/itm-allamtitkar-az-ellatasbiztonsag-erdekeben-a-kormany-tamogatast-nyujt-a-kis-benzinkutaknak </t>
  </si>
  <si>
    <t>https://magyarnarancs.hu/gazdasag/ev-vegere-erkezett-meg-a-kis-benzinkutak-tamogatasa-255022</t>
  </si>
  <si>
    <t>Excise taxes are cut by another 20 HUF per litre</t>
  </si>
  <si>
    <t>https://kormany.hu/hirek/a-kormany-donteseket-hozott-az-uzemanyag-ellatas-biztonsaga-erdekeben </t>
  </si>
  <si>
    <t>https://nav.gov.hu/adatbazisok/adostatisztikak/jovedeki_statisztikak</t>
  </si>
  <si>
    <t>https://miniszterelnok.hu/government-to-extend-cap-on-fuel-and-food-prices-until-1-july/ </t>
  </si>
  <si>
    <t>https://www.reuters.com/business/energy/hungary-government-scraps-price-cap-fuels-2022-12-06/</t>
  </si>
  <si>
    <r>
      <rPr>
        <sz val="11"/>
        <rFont val="Arial"/>
        <family val="2"/>
      </rPr>
      <t>Windfall profit taxes on energy companies</t>
    </r>
  </si>
  <si>
    <t>https://abouthungary.hu/news-in-brief/nagy-government-will-raise-huf-800-billion-from-new-windfall-taxes </t>
  </si>
  <si>
    <r>
      <rPr>
        <sz val="11"/>
        <rFont val="Arial"/>
        <family val="2"/>
      </rPr>
      <t>Company’s support scheme</t>
    </r>
  </si>
  <si>
    <t>https://ec.europa.eu/commission/presscorner/detail/en/mex_22_5263  </t>
  </si>
  <si>
    <r>
      <rPr>
        <b/>
        <sz val="11"/>
        <rFont val="Arial"/>
        <family val="2"/>
      </rPr>
      <t>IRELAND</t>
    </r>
    <r>
      <rPr>
        <sz val="11"/>
        <rFont val="Arial"/>
        <family val="2"/>
      </rPr>
      <t>:</t>
    </r>
  </si>
  <si>
    <r>
      <t xml:space="preserve">Electricity credit 3 - Monetary benefit equal to </t>
    </r>
    <r>
      <rPr>
        <sz val="11"/>
        <color rgb="FF131313"/>
        <rFont val="Arial"/>
        <family val="2"/>
      </rPr>
      <t>€200 (starting from 03/2022) in the electricity bill for every household</t>
    </r>
  </si>
  <si>
    <t>07/03/2022</t>
  </si>
  <si>
    <t>https://www.gov.ie/en/press-release/4323e-minister-ryan-has-welcomed-the-signing-of-the-legislation-needed-for-the-governments-electricity-costs-emergency-benefit-scheme/</t>
  </si>
  <si>
    <t>General support for low-income households In adjusting basic welfare rates to cater for the cost of living increases mainly driven by energy prices</t>
  </si>
  <si>
    <t>14/12/2021</t>
  </si>
  <si>
    <t>https://www.gov.ie/en/press-release/9d850-100-payment-to-all-domestic-electricity-accounts-approved-by-cabinet/</t>
  </si>
  <si>
    <t>Electricity costs emergency benefits scheme: VAT reduction on gas and electricity bills</t>
  </si>
  <si>
    <t>31/10/2022</t>
  </si>
  <si>
    <t>17/12/2021</t>
  </si>
  <si>
    <t>gov.ie - Electricity Costs Emergency Benefit Scheme (www.gov.ie) </t>
  </si>
  <si>
    <t>30% tax rebate on vouched expenses for heat, electricity and broadband</t>
  </si>
  <si>
    <t>Irish budget: Irish finance minister outlines €4.7bn package - BBC News </t>
  </si>
  <si>
    <t>Energy transformation including retrofitting (free energy efficiency upgrades to households that are in, or at risk of, energy poverty)</t>
  </si>
  <si>
    <t>gov.ie - €858 million in Budget 2022 to support the transition to a climate-neutral, circular and connected economy and society (www.gov.ie)  </t>
  </si>
  <si>
    <t>Temporary Business Energy Support Scheme (TBESS)</t>
  </si>
  <si>
    <t>28/02/2023</t>
  </si>
  <si>
    <t>27/09/2022</t>
  </si>
  <si>
    <t>https://enterprise.gov.ie/en/news-and-events/department-news/2022/september/202209271.html </t>
  </si>
  <si>
    <t>Assistance to vulnerable businesses in manufacturing which are suffering due to the Ukraine war and rising energy prices</t>
  </si>
  <si>
    <t xml:space="preserve"> Fuel Allowance Budget 2023 Measures  </t>
  </si>
  <si>
    <t>https://www.gov.ie/ga/foilsiuchan/eb6ec-budget-2023-expenditure-reports/</t>
  </si>
  <si>
    <t xml:space="preserve"> Fuel Allowance: Lump Sum  </t>
  </si>
  <si>
    <t>https://www.gov.ie/en/press-release/2e239-ministers-mcgrath-and-donohoe-announce-505-million-package-in-measures-to-mitigate-the-cost-of-living/</t>
  </si>
  <si>
    <t xml:space="preserve"> Fuel Allowance Lump Sum  </t>
  </si>
  <si>
    <t xml:space="preserve"> Fare discount in respect of public transport operators  </t>
  </si>
  <si>
    <t>https://www.gov.ie/en/press-release/1a6f7-reduced-public-transport-fares-to-roll-out-from-april/</t>
  </si>
  <si>
    <t xml:space="preserve"> Reduction in the Public Service Obligation (PSO) levy </t>
  </si>
  <si>
    <t>29/07/2022</t>
  </si>
  <si>
    <t>https://www.cru.ie/media-release-cru-publishes-public-service-obligation-levy-for-2022-23/</t>
  </si>
  <si>
    <t xml:space="preserve"> Electricity Cost Emergency Benefit Scheme </t>
  </si>
  <si>
    <t>16/11/2022</t>
  </si>
  <si>
    <t>https://www.oireachtas.ie/en/debates/debate/dail/2022-11-16/8/#:~:text=In%20response%20to%20rising%20energy,households%20with%20their%20energy%20costs.</t>
  </si>
  <si>
    <t xml:space="preserve"> Post-Budget 2022 and extended in Budget 2023: Reduction in VAT rate on electricity and gas to 9% </t>
  </si>
  <si>
    <t>28/02/2022</t>
  </si>
  <si>
    <t>13/04/2022</t>
  </si>
  <si>
    <t>https://www.gov.ie/ga/preasraitis/0a129-government-announces-further-measures-to-help-households-with-rising-cost-of-energy/</t>
  </si>
  <si>
    <t xml:space="preserve"> Post-Budget 2022  and extended in Budget 2023: Reduction in excise duty (20 cent and 15 cent per litre in respect of petrol and diesel) </t>
  </si>
  <si>
    <t>2/28/2023</t>
  </si>
  <si>
    <t>https://www.gov.ie/en/press-release/113f4-minister-donohoe-announces-temporary-reduction-in-excise-duty-on-fuels/</t>
  </si>
  <si>
    <t xml:space="preserve"> Budget 2022: Income tax package - increase in standard rate cut-off, increase in tax credits, widening of USC bands </t>
  </si>
  <si>
    <t>https://www.gov.ie/en/publication/7e491-taxation-measures/</t>
  </si>
  <si>
    <t xml:space="preserve"> Post-Budget 2022 : Extension of 9% VAT rate on electricity and gas for hospitality </t>
  </si>
  <si>
    <t>https://www.gov.ie/en/press-release/29536-minister-donohoe-announces-extension-of-9-vat-rate-for-the-tourism-and-hospitality-sectors/</t>
  </si>
  <si>
    <t xml:space="preserve"> Budget 2023: Income tax package - increase in standard rate cut-off, increase in tax credits, widening of USC bands </t>
  </si>
  <si>
    <t>9/27/2022</t>
  </si>
  <si>
    <t>https://www.gov.ie/en/publication/ccc22-budget-2023-taxation-measures/</t>
  </si>
  <si>
    <t xml:space="preserve"> Budget 2023: €500 rent credit for 2022 and 2023 </t>
  </si>
  <si>
    <t>12/31/2025</t>
  </si>
  <si>
    <t>New Electricity Cost Emergency Benefit Scheme</t>
  </si>
  <si>
    <t>30/4/2023</t>
  </si>
  <si>
    <t>27/9/2022</t>
  </si>
  <si>
    <r>
      <rPr>
        <b/>
        <sz val="11"/>
        <rFont val="Arial"/>
        <family val="2"/>
      </rPr>
      <t>ITALY</t>
    </r>
    <r>
      <rPr>
        <sz val="11"/>
        <rFont val="Arial"/>
        <family val="2"/>
      </rPr>
      <t>:</t>
    </r>
  </si>
  <si>
    <t>DL n.73/2021</t>
  </si>
  <si>
    <t>Italian Ministry of Finance</t>
  </si>
  <si>
    <t>DL n.130/2021
Contain gas and electricity bills increases
+ Bonus sociale</t>
  </si>
  <si>
    <r>
      <rPr>
        <sz val="11"/>
        <rFont val="Arial"/>
        <family val="2"/>
      </rPr>
      <t>Italian Ministry of Finance</t>
    </r>
  </si>
  <si>
    <t xml:space="preserve">Legge di Bilancio 2022:
Cancel the charges on gas bills for all users </t>
  </si>
  <si>
    <t>https://www.ilsole24ore.com/art/bollette-piano-rate-10-mesi-le-famiglie-difficolta-AE6FdT3</t>
  </si>
  <si>
    <t>Legge di Bilancio 2022:
Eliminate system charges for electricity users</t>
  </si>
  <si>
    <t>Legge di Bilancio 2022:
Reduction in VAT to 5% for both civil and industrial uses</t>
  </si>
  <si>
    <t>Legge di Bilancio 2022:
Social bonus (discount on energy bills for vulnerable consumers)</t>
  </si>
  <si>
    <t>DL n.4/2022
(“sostegni ter”)</t>
  </si>
  <si>
    <t>DL n.17/2022 (“DL
energia”) - Interventions in favor of the road haulage sector</t>
  </si>
  <si>
    <t>https://def.finanze.it/DocTribFrontend/getAttoNormativoDetail.do?ACTION=getArticolo&amp;id={70AD5A71-052C-4106-A65B-C2791587E511}&amp;codiceOrdinamento=200000600000000&amp;articolo=Articolo%206</t>
  </si>
  <si>
    <t>DL n.17/2022 (“DL
energia”) - Reduction of VAT and general charges in the gas sector</t>
  </si>
  <si>
    <t>DL n.17/2022 (“DL
energia”) - Strengthening of the electricity and gas social bonus</t>
  </si>
  <si>
    <t>https://def.finanze.it/DocTribFrontend/getAttoNormativoDetail.do?ACTION=getSommario&amp;id=%7B70AD5A71-052C-4106-A65B-C2791587E511%7D</t>
  </si>
  <si>
    <t>DL n.17/2022 (“DL
energia”) - tax credit for energy-intensive industries</t>
  </si>
  <si>
    <t>https://def.finanze.it/DocTribFrontend/getAttoNormativoDetail.do?ACTION=getArticolo&amp;id={70AD5A71-052C-4106-A65B-C2791587E511}&amp;codiceOrdinamento=200000400000000&amp;articolo=Articolo%204</t>
  </si>
  <si>
    <t>DL n.17/2022 (“DL
energia”) - tax credit for gas-intensive industries</t>
  </si>
  <si>
    <t>https://def.finanze.it/DocTribFrontend/getAttoNormativoDetail.do?ACTION=getArticolo&amp;id={70AD5A71-052C-4106-A65B-C2791587E511}&amp;codiceOrdinamento=200000500000000&amp;articolo=Articolo%205</t>
  </si>
  <si>
    <t>DL n.17/2022 (“DL
energia”) - Zeroing of system charges for the second quarter of 2022</t>
  </si>
  <si>
    <t>DL n. 21/2022-   Increase in the tax credit in favor of energy-intensive companies and companies with a high consumption of natural gas</t>
  </si>
  <si>
    <t>https://def.finanze.it/DocTribFrontend/getAttoNormativoDetail.do?ACTION=getArticolo&amp;id={060684DD-41C2-4059-BE37-025920F1F81F}&amp;codiceOrdinamento=200000500000000&amp;articolo=Articolo%205</t>
  </si>
  <si>
    <t>DL n. 21/2022-   Social bonus for electricity and natural gas  (discount on energy bills for vulnerable consumers)</t>
  </si>
  <si>
    <t>https://def.finanze.it/DocTribFrontend/getAttoNormativoDetail.do?ACTION=getArticolo&amp;id={060684DD-41C2-4059-BE37-025920F1F81F}&amp;codiceOrdinamento=200000600000000&amp;articolo=Articolo%206</t>
  </si>
  <si>
    <t>DL n. 21/2022-   tax credit for the purchase of electricicty by non energy-intensive companies</t>
  </si>
  <si>
    <t>https://def.finanze.it/DocTribFrontend/getAttoNormativoDetail.do?ACTION=getArticolo&amp;id={060684DD-41C2-4059-BE37-025920F1F81F}&amp;codiceOrdinamento=200000300000000&amp;articolo=Articolo%203</t>
  </si>
  <si>
    <t>DL n. 21/2022-  Reduction of excise duty rates on petrol and diesel used as motor fuel</t>
  </si>
  <si>
    <t>https://def.finanze.it/DocTribFrontend/getAttoNormativoDetail.do?ACTION=getArticolo&amp;id={060684DD-41C2-4059-BE37-025920F1F81F}&amp;codiceOrdinamento=200000100000200&amp;articolo=Articolo%201%20bis</t>
  </si>
  <si>
    <t>DL n. 21/2022-  tax credit, in favor of companies for the purchase of natural gas</t>
  </si>
  <si>
    <t>https://def.finanze.it/DocTribFrontend/getAttoNormativoDetail.do?ACTION=getArticolo&amp;id={060684DD-41C2-4059-BE37-025920F1F81F}&amp;codiceOrdinamento=200000400000000&amp;articolo=Articolo%204</t>
  </si>
  <si>
    <t>DL n.41/2021</t>
  </si>
  <si>
    <t>Interministerial decree Ministry of Finance (MEF) - Ministry of Ecological Transition (MITE) Reduction of taxes on certain energy products used as fuel</t>
  </si>
  <si>
    <t xml:space="preserve">April 6th (“Riduzione delle aliquote di accisa applicate alla benzina, al gasolio e al GPL usati come carburanti”) </t>
  </si>
  <si>
    <t xml:space="preserve">DL n. 38/2022 -
cuts on fuels excise duties and VAT </t>
  </si>
  <si>
    <t>https://www.gazzettaufficiale.it/eli/id/2022/05/02/22G00052/sg</t>
  </si>
  <si>
    <t>https://def.finanze.it/DocTribFrontend/getAttoNormativoDetail.do?ACTION=getArticolo&amp;id={35FBDBFC-B237-449F-B6B6-C3489D4FF20B}&amp;codiceOrdinamento=200000100000000&amp;articolo=Articolo%201</t>
  </si>
  <si>
    <t>June 24th (“Riduzione aliquote carburanti”)</t>
  </si>
  <si>
    <t>DL n. 80/2022 -
Zeroing  general system charges in the electricity sector for the third quarter of 2022</t>
  </si>
  <si>
    <t>https://def.finanze.it/DocTribFrontend/getAttoNormativoDetail.do?ACTION=getArticolo&amp;id={966EEA5B-561E-4CAA-B82E-25E0CACD74E7}&amp;codiceOrdinamento=200000100000300&amp;articolo=Articolo%201%20ter</t>
  </si>
  <si>
    <t>DL n. 80/2022
Reduction of VAT and general charges in the gas sector for the third quarter of the year 2022</t>
  </si>
  <si>
    <t>https://def.finanze.it/DocTribFrontend/getAttoNormativoDetail.do?ACTION=getArticolo&amp;id={966EEA5B-561E-4CAA-B82E-25E0CACD74E7}&amp;codiceOrdinamento=200000100000400&amp;articolo=Articolo%201%20quater</t>
  </si>
  <si>
    <t>DL n. 80/2022
Social bonuses  (discount on energy bills for vulnerable consumers)</t>
  </si>
  <si>
    <t>https://def.finanze.it/DocTribFrontend/getAttoNormativoDetail.do?ACTION=getArticolo&amp;id={966EEA5B-561E-4CAA-B82E-25E0CACD74E7}&amp;codiceOrdinamento=200000200000000&amp;articolo=Articolo%202</t>
  </si>
  <si>
    <t>DL n. 50/2022
(“DL aiuti”) Contribution to companies providing passenger transport services with Euro V or Euro VI class buses</t>
  </si>
  <si>
    <t>DL n. 50/2022
(“DL aiuti”) Extension to the first quarter of 2022 of the extraordinary contribution, in the form of a tax credit, in favor of companies with a high consumption of natural gas</t>
  </si>
  <si>
    <t>https://def.finanze.it/DocTribFrontend/getAttoNormativoDetail.do?ACTION=getArticolo&amp;id={966EEA5B-561E-4CAA-B82E-25E0CACD74E7}&amp;codiceOrdinamento=200000400000000&amp;articolo=Articolo%204</t>
  </si>
  <si>
    <t>DL n. 50/2022
(“DL aiuti”) Increase in tax credits in favor of companies for the purchase of electricity and natural gas</t>
  </si>
  <si>
    <r>
      <t xml:space="preserve">DL n. 50/2022
(“DL aiuti”) </t>
    </r>
    <r>
      <rPr>
        <b/>
        <sz val="11"/>
        <color theme="0" tint="-0.499984740745262"/>
        <rFont val="Arial"/>
        <family val="2"/>
      </rPr>
      <t>Loan</t>
    </r>
    <r>
      <rPr>
        <sz val="11"/>
        <color theme="0" tint="-0.499984740745262"/>
        <rFont val="Arial"/>
        <family val="2"/>
      </rPr>
      <t xml:space="preserve"> to accelerate the storage of natural gas</t>
    </r>
  </si>
  <si>
    <t>https://def.finanze.it/DocTribFrontend/getAttoNormativoDetail.do?ACTION=getArticolo&amp;id={966EEA5B-561E-4CAA-B82E-25E0CACD74E7}&amp;codiceOrdinamento=200000500000200&amp;articolo=Articolo%205%20bis</t>
  </si>
  <si>
    <t>DL n. 50/2022
(“DL aiuti”) One-time EUR 200 indemnity for employees</t>
  </si>
  <si>
    <t>https://def.finanze.it/DocTribFrontend/getAttoNormativoDetail.do?ACTION=getArticolo&amp;id={966EEA5B-561E-4CAA-B82E-25E0CACD74E7}&amp;codiceOrdinamento=200003100000000&amp;articolo=Articolo%2031</t>
  </si>
  <si>
    <t>DL n. 50/2022
(“DL aiuti”) One-time EUR 200 indemnity for pensioners and other categories</t>
  </si>
  <si>
    <t>https://def.finanze.it/DocTribFrontend/getAttoNormativoDetail.do?ACTION=getArticolo&amp;id={966EEA5B-561E-4CAA-B82E-25E0CACD74E7}&amp;codiceOrdinamento=200003200000000&amp;articolo=Articolo%2032</t>
  </si>
  <si>
    <t>DL n. 50/2022
(“DL aiuti”) One-time EUR 200 indemnity for self-employed</t>
  </si>
  <si>
    <t>https://def.finanze.it/DocTribFrontend/getAttoNormativoDetail.do?ACTION=getArticolo&amp;id={966EEA5B-561E-4CAA-B82E-25E0CACD74E7}&amp;codiceOrdinamento=200003300000000&amp;articolo=Articolo%2033</t>
  </si>
  <si>
    <t>DL n. 50/2022
(“DL aiuti”) One-time EUR 200 indemnity for unemployed and vulnerable households</t>
  </si>
  <si>
    <t>DL n. 50/2022
(“DL aiuti”) Provisions for the construction of new regasification capacity</t>
  </si>
  <si>
    <t>https://def.finanze.it/DocTribFrontend/getAttoNormativoDetail.do?ACTION=getArticolo&amp;id={966EEA5B-561E-4CAA-B82E-25E0CACD74E7}&amp;codiceOrdinamento=200000500000000&amp;articolo=Articolo%205</t>
  </si>
  <si>
    <t>DL n. 50/2022
(“DL aiuti”) Tax credit for road hauliers and measures in favor of companies providing bus passenger transport services</t>
  </si>
  <si>
    <t>31/09/2022</t>
  </si>
  <si>
    <t>https://def.finanze.it/DocTribFrontend/getAttoNormativoDetail.do?ACTION=getArticolo&amp;id={966EEA5B-561E-4CAA-B82E-25E0CACD74E7}&amp;codiceOrdinamento=200000300000000&amp;articolo=Articolo%203</t>
  </si>
  <si>
    <t>DL n. 50/2022
(“DL aiuti”) Tax credit for the purchase of fuel for fishing</t>
  </si>
  <si>
    <t>https://def.finanze.it/DocTribFrontend/getAttoNormativoDetail.do?ACTION=getArticolo&amp;id={966EEA5B-561E-4CAA-B82E-25E0CACD74E7}&amp;codiceOrdinamento=200000300000200&amp;articolo=Articolo%203%20bis</t>
  </si>
  <si>
    <t>DL n. 50/2022
(“DL aiuti”) Transfers to be paid to ISMEA for guarantees granted to agricultural and fishing SMEs aimed at rebuilding liquidity compromised by the increase in energy costs</t>
  </si>
  <si>
    <t>DL n. 50/2022
(“DL aiuti”) Urgent provisions on support for families for the use of public transport services</t>
  </si>
  <si>
    <t>https://def.finanze.it/DocTribFrontend/getAttoNormativoDetail.do?ACTION=getArticolo&amp;id={966EEA5B-561E-4CAA-B82E-25E0CACD74E7}&amp;codiceOrdinamento=200003500000000&amp;articolo=Articolo%2035</t>
  </si>
  <si>
    <t>DL n. 115/2022
(“Aiuti bis”) Extensions of the indemnity for special workers categories</t>
  </si>
  <si>
    <t>https://def.finanze.it/DocTribFrontend/getAttoNormativoDetail.do?ACTION=getArticolo&amp;id={3A3CC33D-5DEC-4A93-BDF4-6139EF398468}&amp;codiceOrdinamento=200002200000000&amp;articolo=Articolo%2022</t>
  </si>
  <si>
    <t>DL n. 115/2022
(“Aiuti bis”) Extraordinary contribution, in the form of a tax credit, in favor of companies for the purchase of electricity and natural gas</t>
  </si>
  <si>
    <t>https://def.finanze.it/DocTribFrontend/getAttoNormativoDetail.do?ACTION=getArticolo&amp;id={3A3CC33D-5DEC-4A93-BDF4-6139EF398468}&amp;codiceOrdinamento=200000600000000&amp;articolo=Articolo%206</t>
  </si>
  <si>
    <t>DL n. 115/2022
(“Aiuti bis”) Extrordinary 2 p.p. increase in pensions</t>
  </si>
  <si>
    <t>https://def.finanze.it/DocTribFrontend/getAttoNormativoDetail.do?ACTION=getArticolo&amp;id={3A3CC33D-5DEC-4A93-BDF4-6139EF398468}&amp;codiceOrdinamento=200002100000000&amp;articolo=Articolo%2021</t>
  </si>
  <si>
    <t>DL n. 115/2022
(“Aiuti bis”) Extrordinary partial exemption from social security contributions paid by employees</t>
  </si>
  <si>
    <t>https://def.finanze.it/DocTribFrontend/getAttoNormativoDetail.do?ACTION=getArticolo&amp;id={3A3CC33D-5DEC-4A93-BDF4-6139EF398468}&amp;codiceOrdinamento=200002000000000&amp;articolo=Articolo%2020</t>
  </si>
  <si>
    <t>DL n. 115/2022
(“Aiuti bis”) Provisions concerning excise duty and value added tax on certain fuels</t>
  </si>
  <si>
    <t>https://def.finanze.it/DocTribFrontend/getAttoNormativoDetail.do?ACTION=getArticolo&amp;id={3A3CC33D-5DEC-4A93-BDF4-6139EF398468}&amp;codiceOrdinamento=200000700000000&amp;articolo=Articolo%207</t>
  </si>
  <si>
    <t>DL n. 115/2022
(“Aiuti bis”) Reduction of VAT and general charges in the gas sector for the fourth quarter of 2022</t>
  </si>
  <si>
    <t>https://def.finanze.it/DocTribFrontend/getAttoNormativoDetail.do?ACTION=getArticolo&amp;id={3A3CC33D-5DEC-4A93-BDF4-6139EF398468}&amp;codiceOrdinamento=200000500000000&amp;articolo=Articolo%205</t>
  </si>
  <si>
    <t>DL n. 115/2022
(“Aiuti bis”) Refinincing of the public transport bonus</t>
  </si>
  <si>
    <t>https://def.finanze.it/DocTribFrontend/getAttoNormativoDetail.do?ACTION=getArticolo&amp;id={3A3CC33D-5DEC-4A93-BDF4-6139EF398468}&amp;codiceOrdinamento=200002700000000&amp;articolo=Articolo%2027</t>
  </si>
  <si>
    <t>DL n. 115/2022
(“Aiuti bis”) Strengthening of social bonuses for electricity and gas</t>
  </si>
  <si>
    <t>https://def.finanze.it/DocTribFrontend/getAttoNormativoDetail.do?ACTION=getArticolo&amp;id={3A3CC33D-5DEC-4A93-BDF4-6139EF398468}&amp;codiceOrdinamento=200000100000000&amp;articolo=Articolo%201</t>
  </si>
  <si>
    <t>DL n. 115/2022
(“Aiuti bis”) Tax credit for the purchase of fuel for the exercise of agricultural and fishing activities</t>
  </si>
  <si>
    <t>DL n. 115/2022
(“Aiuti bis”) Tax measures for corporate welfare for the payment of domestic utilities</t>
  </si>
  <si>
    <t>https://def.finanze.it/DocTribFrontend/getAttoNormativoDetail.do?ACTION=getArticolo&amp;id={3A3CC33D-5DEC-4A93-BDF4-6139EF398468}&amp;codiceOrdinamento=200001200000000&amp;articolo=Articolo%2012</t>
  </si>
  <si>
    <t>DL n. 115/2022
(“Aiuti bis”) Urgent provisions on sport</t>
  </si>
  <si>
    <t>https://def.finanze.it/DocTribFrontend/getAttoNormativoDetail.do?ACTION=getArticolo&amp;id={3A3CC33D-5DEC-4A93-BDF4-6139EF398468}&amp;codiceOrdinamento=200000900000300&amp;articolo=Articolo%209%20ter</t>
  </si>
  <si>
    <t>DL n. 115/2022
(“Aiuti bis”) Urgent provisions on transport</t>
  </si>
  <si>
    <t>DL n. 115/2022
(“Aiuti bis”) Zeroing of general system charges in the electricity sector for the fourth quarter of 2022</t>
  </si>
  <si>
    <t>https://def.finanze.it/DocTribFrontend/getAttoNormativoDetail.do?ACTION=getArticolo&amp;id={3A3CC33D-5DEC-4A93-BDF4-6139EF398468}&amp;codiceOrdinamento=200000400000000&amp;articolo=Articolo%204</t>
  </si>
  <si>
    <t>DL n. 144/2022
("Aiuti ter") One-time €150 indemnity for self-employed</t>
  </si>
  <si>
    <t>31/11/2022</t>
  </si>
  <si>
    <t>https://def.finanze.it/DocTribFrontend/getAttoNormativoDetail.do?ACTION=getArticolo&amp;id={35880CB3-D532-4915-8606-19B7D9C42409}&amp;codiceOrdinamento=200002000000000&amp;articolo=Articolo%2020</t>
  </si>
  <si>
    <t>DL n. 144/2022
(“Aiuti ter”)   Refinancing of the Fund intended for the payment of the transport bonus</t>
  </si>
  <si>
    <t>https://def.finanze.it/DocTribFrontend/getAttoNormativoDetail.do?ACTION=getArticolo&amp;id={35880CB3-D532-4915-8606-19B7D9C42409}&amp;codiceOrdinamento=200001200000000&amp;articolo=Articolo%2012</t>
  </si>
  <si>
    <t>DL n. 144/2022
(“Aiuti ter”)  Contribution for the costs of energy and gas supplies incurred by cinemas, theaters and cultural institutes and places</t>
  </si>
  <si>
    <t>https://def.finanze.it/DocTribFrontend/getAttoNormativoDetail.do?ACTION=getArticolo&amp;id={35880CB3-D532-4915-8606-19B7D9C42409}&amp;codiceOrdinamento=200001100000000&amp;articolo=Articolo%2011</t>
  </si>
  <si>
    <t>DL n. 144/2022
(“Aiuti ter”) Extension of the tax credit for the purchase of fuel for the exercise of agricultural and fishing activities</t>
  </si>
  <si>
    <t>https://def.finanze.it/DocTribFrontend/getAttoNormativoDetail.do?ACTION=getArticolo&amp;id={35880CB3-D532-4915-8606-19B7D9C42409}&amp;codiceOrdinamento=200000200000000&amp;articolo=Articolo%202</t>
  </si>
  <si>
    <t>DL n. 144/2022
(“Aiuti ter”) Extraordinary measures in favor of the regions and local authorities</t>
  </si>
  <si>
    <t>https://def.finanze.it/DocTribFrontend/getAttoNormativoDetail.do?ACTION=getArticolo&amp;id={35880CB3-D532-4915-8606-19B7D9C42409}&amp;codiceOrdinamento=200000400000000&amp;articolo=Articolo%204</t>
  </si>
  <si>
    <t>DL n. 144/2022
(“Aiuti ter”) One-time €150 indemnity for employees</t>
  </si>
  <si>
    <t>https://def.finanze.it/DocTribFrontend/getAttoNormativoDetail.do?ACTION=getArticolo&amp;id={35880CB3-D532-4915-8606-19B7D9C42409}&amp;codiceOrdinamento=200001800000000&amp;articolo=Articolo%2018</t>
  </si>
  <si>
    <t>DL n. 144/2022
(“Aiuti ter”) One-time €150 indemnity for pensioners and other categories</t>
  </si>
  <si>
    <t>https://def.finanze.it/DocTribFrontend/getAttoNormativoDetail.do?ACTION=getArticolo&amp;id={35880CB3-D532-4915-8606-19B7D9C42409}&amp;codiceOrdinamento=200001900000000&amp;articolo=Articolo%2019</t>
  </si>
  <si>
    <t>DL n. 144/2022
(“Aiuti ter”) Provisions for the management of the energy emergency of private schools</t>
  </si>
  <si>
    <t>DL n. 144/2022
(“Aiuti ter”) Provisions for the transport sector</t>
  </si>
  <si>
    <t>https://def.finanze.it/DocTribFrontend/getAttoNormativoDetail.do?ACTION=getArticolo&amp;id={35880CB3-D532-4915-8606-19B7D9C42409}&amp;codiceOrdinamento=200001400000000&amp;articolo=Articolo%2014</t>
  </si>
  <si>
    <t>DL n. 144/2022
(“Aiuti ter”) Provisions on excise duty and value added tax on certain fuels</t>
  </si>
  <si>
    <t>DL n. 144/2022
(“Aiuti ter”) Urgent measures on local and regional public transport</t>
  </si>
  <si>
    <t>https://def.finanze.it/DocTribFrontend/getAttoNormativoDetail.do?ACTION=getArticolo&amp;id={35880CB3-D532-4915-8606-19B7D9C42409}&amp;codiceOrdinamento=200000600000000&amp;articolo=Articolo%206</t>
  </si>
  <si>
    <t>DL n. 144/2022
(“Aiuti ter”) Urgent measures on sport</t>
  </si>
  <si>
    <t>https://def.finanze.it/DocTribFrontend/getAttoNormativoDetail.do?ACTION=getArticolo&amp;id={35880CB3-D532-4915-8606-19B7D9C42409}&amp;codiceOrdinamento=200000700000000&amp;articolo=Articolo%207</t>
  </si>
  <si>
    <t>DL n. 144/2022
(“Aiuti ter”) Urgent measures on the tertiary sector</t>
  </si>
  <si>
    <t>https://def.finanze.it/DocTribFrontend/getAttoNormativoDetail.do?ACTION=getArticolo&amp;id={35880CB3-D532-4915-8606-19B7D9C42409}&amp;codiceOrdinamento=200000800000000&amp;articolo=Articolo%208</t>
  </si>
  <si>
    <t xml:space="preserve">August 30th (“Disposizioni in materia di accisa e di imposta ”)    </t>
  </si>
  <si>
    <t>https://def.finanze.it/DocTribFrontend/executePrintArticolo.do?id=%7BFDCF66E9-FC64-44B2-9529-21B77CE3CD13%7D&amp;codiceOrdinamento=050000000000000&amp;articolo=Preambolo</t>
  </si>
  <si>
    <t>DL n.144/2022
("Aiuti ter") Extraordinary contribution, in the form of a tax credit, in favor of companies for the purchase of electricity and natural gas.</t>
  </si>
  <si>
    <t>https://def.finanze.it/DocTribFrontend/getAttoNormativoDetail.do?ACTION=getArticolo&amp;id={35880CB3-D532-4915-8606-19B7D9C42409}&amp;codiceOrdinamento=200000100000000&amp;articolo=Articolo%201</t>
  </si>
  <si>
    <t>https://def.finanze.it/DocTribFrontend/getAttoNormativoDetail.do?ACTION=getArticolo&amp;id={38818B67-406B-43C6-9CCC-DF7B21499864}&amp;codiceOrdinamento=200000200000000&amp;articolo=Articolo%202</t>
  </si>
  <si>
    <t>DL n. 176/2022
("Aiuti quater") Provisions on excise duty and value added tax on certain fuels
-Amount changed by DL 179-</t>
  </si>
  <si>
    <t>https://def.finanze.it/DocTribFrontend/getAttoNormativoDetail.do?ACTION=getArticolo&amp;id={048E0CEA-2FA1-43E4-93AA-42F93C51E900}&amp;codiceOrdinamento=200000200000000&amp;articolo=Articolo%202</t>
  </si>
  <si>
    <t>DL n. 176/2022
("Aiuti quater") Social bonus extension  (discount on energy bills for vulnerable consumers)</t>
  </si>
  <si>
    <t>DL n. 176/2022
("Aiuti quater") Support measures to deal with expensive bills</t>
  </si>
  <si>
    <t>https://def.finanze.it/DocTribFrontend/getAttoNormativoDetail.do?ACTION=getArticolo&amp;id={048E0CEA-2FA1-43E4-93AA-42F93C51E900}&amp;codiceOrdinamento=200000300000000&amp;articolo=Articolo%203</t>
  </si>
  <si>
    <t>DL n. 176/2022
("Aiuti quater") tax credit, in favor of companies for the purchase of electricity and natural gas, for the month of December 2022</t>
  </si>
  <si>
    <t>https://def.finanze.it/DocTribFrontend/getAttoNormativoDetail.do?ACTION=getArticolo&amp;id={048E0CEA-2FA1-43E4-93AA-42F93C51E900}&amp;codiceOrdinamento=200000100000000&amp;articolo=Articolo%201</t>
  </si>
  <si>
    <t>Budget 2023 - Agricultural and fishing tax credits</t>
  </si>
  <si>
    <t>https://www.corriere.it/economia/consumi/cards/bollette-21-miliardi-calmierare-luce-gas-ma-scende-taglio-accise-carburanti/gas-l-iva-resta-abbassata-5percento.shtml</t>
  </si>
  <si>
    <t>Budget 2023 - Electricity system charges</t>
  </si>
  <si>
    <t>Budget 2023 - Energy tax credits</t>
  </si>
  <si>
    <t>Budget 2023 - Gas tax credits</t>
  </si>
  <si>
    <t>Budget 2023 - IRPEF tax cut</t>
  </si>
  <si>
    <t>Budget 2023 - other measures contained in the "Pacchetto energia"</t>
  </si>
  <si>
    <t>Budget 2023 - Refinancing of the SME and ISMEA guarantee fund</t>
  </si>
  <si>
    <t>Budget 2023 - Social Bonus (discount on energy bills for vulnerable consumers)</t>
  </si>
  <si>
    <t>Budget 2023 - System charges and gas VAT</t>
  </si>
  <si>
    <t>DL n. 21/2022-  Fuel bonus for employees</t>
  </si>
  <si>
    <t>https://def.finanze.it/DocTribFrontend/getAttoNormativoDetail.do?ACTION=getArticolo&amp;id={060684DD-41C2-4059-BE37-025920F1F81F}&amp;codiceOrdinamento=200000200000000&amp;articolo=Articolo%202</t>
  </si>
  <si>
    <t>DL n. 21/2022 - Increase in the Guarantee Fund for SMEs</t>
  </si>
  <si>
    <t>DL n. 21/2022 - Tax credit for the purchase of fuel for agricultural and fishing activities</t>
  </si>
  <si>
    <t>Total utilities</t>
  </si>
  <si>
    <t xml:space="preserve">enda </t>
  </si>
  <si>
    <r>
      <rPr>
        <b/>
        <sz val="11"/>
        <rFont val="Arial"/>
        <family val="2"/>
      </rPr>
      <t>LATVIA</t>
    </r>
    <r>
      <rPr>
        <sz val="11"/>
        <rFont val="Arial"/>
        <family val="2"/>
      </rPr>
      <t>:</t>
    </r>
  </si>
  <si>
    <r>
      <rPr>
        <sz val="11"/>
        <rFont val="Arial"/>
        <family val="2"/>
      </rPr>
      <t>Payment of the mandatory procurement component (OIK) on electricity bills completely covered</t>
    </r>
  </si>
  <si>
    <t>https://www.em.gov.lv/lv/atbalsts-energoresursu-cenu-mazinasanai </t>
  </si>
  <si>
    <r>
      <rPr>
        <sz val="11"/>
        <rFont val="Arial"/>
        <family val="2"/>
      </rPr>
      <t>Reduction of electricity system service fee</t>
    </r>
  </si>
  <si>
    <t>https://www.em.gov.lv/lv/atbalsts-energoresursu-cenu-mazinasanai  </t>
  </si>
  <si>
    <t>Reduction of the fee for consumed natural gas</t>
  </si>
  <si>
    <r>
      <rPr>
        <sz val="11"/>
        <rFont val="Arial"/>
        <family val="2"/>
      </rPr>
      <t>Reduction of district heating service fee</t>
    </r>
  </si>
  <si>
    <r>
      <rPr>
        <sz val="11"/>
        <rFont val="Arial"/>
        <family val="2"/>
      </rPr>
      <t>Subsidies provided to vulnerable consumers in terms of monthly allowance (families with children, people with disabilities, pensioners)</t>
    </r>
  </si>
  <si>
    <r>
      <rPr>
        <sz val="11"/>
        <rFont val="Arial"/>
        <family val="2"/>
      </rPr>
      <t>Benefit for vaccinated seniors</t>
    </r>
  </si>
  <si>
    <r>
      <rPr>
        <sz val="11"/>
        <rFont val="Arial"/>
        <family val="2"/>
      </rPr>
      <t>Support for local governments to ensure the payment of housing benefit</t>
    </r>
  </si>
  <si>
    <r>
      <rPr>
        <sz val="11"/>
        <rFont val="Arial"/>
        <family val="2"/>
      </rPr>
      <t>Reduction of the OIK average rate</t>
    </r>
  </si>
  <si>
    <r>
      <rPr>
        <sz val="11"/>
        <rFont val="Arial"/>
        <family val="2"/>
      </rPr>
      <t>Support for energy-intensive companies</t>
    </r>
  </si>
  <si>
    <r>
      <rPr>
        <sz val="11"/>
        <rFont val="Arial"/>
        <family val="2"/>
      </rPr>
      <t>Support scheme for invalid people</t>
    </r>
  </si>
  <si>
    <t>https://www.em.gov.lv/lv/valsts-atbalsts-20222023-apkures-sezona</t>
  </si>
  <si>
    <r>
      <rPr>
        <sz val="11"/>
        <rFont val="Arial"/>
        <family val="2"/>
      </rPr>
      <t>Compensation for electricity system service costs</t>
    </r>
  </si>
  <si>
    <t>https://zinas.tv3.lv/latvija/valdiba-akcepte-atbalstus-elektroenergijas-cenu-kompensacijai/ </t>
  </si>
  <si>
    <r>
      <rPr>
        <sz val="11"/>
        <rFont val="Arial"/>
        <family val="2"/>
      </rPr>
      <t>Compensation to households for the extreme rise in energy prices</t>
    </r>
  </si>
  <si>
    <t>https://likumi.lv/ta/id/329532-energoresursu-cenu-arkarteja-pieauguma-samazinajuma-pasakumu-likums </t>
  </si>
  <si>
    <t>Compensation for the rise in prices of propane-butane gas and diesel</t>
  </si>
  <si>
    <t>KEM: Government approves support for households with propane-butane gas and diesel heating | Cabinet of Ministers (mk.gov.lv)</t>
  </si>
  <si>
    <r>
      <rPr>
        <sz val="11"/>
        <rFont val="Arial"/>
        <family val="2"/>
      </rPr>
      <t>Support to energy intensive companies</t>
    </r>
  </si>
  <si>
    <t>LITHUANIA:</t>
  </si>
  <si>
    <r>
      <rPr>
        <sz val="11"/>
        <rFont val="Arial"/>
        <family val="2"/>
      </rPr>
      <t>Compensation of the share of gas and electricity prices for people</t>
    </r>
  </si>
  <si>
    <t>https://finmin.lrv.lt/en/news/the-eur-2-26-billion-package-presented-to-counter-the-effects-of-inflation-and-to-strengthen-energy-independence</t>
  </si>
  <si>
    <t>Price-compensation solutions for businesses</t>
  </si>
  <si>
    <t>Targeted help for businesses in most exposed sectors</t>
  </si>
  <si>
    <t>Old-age pensions raise by 5%</t>
  </si>
  <si>
    <r>
      <rPr>
        <sz val="11"/>
        <rFont val="Arial"/>
        <family val="2"/>
      </rPr>
      <t>Lower income tax for people earning minimum wage</t>
    </r>
  </si>
  <si>
    <r>
      <rPr>
        <sz val="11"/>
        <rFont val="Arial"/>
        <family val="2"/>
      </rPr>
      <t>Higher social benefits and heating compensations</t>
    </r>
  </si>
  <si>
    <r>
      <rPr>
        <sz val="11"/>
        <color rgb="FF7F7F7F"/>
        <rFont val="Arial"/>
        <family val="2"/>
      </rPr>
      <t>Investments in energy independence for private</t>
    </r>
    <r>
      <rPr>
        <sz val="11"/>
        <color rgb="FF000000"/>
        <rFont val="Arial"/>
        <family val="2"/>
      </rPr>
      <t xml:space="preserve"> </t>
    </r>
  </si>
  <si>
    <r>
      <rPr>
        <sz val="11"/>
        <color rgb="FF7F7F7F"/>
        <rFont val="Arial"/>
        <family val="2"/>
      </rPr>
      <t>Investments in energy independence for businesses</t>
    </r>
  </si>
  <si>
    <t>Investments in energy independence for public projects</t>
  </si>
  <si>
    <r>
      <rPr>
        <sz val="11"/>
        <color rgb="FF7A7A7A"/>
        <rFont val="Arial"/>
        <family val="2"/>
      </rPr>
      <t>Increased consumer incomes: minimum wage increase, pensions increase</t>
    </r>
  </si>
  <si>
    <t>https://www.lrt.lt/en/news-in-english/19/1798719/energy-subsidies-priority-in-lithuania-s-2023-government-spending-bill-minister </t>
  </si>
  <si>
    <t>Compensation of part of electricity and gas cost to households</t>
  </si>
  <si>
    <t>https://lrv.lt/lt/naujienos/2023-m-valstybes-biudzetas-skydas-lietuvos-zmonems-ir-verslui</t>
  </si>
  <si>
    <t>VAT reduction for centrally-supplied heating</t>
  </si>
  <si>
    <t>Companies support for the increase in electricity prices</t>
  </si>
  <si>
    <t>tax loan agreements, tax deferrals and tax credits to energy-intensive companies</t>
  </si>
  <si>
    <t>VAT relief for the catering, recreational, cultutal and sport sectors</t>
  </si>
  <si>
    <t>Renovating residential buildings for higher energy-efficiency</t>
  </si>
  <si>
    <t>Investment in renewables</t>
  </si>
  <si>
    <t>Indexing and increasing basic amounts of social support payments</t>
  </si>
  <si>
    <t>Compensation to households for prices of electricity and gas</t>
  </si>
  <si>
    <t>06/31/2023</t>
  </si>
  <si>
    <t>https://lrv.lt/lt/naujienos/vyriausybe-patvirtino-duju-ir-elektros-kompensacijas-gyventojams-nuo-kitu-metu-sausio</t>
  </si>
  <si>
    <t>LUXEMBOURG:</t>
  </si>
  <si>
    <r>
      <rPr>
        <sz val="11"/>
        <rFont val="Arial"/>
        <family val="2"/>
      </rPr>
      <t>Energiedësch Package: Energy bonus for low- income households</t>
    </r>
  </si>
  <si>
    <t>https://ec.europa.eu/info/sites/default/files/2022-luxembourg-stability-programme_fr.pdf  </t>
  </si>
  <si>
    <r>
      <rPr>
        <sz val="11"/>
        <rFont val="Arial"/>
        <family val="2"/>
      </rPr>
      <t>Energiedësch Package: Stabilization of electricity prices</t>
    </r>
  </si>
  <si>
    <r>
      <rPr>
        <sz val="11"/>
        <rFont val="Arial"/>
        <family val="2"/>
      </rPr>
      <t>Energiedësch Package: Gas network fee subsidy</t>
    </r>
  </si>
  <si>
    <t>Solidaritéits Package: Introduction of an energy tax credit</t>
  </si>
  <si>
    <t>https://budget.public.lu/dam-assets/lb/budget2023/links-dokumenter/impact-budgetaire-paquets-mesures.pdf</t>
  </si>
  <si>
    <t>Solidaritéits Package: Aid for energy-intensive companies affected by energy prices</t>
  </si>
  <si>
    <t>https://ec.europa.eu/info/sites/default/files/2022-luxembourg-stability-programme_fr.pdf</t>
  </si>
  <si>
    <r>
      <rPr>
        <sz val="11"/>
        <rFont val="Arial"/>
        <family val="2"/>
      </rPr>
      <t>Solidaritéits Package: Reduction of 7.5 cents/€ per liter of fuel</t>
    </r>
  </si>
  <si>
    <t>Implementation of the Fit4Sustainability support programme</t>
  </si>
  <si>
    <t>Takeover of voucher for energy advice</t>
  </si>
  <si>
    <t>Indexation of child benefit</t>
  </si>
  <si>
    <t>Solidaritéits Package: Adaptation of rent subsidy</t>
  </si>
  <si>
    <t>Solidaritéits Package: Increase in financial aid for higher education (due to the increased cost of living)</t>
  </si>
  <si>
    <t>Solidaritéits Package: Adaptation REVIS</t>
  </si>
  <si>
    <t>Solidaritéits Package: Adaptation « Prime House »</t>
  </si>
  <si>
    <t>Aid scheme in the form of guarantees for companies strongly affected by soaring energy prices as well as  to accelerate the transition.</t>
  </si>
  <si>
    <t>Allowance to protect better vulnerable households from rising energy prices</t>
  </si>
  <si>
    <t>The Luxembourg Government – Ministry of Finance</t>
  </si>
  <si>
    <t xml:space="preserve">Solidaritéitspak 2.0: third salary bracket </t>
  </si>
  <si>
    <t>https://gouvernement.lu/dam-assets/documents/actualites/2023/03-mars/07-tripartite/accord-entre-le-gouvernement-et-luel-et-ogbl-lcgb-et-cgfp-comit-de-coordination-tripartite-du-3-mars-2023.pdf</t>
  </si>
  <si>
    <t>Solidaritéitspak 2.0: Limitation of gas price increase to +15% for households (subsidy of network cost)</t>
  </si>
  <si>
    <t>Solidaritéitspak 2.0: Limitation of gas price increase to +15% for households (price stabilisation)</t>
  </si>
  <si>
    <t xml:space="preserve">Solidaritéitspak 2.0: Stabilisation of the price of electricity for households </t>
  </si>
  <si>
    <t>Solidaritéitspak 2.0: Subsidising the price of diesel used as fuel</t>
  </si>
  <si>
    <t xml:space="preserve">Solidaritéitspak 2.0: Temporary reduction of one percentage point in VAT rates (standard, intermediate and reduced rates) </t>
  </si>
  <si>
    <t>Solidaritéitspak 2.0: Renewal of the energy bonus in 2023</t>
  </si>
  <si>
    <t xml:space="preserve">Solidaritéitspak 2.0: Participation in the financing of the increase in energy costs for accommodation facilities </t>
  </si>
  <si>
    <t xml:space="preserve">Solidaritéitspak 2.0: Modification of the aid scheme for companies affected by rising energy prices (law 15/07/22) </t>
  </si>
  <si>
    <t xml:space="preserve">Solidaritéitspak 2.0: New energy aid for companies </t>
  </si>
  <si>
    <t>Solidaritéitspak 2.0: Promotion of self-consumption of photovoltaic electricity by companies</t>
  </si>
  <si>
    <t xml:space="preserve">Solidaritéitspak 2.0: Increase of the "Klimabonus" aid </t>
  </si>
  <si>
    <t>Solidaritéitspak 2.0: Application of the reduced VAT rate of 3% to new photovoltaic installations</t>
  </si>
  <si>
    <t xml:space="preserve">Solidaritéitspak 2.0: Measure to mitigate increases in the price of pellets for households </t>
  </si>
  <si>
    <t>MALTA:</t>
  </si>
  <si>
    <t>2022 Energy subsidies (food subsidies also included)</t>
  </si>
  <si>
    <t>https://www.independent.com.mt/articles/2022-09-16/local-news/608-million-in-government-subsidies-for-energy-and-food-in-2023-6736245941  </t>
  </si>
  <si>
    <t xml:space="preserve">Energy support measure for household and companies </t>
  </si>
  <si>
    <t>Liquidity Support Guarantee Scheme (businesses)</t>
  </si>
  <si>
    <t>https://www.imf.org/en/Publications/WP/Issues/2022/12/17/Targeted-Implementable-and-Practical-Energy-Relief-Measures-for-Households-in-Europe-526981</t>
  </si>
  <si>
    <t>Liquidity Support Guarantee Scheme (importers of fuel and oil)</t>
  </si>
  <si>
    <t>https://www.imf.org/en/Publications/WP/Issues/2022/12/17/Targeted-Implementable-and-Practical-Energy-Relief-Measures-for-Households-in-Europe-526982</t>
  </si>
  <si>
    <t>Subsidised loans scheme</t>
  </si>
  <si>
    <t>https://www.imf.org/en/Publications/WP/Issues/2022/12/17/Targeted-Implementable-and-Practical-Energy-Relief-Measures-for-Households-in-Europe-526983</t>
  </si>
  <si>
    <t xml:space="preserve">Food subsidies </t>
  </si>
  <si>
    <t>https://www.imf.org/en/Publications/WP/Issues/2022/12/17/Targeted-Implementable-and-Practical-Energy-Relief-Measures-for-Households-in-Europe-526984</t>
  </si>
  <si>
    <t>2023 Budget for fuel and energy subsidies</t>
  </si>
  <si>
    <t>https://www.maltatoday.com.mt/news/national/118782/finance_minister_pledges_600_million_spend_next_year_to_cushion_higher_energy_food_prices#.Y1E1oXZBxD8</t>
  </si>
  <si>
    <r>
      <rPr>
        <b/>
        <sz val="11"/>
        <rFont val="Arial"/>
        <family val="2"/>
      </rPr>
      <t>NETHERLANDS</t>
    </r>
    <r>
      <rPr>
        <sz val="11"/>
        <rFont val="Arial"/>
        <family val="2"/>
      </rPr>
      <t>:</t>
    </r>
  </si>
  <si>
    <t>Package of measures to cushion the impact of rising energy prices and inflation - One-off energy allowance for low- income people</t>
  </si>
  <si>
    <t>Package of measures to cushion the impact of rising energy prices and inflation | News item | Government.nl </t>
  </si>
  <si>
    <t>Package of measures to cushion the impact of rising energy prices and inflation  - VAT reduction on energy from 21% to 9%</t>
  </si>
  <si>
    <t>Excise duty on petrol and diesel by 21%</t>
  </si>
  <si>
    <t>Package of measures to cushion the impact of rising energy prices and inflation - Reduction of excise duties on petroleum (benzine)</t>
  </si>
  <si>
    <t xml:space="preserve">Package of measures to cushion the impact of rising energy prices and inflation  - Reduction of excise duties on diesel </t>
  </si>
  <si>
    <t>Package of measures to cushion the impact of rising energy prices and inflation - Reduction of excise duties on LPG</t>
  </si>
  <si>
    <t>Extra energy- saving measures for low-income households</t>
  </si>
  <si>
    <t>Support to Caribbean part of NL - Reduction of excise duties of petroleum</t>
  </si>
  <si>
    <t>Support to Caribbean part of NL - One-off energy allowance of USD 850 for lower income households</t>
  </si>
  <si>
    <t xml:space="preserve">Total of Package of measures to cushion the impact of rising energy prices and inflation </t>
  </si>
  <si>
    <r>
      <rPr>
        <sz val="11"/>
        <rFont val="Arial"/>
        <family val="2"/>
      </rPr>
      <t>Compensation of households for high energy prices</t>
    </r>
    <r>
      <rPr>
        <sz val="11"/>
        <color rgb="FF000000"/>
        <rFont val="Arial"/>
        <family val="2"/>
      </rPr>
      <t xml:space="preserve"> (through a tax credit on the energy bill)</t>
    </r>
  </si>
  <si>
    <t>https://www.rijksoverheid.nl/onderwerpen/koopkracht/nieuws/2021/10/15/kabinet-verlaagt-energiebelasting-en-stelt-extra-geld-voor-isolatie-beschikbaar</t>
  </si>
  <si>
    <r>
      <rPr>
        <sz val="11"/>
        <rFont val="Arial"/>
        <family val="2"/>
      </rPr>
      <t>Compensation of companies for high energy prices</t>
    </r>
    <r>
      <rPr>
        <sz val="11"/>
        <color rgb="FF000000"/>
        <rFont val="Arial"/>
        <family val="2"/>
      </rPr>
      <t xml:space="preserve"> (through a tax credit on the energy bill)</t>
    </r>
  </si>
  <si>
    <t>Support to vulnerable households with insulation measures</t>
  </si>
  <si>
    <t>2023 Budget: Further lowering energy taxes</t>
  </si>
  <si>
    <t>https://think.ing.com/snaps/dutch-budget </t>
  </si>
  <si>
    <t>2023 Budget: Energy compensation benefits for low- income families of 1300 euro</t>
  </si>
  <si>
    <r>
      <rPr>
        <sz val="11"/>
        <rFont val="Arial"/>
        <family val="2"/>
      </rPr>
      <t>2023 Budget: Fuel excise duty reduction (continued)</t>
    </r>
  </si>
  <si>
    <t>2023 Budget: Increase in healthcare allowance by €412</t>
  </si>
  <si>
    <t>2023 Budget: Increases in child and rental allowances, and 10% increase in statutory pensions and welfare benefits</t>
  </si>
  <si>
    <t>2023 Budget: Decrease in the labour tax</t>
  </si>
  <si>
    <r>
      <rPr>
        <sz val="11"/>
        <rFont val="Arial"/>
        <family val="2"/>
      </rPr>
      <t>Price Cap Agreement</t>
    </r>
  </si>
  <si>
    <t>https://www.reuters.com/business/energy/dutch-government-expects-spend-23-bln-energy-price-cap-2022-10-04/  </t>
  </si>
  <si>
    <r>
      <rPr>
        <b/>
        <sz val="11"/>
        <rFont val="Arial"/>
        <family val="2"/>
      </rPr>
      <t>NORWAY</t>
    </r>
    <r>
      <rPr>
        <sz val="11"/>
        <rFont val="Arial"/>
        <family val="2"/>
      </rPr>
      <t>:</t>
    </r>
  </si>
  <si>
    <t>Support scheme for households</t>
  </si>
  <si>
    <t>https://www.reuters.com/business/energy/norway-shield-households-firms-higher-power-grid-cost-2022-09-02/#:~:text=Norway%20has%20subsidised%20household%20electricity,to%20cost%2034.8%20billion%20crowns</t>
  </si>
  <si>
    <t xml:space="preserve">https://www.regjeringen.no/no/statsbudsjett/2023/statsbudsjettet-2023-dokumenter-og-pressemeldinger/id2928119/?expand=all </t>
  </si>
  <si>
    <r>
      <rPr>
        <sz val="11"/>
        <rFont val="Arial"/>
        <family val="2"/>
      </rPr>
      <t>Support scheme for primary producers in agriculture</t>
    </r>
  </si>
  <si>
    <r>
      <rPr>
        <sz val="11"/>
        <rFont val="Arial"/>
        <family val="2"/>
      </rPr>
      <t>Norwegian Ministry of Petroleum and Energy</t>
    </r>
  </si>
  <si>
    <r>
      <rPr>
        <sz val="11"/>
        <rFont val="Arial"/>
        <family val="2"/>
      </rPr>
      <t>Support scheme for volunteer organizations</t>
    </r>
  </si>
  <si>
    <t>Additional measures: increased housing support, increased transfers to the municipalities for additional expenses for financial social assistance and increased allocation to Enova, to cover energy measures that can result in lower electricity bills in municipal housing</t>
  </si>
  <si>
    <t>Norwegian Ministry of Petroleum and Energy</t>
  </si>
  <si>
    <r>
      <rPr>
        <sz val="11"/>
        <rFont val="Arial"/>
        <family val="2"/>
      </rPr>
      <t>Companies support</t>
    </r>
  </si>
  <si>
    <t>https://www.reuters.com/markets/europe/norway-help-ease-power-price-pain-businesses-2022-09-16/</t>
  </si>
  <si>
    <t>2023 Budget: Extended support scheme for households</t>
  </si>
  <si>
    <t>https://www.regjeringen.no/no/statsbudsjett/2023/statsbudsjettet-2023-dokumenter-og-pressemeldinger/id2928119/?expand=all</t>
  </si>
  <si>
    <t>POLAND:</t>
  </si>
  <si>
    <r>
      <rPr>
        <sz val="11"/>
        <rFont val="Arial"/>
        <family val="2"/>
      </rPr>
      <t>Energy allowance for vulnerable households</t>
    </r>
  </si>
  <si>
    <t xml:space="preserve">https://www.gov.pl/web/klimat/minister-klimatu-i-srodowiska-michal-kurtyka-skierowal-do-prac-rzadu-projekt-ustawy-wprowadzajacy-dodatki-dla-odbiorcy-wrazliwego?fbclid=IwAR3pqM5C2Bl1jvwo3B4XEPfl7eYVl5upbn_HQnxEeGyVNN16PTdxmYrwQHI </t>
  </si>
  <si>
    <r>
      <rPr>
        <sz val="11"/>
        <rFont val="Arial"/>
        <family val="2"/>
      </rPr>
      <t>Support for agricultural sector</t>
    </r>
  </si>
  <si>
    <t>Ceny prądu w górę. Będą rekompensaty dla najbiedniejszych gospodarstw - Money.pl</t>
  </si>
  <si>
    <r>
      <rPr>
        <sz val="11"/>
        <rFont val="Arial"/>
        <family val="2"/>
      </rPr>
      <t>Deductions and fiscal advantages for vulnerable consumers</t>
    </r>
  </si>
  <si>
    <t>Rozpočty zemí EU zatěžuje pomoc zranitelným s růstem cen energií | E15.cz</t>
  </si>
  <si>
    <r>
      <rPr>
        <sz val="11"/>
        <rFont val="Arial"/>
        <family val="2"/>
      </rPr>
      <t>Financial aid for public institutions affected by the rising gas prices</t>
    </r>
  </si>
  <si>
    <t>Energy crisis: Poland to introduce new financial aid for public institutions | Euronews</t>
  </si>
  <si>
    <r>
      <rPr>
        <sz val="11"/>
        <rFont val="Arial"/>
        <family val="2"/>
      </rPr>
      <t>Anti-Inflation Shield 1.0 (significant tax cuts on fuel, gas and electricity)</t>
    </r>
  </si>
  <si>
    <t>Poland introduces anti-inflation shield | Visegrád Post (visegradpost.com)</t>
  </si>
  <si>
    <r>
      <rPr>
        <sz val="11"/>
        <rFont val="Arial"/>
        <family val="2"/>
      </rPr>
      <t>Anti-Inflation Shied 2.0 (Reduction of the VAT rate on fuel to 8%, zero VAT rate on basic food products and on natural gas, extension of the</t>
    </r>
    <r>
      <rPr>
        <sz val="11"/>
        <color rgb="FF000000"/>
        <rFont val="Arial"/>
        <family val="2"/>
      </rPr>
      <t xml:space="preserve"> 5% reduction in VAT on electricity, reduction of VAT on heat up to 5%).</t>
    </r>
  </si>
  <si>
    <t>Tarcza Antyinflacyjna 2.0 – zdecydowane działania rządu przeciw skutkom inflacji - Podlaski Urząd Wojewódzki w Białymstoku - Portal Gov.pl (</t>
  </si>
  <si>
    <r>
      <rPr>
        <sz val="11"/>
        <rFont val="Arial"/>
        <family val="2"/>
      </rPr>
      <t>Putin Shield</t>
    </r>
    <r>
      <rPr>
        <sz val="11"/>
        <color rgb="FF000000"/>
        <rFont val="Arial"/>
        <family val="2"/>
      </rPr>
      <t xml:space="preserve"> - Credit holidays</t>
    </r>
  </si>
  <si>
    <t>Premier: rozszerzamy Tarczę Antyputinowską o pakiet wsparcia dla kredytobiorców - Kancelaria Prezesa Rady Ministrów - Portal Gov.pl (www.gov.pl)</t>
  </si>
  <si>
    <t>Putin Shield - Change in the Poland Short Term Interest Rate</t>
  </si>
  <si>
    <r>
      <rPr>
        <sz val="11"/>
        <rFont val="Arial"/>
        <family val="2"/>
      </rPr>
      <t>Putin Shield</t>
    </r>
    <r>
      <rPr>
        <sz val="11"/>
        <color rgb="FF000000"/>
        <rFont val="Arial"/>
        <family val="2"/>
      </rPr>
      <t xml:space="preserve"> - Borrower Support Fund</t>
    </r>
  </si>
  <si>
    <t>Putin Shield - Personal income tax reduction (from 17% to 12%)</t>
  </si>
  <si>
    <t>Extension of MyHEAT
Program: subsidies for the purchase and installation of heat pumps in new homes with a higher energy standard</t>
  </si>
  <si>
    <t>Polish Ministry of Finance</t>
  </si>
  <si>
    <r>
      <rPr>
        <sz val="11"/>
        <rFont val="Arial"/>
        <family val="2"/>
      </rPr>
      <t>Reduction of excise duty rate on light fuel oil</t>
    </r>
  </si>
  <si>
    <r>
      <rPr>
        <sz val="11"/>
        <rFont val="Arial"/>
        <family val="2"/>
      </rPr>
      <t>One-off €636 payment to households</t>
    </r>
    <r>
      <rPr>
        <sz val="11"/>
        <color rgb="FF000000"/>
        <rFont val="Arial"/>
        <family val="2"/>
      </rPr>
      <t xml:space="preserve"> heating with coal</t>
    </r>
  </si>
  <si>
    <t>https://samorzad.infor.pl/sektor/zadania/bezpieczenstwo/5575906,Obnizka-dodatku-weglowego-3000-zl-nowelizacja-art-27-luka-115-mld-zl-ile-dostane.html</t>
  </si>
  <si>
    <t>https://www.reuters.com/markets/europe/poland-give-households-one-off-payment-offset-rising-coal-prices-2022-07-19/</t>
  </si>
  <si>
    <r>
      <rPr>
        <sz val="11"/>
        <rFont val="Arial"/>
        <family val="2"/>
      </rPr>
      <t>Cap electricity prices in 2023</t>
    </r>
  </si>
  <si>
    <t xml:space="preserve">https://dignitynews.eu/en/government-adopted-a-bill-to-freeze-electricity-prices/ </t>
  </si>
  <si>
    <t>PORTUGAL:</t>
  </si>
  <si>
    <t>Programme to Support Intensive Gas Industries (Subsidy corresponding to 30% of the increase in gas costs)</t>
  </si>
  <si>
    <t>https://dre.pt/dre/en/detail/decree-law/30-b-2022-182213907 and</t>
  </si>
  <si>
    <t>https://www.euronews.com/next/2022/04/11/portugal-gas-subsidies</t>
  </si>
  <si>
    <t>Set of measures to support families (EUR 60 vouchers), self- employed workers and businesses in the context of the armed conflict in Ukraine</t>
  </si>
  <si>
    <t xml:space="preserve">https://dre.pt/dre/en/detail/decree-law/30-d-2022-182213909 </t>
  </si>
  <si>
    <r>
      <rPr>
        <sz val="11"/>
        <rFont val="Arial"/>
        <family val="2"/>
      </rPr>
      <t>AUTOvoucher 2 benefit (financial support for fuel consumption)</t>
    </r>
  </si>
  <si>
    <t xml:space="preserve">https://dre.pt/dre/en/detail/decree-law/24-a-2022-180398386 </t>
  </si>
  <si>
    <r>
      <rPr>
        <sz val="11"/>
        <rFont val="Arial"/>
        <family val="2"/>
      </rPr>
      <t>VAT reduction on gasoline and diesel (+ suspension of the carbon tax)</t>
    </r>
  </si>
  <si>
    <t xml:space="preserve">https://ps.pt/wp-content/uploads/2022/04/OE2022.pdf </t>
  </si>
  <si>
    <t>https://www.portugal.gov.pt/pt/gc23/comunicacao/comunicado?i=governo-procede-a-atualizacao-regular-mensal-do-imposto-sobre-produtos-petroliferos</t>
  </si>
  <si>
    <r>
      <rPr>
        <sz val="11"/>
        <rFont val="Arial"/>
        <family val="2"/>
      </rPr>
      <t>Reduction of the unit rate of ISP (Tax on Petroleum and energy products) applicable to coloured and marked diesel for primary sector</t>
    </r>
  </si>
  <si>
    <t>https://ps.pt/wp-content/uploads/2022/04/OE2022.pdf</t>
  </si>
  <si>
    <t>10 euros per cylinder of gas</t>
  </si>
  <si>
    <t>Price cap on gas for legal persons with consumption above 10,000 m3</t>
  </si>
  <si>
    <t>https://dre.pt/dre/detalhe/decreto-lei/84-d-2022-204552604</t>
  </si>
  <si>
    <r>
      <rPr>
        <sz val="11"/>
        <rFont val="Arial"/>
        <family val="2"/>
      </rPr>
      <t>Reduction of the tariffs for access to electricity networks</t>
    </r>
  </si>
  <si>
    <t xml:space="preserve">Price cap on gas: Reduction of the input costs of fossil fuel-fired power stations </t>
  </si>
  <si>
    <t xml:space="preserve">Press-release-State-aid-Commission-approves-Spanish-and-Portuguese-measure-to-lower-electricity-prices-amid-energy-crisis24.pdf (politico.eu) </t>
  </si>
  <si>
    <t>“Famílias Primeiro” Exceptional income support</t>
  </si>
  <si>
    <t>https://www.portugal.gov.pt/pt/gc23/comunicacao/noticia?i=familias-primeiro-perguntas-e-respostas#1</t>
  </si>
  <si>
    <t>“Famílias Primeiro” Exceptional support for children and young people</t>
  </si>
  <si>
    <t>as above</t>
  </si>
  <si>
    <t>“Famílias Primeiro” Exceptional support for pensioners</t>
  </si>
  <si>
    <t>“Famílias Primeiro” Limitation on increasing rents</t>
  </si>
  <si>
    <t>“Famílias Primeiro” Freezing prices of urban transport passes and CP trips</t>
  </si>
  <si>
    <t>“Famílias Primeiro” Electricity VAT reduction from 13% to 6%</t>
  </si>
  <si>
    <t>“Famílias Primeiro” Transition permission to the regulated gas market</t>
  </si>
  <si>
    <t>“Famílias Primeiro” ISP reduction extended until the end of the year</t>
  </si>
  <si>
    <t>Extra-ordinary contribution to social institutions</t>
  </si>
  <si>
    <t>https://www.portugal.gov.pt/pt/gc23/comunicacao/noticia?i=governo-aumenta-apoios-a-instituicoes-sociais</t>
  </si>
  <si>
    <t>Extra-ordinary support to families (EUR 240)</t>
  </si>
  <si>
    <t>https://www.portugal.gov.pt/pt/gc23/comunicacao/noticia?i=novo-apoio-extraordinario-de-240-euros-abrange-um-milhao-de-familias</t>
  </si>
  <si>
    <t xml:space="preserve">Extra-ordinary support for electricity bills </t>
  </si>
  <si>
    <r>
      <rPr>
        <sz val="11"/>
        <rFont val="Arial"/>
        <family val="2"/>
      </rPr>
      <t>2023 Budget - Social Support Index</t>
    </r>
  </si>
  <si>
    <t>https://www.dgo.gov.pt/politicaorcamental/Paginas/OrcamentosEstado.aspx?Ano=2023&amp;TipoOE=Proposta%20de%20Or%c3%a7amento%20do%20Estado</t>
  </si>
  <si>
    <t>2023 Budget –
lower income tax</t>
  </si>
  <si>
    <r>
      <rPr>
        <sz val="11"/>
        <rFont val="Arial"/>
        <family val="2"/>
      </rPr>
      <t>2023 Budget – children in poverty allowance</t>
    </r>
  </si>
  <si>
    <r>
      <rPr>
        <sz val="11"/>
        <rFont val="Arial"/>
        <family val="2"/>
      </rPr>
      <t>2023 Budget – Support for fuel in agriculture</t>
    </r>
  </si>
  <si>
    <r>
      <rPr>
        <sz val="11"/>
        <rFont val="Arial"/>
        <family val="2"/>
      </rPr>
      <t>2023 Budget – VAT reduction on electricity</t>
    </r>
  </si>
  <si>
    <r>
      <rPr>
        <sz val="11"/>
        <rFont val="Arial"/>
        <family val="2"/>
      </rPr>
      <t>2023 Budget – Transition permission to the regulated gas market</t>
    </r>
  </si>
  <si>
    <t>2023 Budget - Partial reimbursement for diesel (to collective passenger transport and vehicular gas)</t>
  </si>
  <si>
    <t>2023 Budget - Increase of 20% IRC (corporate tax) on energy and 40% on agricultural production</t>
  </si>
  <si>
    <t>2023 Budget - Gradual phase out of ISP exemptions (taxes on pretroleum, diesel products)</t>
  </si>
  <si>
    <t xml:space="preserve">2023 Budget - Incentive for consumption and sale of suplus to the grid </t>
  </si>
  <si>
    <t>2023 Budget - Adjustment in autonomous taxation</t>
  </si>
  <si>
    <r>
      <rPr>
        <sz val="11"/>
        <rFont val="Arial"/>
        <family val="2"/>
      </rPr>
      <t>2023 Budget – Public transport prices</t>
    </r>
  </si>
  <si>
    <r>
      <rPr>
        <b/>
        <sz val="11"/>
        <rFont val="Arial"/>
        <family val="2"/>
      </rPr>
      <t>ROMANIA</t>
    </r>
    <r>
      <rPr>
        <sz val="11"/>
        <rFont val="Arial"/>
        <family val="2"/>
      </rPr>
      <t>:</t>
    </r>
  </si>
  <si>
    <r>
      <rPr>
        <sz val="11"/>
        <rFont val="Arial"/>
        <family val="2"/>
      </rPr>
      <t>Companies support</t>
    </r>
    <r>
      <rPr>
        <sz val="11"/>
        <color rgb="FF000000"/>
        <rFont val="Arial"/>
        <family val="2"/>
      </rPr>
      <t>:
Aid for small firms’ energy bills
Grants to attract new investments and support current public works contracts
Aid for Romanian farmers</t>
    </r>
  </si>
  <si>
    <t>https://ec.europa.eu/commission/presscorner/detail/en/ip_22_4904</t>
  </si>
  <si>
    <t>https://www.euronews.com/next/2022/04/11/romania-government-economy</t>
  </si>
  <si>
    <r>
      <rPr>
        <sz val="11"/>
        <rFont val="Arial"/>
        <family val="2"/>
      </rPr>
      <t>Vouchers for low- income families and pensioners</t>
    </r>
  </si>
  <si>
    <r>
      <rPr>
        <sz val="11"/>
        <rFont val="Arial"/>
        <family val="2"/>
      </rPr>
      <t>Exemption from paying distribution and transport tariffs, green certificates, cogeneration contributions and excise taxes for companies that are final consumers</t>
    </r>
    <r>
      <rPr>
        <sz val="11"/>
        <color rgb="FF000000"/>
        <rFont val="Arial"/>
        <family val="2"/>
      </rPr>
      <t>.
Government Emergency Ordinance no. 118/2021, amended by Law no. 259/2021.</t>
    </r>
  </si>
  <si>
    <t>https://www.cms-lawnow.com/ealerts/2021/11/romania-caps-electricity-gas-prices-imposes-windfall-tax-for-producers</t>
  </si>
  <si>
    <t>https://www.dlapiper.com/en/insights/publications/2022/03/romanian-government-adopts-new-measures-extending-the-support-for-energy-consumers</t>
  </si>
  <si>
    <r>
      <rPr>
        <sz val="11"/>
        <rFont val="Arial"/>
        <family val="2"/>
      </rPr>
      <t>Exemption from paying distribution and transport tariffs, green certificates, cogeneration contributions and excise taxes for companies that are final consumers</t>
    </r>
    <r>
      <rPr>
        <sz val="11"/>
        <color rgb="FF000000"/>
        <rFont val="Arial"/>
        <family val="2"/>
      </rPr>
      <t>.
Government Emergency Ordinance no. 27/2022118/2021, amended by Law no. 259/2021.</t>
    </r>
  </si>
  <si>
    <t>Scheme for business support (mix of guarantees and subsidized loans)</t>
  </si>
  <si>
    <t>https://ec.europa.eu/commission/presscorner/detail/en/ip_22_6982</t>
  </si>
  <si>
    <t>One-year ceiling on electricity and natural gas prices</t>
  </si>
  <si>
    <t>https://ceenergynews.com/oil-gas/romanian-pm-we-stabilised-the-energy-crisis/</t>
  </si>
  <si>
    <t>Extension of the ceiling on electricity and natural gas prices</t>
  </si>
  <si>
    <t xml:space="preserve">https://www.reuters.com/business/energy/romanias-new-energy-support-measures-cost-1-bln-leimonth-finmin-2022-09-01/ </t>
  </si>
  <si>
    <r>
      <rPr>
        <b/>
        <sz val="11"/>
        <rFont val="Arial"/>
        <family val="2"/>
      </rPr>
      <t>SLOVAKIA</t>
    </r>
    <r>
      <rPr>
        <sz val="11"/>
        <rFont val="Arial"/>
        <family val="2"/>
      </rPr>
      <t>:</t>
    </r>
  </si>
  <si>
    <t>Total energy (and inflation) aid: One-off increase in child benefit</t>
  </si>
  <si>
    <t>Permanenet Representation of the Slovak Republic to the EU</t>
  </si>
  <si>
    <t>Total energy (and inflation) aid: One-off aid to low-income groups</t>
  </si>
  <si>
    <t>Total energy (and inflation) aid: Payment of the 14th pension</t>
  </si>
  <si>
    <t>Total energy (and inflation) aid: Subsidies for social services</t>
  </si>
  <si>
    <t xml:space="preserve">Total energy (and inflation) aid: One-off increase in the allowance for a newly born child </t>
  </si>
  <si>
    <t>Total energy (and inflation) aid: Capping of electricity and gas prices for unregulated companies (80% above €199 and €99 respectively)</t>
  </si>
  <si>
    <t>Total energy (and inflation) aid: Support for energy-intensive businesses</t>
  </si>
  <si>
    <t>Total energy (and inflation) aid: Capping of electricity and gas prices for regulated enterprises (100% above €199 and €99 respectively)</t>
  </si>
  <si>
    <t>Total energy (and inflation) aid: Heat price cap for households</t>
  </si>
  <si>
    <t>Total energy (and inflation) aid: Flat electricity prices for households (distribution and system charges)</t>
  </si>
  <si>
    <t>Total energy (and inflation) aid: Gas price cap for households</t>
  </si>
  <si>
    <t>Total energy (and inflation) aid: Capital injection for CAP</t>
  </si>
  <si>
    <t>Price and gas capping at a level (80 % above € 199 and € 99 respectively) for municipalities</t>
  </si>
  <si>
    <r>
      <rPr>
        <b/>
        <sz val="11"/>
        <rFont val="Arial"/>
        <family val="2"/>
      </rPr>
      <t>SLOVENIA</t>
    </r>
    <r>
      <rPr>
        <sz val="11"/>
        <rFont val="Arial"/>
        <family val="2"/>
      </rPr>
      <t>:</t>
    </r>
  </si>
  <si>
    <r>
      <rPr>
        <sz val="11"/>
        <rFont val="Arial"/>
        <family val="2"/>
      </rPr>
      <t>Excise duties are temporarily reduced to the EU minimum on petrol EUR 359 per 1000 litres,</t>
    </r>
    <r>
      <rPr>
        <sz val="11"/>
        <color rgb="FF000000"/>
        <rFont val="Arial"/>
        <family val="2"/>
      </rPr>
      <t xml:space="preserve"> diesel oil EUR 330 EUR per 1000 litres.</t>
    </r>
  </si>
  <si>
    <t>01/02/202</t>
  </si>
  <si>
    <t>http://www.pisrs.si/Pis.web/pregledPredpisa?id=URED7399</t>
  </si>
  <si>
    <t>Listed excise duties are temporarily reduced for 50 %. Gasoil used for heating purposes is EUR 78,75 per 1.000 litres, natural gas for heating purposes is EUR 0.855 per 1 MWh, electricity for non-business use is EUR 1.525 per 1 MWh, electricity for business use is EUR 0.9 per 1 MWh in case consumption is over 10.000 MWH/year.</t>
  </si>
  <si>
    <t>Prices for petrol and diesel oil were temporary regulated. The maximum permitted retail prices were set at EUR 1.503 per liter for petrol and EUR 1.541 per liter for diesel.</t>
  </si>
  <si>
    <t>http://www.pisrs.si/Pis.web/pregledPredpisa?id=URED8534</t>
  </si>
  <si>
    <t>Prices for petrol and diesel oil are temporary regulated. The maximum permitted retail prices are set at EUR 1.560 per liter for petrol and EUR 1.668 per liter for diesel.</t>
  </si>
  <si>
    <t>http://www.pisrs.si/Pis.web/pregledPredpisa?id=URED8534
https://sloveniatimes.com/govt-reintroduces-price-caps-on-fuels/</t>
  </si>
  <si>
    <t>Prices of gasoil used for heating are regulated.
Margin for selling gasoil used for heating purposes is regulated to EUR 0,06 per litre.</t>
  </si>
  <si>
    <t>http://www.pisrs.si/Pis.web/pregledPredpisa?id=URED8558</t>
  </si>
  <si>
    <r>
      <rPr>
        <sz val="11"/>
        <rFont val="Arial"/>
        <family val="2"/>
      </rPr>
      <t>In order to improve the social security of vulnerable groups (eg. pensioners, recipients of social assistance), a one-off solidarity allowance of EUR 150 was paid in April 2022 in order to eliminate the  consequences of the increase in energy prices.</t>
    </r>
  </si>
  <si>
    <t>http://www.pisrs.si/Pis.web/pregledPredpisa?id=ZAKO8534</t>
  </si>
  <si>
    <r>
      <rPr>
        <sz val="11"/>
        <rFont val="Arial"/>
        <family val="2"/>
      </rPr>
      <t>A temporary exemption from the contribution for the provision of support for the production of electricity in high- efficiency cogeneration and from renewable energy sources for household customers was introduced.</t>
    </r>
  </si>
  <si>
    <r>
      <rPr>
        <sz val="11"/>
        <rFont val="Arial"/>
        <family val="2"/>
      </rPr>
      <t>Exemption from the payment of network charges for electricity and gas for three months.</t>
    </r>
  </si>
  <si>
    <r>
      <rPr>
        <sz val="11"/>
        <rFont val="Arial"/>
        <family val="2"/>
      </rPr>
      <t>Companies and individual entrepreneurs will be entitled to a</t>
    </r>
    <r>
      <rPr>
        <sz val="11"/>
        <color rgb="FF000000"/>
        <rFont val="Arial"/>
        <family val="2"/>
      </rPr>
      <t xml:space="preserve"> one-off subsidy if their energy costs increase by more than 40% in 2022 compared to 2021.</t>
    </r>
  </si>
  <si>
    <t>http://pisrs.si/Pis.web/pregledPredpisa?id=ZAKO8541
https://balkangreenenergynews.com/slovenia-prepares-eur-200-million-to-mitigate-impact-of-energy-crisis/</t>
  </si>
  <si>
    <r>
      <rPr>
        <sz val="11"/>
        <rFont val="Arial"/>
        <family val="2"/>
      </rPr>
      <t>Direct relief to the poorest households</t>
    </r>
  </si>
  <si>
    <t>https://www.gov.si/en/registries/projects/measures-to-mitigate-price-increases/</t>
  </si>
  <si>
    <r>
      <rPr>
        <sz val="11"/>
        <rFont val="Arial"/>
        <family val="2"/>
      </rPr>
      <t>Subsidies to businesses</t>
    </r>
  </si>
  <si>
    <r>
      <rPr>
        <sz val="11"/>
        <rFont val="Arial"/>
        <family val="2"/>
      </rPr>
      <t>Support to farmers and fisheries</t>
    </r>
  </si>
  <si>
    <t>As above</t>
  </si>
  <si>
    <t>Act Governing Aid to Businesses</t>
  </si>
  <si>
    <t>https://www.gov.si/en/news/2022-12-06-the-government-has-adopted-the-act-governing-aid-to-businesses-for-2023-in-the-amount-of-1-2-billion-euros/</t>
  </si>
  <si>
    <t>Price cap for SMEs</t>
  </si>
  <si>
    <t>https://www.gov.si/en/news/2022-12-30-government-sets-electricity-prices-for-micro-small-and-medium-sized-enterprises/</t>
  </si>
  <si>
    <t>€200 energy allowance</t>
  </si>
  <si>
    <t>SPAIN:</t>
  </si>
  <si>
    <t>Royal Decree 17/2021
Windfall profit taxation on energy companies used to lower energy taxation and system charges for consumers</t>
  </si>
  <si>
    <t>total 2,600 but missing breakdown</t>
  </si>
  <si>
    <t>https://www.boe.es/diario_boe/txt.php?id=BOE-A-2021-14974</t>
  </si>
  <si>
    <t>Royal Decree 17/2021
Suspension of the tax on the value of electricity production is extended for an additional quarter (art II/III).</t>
  </si>
  <si>
    <t>Bruegel's estimate</t>
  </si>
  <si>
    <t>Royal Decree 17/2021
the excise duty rate on electricity was reduced from 5.11% to 0.5% until the end of 2021</t>
  </si>
  <si>
    <t xml:space="preserve">Royal Decree 17/2021
Suspension of the generation tax (corresponding to 7%) was extended until the end of the year. </t>
  </si>
  <si>
    <t>Royal Decree 17/2021
Electricity VAT was frozen at 10% for modest energy-consumption households</t>
  </si>
  <si>
    <t>Royl Decree Law 23/2021
Social Thermal Bond expansion (article III) -  a single annual payment.
Up to 35 euros in the hottest areas and 124 in the coldest</t>
  </si>
  <si>
    <t>https://elpais.com/economia/2021-10-26/el-gobierno-aprueba-una-ayuda-de-90-euros-para-calefaccion-en-los-hogares-vulnerables-y-duplica-el-bono-social-electrico.html</t>
  </si>
  <si>
    <t>https://www.endesa.com/en/blogs/endesa-s-blog/air-conditioning/thermal-social-voucher</t>
  </si>
  <si>
    <t>Royl Decree Law 23/2021
Social Electric Bonus expansion (article II) -  a discount in consumers bills.
Increased from 40 to 70% for severely vulnerable consumers and from 25 to 60% in vulnerable consumers</t>
  </si>
  <si>
    <t>https://www.miteco.gob.es/en/prensa/ultimas-noticias/todos-los-hogares-con-calefacción-con-gas-podrán-contar-con-precios-reducidos-con-vistas-al-invierno/tcm:38-546630</t>
  </si>
  <si>
    <t>Royal Decree 6/2022, National Response Plan TOTAL (lowering the price of gas, electricity and fuels, helping the most vulnerable groups; to support the most affected sectors and companies, to guarantee supplies, to protect financial stability; to accelerate the deployment of the RRF, to boost energy efficiency and to strengthen cybersecurity.)</t>
  </si>
  <si>
    <t>total 16,000 but missing breakdown</t>
  </si>
  <si>
    <t>https://www.lamoncloa.gob.es/lang/en/gobierno/councilministers/Paginas/2022/20220329_council.aspx</t>
  </si>
  <si>
    <t>https://www.boe.es/eli/es/rdl/2022/03/29/6/con</t>
  </si>
  <si>
    <t>Royal Decree 6/2022, National Response Plan
362 million euros for agriculture and livestock, 68 million euros for the fisheries sector, 450 for the freight and passenger transport companies, over 500 million euros in aid to large electricity consumers, and 125 million euros for the gas-intensive industry (paper, glass, ceramic).</t>
  </si>
  <si>
    <t>https://www.boe.es/buscar/act.php?id=BOE-A-2022-4972&amp;p=20221228&amp;tn=1</t>
  </si>
  <si>
    <t>Royal Decree 6/2022, National Response Plan
80% reduction in the tolls paid by the electricity-intensive industry for the use of electricity transmission and distribution networks</t>
  </si>
  <si>
    <t>Royal Decree 6/2022, National Response Plan
State new line of guarantees (for companies and the self-employed)</t>
  </si>
  <si>
    <t>Royal Decree 6/2022, National Response Plan
Fuel price discount. €20 cents/litre (€15 cents by the State and €5 by the oil companies)</t>
  </si>
  <si>
    <t>https://www.epe.es/es/economia/20220428/gobierno-cambiar-descuento-20-centimos-gasolina-nivel-renta-13581006</t>
  </si>
  <si>
    <t>Royal Decree 6/2022, National Response Plan
Extension of the VAT discount rate at 10% for small consumers, the special tax on electricity remained at the minimum of 0.5% and the suspension of the tax on electricity generation was also extended.</t>
  </si>
  <si>
    <t>https://www.lamoncloa.gob.es/lang/en/presidente/news/Paginas/2022/20220328_war-response-plan.aspx</t>
  </si>
  <si>
    <t>Royal Decree 6/2022, National Response Plan
In housing, and exceptionally, rent price reviews over the next three months will be limited to 2%</t>
  </si>
  <si>
    <t>Royal Decree 6/2022, National Response Plan
Power social tariff made accessible to 600k additional families to up to 1,9 million customers</t>
  </si>
  <si>
    <t>Royal Decree 6/2022, National Response Plan
Increase of the minimum basic income by 15% for three month</t>
  </si>
  <si>
    <t>Royal Decree 6/2022, National Response Plan
Cap on gas price for electricity production 40 eur/MWh for first six months, and average 50 eur/MWh over 12 months. Electricity producers reliant on gas are compansated for the difference between the market prices and the cap, with the difference paid for by consumers.</t>
  </si>
  <si>
    <t>Introduced a cap for the regulated tariff of natural gas (“last resort tariff”), limiting price increases to 35%. Applies to customers that have annual consumption of less than 50 MWh and are not in the liberalized market.</t>
  </si>
  <si>
    <t>Royal Decree 14/2022
One-off payment of €1,250 per lorry, €950 per coach, €500 per van and €300 per light vehicle (taxis, VTC and ambulances).</t>
  </si>
  <si>
    <t>https://www.boe.es/diario_boe/txt.php?id=BOE-A-2022-12925</t>
  </si>
  <si>
    <t>Royal Decree 14/2022
Aid to public transport (conditional to transitory 100% reductions on certain multi-trip tickets)</t>
  </si>
  <si>
    <t>Royal Decree 14/2022
Aid to Renfe Viajeros SME SA</t>
  </si>
  <si>
    <t xml:space="preserve">Royal Decree 14/2022
Temporary suspension of the Electricity Production Value Tax (IVPEE) </t>
  </si>
  <si>
    <t>Reduction of the input costs of fossil fuel-fired power stations (gas price cap - Iberian exception)</t>
  </si>
  <si>
    <t>Press-release-State-aid-Commission-approves-Spanish-and-Portuguese-measure-to-lower-electricity-prices-amid-energy-crisis24.pdf (politico.eu)</t>
  </si>
  <si>
    <t>Royal-Decree law 11/2022:
Protection against energy prices, increase in the minimum basic income, support for most impacted sectors (agricultural, energy, etc.)</t>
  </si>
  <si>
    <t xml:space="preserve">total 5,500 but missing breakdown </t>
  </si>
  <si>
    <t>https://www.lamoncloa.gob.es/lang/en/gobierno/councilministers/Paginas/2022/20220625_council-extr.aspx</t>
  </si>
  <si>
    <t>Royal-Decree law 11/2022:
Extraordinary 15% increase in retirement and disability pensions</t>
  </si>
  <si>
    <t>https://www.boe.es/buscar/act.php?id=BOE-A-2022-10557</t>
  </si>
  <si>
    <t>Royal-Decree law 11/2022:
Extraordinary credit to reduce the cost of local transport tickets</t>
  </si>
  <si>
    <t>Royal-Decree law 11/2022:
Reduction in the price of rail tickets</t>
  </si>
  <si>
    <t>Royal-Decree law 11/2022:
Tax credit to the gas-intensive industry</t>
  </si>
  <si>
    <t>Royal-Decree law 11/2022:
VAT on electricity reduced from 10% to 5%</t>
  </si>
  <si>
    <t>Royal-Decree law 11/2022:
Social bonus discounts extended</t>
  </si>
  <si>
    <t>Royal-Decree law 11/2022:
Extension of the 20 cents per litre discount on fuel prices</t>
  </si>
  <si>
    <t>Royal-Decree law 11/2022:
Extension of the rent increase freeze at 2% July-December</t>
  </si>
  <si>
    <t>yea</t>
  </si>
  <si>
    <t>Royal-Decree law 11/2022:
direct aid of €200 for wage earners, the self-employed and the unemployed registered at employment offices who live in households with an income of less than €14,000</t>
  </si>
  <si>
    <t>https://www.lavozdegalicia.es/noticia/economia/2023/01/14/hacienda-cifra-1200-millones-coste-cheque-200-euros-beneficiara-6-millones-personas/00031673690766643730404.htm</t>
  </si>
  <si>
    <t>Royal-Decree Law 17/2022:  Reduction of VAT to 5% on sales of natural gas and biomass (pellets, briquettes and firewood)</t>
  </si>
  <si>
    <t>Royal-Decree Law 18/2022: Gas sector
- Extends the limitation of the increase in the regulated tariff for gas (TUR) until 31-Dec-23.
- Termination of gas contracts and associated additional services is facilitated</t>
  </si>
  <si>
    <t>PDF (BOE-A-2022-17040 - 63 págs. - 994 KB)</t>
  </si>
  <si>
    <t xml:space="preserve">https://elpais.com/economia/2022-09-28/por-que-la-tarifa-regulada-del-gas-es-la-mas-barata-para-los-consumidores-domesticos.html </t>
  </si>
  <si>
    <t>Royal-Decree Law 18/2022: Gas sector
- Extension of the heating voucher charged to the Public budget: the minimum aid is increased from 25 to 40</t>
  </si>
  <si>
    <t>Royal-Decree Law 18/2022: Gas sector
-A new transitional reduced tariff is created for homeowners' associations  with communal boilers, until 31-Dec-2023.</t>
  </si>
  <si>
    <t>Royal-Decree Law 18/2022: Electricity sector
- A new category of electricity social bond is created until 31-Dec-23, which will allow a 40% discount for households (1.5 million) whose income is between 1.5 and 2 times the IPREM. It does not give entitlement to the heating bond/voucher</t>
  </si>
  <si>
    <t>https://www.ocu.org/vivienda-y-energia/gas-luz/noticias/nueva-financiacion-bono-social</t>
  </si>
  <si>
    <t>Royal-Decree Law 18/2022: Electricity sector
- The coverage of the current Social Bond is increased: The discount percentages are raised from 60% to 65% (vulnerable) and from 70% to 80% (severely vulnerable). In addition, the subsidised energy limit is raised by 15%</t>
  </si>
  <si>
    <t>Royal-Decree Law 18/2022: Electricity sector
- Power contracted changes: Until December 2023, companies and the self-employed will be allowed more than one power contracted change in a 12-month period. The loss of revenue will be borne by the Public budget</t>
  </si>
  <si>
    <t>Royal-Decree Law 18/2022: Electricity sector
- Intervention in the electricity market: the gas rebate, which limits the selling price to 67 €/MWh, is extended until December 2023</t>
  </si>
  <si>
    <t>https://elpais.com/economia/2022-09-28/por-que-la-tarifa-regulada-del-gas-es-la-mas-barata-para-los-consumidores-domesticos.html</t>
  </si>
  <si>
    <r>
      <rPr>
        <sz val="11"/>
        <rFont val="Arial"/>
        <family val="2"/>
      </rPr>
      <t>Vulnerable consumers aid</t>
    </r>
  </si>
  <si>
    <t>https://www.euractiv.com/section/energy/news/spain-launches-e3-billion-package-to-help-households-with-energy-bills/</t>
  </si>
  <si>
    <t xml:space="preserve">https://www.bonosocial.gob.es/#inicio </t>
  </si>
  <si>
    <t>Aid to the transport sector</t>
  </si>
  <si>
    <t>https://elpais.com/economia/2022-12-27/el-gobierno-aprueba-un-cheque-de-200-euros-para-42-millones-de-hogares-y-rebaja-el-iva-a-los-alimentos-basicos.html</t>
  </si>
  <si>
    <t>Real Decreto-ley</t>
  </si>
  <si>
    <t>Expanding the platea of vulnerable consumers eligible for income support (reaching up to 4.2 million households)</t>
  </si>
  <si>
    <t>Subsidies to farmers to offset the price of fertilisers</t>
  </si>
  <si>
    <t>Aid to farmers (a discount of 20 cents on hydrocarbon tax refunds)</t>
  </si>
  <si>
    <t>Aid to fishermen</t>
  </si>
  <si>
    <t>Royal-Decree law 20/2022: 
VAT on electricity will remain at 5% (compared to the usual 10%), and the electricity tax is reduced to a minimum (0.5%).</t>
  </si>
  <si>
    <t xml:space="preserve">Royal-Decree law 20/2022: 
the generation tax is abolished </t>
  </si>
  <si>
    <t xml:space="preserve"> Royal-Decree law 20/2022: 
Liquidity line through Official Credit Institute (ICO)</t>
  </si>
  <si>
    <t xml:space="preserve"> Royal-Decree law 20/2022: 
Subsidy to industries with intensive gas consumption (especially targeted to the ceramics sector in the province of Castellón)</t>
  </si>
  <si>
    <t xml:space="preserve">Royal-Decree law 20/2022: Extension until 31 Dec 2023 of the suspension of the tax on electricity generation (7%)
</t>
  </si>
  <si>
    <t xml:space="preserve">Royal-Decree law 20/2022:
Extension of the Prohibition of cutting off basic supplies (gas, electricity, water) to vulnerable customers. </t>
  </si>
  <si>
    <t>Royal-Decree law 20/2022:
The 80% reduction in access tariffs for electro-intensive consumers is extended</t>
  </si>
  <si>
    <t>Royal-Decree law 20/2022: 
VAT rebate (5%) for consumers of natural gas and biomass pellets</t>
  </si>
  <si>
    <t>SWEDEN</t>
  </si>
  <si>
    <r>
      <rPr>
        <sz val="11"/>
        <rFont val="Arial"/>
        <family val="2"/>
      </rPr>
      <t>Electricity bill compensation subsidies</t>
    </r>
    <r>
      <rPr>
        <sz val="11"/>
        <color rgb="FF000000"/>
        <rFont val="Arial"/>
        <family val="2"/>
      </rPr>
      <t xml:space="preserve"> for households in South and Centre of Sweden</t>
    </r>
  </si>
  <si>
    <t>Reduction of taxation on diesel and petrol</t>
  </si>
  <si>
    <t>Compensatory payment for fuel costs introduced for private individuals</t>
  </si>
  <si>
    <r>
      <rPr>
        <sz val="11"/>
        <color rgb="FF7F7F7F"/>
        <rFont val="Arial"/>
        <family val="2"/>
      </rPr>
      <t>Climate bonus for electric cars</t>
    </r>
  </si>
  <si>
    <r>
      <rPr>
        <sz val="11"/>
        <rFont val="Arial"/>
        <family val="2"/>
      </rPr>
      <t>Compensatory payment for electricity costs for households in the South and Centre of Sweden</t>
    </r>
  </si>
  <si>
    <r>
      <rPr>
        <sz val="11"/>
        <rFont val="Arial"/>
        <family val="2"/>
      </rPr>
      <t>Housing allowance to protect needy families from the energy prices soaring</t>
    </r>
  </si>
  <si>
    <r>
      <rPr>
        <sz val="11"/>
        <rFont val="Arial"/>
        <family val="2"/>
      </rPr>
      <t>Suspension of GDP indexing of diesel and petrol</t>
    </r>
  </si>
  <si>
    <t>Credit Guarantees to Swedish utilities companies to prevent a financial crisis</t>
  </si>
  <si>
    <t>https://www.bloomberg.com/news/articles/2022-09-04/sweden-to-give-utilities-23-billion-in-credit-guarantees?leadSource=uverify%20wall</t>
  </si>
  <si>
    <t>Support for energy efficiency renovations in single-family households</t>
  </si>
  <si>
    <t>https://www.regeringen.se/pressmeddelanden/2022/11/budgetsatsningar-for-att-bemota-energikrisen-pa-kort-och-lang-sikt/</t>
  </si>
  <si>
    <t>Support for energy-intensive businesses</t>
  </si>
  <si>
    <t>https://www.regeringen.se/pressmeddelanden/2022/12/elprisstod-till-elintensiva-foretag/</t>
  </si>
  <si>
    <t>Support for households against electricity prices - one-off lump-sum payment to households based on consumption</t>
  </si>
  <si>
    <t>https://www.regeringen.se/pressmeddelanden/2023/01/energi--och-naringsminister-ebba-busch-haller-presstraff/</t>
  </si>
  <si>
    <t>Subsidy for for households in southern Sweden (energy area 3 and 4) against high electricity prices ( period 1 October 2021 to September 2022 )</t>
  </si>
  <si>
    <t>09/31/2022</t>
  </si>
  <si>
    <t>Temporary reduction of tax on petrol and diesel</t>
  </si>
  <si>
    <t>Budget Bill for 2023 – reforms to strengthen Sweden in challenging times - Government.se</t>
  </si>
  <si>
    <t>Temporary tax cut on diesel in agriculture, forestry and
aquaculture</t>
  </si>
  <si>
    <r>
      <rPr>
        <b/>
        <sz val="11"/>
        <color rgb="FF444444"/>
        <rFont val="Arial"/>
        <family val="2"/>
      </rPr>
      <t>UK:</t>
    </r>
  </si>
  <si>
    <t>Overall government support for the cost of living.</t>
  </si>
  <si>
    <t>https://www.gov.uk/guidance/council-tax-rebate-factsheet#:~:text=1.-,What%20is%20the%20council%20tax%20rebate%3F,need%20to%20be%20paid%20back</t>
  </si>
  <si>
    <t>Fuel duty cut (5p per liter cut in fuel duties)</t>
  </si>
  <si>
    <t>https://www.gov.uk/government/publications/temporary-cut-to-fuel-duty</t>
  </si>
  <si>
    <t>Energy Bills Support Scheme</t>
  </si>
  <si>
    <t>https://www.gov.uk/government/news/energy-bills-support-scheme-explainer</t>
  </si>
  <si>
    <t>Warm home discount</t>
  </si>
  <si>
    <t>https://lordslibrary.parliament.uk/rising-energy-costs-the-impact-on-households-pensioners-and-those-on-low-incomes/</t>
  </si>
  <si>
    <t>County Councils and Unitary Authorities in England support</t>
  </si>
  <si>
    <t>https://www.gov.uk/government/publications/household-support-fund-guidance-for-local-councils/household-support-fund-final-guidance-for-county-councils-and-unitary-authorities-in-england</t>
  </si>
  <si>
    <t>Cost of Living Support (26 May)</t>
  </si>
  <si>
    <t>https://www.gov.uk/government/news/millions-of-most-vulnerable-households-will-receive-1200-of-help-with-cost-of-living</t>
  </si>
  <si>
    <t>A doubling of the universal rebate through the Energy Bills Support Scheme, providing an additional £200 to households with a domestic energy meter</t>
  </si>
  <si>
    <r>
      <rPr>
        <sz val="11"/>
        <rFont val="Arial"/>
        <family val="2"/>
      </rPr>
      <t>A direct one-off cost of living payment of £650 for households on means-tested benefits. (included in the Cost of Living support)</t>
    </r>
  </si>
  <si>
    <r>
      <rPr>
        <sz val="11"/>
        <rFont val="Arial"/>
        <family val="2"/>
      </rPr>
      <t>A pensioner cost of living payment of £300 for pensioner households paid alongside the Winter Fuel Payment</t>
    </r>
  </si>
  <si>
    <r>
      <rPr>
        <sz val="11"/>
        <rFont val="Arial"/>
        <family val="2"/>
      </rPr>
      <t>A £150 disability cost of living payment to individuals in receipt of extra cost disability benefits</t>
    </r>
    <r>
      <rPr>
        <sz val="11"/>
        <color rgb="FF000000"/>
        <rFont val="Arial"/>
        <family val="2"/>
      </rPr>
      <t xml:space="preserve"> (included in Cost of Living suppport)</t>
    </r>
  </si>
  <si>
    <r>
      <rPr>
        <sz val="11"/>
        <rFont val="Arial"/>
        <family val="2"/>
      </rPr>
      <t>Extension of the Household Support Fund by six months</t>
    </r>
  </si>
  <si>
    <t>Energy Price Cap Freeze (revised down after the government decided to keep it into place only for six months, against the previously announced 2 years)</t>
  </si>
  <si>
    <t>https://www.euronews.com/2022/09/23/britain-economy-energy</t>
  </si>
  <si>
    <t xml:space="preserve">Extension of Cost  of Living payments for means-tested benefits, pensioners, disability benefits </t>
  </si>
  <si>
    <r>
      <rPr>
        <sz val="11"/>
        <color rgb="FF7F5F00"/>
        <rFont val="Arial"/>
        <family val="2"/>
      </rPr>
      <t>Liquidity facility for energy companies</t>
    </r>
  </si>
  <si>
    <t>https://www.ft.com/content/984129f9-a133-468b-bc38-e8c4ec7386d6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</si>
</sst>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_-* #,##0.00\ &quot;€&quot;_-;\-* #,##0.00\ &quot;€&quot;_-;_-* &quot;-&quot;??\ &quot;€&quot;_-;_-@_-"/>
    <numFmt numFmtId="165" formatCode="_(* #,##0.00_);_(* \(#,##0.00\);_(* &quot;-&quot;??_);_(@_)"/>
    <numFmt numFmtId="166" formatCode="yy/mm/dd;@"/>
    <numFmt numFmtId="167" formatCode="###0;###0"/>
    <numFmt numFmtId="168" formatCode="_-* #,##0_-;\-* #,##0_-;_-* &quot;-&quot;??_-;_-@_-"/>
    <numFmt numFmtId="169" formatCode="_(* #,##0.0_);_(* \(#,##0.0\);_(* &quot;-&quot;??_);_(@_)"/>
    <numFmt numFmtId="170" formatCode="_(* #,##0_);_(* \(#,##0\);_(* &quot;-&quot;??_);_(@_)"/>
    <numFmt numFmtId="171" formatCode="yyyy/mm/dd;@"/>
    <numFmt numFmtId="172" formatCode="0.0"/>
    <numFmt numFmtId="173" formatCode="d/m/yy;@"/>
    <numFmt numFmtId="174" formatCode="dd/mm/yy;@"/>
    <numFmt numFmtId="175" formatCode="dd/mm/yyyy;@"/>
    <numFmt numFmtId="176" formatCode="d/m/yyyy;@"/>
  </numFmts>
  <fonts count="58" x14ac:knownFonts="1">
    <font>
      <sz val="10"/>
      <color rgb="FF000000"/>
      <name val="Times New Roman"/>
      <charset val="204"/>
    </font>
    <font>
      <sz val="11"/>
      <color theme="1"/>
      <name val="Calibri"/>
      <family val="2"/>
      <scheme val="minor"/>
    </font>
    <font>
      <b/>
      <sz val="12"/>
      <name val="Arial"/>
      <family val="2"/>
    </font>
    <font>
      <sz val="12"/>
      <name val="Arial"/>
      <family val="2"/>
    </font>
    <font>
      <sz val="12"/>
      <color rgb="FF000000"/>
      <name val="Arial"/>
      <family val="2"/>
    </font>
    <font>
      <i/>
      <sz val="12"/>
      <name val="Arial"/>
      <family val="2"/>
    </font>
    <font>
      <b/>
      <sz val="12"/>
      <name val="Times New Roman"/>
      <family val="1"/>
    </font>
    <font>
      <sz val="11"/>
      <name val="Calibri"/>
      <family val="2"/>
    </font>
    <font>
      <sz val="11"/>
      <name val="Times New Roman"/>
      <family val="1"/>
    </font>
    <font>
      <u/>
      <sz val="11"/>
      <color rgb="FF0000FF"/>
      <name val="Arial"/>
      <family val="2"/>
    </font>
    <font>
      <sz val="11"/>
      <name val="Arial"/>
      <family val="2"/>
    </font>
    <font>
      <sz val="8"/>
      <name val="Times New Roman"/>
      <family val="1"/>
    </font>
    <font>
      <u/>
      <sz val="10"/>
      <color theme="10"/>
      <name val="Times New Roman"/>
      <family val="1"/>
    </font>
    <font>
      <sz val="10"/>
      <name val="Times New Roman"/>
      <family val="1"/>
    </font>
    <font>
      <sz val="11"/>
      <color rgb="FF000000"/>
      <name val="Arial"/>
      <family val="2"/>
    </font>
    <font>
      <b/>
      <sz val="12"/>
      <color rgb="FF000000"/>
      <name val="Arial"/>
      <family val="2"/>
    </font>
    <font>
      <b/>
      <sz val="12"/>
      <name val="Times New Roman"/>
      <family val="2"/>
      <charset val="204"/>
    </font>
    <font>
      <b/>
      <sz val="11"/>
      <color rgb="FF000000"/>
      <name val="Arial"/>
      <family val="2"/>
    </font>
    <font>
      <u/>
      <sz val="11"/>
      <color theme="10"/>
      <name val="Arial"/>
      <family val="2"/>
    </font>
    <font>
      <u/>
      <sz val="11"/>
      <color theme="10"/>
      <name val="Times New Roman"/>
      <family val="1"/>
    </font>
    <font>
      <sz val="11"/>
      <color rgb="FF000000"/>
      <name val="Times New Roman"/>
      <family val="1"/>
    </font>
    <font>
      <sz val="10"/>
      <color rgb="FF000000"/>
      <name val="Times New Roman"/>
      <family val="1"/>
    </font>
    <font>
      <sz val="10"/>
      <color rgb="FF000000"/>
      <name val="Arial"/>
      <family val="2"/>
    </font>
    <font>
      <b/>
      <sz val="11"/>
      <name val="Arial"/>
      <family val="2"/>
    </font>
    <font>
      <b/>
      <sz val="11"/>
      <name val="Times New Roman"/>
      <family val="1"/>
    </font>
    <font>
      <sz val="11"/>
      <color rgb="FF000000"/>
      <name val="Arial"/>
      <family val="2"/>
    </font>
    <font>
      <sz val="11"/>
      <color rgb="FF7F5F00"/>
      <name val="Times New Roman"/>
      <family val="1"/>
    </font>
    <font>
      <b/>
      <sz val="11"/>
      <color rgb="FF000000"/>
      <name val="Times New Roman"/>
      <family val="1"/>
    </font>
    <font>
      <sz val="11"/>
      <color rgb="FFA6A6A6"/>
      <name val="Times New Roman"/>
      <family val="1"/>
    </font>
    <font>
      <sz val="11"/>
      <color rgb="FFA6A6A6"/>
      <name val="Arial"/>
      <family val="2"/>
    </font>
    <font>
      <sz val="11"/>
      <color rgb="FFA6A6A6"/>
      <name val="Arial"/>
      <family val="2"/>
    </font>
    <font>
      <sz val="8"/>
      <name val="Times New Roman"/>
      <family val="1"/>
    </font>
    <font>
      <sz val="10"/>
      <name val="Arial"/>
      <family val="2"/>
    </font>
    <font>
      <u/>
      <sz val="11"/>
      <name val="Arial"/>
      <family val="2"/>
    </font>
    <font>
      <sz val="11"/>
      <color theme="0" tint="-0.499984740745262"/>
      <name val="Arial"/>
      <family val="2"/>
    </font>
    <font>
      <sz val="11"/>
      <color rgb="FF808080"/>
      <name val="Arial"/>
      <family val="2"/>
    </font>
    <font>
      <sz val="11"/>
      <color rgb="FF212121"/>
      <name val="Arial"/>
      <family val="2"/>
    </font>
    <font>
      <sz val="11"/>
      <color rgb="FF7F7F7F"/>
      <name val="Arial"/>
      <family val="2"/>
    </font>
    <font>
      <sz val="11"/>
      <color rgb="FF7F5F00"/>
      <name val="Arial"/>
      <family val="2"/>
    </font>
    <font>
      <sz val="11"/>
      <color theme="1"/>
      <name val="Arial"/>
      <family val="2"/>
    </font>
    <font>
      <sz val="11"/>
      <color rgb="FF0000FF"/>
      <name val="Arial"/>
      <family val="2"/>
    </font>
    <font>
      <sz val="11"/>
      <color rgb="FFFF0000"/>
      <name val="Arial"/>
      <family val="2"/>
    </font>
    <font>
      <sz val="11"/>
      <color rgb="FF131313"/>
      <name val="Arial"/>
      <family val="2"/>
    </font>
    <font>
      <b/>
      <sz val="11"/>
      <color theme="0" tint="-0.499984740745262"/>
      <name val="Arial"/>
      <family val="2"/>
    </font>
    <font>
      <sz val="11"/>
      <color theme="0" tint="-0.34998626667073579"/>
      <name val="Arial"/>
      <family val="2"/>
    </font>
    <font>
      <sz val="11"/>
      <color rgb="FF806000"/>
      <name val="Arial"/>
      <family val="2"/>
    </font>
    <font>
      <u/>
      <sz val="11"/>
      <color rgb="FFFF0000"/>
      <name val="Arial"/>
      <family val="2"/>
    </font>
    <font>
      <sz val="11"/>
      <color rgb="FF7A7A7A"/>
      <name val="Arial"/>
      <family val="2"/>
    </font>
    <font>
      <b/>
      <sz val="11"/>
      <color rgb="FF444444"/>
      <name val="Arial"/>
      <family val="2"/>
    </font>
    <font>
      <sz val="11"/>
      <color rgb="FF444444"/>
      <name val="Arial"/>
      <family val="2"/>
    </font>
    <font>
      <b/>
      <sz val="14"/>
      <name val="Arial"/>
      <family val="2"/>
    </font>
    <font>
      <b/>
      <sz val="16"/>
      <name val="Arial"/>
      <family val="2"/>
    </font>
    <font>
      <u/>
      <sz val="12"/>
      <color theme="10"/>
      <name val="Arial"/>
      <family val="2"/>
    </font>
    <font>
      <b/>
      <u/>
      <sz val="11"/>
      <color rgb="FF000000"/>
      <name val="Arial"/>
      <family val="2"/>
    </font>
    <font>
      <sz val="11"/>
      <color theme="1"/>
      <name val="Calibri"/>
      <family val="2"/>
      <charset val="161"/>
      <scheme val="minor"/>
    </font>
    <font>
      <sz val="10"/>
      <name val="Arial"/>
      <family val="2"/>
      <charset val="161"/>
    </font>
    <font>
      <sz val="10"/>
      <name val="Arial Greek"/>
      <charset val="161"/>
    </font>
    <font>
      <sz val="11"/>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bgColor indexed="64"/>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style="thin">
        <color indexed="64"/>
      </bottom>
      <diagonal/>
    </border>
    <border>
      <left style="thin">
        <color rgb="FF000000"/>
      </left>
      <right/>
      <top style="thin">
        <color rgb="FF000000"/>
      </top>
      <bottom style="medium">
        <color indexed="64"/>
      </bottom>
      <diagonal/>
    </border>
    <border>
      <left/>
      <right/>
      <top/>
      <bottom style="medium">
        <color indexed="64"/>
      </bottom>
      <diagonal/>
    </border>
    <border>
      <left/>
      <right/>
      <top style="thin">
        <color rgb="FF000000"/>
      </top>
      <bottom style="medium">
        <color indexed="64"/>
      </bottom>
      <diagonal/>
    </border>
    <border>
      <left/>
      <right/>
      <top/>
      <bottom style="thin">
        <color rgb="FF000000"/>
      </bottom>
      <diagonal/>
    </border>
    <border>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bottom/>
      <diagonal/>
    </border>
    <border>
      <left style="thin">
        <color rgb="FF000000"/>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rgb="FF000000"/>
      </left>
      <right style="thin">
        <color rgb="FF000000"/>
      </right>
      <top style="medium">
        <color indexed="64"/>
      </top>
      <bottom style="thin">
        <color indexed="64"/>
      </bottom>
      <diagonal/>
    </border>
    <border>
      <left style="thin">
        <color rgb="FF000000"/>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rgb="FF000000"/>
      </left>
      <right style="medium">
        <color indexed="64"/>
      </right>
      <top/>
      <bottom style="thin">
        <color rgb="FF000000"/>
      </bottom>
      <diagonal/>
    </border>
    <border>
      <left style="thin">
        <color rgb="FF000000"/>
      </left>
      <right style="medium">
        <color indexed="64"/>
      </right>
      <top/>
      <bottom style="medium">
        <color indexed="64"/>
      </bottom>
      <diagonal/>
    </border>
    <border>
      <left style="thin">
        <color rgb="FF000000"/>
      </left>
      <right/>
      <top style="medium">
        <color indexed="64"/>
      </top>
      <bottom style="thin">
        <color indexed="64"/>
      </bottom>
      <diagonal/>
    </border>
    <border>
      <left style="thin">
        <color rgb="FF000000"/>
      </left>
      <right style="thin">
        <color rgb="FF000000"/>
      </right>
      <top style="medium">
        <color indexed="64"/>
      </top>
      <bottom style="thin">
        <color rgb="FF000000"/>
      </bottom>
      <diagonal/>
    </border>
    <border>
      <left style="thin">
        <color indexed="64"/>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rgb="FF000000"/>
      </left>
      <right/>
      <top style="medium">
        <color indexed="64"/>
      </top>
      <bottom/>
      <diagonal/>
    </border>
    <border>
      <left style="thin">
        <color rgb="FF000000"/>
      </left>
      <right style="medium">
        <color indexed="64"/>
      </right>
      <top style="medium">
        <color indexed="64"/>
      </top>
      <bottom/>
      <diagonal/>
    </border>
    <border>
      <left/>
      <right style="thin">
        <color indexed="64"/>
      </right>
      <top/>
      <bottom/>
      <diagonal/>
    </border>
    <border>
      <left/>
      <right style="thin">
        <color indexed="64"/>
      </right>
      <top/>
      <bottom style="thin">
        <color indexed="64"/>
      </bottom>
      <diagonal/>
    </border>
  </borders>
  <cellStyleXfs count="12">
    <xf numFmtId="0" fontId="0" fillId="0" borderId="0"/>
    <xf numFmtId="0" fontId="12" fillId="0" borderId="0" applyNumberFormat="0" applyFill="0" applyBorder="0" applyAlignment="0" applyProtection="0"/>
    <xf numFmtId="43" fontId="21" fillId="0" borderId="0" applyFont="0" applyFill="0" applyBorder="0" applyAlignment="0" applyProtection="0"/>
    <xf numFmtId="0" fontId="54" fillId="0" borderId="0"/>
    <xf numFmtId="0" fontId="55" fillId="0" borderId="0"/>
    <xf numFmtId="0" fontId="56" fillId="0" borderId="0"/>
    <xf numFmtId="0" fontId="1" fillId="0" borderId="0"/>
    <xf numFmtId="43" fontId="55" fillId="0" borderId="0" applyFont="0" applyFill="0" applyBorder="0" applyAlignment="0" applyProtection="0"/>
    <xf numFmtId="9" fontId="55" fillId="0" borderId="0" applyFon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cellStyleXfs>
  <cellXfs count="444">
    <xf numFmtId="0" fontId="0" fillId="0" borderId="0" xfId="0" applyAlignment="1">
      <alignment horizontal="left" vertical="top"/>
    </xf>
    <xf numFmtId="0" fontId="3" fillId="0" borderId="0" xfId="0" applyFont="1" applyAlignment="1">
      <alignment horizontal="left" vertical="top"/>
    </xf>
    <xf numFmtId="0" fontId="14" fillId="0" borderId="0" xfId="0" applyFont="1" applyAlignment="1">
      <alignment horizontal="left" vertical="top"/>
    </xf>
    <xf numFmtId="0" fontId="20" fillId="0" borderId="0" xfId="0" applyFont="1" applyAlignment="1">
      <alignment horizontal="left" vertical="top"/>
    </xf>
    <xf numFmtId="0" fontId="22" fillId="0" borderId="0" xfId="0" applyFont="1" applyAlignment="1">
      <alignment horizontal="left" vertical="top"/>
    </xf>
    <xf numFmtId="0" fontId="10" fillId="0" borderId="0" xfId="0" applyFont="1" applyAlignment="1">
      <alignment horizontal="left" vertical="top"/>
    </xf>
    <xf numFmtId="0" fontId="8" fillId="0" borderId="0" xfId="0" applyFont="1" applyAlignment="1">
      <alignment horizontal="left" vertical="top"/>
    </xf>
    <xf numFmtId="0" fontId="25" fillId="0" borderId="0" xfId="0" applyFont="1" applyAlignment="1">
      <alignment horizontal="left" vertical="top"/>
    </xf>
    <xf numFmtId="0" fontId="8" fillId="0" borderId="4" xfId="0" applyFont="1" applyBorder="1" applyAlignment="1">
      <alignment horizontal="left" vertical="top" wrapText="1"/>
    </xf>
    <xf numFmtId="0" fontId="20" fillId="0" borderId="4" xfId="0" applyFont="1" applyBorder="1" applyAlignment="1">
      <alignment horizontal="left" vertical="top" wrapText="1"/>
    </xf>
    <xf numFmtId="0" fontId="0" fillId="0" borderId="0" xfId="0" applyAlignment="1">
      <alignment horizontal="right" vertical="top"/>
    </xf>
    <xf numFmtId="0" fontId="23" fillId="0" borderId="0" xfId="0" applyFont="1" applyAlignment="1">
      <alignment horizontal="left" vertical="top"/>
    </xf>
    <xf numFmtId="0" fontId="4" fillId="0" borderId="0" xfId="0" applyFont="1" applyAlignment="1">
      <alignment horizontal="left" vertical="top"/>
    </xf>
    <xf numFmtId="0" fontId="29" fillId="0" borderId="0" xfId="0" applyFont="1" applyAlignment="1">
      <alignment horizontal="left" vertical="top"/>
    </xf>
    <xf numFmtId="0" fontId="30" fillId="0" borderId="0" xfId="0" applyFont="1" applyAlignment="1">
      <alignment horizontal="left" vertical="top"/>
    </xf>
    <xf numFmtId="0" fontId="5" fillId="0" borderId="0" xfId="0" applyFont="1" applyAlignment="1">
      <alignment horizontal="center" vertical="top" wrapText="1"/>
    </xf>
    <xf numFmtId="0" fontId="20" fillId="0" borderId="0" xfId="0" applyFont="1" applyAlignment="1">
      <alignment horizontal="left" vertical="top" wrapText="1"/>
    </xf>
    <xf numFmtId="0" fontId="23" fillId="0" borderId="4" xfId="0" applyFont="1" applyBorder="1" applyAlignment="1">
      <alignment horizontal="left" vertical="top" wrapText="1"/>
    </xf>
    <xf numFmtId="0" fontId="14" fillId="0" borderId="4" xfId="0" applyFont="1" applyBorder="1" applyAlignment="1">
      <alignment horizontal="left" vertical="top"/>
    </xf>
    <xf numFmtId="14" fontId="14" fillId="0" borderId="4" xfId="0" applyNumberFormat="1" applyFont="1" applyBorder="1" applyAlignment="1">
      <alignment horizontal="center" vertical="top"/>
    </xf>
    <xf numFmtId="0" fontId="17" fillId="0" borderId="0" xfId="0" applyFont="1" applyAlignment="1">
      <alignment horizontal="left" vertical="top"/>
    </xf>
    <xf numFmtId="0" fontId="8" fillId="0" borderId="18" xfId="0" applyFont="1" applyBorder="1" applyAlignment="1">
      <alignment horizontal="left" vertical="top" wrapText="1"/>
    </xf>
    <xf numFmtId="0" fontId="12" fillId="0" borderId="4" xfId="1" applyBorder="1" applyAlignment="1">
      <alignment vertical="top" wrapText="1"/>
    </xf>
    <xf numFmtId="0" fontId="12" fillId="0" borderId="4" xfId="1" applyBorder="1" applyAlignment="1">
      <alignment horizontal="left" vertical="top" wrapText="1"/>
    </xf>
    <xf numFmtId="0" fontId="19" fillId="0" borderId="4" xfId="1" applyFont="1" applyBorder="1" applyAlignment="1">
      <alignment horizontal="left" vertical="top" wrapText="1"/>
    </xf>
    <xf numFmtId="0" fontId="2" fillId="0" borderId="4" xfId="0" applyFont="1" applyBorder="1" applyAlignment="1">
      <alignment horizontal="left" vertical="center" wrapText="1"/>
    </xf>
    <xf numFmtId="0" fontId="19" fillId="0" borderId="0" xfId="1" applyFont="1" applyBorder="1" applyAlignment="1">
      <alignment horizontal="left" vertical="top" wrapText="1"/>
    </xf>
    <xf numFmtId="167" fontId="26" fillId="0" borderId="20" xfId="0" applyNumberFormat="1" applyFont="1" applyBorder="1" applyAlignment="1">
      <alignment horizontal="left" vertical="top" wrapText="1"/>
    </xf>
    <xf numFmtId="167" fontId="26" fillId="0" borderId="26" xfId="0" applyNumberFormat="1" applyFont="1" applyBorder="1" applyAlignment="1">
      <alignment horizontal="left" vertical="top" wrapText="1"/>
    </xf>
    <xf numFmtId="0" fontId="26" fillId="0" borderId="26" xfId="0" applyFont="1" applyBorder="1" applyAlignment="1">
      <alignment horizontal="left" vertical="top" wrapText="1"/>
    </xf>
    <xf numFmtId="0" fontId="24" fillId="0" borderId="31" xfId="0" applyFont="1" applyBorder="1" applyAlignment="1">
      <alignment horizontal="left" vertical="top" wrapText="1"/>
    </xf>
    <xf numFmtId="0" fontId="13" fillId="0" borderId="15" xfId="0" applyFont="1" applyBorder="1" applyAlignment="1">
      <alignment horizontal="left" vertical="top" wrapText="1"/>
    </xf>
    <xf numFmtId="1" fontId="8" fillId="0" borderId="0" xfId="0" applyNumberFormat="1" applyFont="1" applyAlignment="1">
      <alignment horizontal="right" vertical="top" wrapText="1"/>
    </xf>
    <xf numFmtId="0" fontId="23" fillId="0" borderId="4" xfId="0" applyFont="1" applyBorder="1" applyAlignment="1">
      <alignment horizontal="left" vertical="center" wrapText="1"/>
    </xf>
    <xf numFmtId="0" fontId="12" fillId="0" borderId="0" xfId="1" applyBorder="1" applyAlignment="1">
      <alignment horizontal="left" vertical="top" wrapText="1"/>
    </xf>
    <xf numFmtId="0" fontId="2" fillId="0" borderId="4" xfId="0" applyFont="1" applyBorder="1" applyAlignment="1">
      <alignment vertical="center" wrapText="1"/>
    </xf>
    <xf numFmtId="0" fontId="23" fillId="0" borderId="0" xfId="0" applyFont="1" applyAlignment="1">
      <alignment horizontal="left" vertical="top" wrapText="1"/>
    </xf>
    <xf numFmtId="0" fontId="16" fillId="0" borderId="4" xfId="0" applyFont="1" applyBorder="1" applyAlignment="1">
      <alignment horizontal="left" vertical="center" wrapText="1"/>
    </xf>
    <xf numFmtId="0" fontId="23" fillId="0" borderId="4" xfId="0" applyFont="1" applyBorder="1" applyAlignment="1">
      <alignment vertical="center" wrapText="1"/>
    </xf>
    <xf numFmtId="0" fontId="17" fillId="0" borderId="4" xfId="0" applyFont="1" applyBorder="1" applyAlignment="1">
      <alignment vertical="center"/>
    </xf>
    <xf numFmtId="0" fontId="23" fillId="0" borderId="1" xfId="0" applyFont="1" applyBorder="1" applyAlignment="1">
      <alignment horizontal="left" vertical="center" wrapText="1"/>
    </xf>
    <xf numFmtId="0" fontId="23" fillId="0" borderId="2" xfId="0" applyFont="1" applyBorder="1" applyAlignment="1">
      <alignment horizontal="left" vertical="center" wrapText="1"/>
    </xf>
    <xf numFmtId="0" fontId="0" fillId="0" borderId="0" xfId="0" applyAlignment="1">
      <alignment horizontal="center" vertical="top"/>
    </xf>
    <xf numFmtId="0" fontId="22" fillId="0" borderId="0" xfId="0" applyFont="1" applyAlignment="1">
      <alignment horizontal="center" vertical="top"/>
    </xf>
    <xf numFmtId="0" fontId="10" fillId="0" borderId="4" xfId="0" applyFont="1" applyBorder="1" applyAlignment="1">
      <alignment horizontal="left" vertical="top" wrapText="1"/>
    </xf>
    <xf numFmtId="0" fontId="10" fillId="0" borderId="4" xfId="0" applyFont="1" applyBorder="1" applyAlignment="1">
      <alignment vertical="top" wrapText="1"/>
    </xf>
    <xf numFmtId="0" fontId="23" fillId="0" borderId="0" xfId="0" applyFont="1" applyAlignment="1">
      <alignment vertical="top"/>
    </xf>
    <xf numFmtId="0" fontId="14" fillId="0" borderId="0" xfId="0" applyFont="1" applyAlignment="1">
      <alignment horizontal="right" vertical="top"/>
    </xf>
    <xf numFmtId="0" fontId="14" fillId="0" borderId="0" xfId="0" applyFont="1" applyAlignment="1">
      <alignment horizontal="center" vertical="top"/>
    </xf>
    <xf numFmtId="0" fontId="10" fillId="0" borderId="2" xfId="0" applyFont="1" applyBorder="1" applyAlignment="1">
      <alignment horizontal="right" vertical="top" wrapText="1"/>
    </xf>
    <xf numFmtId="0" fontId="14" fillId="0" borderId="2" xfId="0" applyFont="1" applyBorder="1" applyAlignment="1">
      <alignment horizontal="left" vertical="top" wrapText="1"/>
    </xf>
    <xf numFmtId="0" fontId="14" fillId="0" borderId="0" xfId="0" applyFont="1" applyAlignment="1">
      <alignment vertical="top"/>
    </xf>
    <xf numFmtId="14" fontId="14" fillId="0" borderId="2" xfId="0" applyNumberFormat="1" applyFont="1" applyBorder="1" applyAlignment="1">
      <alignment horizontal="center" vertical="top" wrapText="1"/>
    </xf>
    <xf numFmtId="0" fontId="10" fillId="0" borderId="0" xfId="0" applyFont="1" applyAlignment="1">
      <alignment vertical="top"/>
    </xf>
    <xf numFmtId="0" fontId="14" fillId="0" borderId="4" xfId="0" applyFont="1" applyBorder="1" applyAlignment="1">
      <alignment vertical="top"/>
    </xf>
    <xf numFmtId="170" fontId="10" fillId="0" borderId="4" xfId="0" applyNumberFormat="1" applyFont="1" applyBorder="1" applyAlignment="1">
      <alignment horizontal="right" vertical="top"/>
    </xf>
    <xf numFmtId="0" fontId="14" fillId="0" borderId="0" xfId="0" applyFont="1" applyAlignment="1">
      <alignment horizontal="left" vertical="top" wrapText="1"/>
    </xf>
    <xf numFmtId="0" fontId="17" fillId="0" borderId="4" xfId="0" applyFont="1" applyBorder="1" applyAlignment="1">
      <alignment horizontal="left" vertical="center" wrapText="1"/>
    </xf>
    <xf numFmtId="0" fontId="14" fillId="0" borderId="0" xfId="0" applyFont="1" applyAlignment="1">
      <alignment horizontal="center" vertical="top" wrapText="1"/>
    </xf>
    <xf numFmtId="168" fontId="10" fillId="0" borderId="4" xfId="2" applyNumberFormat="1" applyFont="1" applyBorder="1" applyAlignment="1">
      <alignment horizontal="right" vertical="top" wrapText="1"/>
    </xf>
    <xf numFmtId="0" fontId="23" fillId="0" borderId="31" xfId="0" applyFont="1" applyBorder="1" applyAlignment="1">
      <alignment horizontal="left" vertical="top" wrapText="1"/>
    </xf>
    <xf numFmtId="0" fontId="10" fillId="0" borderId="15" xfId="0" applyFont="1" applyBorder="1" applyAlignment="1">
      <alignment vertical="top" wrapText="1"/>
    </xf>
    <xf numFmtId="0" fontId="10" fillId="0" borderId="18" xfId="0" applyFont="1" applyBorder="1" applyAlignment="1">
      <alignment horizontal="left" vertical="top" wrapText="1"/>
    </xf>
    <xf numFmtId="170" fontId="10" fillId="0" borderId="19" xfId="0" applyNumberFormat="1" applyFont="1" applyBorder="1" applyAlignment="1">
      <alignment horizontal="right" vertical="top"/>
    </xf>
    <xf numFmtId="0" fontId="10" fillId="0" borderId="20" xfId="0" applyFont="1" applyBorder="1" applyAlignment="1">
      <alignment horizontal="left" vertical="top" wrapText="1"/>
    </xf>
    <xf numFmtId="0" fontId="10" fillId="0" borderId="26" xfId="0" applyFont="1" applyBorder="1" applyAlignment="1">
      <alignment vertical="top" wrapText="1"/>
    </xf>
    <xf numFmtId="170" fontId="10" fillId="0" borderId="27" xfId="0" applyNumberFormat="1" applyFont="1" applyBorder="1" applyAlignment="1">
      <alignment horizontal="right" vertical="top"/>
    </xf>
    <xf numFmtId="0" fontId="10" fillId="0" borderId="0" xfId="0" applyFont="1" applyAlignment="1">
      <alignment horizontal="left" vertical="top" wrapText="1"/>
    </xf>
    <xf numFmtId="0" fontId="10" fillId="0" borderId="0" xfId="0" applyFont="1" applyAlignment="1">
      <alignment vertical="top" wrapText="1"/>
    </xf>
    <xf numFmtId="0" fontId="10" fillId="0" borderId="0" xfId="0" applyFont="1" applyAlignment="1">
      <alignment horizontal="right" vertical="top" wrapText="1"/>
    </xf>
    <xf numFmtId="173" fontId="10" fillId="0" borderId="0" xfId="0" applyNumberFormat="1" applyFont="1" applyAlignment="1">
      <alignment horizontal="center" vertical="top" wrapText="1"/>
    </xf>
    <xf numFmtId="173" fontId="14" fillId="0" borderId="0" xfId="0" applyNumberFormat="1" applyFont="1" applyAlignment="1">
      <alignment horizontal="center" vertical="top" wrapText="1"/>
    </xf>
    <xf numFmtId="0" fontId="14" fillId="0" borderId="0" xfId="0" applyFont="1" applyAlignment="1">
      <alignment vertical="top" wrapText="1"/>
    </xf>
    <xf numFmtId="0" fontId="18" fillId="0" borderId="0" xfId="1" applyFont="1" applyBorder="1" applyAlignment="1">
      <alignment horizontal="left" vertical="top" wrapText="1"/>
    </xf>
    <xf numFmtId="0" fontId="34" fillId="0" borderId="0" xfId="0" applyFont="1" applyAlignment="1">
      <alignment vertical="top" wrapText="1"/>
    </xf>
    <xf numFmtId="0" fontId="34" fillId="0" borderId="0" xfId="0" applyFont="1" applyAlignment="1">
      <alignment horizontal="right" vertical="top" wrapText="1"/>
    </xf>
    <xf numFmtId="0" fontId="14" fillId="0" borderId="0" xfId="0" applyFont="1" applyAlignment="1">
      <alignment horizontal="right" vertical="top" wrapText="1"/>
    </xf>
    <xf numFmtId="0" fontId="10" fillId="0" borderId="4" xfId="0" applyFont="1" applyBorder="1" applyAlignment="1">
      <alignment horizontal="right" vertical="top" wrapText="1"/>
    </xf>
    <xf numFmtId="0" fontId="18" fillId="0" borderId="4" xfId="1" applyFont="1" applyFill="1" applyBorder="1" applyAlignment="1">
      <alignment vertical="center" wrapText="1"/>
    </xf>
    <xf numFmtId="0" fontId="18" fillId="0" borderId="4" xfId="1" applyFont="1" applyFill="1" applyBorder="1" applyAlignment="1">
      <alignment horizontal="left" vertical="center" wrapText="1"/>
    </xf>
    <xf numFmtId="0" fontId="14" fillId="0" borderId="4" xfId="0" applyFont="1" applyBorder="1" applyAlignment="1">
      <alignment horizontal="left" vertical="top" wrapText="1"/>
    </xf>
    <xf numFmtId="0" fontId="14" fillId="0" borderId="4" xfId="0" applyFont="1" applyBorder="1" applyAlignment="1">
      <alignment vertical="top" wrapText="1"/>
    </xf>
    <xf numFmtId="0" fontId="18" fillId="0" borderId="4" xfId="1" applyFont="1" applyBorder="1" applyAlignment="1">
      <alignment horizontal="left" vertical="top" wrapText="1"/>
    </xf>
    <xf numFmtId="0" fontId="10" fillId="3" borderId="4" xfId="0" applyFont="1" applyFill="1" applyBorder="1" applyAlignment="1">
      <alignment horizontal="left" vertical="top" wrapText="1"/>
    </xf>
    <xf numFmtId="0" fontId="14" fillId="3" borderId="4" xfId="0" applyFont="1" applyFill="1" applyBorder="1" applyAlignment="1">
      <alignment vertical="top" wrapText="1"/>
    </xf>
    <xf numFmtId="0" fontId="10" fillId="3" borderId="4" xfId="0" applyFont="1" applyFill="1" applyBorder="1" applyAlignment="1">
      <alignment vertical="top" wrapText="1"/>
    </xf>
    <xf numFmtId="0" fontId="10" fillId="0" borderId="4" xfId="0" applyFont="1" applyBorder="1" applyAlignment="1">
      <alignment vertical="top"/>
    </xf>
    <xf numFmtId="0" fontId="33" fillId="0" borderId="4" xfId="1" applyFont="1" applyFill="1" applyBorder="1" applyAlignment="1">
      <alignment horizontal="left" vertical="top" wrapText="1"/>
    </xf>
    <xf numFmtId="3" fontId="10" fillId="0" borderId="4" xfId="0" applyNumberFormat="1" applyFont="1" applyBorder="1" applyAlignment="1">
      <alignment horizontal="right" vertical="top" wrapText="1"/>
    </xf>
    <xf numFmtId="0" fontId="34" fillId="0" borderId="4" xfId="0" applyFont="1" applyBorder="1" applyAlignment="1">
      <alignment horizontal="left" vertical="top" wrapText="1"/>
    </xf>
    <xf numFmtId="0" fontId="34" fillId="0" borderId="4" xfId="0" applyFont="1" applyBorder="1" applyAlignment="1">
      <alignment vertical="top" wrapText="1"/>
    </xf>
    <xf numFmtId="0" fontId="34" fillId="0" borderId="4" xfId="0" applyFont="1" applyBorder="1" applyAlignment="1">
      <alignment horizontal="right" vertical="top" wrapText="1"/>
    </xf>
    <xf numFmtId="0" fontId="18" fillId="3" borderId="4" xfId="1" applyFont="1" applyFill="1" applyBorder="1" applyAlignment="1">
      <alignment horizontal="left" vertical="center" wrapText="1"/>
    </xf>
    <xf numFmtId="0" fontId="35" fillId="0" borderId="4" xfId="0" applyFont="1" applyBorder="1" applyAlignment="1">
      <alignment horizontal="left" vertical="top" wrapText="1"/>
    </xf>
    <xf numFmtId="0" fontId="35" fillId="0" borderId="4" xfId="0" applyFont="1" applyBorder="1" applyAlignment="1">
      <alignment vertical="top" wrapText="1"/>
    </xf>
    <xf numFmtId="0" fontId="35" fillId="0" borderId="4" xfId="0" applyFont="1" applyBorder="1" applyAlignment="1">
      <alignment horizontal="right" vertical="top" wrapText="1"/>
    </xf>
    <xf numFmtId="0" fontId="14" fillId="0" borderId="4" xfId="0" applyFont="1" applyBorder="1" applyAlignment="1">
      <alignment horizontal="right" vertical="top" wrapText="1"/>
    </xf>
    <xf numFmtId="0" fontId="10" fillId="0" borderId="4" xfId="0" applyFont="1" applyBorder="1" applyAlignment="1">
      <alignment horizontal="left" vertical="top"/>
    </xf>
    <xf numFmtId="0" fontId="10" fillId="0" borderId="15" xfId="0" applyFont="1" applyBorder="1" applyAlignment="1">
      <alignment horizontal="left" vertical="top" wrapText="1"/>
    </xf>
    <xf numFmtId="0" fontId="10" fillId="0" borderId="26" xfId="0" applyFont="1" applyBorder="1" applyAlignment="1">
      <alignment horizontal="left" vertical="top" wrapText="1"/>
    </xf>
    <xf numFmtId="0" fontId="17" fillId="0" borderId="4" xfId="0" applyFont="1" applyBorder="1" applyAlignment="1">
      <alignment vertical="center" wrapText="1"/>
    </xf>
    <xf numFmtId="0" fontId="14" fillId="0" borderId="0" xfId="0" applyFont="1" applyAlignment="1">
      <alignment vertical="center"/>
    </xf>
    <xf numFmtId="0" fontId="23" fillId="0" borderId="15" xfId="0" applyFont="1" applyBorder="1" applyAlignment="1">
      <alignment vertical="top" wrapText="1"/>
    </xf>
    <xf numFmtId="168" fontId="23" fillId="0" borderId="16" xfId="2" applyNumberFormat="1" applyFont="1" applyBorder="1" applyAlignment="1">
      <alignment horizontal="right" vertical="top" wrapText="1"/>
    </xf>
    <xf numFmtId="49" fontId="10" fillId="0" borderId="4" xfId="0" applyNumberFormat="1" applyFont="1" applyBorder="1" applyAlignment="1">
      <alignment horizontal="center" vertical="top" wrapText="1"/>
    </xf>
    <xf numFmtId="49" fontId="14" fillId="0" borderId="4" xfId="0" applyNumberFormat="1" applyFont="1" applyBorder="1" applyAlignment="1">
      <alignment horizontal="center" vertical="top" wrapText="1"/>
    </xf>
    <xf numFmtId="0" fontId="17" fillId="0" borderId="4" xfId="0" applyFont="1" applyBorder="1" applyAlignment="1">
      <alignment horizontal="center" vertical="center" wrapText="1"/>
    </xf>
    <xf numFmtId="0" fontId="12" fillId="0" borderId="4" xfId="1" applyFill="1" applyBorder="1" applyAlignment="1">
      <alignment horizontal="left" vertical="top" wrapText="1"/>
    </xf>
    <xf numFmtId="0" fontId="26" fillId="0" borderId="4" xfId="0" applyFont="1" applyBorder="1" applyAlignment="1">
      <alignment horizontal="left" vertical="top" wrapText="1"/>
    </xf>
    <xf numFmtId="0" fontId="23" fillId="0" borderId="4" xfId="0" applyFont="1" applyBorder="1" applyAlignment="1">
      <alignment horizontal="left" vertical="center"/>
    </xf>
    <xf numFmtId="0" fontId="4" fillId="0" borderId="0" xfId="0" applyFont="1" applyAlignment="1">
      <alignment horizontal="left" vertical="center"/>
    </xf>
    <xf numFmtId="0" fontId="25" fillId="0" borderId="0" xfId="0" applyFont="1" applyAlignment="1">
      <alignment horizontal="left" vertical="top" wrapText="1"/>
    </xf>
    <xf numFmtId="172" fontId="14" fillId="0" borderId="4" xfId="0" applyNumberFormat="1" applyFont="1" applyBorder="1" applyAlignment="1">
      <alignment horizontal="right" vertical="top"/>
    </xf>
    <xf numFmtId="0" fontId="29" fillId="0" borderId="4" xfId="0" applyFont="1" applyBorder="1" applyAlignment="1">
      <alignment horizontal="left" vertical="top" wrapText="1"/>
    </xf>
    <xf numFmtId="0" fontId="29" fillId="0" borderId="4" xfId="0" applyFont="1" applyBorder="1" applyAlignment="1">
      <alignment vertical="top" wrapText="1"/>
    </xf>
    <xf numFmtId="172" fontId="29" fillId="0" borderId="4" xfId="0" applyNumberFormat="1" applyFont="1" applyBorder="1" applyAlignment="1">
      <alignment horizontal="right" vertical="top"/>
    </xf>
    <xf numFmtId="0" fontId="29" fillId="0" borderId="4" xfId="0" applyFont="1" applyBorder="1" applyAlignment="1">
      <alignment horizontal="center" vertical="top" wrapText="1"/>
    </xf>
    <xf numFmtId="0" fontId="17" fillId="0" borderId="6" xfId="0" applyFont="1" applyBorder="1" applyAlignment="1">
      <alignment horizontal="left" vertical="center" wrapText="1"/>
    </xf>
    <xf numFmtId="0" fontId="17" fillId="0" borderId="6" xfId="0" applyFont="1" applyBorder="1" applyAlignment="1">
      <alignment vertical="center" wrapText="1"/>
    </xf>
    <xf numFmtId="0" fontId="28" fillId="0" borderId="4" xfId="0" applyFont="1" applyBorder="1" applyAlignment="1">
      <alignment horizontal="left" vertical="top" wrapText="1"/>
    </xf>
    <xf numFmtId="1" fontId="28" fillId="0" borderId="4" xfId="0" applyNumberFormat="1" applyFont="1" applyBorder="1" applyAlignment="1">
      <alignment horizontal="right" vertical="top" wrapText="1"/>
    </xf>
    <xf numFmtId="1" fontId="8" fillId="0" borderId="4" xfId="0" applyNumberFormat="1" applyFont="1" applyBorder="1" applyAlignment="1">
      <alignment horizontal="right" vertical="top" wrapText="1"/>
    </xf>
    <xf numFmtId="1" fontId="26" fillId="0" borderId="4" xfId="0" applyNumberFormat="1" applyFont="1" applyBorder="1" applyAlignment="1">
      <alignment horizontal="right" vertical="top" wrapText="1"/>
    </xf>
    <xf numFmtId="14" fontId="26" fillId="0" borderId="4" xfId="0" applyNumberFormat="1" applyFont="1" applyBorder="1" applyAlignment="1">
      <alignment horizontal="left" vertical="top" wrapText="1"/>
    </xf>
    <xf numFmtId="0" fontId="12" fillId="0" borderId="4" xfId="1" applyFill="1" applyBorder="1" applyAlignment="1">
      <alignment vertical="top" wrapText="1"/>
    </xf>
    <xf numFmtId="168" fontId="10" fillId="0" borderId="4" xfId="2" applyNumberFormat="1" applyFont="1" applyFill="1" applyBorder="1" applyAlignment="1">
      <alignment horizontal="right" vertical="top" wrapText="1"/>
    </xf>
    <xf numFmtId="0" fontId="36" fillId="0" borderId="4" xfId="0" applyFont="1" applyBorder="1" applyAlignment="1">
      <alignment horizontal="left" vertical="top" wrapText="1"/>
    </xf>
    <xf numFmtId="168" fontId="34" fillId="0" borderId="4" xfId="2" applyNumberFormat="1" applyFont="1" applyFill="1" applyBorder="1" applyAlignment="1">
      <alignment horizontal="right" vertical="top" wrapText="1"/>
    </xf>
    <xf numFmtId="0" fontId="38" fillId="0" borderId="4" xfId="0" applyFont="1" applyBorder="1" applyAlignment="1">
      <alignment horizontal="left" vertical="top" wrapText="1"/>
    </xf>
    <xf numFmtId="0" fontId="38" fillId="0" borderId="4" xfId="0" applyFont="1" applyBorder="1" applyAlignment="1">
      <alignment vertical="top" wrapText="1"/>
    </xf>
    <xf numFmtId="0" fontId="18" fillId="0" borderId="4" xfId="1" applyFont="1" applyFill="1" applyBorder="1" applyAlignment="1">
      <alignment horizontal="left" vertical="top" wrapText="1"/>
    </xf>
    <xf numFmtId="0" fontId="10" fillId="0" borderId="8" xfId="0" applyFont="1" applyBorder="1" applyAlignment="1">
      <alignment horizontal="left" vertical="top" wrapText="1"/>
    </xf>
    <xf numFmtId="165" fontId="14" fillId="0" borderId="19" xfId="0" applyNumberFormat="1" applyFont="1" applyBorder="1" applyAlignment="1">
      <alignment horizontal="right" vertical="top"/>
    </xf>
    <xf numFmtId="167" fontId="38" fillId="0" borderId="20" xfId="0" applyNumberFormat="1" applyFont="1" applyBorder="1" applyAlignment="1">
      <alignment horizontal="left" vertical="top" wrapText="1"/>
    </xf>
    <xf numFmtId="167" fontId="38" fillId="0" borderId="26" xfId="0" applyNumberFormat="1" applyFont="1" applyBorder="1" applyAlignment="1">
      <alignment vertical="top" wrapText="1"/>
    </xf>
    <xf numFmtId="0" fontId="38" fillId="0" borderId="26" xfId="0" applyFont="1" applyBorder="1" applyAlignment="1">
      <alignment vertical="top" wrapText="1"/>
    </xf>
    <xf numFmtId="0" fontId="14" fillId="0" borderId="0" xfId="0" applyFont="1" applyAlignment="1">
      <alignment horizontal="left" vertical="center"/>
    </xf>
    <xf numFmtId="17" fontId="14" fillId="0" borderId="4" xfId="0" applyNumberFormat="1" applyFont="1" applyBorder="1" applyAlignment="1">
      <alignment horizontal="left" vertical="top" wrapText="1"/>
    </xf>
    <xf numFmtId="0" fontId="18" fillId="0" borderId="0" xfId="1" applyFont="1" applyFill="1" applyBorder="1" applyAlignment="1">
      <alignment horizontal="left" vertical="top" wrapText="1"/>
    </xf>
    <xf numFmtId="0" fontId="17" fillId="0" borderId="0" xfId="0" applyFont="1" applyAlignment="1">
      <alignment horizontal="left" vertical="top" wrapText="1"/>
    </xf>
    <xf numFmtId="0" fontId="17" fillId="0" borderId="0" xfId="0" applyFont="1" applyAlignment="1">
      <alignment vertical="top" wrapText="1"/>
    </xf>
    <xf numFmtId="167" fontId="38" fillId="0" borderId="26" xfId="0" applyNumberFormat="1" applyFont="1" applyBorder="1" applyAlignment="1">
      <alignment horizontal="left" vertical="top" wrapText="1"/>
    </xf>
    <xf numFmtId="0" fontId="38" fillId="0" borderId="26" xfId="0" applyFont="1" applyBorder="1" applyAlignment="1">
      <alignment horizontal="left" vertical="top" wrapText="1"/>
    </xf>
    <xf numFmtId="0" fontId="10" fillId="0" borderId="4" xfId="1" applyFont="1" applyBorder="1" applyAlignment="1">
      <alignment vertical="top" wrapText="1"/>
    </xf>
    <xf numFmtId="0" fontId="23" fillId="0" borderId="15" xfId="0" applyFont="1" applyBorder="1" applyAlignment="1">
      <alignment horizontal="left" vertical="top" wrapText="1"/>
    </xf>
    <xf numFmtId="0" fontId="17" fillId="0" borderId="0" xfId="0" applyFont="1" applyAlignment="1">
      <alignment vertical="top"/>
    </xf>
    <xf numFmtId="0" fontId="14" fillId="0" borderId="47" xfId="0" applyFont="1" applyBorder="1" applyAlignment="1">
      <alignment horizontal="left" vertical="top" wrapText="1"/>
    </xf>
    <xf numFmtId="0" fontId="18" fillId="0" borderId="0" xfId="1" applyFont="1" applyFill="1" applyBorder="1" applyAlignment="1">
      <alignment horizontal="left" vertical="top"/>
    </xf>
    <xf numFmtId="172" fontId="10" fillId="0" borderId="4" xfId="0" applyNumberFormat="1" applyFont="1" applyBorder="1" applyAlignment="1">
      <alignment horizontal="right" vertical="top" wrapText="1"/>
    </xf>
    <xf numFmtId="0" fontId="18" fillId="0" borderId="4" xfId="1" applyFont="1" applyBorder="1" applyAlignment="1">
      <alignment vertical="top" wrapText="1"/>
    </xf>
    <xf numFmtId="172" fontId="38" fillId="0" borderId="4" xfId="0" applyNumberFormat="1" applyFont="1" applyBorder="1" applyAlignment="1">
      <alignment horizontal="right" vertical="top" wrapText="1"/>
    </xf>
    <xf numFmtId="172" fontId="34" fillId="0" borderId="4" xfId="0" applyNumberFormat="1" applyFont="1" applyBorder="1" applyAlignment="1">
      <alignment horizontal="right" vertical="top" wrapText="1"/>
    </xf>
    <xf numFmtId="172" fontId="10" fillId="0" borderId="0" xfId="0" applyNumberFormat="1" applyFont="1" applyAlignment="1">
      <alignment horizontal="right" vertical="top" wrapText="1"/>
    </xf>
    <xf numFmtId="0" fontId="18" fillId="0" borderId="0" xfId="1" applyFont="1" applyBorder="1" applyAlignment="1">
      <alignment vertical="top"/>
    </xf>
    <xf numFmtId="172" fontId="17" fillId="0" borderId="16" xfId="2" applyNumberFormat="1" applyFont="1" applyBorder="1" applyAlignment="1">
      <alignment horizontal="right" vertical="top"/>
    </xf>
    <xf numFmtId="172" fontId="14" fillId="0" borderId="19" xfId="2" applyNumberFormat="1" applyFont="1" applyBorder="1" applyAlignment="1">
      <alignment horizontal="right" vertical="top"/>
    </xf>
    <xf numFmtId="172" fontId="38" fillId="0" borderId="27" xfId="2" applyNumberFormat="1" applyFont="1" applyBorder="1" applyAlignment="1">
      <alignment horizontal="right" vertical="top" wrapText="1"/>
    </xf>
    <xf numFmtId="0" fontId="32" fillId="0" borderId="15" xfId="0" applyFont="1" applyBorder="1" applyAlignment="1">
      <alignment horizontal="left" vertical="top" wrapText="1"/>
    </xf>
    <xf numFmtId="167" fontId="10" fillId="0" borderId="0" xfId="0" applyNumberFormat="1" applyFont="1" applyAlignment="1">
      <alignment horizontal="left" vertical="top" wrapText="1"/>
    </xf>
    <xf numFmtId="167" fontId="38" fillId="0" borderId="0" xfId="0" applyNumberFormat="1" applyFont="1" applyAlignment="1">
      <alignment horizontal="left" vertical="top" wrapText="1"/>
    </xf>
    <xf numFmtId="0" fontId="38" fillId="0" borderId="0" xfId="0" applyFont="1" applyAlignment="1">
      <alignment horizontal="left" vertical="top" wrapText="1"/>
    </xf>
    <xf numFmtId="0" fontId="18" fillId="0" borderId="0" xfId="1" applyFont="1" applyBorder="1" applyAlignment="1">
      <alignment vertical="top" wrapText="1"/>
    </xf>
    <xf numFmtId="0" fontId="14" fillId="0" borderId="3" xfId="0" applyFont="1" applyBorder="1" applyAlignment="1">
      <alignment horizontal="left" vertical="top" wrapText="1"/>
    </xf>
    <xf numFmtId="0" fontId="23" fillId="0" borderId="6" xfId="0" applyFont="1" applyBorder="1" applyAlignment="1">
      <alignment horizontal="left" vertical="top" wrapText="1"/>
    </xf>
    <xf numFmtId="0" fontId="23" fillId="0" borderId="29" xfId="0" applyFont="1" applyBorder="1" applyAlignment="1">
      <alignment horizontal="left" vertical="top" wrapText="1"/>
    </xf>
    <xf numFmtId="0" fontId="18" fillId="0" borderId="9" xfId="1" applyFont="1" applyFill="1" applyBorder="1" applyAlignment="1">
      <alignment horizontal="left" vertical="top" wrapText="1"/>
    </xf>
    <xf numFmtId="0" fontId="14" fillId="0" borderId="13" xfId="0" applyFont="1" applyBorder="1" applyAlignment="1">
      <alignment horizontal="left" vertical="top" wrapText="1"/>
    </xf>
    <xf numFmtId="0" fontId="18" fillId="0" borderId="0" xfId="1" applyFont="1" applyFill="1" applyBorder="1" applyAlignment="1">
      <alignment vertical="top"/>
    </xf>
    <xf numFmtId="0" fontId="10" fillId="0" borderId="34" xfId="0" applyFont="1" applyBorder="1" applyAlignment="1">
      <alignment horizontal="left" vertical="top" wrapText="1"/>
    </xf>
    <xf numFmtId="0" fontId="10" fillId="0" borderId="9" xfId="0" applyFont="1" applyBorder="1" applyAlignment="1">
      <alignment horizontal="left" vertical="top" wrapText="1"/>
    </xf>
    <xf numFmtId="0" fontId="38" fillId="0" borderId="10" xfId="0" applyFont="1" applyBorder="1" applyAlignment="1">
      <alignment horizontal="left" vertical="top" wrapText="1"/>
    </xf>
    <xf numFmtId="0" fontId="18" fillId="0" borderId="4" xfId="1" applyFont="1" applyFill="1" applyBorder="1" applyAlignment="1">
      <alignment vertical="top" wrapText="1"/>
    </xf>
    <xf numFmtId="0" fontId="18" fillId="0" borderId="0" xfId="1" applyFont="1" applyFill="1" applyBorder="1" applyAlignment="1">
      <alignment vertical="top" wrapText="1"/>
    </xf>
    <xf numFmtId="0" fontId="10" fillId="0" borderId="32" xfId="0" applyFont="1" applyBorder="1" applyAlignment="1">
      <alignment horizontal="left" vertical="top" wrapText="1"/>
    </xf>
    <xf numFmtId="170" fontId="10" fillId="0" borderId="4" xfId="0" applyNumberFormat="1" applyFont="1" applyBorder="1" applyAlignment="1">
      <alignment vertical="top" wrapText="1"/>
    </xf>
    <xf numFmtId="0" fontId="38" fillId="0" borderId="4" xfId="0" applyFont="1" applyBorder="1" applyAlignment="1">
      <alignment horizontal="right" vertical="top" wrapText="1"/>
    </xf>
    <xf numFmtId="0" fontId="14" fillId="0" borderId="28" xfId="0" applyFont="1" applyBorder="1" applyAlignment="1">
      <alignment horizontal="left" vertical="top" wrapText="1"/>
    </xf>
    <xf numFmtId="0" fontId="14" fillId="0" borderId="8" xfId="0" applyFont="1" applyBorder="1" applyAlignment="1">
      <alignment horizontal="left" vertical="top" wrapText="1"/>
    </xf>
    <xf numFmtId="0" fontId="10" fillId="0" borderId="7" xfId="0" applyFont="1" applyBorder="1" applyAlignment="1">
      <alignment horizontal="left" vertical="top" wrapText="1"/>
    </xf>
    <xf numFmtId="167" fontId="38" fillId="0" borderId="25" xfId="0" applyNumberFormat="1" applyFont="1" applyBorder="1" applyAlignment="1">
      <alignment horizontal="left" vertical="top" wrapText="1"/>
    </xf>
    <xf numFmtId="0" fontId="34" fillId="0" borderId="0" xfId="0" applyFont="1" applyAlignment="1">
      <alignment horizontal="left" vertical="top"/>
    </xf>
    <xf numFmtId="0" fontId="10" fillId="0" borderId="37" xfId="0" applyFont="1" applyBorder="1" applyAlignment="1">
      <alignment horizontal="left" vertical="top" wrapText="1"/>
    </xf>
    <xf numFmtId="0" fontId="14" fillId="3" borderId="0" xfId="0" applyFont="1" applyFill="1" applyAlignment="1">
      <alignment vertical="top" wrapText="1"/>
    </xf>
    <xf numFmtId="0" fontId="18" fillId="0" borderId="0" xfId="1" applyFont="1" applyBorder="1" applyAlignment="1">
      <alignment horizontal="left" vertical="top"/>
    </xf>
    <xf numFmtId="170" fontId="10" fillId="0" borderId="4" xfId="0" applyNumberFormat="1" applyFont="1" applyBorder="1" applyAlignment="1">
      <alignment horizontal="left" vertical="top" wrapText="1"/>
    </xf>
    <xf numFmtId="170" fontId="10" fillId="0" borderId="4" xfId="0" applyNumberFormat="1" applyFont="1" applyBorder="1" applyAlignment="1">
      <alignment horizontal="left" vertical="top"/>
    </xf>
    <xf numFmtId="0" fontId="9" fillId="0" borderId="4" xfId="0" applyFont="1" applyBorder="1" applyAlignment="1">
      <alignment horizontal="left" vertical="top" wrapText="1"/>
    </xf>
    <xf numFmtId="0" fontId="10" fillId="0" borderId="4" xfId="0" applyFont="1" applyBorder="1" applyAlignment="1">
      <alignment horizontal="right" vertical="top"/>
    </xf>
    <xf numFmtId="0" fontId="35" fillId="0" borderId="4" xfId="0" applyFont="1" applyBorder="1" applyAlignment="1">
      <alignment horizontal="left" vertical="top"/>
    </xf>
    <xf numFmtId="0" fontId="35" fillId="0" borderId="4" xfId="0" applyFont="1" applyBorder="1" applyAlignment="1">
      <alignment horizontal="right" vertical="top"/>
    </xf>
    <xf numFmtId="170" fontId="10" fillId="0" borderId="0" xfId="0" applyNumberFormat="1" applyFont="1" applyAlignment="1">
      <alignment horizontal="left" vertical="top"/>
    </xf>
    <xf numFmtId="170" fontId="10" fillId="0" borderId="0" xfId="0" applyNumberFormat="1" applyFont="1" applyAlignment="1">
      <alignment horizontal="right" vertical="top"/>
    </xf>
    <xf numFmtId="0" fontId="10" fillId="0" borderId="38" xfId="0" applyFont="1" applyBorder="1" applyAlignment="1">
      <alignment horizontal="left" vertical="top" wrapText="1"/>
    </xf>
    <xf numFmtId="170" fontId="23" fillId="0" borderId="33" xfId="0" applyNumberFormat="1" applyFont="1" applyBorder="1" applyAlignment="1">
      <alignment horizontal="right" vertical="top"/>
    </xf>
    <xf numFmtId="0" fontId="39" fillId="0" borderId="4" xfId="0" applyFont="1" applyBorder="1" applyAlignment="1">
      <alignment vertical="top" wrapText="1"/>
    </xf>
    <xf numFmtId="0" fontId="34" fillId="0" borderId="30" xfId="0" applyFont="1" applyBorder="1" applyAlignment="1">
      <alignment vertical="top" wrapText="1"/>
    </xf>
    <xf numFmtId="0" fontId="23" fillId="0" borderId="6" xfId="0" applyFont="1" applyBorder="1" applyAlignment="1">
      <alignment vertical="center" wrapText="1"/>
    </xf>
    <xf numFmtId="0" fontId="23" fillId="0" borderId="29" xfId="0" applyFont="1" applyBorder="1" applyAlignment="1">
      <alignment vertical="center" wrapText="1"/>
    </xf>
    <xf numFmtId="0" fontId="39" fillId="0" borderId="4" xfId="0" applyFont="1" applyBorder="1" applyAlignment="1">
      <alignment horizontal="left" vertical="top" wrapText="1"/>
    </xf>
    <xf numFmtId="0" fontId="39" fillId="0" borderId="0" xfId="0" applyFont="1" applyAlignment="1">
      <alignment horizontal="left" vertical="top"/>
    </xf>
    <xf numFmtId="170" fontId="10" fillId="0" borderId="4" xfId="0" applyNumberFormat="1" applyFont="1" applyBorder="1" applyAlignment="1">
      <alignment horizontal="right" vertical="top" wrapText="1"/>
    </xf>
    <xf numFmtId="14" fontId="10" fillId="0" borderId="4" xfId="0" applyNumberFormat="1" applyFont="1" applyBorder="1" applyAlignment="1">
      <alignment horizontal="center" vertical="top" wrapText="1"/>
    </xf>
    <xf numFmtId="14" fontId="14" fillId="0" borderId="4" xfId="0" applyNumberFormat="1" applyFont="1" applyBorder="1" applyAlignment="1">
      <alignment horizontal="center" vertical="top" wrapText="1"/>
    </xf>
    <xf numFmtId="170" fontId="10" fillId="0" borderId="0" xfId="0" applyNumberFormat="1" applyFont="1" applyAlignment="1">
      <alignment horizontal="right" vertical="top" wrapText="1"/>
    </xf>
    <xf numFmtId="170" fontId="23" fillId="0" borderId="16" xfId="0" applyNumberFormat="1" applyFont="1" applyBorder="1" applyAlignment="1">
      <alignment horizontal="right" vertical="top" wrapText="1"/>
    </xf>
    <xf numFmtId="0" fontId="10" fillId="0" borderId="22" xfId="0" applyFont="1" applyBorder="1" applyAlignment="1">
      <alignment horizontal="left" vertical="top" wrapText="1"/>
    </xf>
    <xf numFmtId="0" fontId="10" fillId="0" borderId="23" xfId="0" applyFont="1" applyBorder="1" applyAlignment="1">
      <alignment horizontal="left" vertical="top" wrapText="1"/>
    </xf>
    <xf numFmtId="0" fontId="10" fillId="0" borderId="6" xfId="0" applyFont="1" applyBorder="1" applyAlignment="1">
      <alignment horizontal="left" vertical="top" wrapText="1"/>
    </xf>
    <xf numFmtId="0" fontId="38" fillId="0" borderId="24" xfId="0" applyFont="1" applyBorder="1" applyAlignment="1">
      <alignment vertical="top" wrapText="1"/>
    </xf>
    <xf numFmtId="0" fontId="38" fillId="0" borderId="25" xfId="0" applyFont="1" applyBorder="1" applyAlignment="1">
      <alignment vertical="top" wrapText="1"/>
    </xf>
    <xf numFmtId="0" fontId="10" fillId="0" borderId="4" xfId="1" applyFont="1" applyBorder="1" applyAlignment="1">
      <alignment horizontal="left" vertical="top" wrapText="1"/>
    </xf>
    <xf numFmtId="0" fontId="14" fillId="0" borderId="4" xfId="0" applyFont="1" applyBorder="1" applyAlignment="1">
      <alignment horizontal="right" vertical="top"/>
    </xf>
    <xf numFmtId="0" fontId="44" fillId="0" borderId="4" xfId="0" applyFont="1" applyBorder="1" applyAlignment="1">
      <alignment vertical="top" wrapText="1"/>
    </xf>
    <xf numFmtId="0" fontId="10" fillId="0" borderId="4" xfId="0" applyFont="1" applyBorder="1" applyAlignment="1">
      <alignment horizontal="left" vertical="center" wrapText="1"/>
    </xf>
    <xf numFmtId="0" fontId="14" fillId="0" borderId="15" xfId="0" applyFont="1" applyBorder="1" applyAlignment="1">
      <alignment vertical="top" wrapText="1"/>
    </xf>
    <xf numFmtId="3" fontId="17" fillId="0" borderId="16" xfId="0" applyNumberFormat="1" applyFont="1" applyBorder="1" applyAlignment="1">
      <alignment horizontal="right" vertical="top"/>
    </xf>
    <xf numFmtId="0" fontId="38" fillId="0" borderId="20" xfId="0" applyFont="1" applyBorder="1" applyAlignment="1">
      <alignment vertical="top" wrapText="1"/>
    </xf>
    <xf numFmtId="0" fontId="14" fillId="0" borderId="26" xfId="0" applyFont="1" applyBorder="1" applyAlignment="1">
      <alignment vertical="top" wrapText="1"/>
    </xf>
    <xf numFmtId="3" fontId="45" fillId="0" borderId="27" xfId="0" applyNumberFormat="1" applyFont="1" applyBorder="1" applyAlignment="1">
      <alignment horizontal="right" vertical="top"/>
    </xf>
    <xf numFmtId="0" fontId="33" fillId="0" borderId="4" xfId="1" applyFont="1" applyBorder="1" applyAlignment="1">
      <alignment horizontal="left" vertical="top" wrapText="1"/>
    </xf>
    <xf numFmtId="0" fontId="18" fillId="0" borderId="4" xfId="1" applyFont="1" applyBorder="1" applyAlignment="1">
      <alignment horizontal="left" vertical="center" wrapText="1"/>
    </xf>
    <xf numFmtId="3" fontId="23" fillId="0" borderId="16" xfId="0" applyNumberFormat="1" applyFont="1" applyBorder="1" applyAlignment="1">
      <alignment horizontal="right" vertical="top"/>
    </xf>
    <xf numFmtId="0" fontId="14" fillId="0" borderId="4" xfId="0" applyFont="1" applyBorder="1" applyAlignment="1">
      <alignment horizontal="left" vertical="center" wrapText="1"/>
    </xf>
    <xf numFmtId="0" fontId="10" fillId="0" borderId="4" xfId="0" applyFont="1" applyBorder="1" applyAlignment="1">
      <alignment horizontal="right" vertical="center" wrapText="1"/>
    </xf>
    <xf numFmtId="0" fontId="14" fillId="0" borderId="15" xfId="0" applyFont="1" applyBorder="1" applyAlignment="1">
      <alignment horizontal="center" vertical="center" wrapText="1"/>
    </xf>
    <xf numFmtId="0" fontId="23" fillId="0" borderId="16" xfId="0" applyFont="1" applyBorder="1" applyAlignment="1">
      <alignment horizontal="right" vertical="center" wrapText="1"/>
    </xf>
    <xf numFmtId="0" fontId="14" fillId="0" borderId="4" xfId="0" applyFont="1" applyBorder="1" applyAlignment="1">
      <alignment wrapText="1"/>
    </xf>
    <xf numFmtId="168" fontId="10" fillId="0" borderId="4" xfId="2" applyNumberFormat="1" applyFont="1" applyBorder="1" applyAlignment="1">
      <alignment horizontal="right" wrapText="1"/>
    </xf>
    <xf numFmtId="0" fontId="18" fillId="0" borderId="4" xfId="1" applyFont="1" applyBorder="1" applyAlignment="1">
      <alignment wrapText="1"/>
    </xf>
    <xf numFmtId="168" fontId="10" fillId="0" borderId="4" xfId="2" applyNumberFormat="1" applyFont="1" applyBorder="1" applyAlignment="1">
      <alignment horizontal="right"/>
    </xf>
    <xf numFmtId="0" fontId="34" fillId="0" borderId="4" xfId="0" applyFont="1" applyBorder="1" applyAlignment="1">
      <alignment wrapText="1"/>
    </xf>
    <xf numFmtId="168" fontId="34" fillId="0" borderId="4" xfId="2" applyNumberFormat="1" applyFont="1" applyBorder="1" applyAlignment="1">
      <alignment horizontal="right" wrapText="1"/>
    </xf>
    <xf numFmtId="168" fontId="14" fillId="0" borderId="4" xfId="2" applyNumberFormat="1" applyFont="1" applyFill="1" applyBorder="1" applyAlignment="1">
      <alignment horizontal="right" wrapText="1"/>
    </xf>
    <xf numFmtId="168" fontId="10" fillId="0" borderId="0" xfId="2" applyNumberFormat="1" applyFont="1" applyBorder="1" applyAlignment="1">
      <alignment horizontal="right" vertical="top" wrapText="1"/>
    </xf>
    <xf numFmtId="0" fontId="18" fillId="0" borderId="0" xfId="1" applyFont="1" applyBorder="1" applyAlignment="1">
      <alignment horizontal="left" vertical="center" wrapText="1"/>
    </xf>
    <xf numFmtId="0" fontId="14" fillId="0" borderId="15" xfId="0" applyFont="1" applyBorder="1" applyAlignment="1">
      <alignment horizontal="left" vertical="top" wrapText="1"/>
    </xf>
    <xf numFmtId="14" fontId="34" fillId="0" borderId="4" xfId="0" applyNumberFormat="1" applyFont="1" applyBorder="1" applyAlignment="1">
      <alignment horizontal="center" vertical="top" wrapText="1"/>
    </xf>
    <xf numFmtId="170" fontId="14" fillId="0" borderId="4" xfId="0" applyNumberFormat="1" applyFont="1" applyBorder="1" applyAlignment="1">
      <alignment horizontal="right" vertical="top" wrapText="1"/>
    </xf>
    <xf numFmtId="170" fontId="34" fillId="0" borderId="4" xfId="0" applyNumberFormat="1" applyFont="1" applyBorder="1" applyAlignment="1">
      <alignment horizontal="right" vertical="top" wrapText="1"/>
    </xf>
    <xf numFmtId="170" fontId="10" fillId="0" borderId="7" xfId="0" applyNumberFormat="1" applyFont="1" applyBorder="1" applyAlignment="1">
      <alignment horizontal="right" vertical="top" wrapText="1"/>
    </xf>
    <xf numFmtId="170" fontId="38" fillId="0" borderId="7" xfId="0" applyNumberFormat="1" applyFont="1" applyBorder="1" applyAlignment="1">
      <alignment horizontal="right" vertical="top" wrapText="1"/>
    </xf>
    <xf numFmtId="170" fontId="10" fillId="0" borderId="17" xfId="0" applyNumberFormat="1" applyFont="1" applyBorder="1" applyAlignment="1">
      <alignment horizontal="right" vertical="top"/>
    </xf>
    <xf numFmtId="0" fontId="38" fillId="0" borderId="12" xfId="0" applyFont="1" applyBorder="1" applyAlignment="1">
      <alignment vertical="top" wrapText="1"/>
    </xf>
    <xf numFmtId="0" fontId="38" fillId="0" borderId="10" xfId="0" applyFont="1" applyBorder="1" applyAlignment="1">
      <alignment vertical="top" wrapText="1"/>
    </xf>
    <xf numFmtId="170" fontId="38" fillId="0" borderId="21" xfId="0" applyNumberFormat="1" applyFont="1" applyBorder="1" applyAlignment="1">
      <alignment horizontal="right" vertical="top" wrapText="1"/>
    </xf>
    <xf numFmtId="0" fontId="38" fillId="0" borderId="20" xfId="0" applyFont="1" applyBorder="1" applyAlignment="1">
      <alignment horizontal="left" vertical="top"/>
    </xf>
    <xf numFmtId="0" fontId="14" fillId="0" borderId="26" xfId="0" applyFont="1" applyBorder="1" applyAlignment="1">
      <alignment horizontal="left" vertical="top"/>
    </xf>
    <xf numFmtId="0" fontId="14" fillId="0" borderId="27" xfId="0" applyFont="1" applyBorder="1" applyAlignment="1">
      <alignment horizontal="right" vertical="top"/>
    </xf>
    <xf numFmtId="0" fontId="14" fillId="0" borderId="6" xfId="0" applyFont="1" applyBorder="1" applyAlignment="1">
      <alignment horizontal="left" vertical="top"/>
    </xf>
    <xf numFmtId="0" fontId="34" fillId="0" borderId="4" xfId="1" applyFont="1" applyFill="1" applyBorder="1" applyAlignment="1">
      <alignment vertical="top" wrapText="1"/>
    </xf>
    <xf numFmtId="0" fontId="41" fillId="0" borderId="0" xfId="0" applyFont="1" applyAlignment="1">
      <alignment vertical="top"/>
    </xf>
    <xf numFmtId="0" fontId="14" fillId="0" borderId="4" xfId="0" applyFont="1" applyBorder="1" applyAlignment="1">
      <alignment vertical="center" wrapText="1"/>
    </xf>
    <xf numFmtId="172" fontId="23" fillId="0" borderId="16" xfId="0" applyNumberFormat="1" applyFont="1" applyBorder="1" applyAlignment="1">
      <alignment horizontal="right" vertical="top" wrapText="1"/>
    </xf>
    <xf numFmtId="3" fontId="10" fillId="0" borderId="4" xfId="0" applyNumberFormat="1" applyFont="1" applyBorder="1" applyAlignment="1">
      <alignment horizontal="left" vertical="top" wrapText="1"/>
    </xf>
    <xf numFmtId="3" fontId="23" fillId="0" borderId="0" xfId="0" applyNumberFormat="1" applyFont="1" applyAlignment="1">
      <alignment horizontal="left" vertical="top" wrapText="1"/>
    </xf>
    <xf numFmtId="3" fontId="23" fillId="0" borderId="0" xfId="0" applyNumberFormat="1" applyFont="1" applyAlignment="1">
      <alignment horizontal="right" vertical="top" wrapText="1"/>
    </xf>
    <xf numFmtId="0" fontId="17" fillId="0" borderId="15" xfId="0" applyFont="1" applyBorder="1" applyAlignment="1">
      <alignment horizontal="left" vertical="top" wrapText="1"/>
    </xf>
    <xf numFmtId="3" fontId="23" fillId="0" borderId="16" xfId="0" applyNumberFormat="1" applyFont="1" applyBorder="1" applyAlignment="1">
      <alignment horizontal="right" vertical="top" wrapText="1"/>
    </xf>
    <xf numFmtId="0" fontId="41" fillId="3" borderId="0" xfId="0" applyFont="1" applyFill="1" applyAlignment="1">
      <alignment horizontal="left" vertical="top"/>
    </xf>
    <xf numFmtId="0" fontId="23" fillId="0" borderId="6" xfId="0" applyFont="1" applyBorder="1" applyAlignment="1">
      <alignment horizontal="left" vertical="center" wrapText="1"/>
    </xf>
    <xf numFmtId="0" fontId="23" fillId="0" borderId="29" xfId="0" applyFont="1" applyBorder="1" applyAlignment="1">
      <alignment horizontal="left" vertical="center" wrapText="1"/>
    </xf>
    <xf numFmtId="0" fontId="14" fillId="0" borderId="0" xfId="0" applyFont="1" applyAlignment="1">
      <alignment vertical="center" wrapText="1"/>
    </xf>
    <xf numFmtId="14" fontId="10" fillId="0" borderId="0" xfId="0" applyNumberFormat="1" applyFont="1" applyAlignment="1">
      <alignment horizontal="center" vertical="top" wrapText="1"/>
    </xf>
    <xf numFmtId="14" fontId="14" fillId="0" borderId="0" xfId="0" applyNumberFormat="1" applyFont="1" applyAlignment="1">
      <alignment horizontal="center" vertical="top" wrapText="1"/>
    </xf>
    <xf numFmtId="166" fontId="14" fillId="0" borderId="0" xfId="0" applyNumberFormat="1" applyFont="1" applyAlignment="1">
      <alignment horizontal="center" vertical="top" wrapText="1"/>
    </xf>
    <xf numFmtId="0" fontId="10" fillId="0" borderId="0" xfId="0" applyFont="1" applyAlignment="1">
      <alignment horizontal="center" vertical="top" wrapText="1"/>
    </xf>
    <xf numFmtId="14" fontId="10" fillId="0" borderId="4" xfId="0" applyNumberFormat="1" applyFont="1" applyBorder="1" applyAlignment="1">
      <alignment horizontal="center" vertical="top"/>
    </xf>
    <xf numFmtId="14" fontId="39" fillId="0" borderId="4" xfId="0" applyNumberFormat="1" applyFont="1" applyBorder="1" applyAlignment="1">
      <alignment horizontal="center" vertical="top" wrapText="1"/>
    </xf>
    <xf numFmtId="14" fontId="38" fillId="0" borderId="4" xfId="0" applyNumberFormat="1" applyFont="1" applyBorder="1" applyAlignment="1">
      <alignment horizontal="center" vertical="top" wrapText="1"/>
    </xf>
    <xf numFmtId="173" fontId="14" fillId="0" borderId="0" xfId="0" applyNumberFormat="1" applyFont="1" applyAlignment="1">
      <alignment horizontal="center" vertical="top"/>
    </xf>
    <xf numFmtId="173" fontId="28" fillId="0" borderId="4" xfId="0" applyNumberFormat="1" applyFont="1" applyBorder="1" applyAlignment="1">
      <alignment horizontal="center" vertical="top" wrapText="1"/>
    </xf>
    <xf numFmtId="168" fontId="14" fillId="0" borderId="4" xfId="2" applyNumberFormat="1" applyFont="1" applyBorder="1" applyAlignment="1">
      <alignment horizontal="right" vertical="top" wrapText="1"/>
    </xf>
    <xf numFmtId="168" fontId="14" fillId="0" borderId="0" xfId="2" applyNumberFormat="1" applyFont="1" applyFill="1" applyBorder="1" applyAlignment="1">
      <alignment horizontal="right" vertical="top"/>
    </xf>
    <xf numFmtId="168" fontId="17" fillId="0" borderId="16" xfId="2" applyNumberFormat="1" applyFont="1" applyBorder="1" applyAlignment="1">
      <alignment horizontal="right" vertical="top"/>
    </xf>
    <xf numFmtId="168" fontId="14" fillId="0" borderId="19" xfId="2" applyNumberFormat="1" applyFont="1" applyBorder="1" applyAlignment="1">
      <alignment horizontal="right" vertical="top"/>
    </xf>
    <xf numFmtId="168" fontId="38" fillId="0" borderId="27" xfId="2" applyNumberFormat="1" applyFont="1" applyBorder="1" applyAlignment="1">
      <alignment horizontal="right" vertical="top" wrapText="1"/>
    </xf>
    <xf numFmtId="0" fontId="14" fillId="0" borderId="6" xfId="0" applyFont="1" applyBorder="1" applyAlignment="1">
      <alignment horizontal="right" vertical="top"/>
    </xf>
    <xf numFmtId="169" fontId="34" fillId="0" borderId="4" xfId="0" applyNumberFormat="1" applyFont="1" applyBorder="1" applyAlignment="1">
      <alignment horizontal="right" vertical="top" wrapText="1"/>
    </xf>
    <xf numFmtId="169" fontId="10" fillId="0" borderId="4" xfId="0" applyNumberFormat="1" applyFont="1" applyBorder="1" applyAlignment="1">
      <alignment horizontal="right" vertical="top" wrapText="1"/>
    </xf>
    <xf numFmtId="170" fontId="14" fillId="0" borderId="19" xfId="0" applyNumberFormat="1" applyFont="1" applyBorder="1" applyAlignment="1">
      <alignment horizontal="right" vertical="top"/>
    </xf>
    <xf numFmtId="170" fontId="10" fillId="0" borderId="19" xfId="0" applyNumberFormat="1" applyFont="1" applyBorder="1" applyAlignment="1">
      <alignment horizontal="right" vertical="top" wrapText="1"/>
    </xf>
    <xf numFmtId="170" fontId="10" fillId="0" borderId="27" xfId="0" applyNumberFormat="1" applyFont="1" applyBorder="1" applyAlignment="1">
      <alignment horizontal="right" vertical="top" wrapText="1"/>
    </xf>
    <xf numFmtId="170" fontId="29" fillId="0" borderId="4" xfId="0" applyNumberFormat="1" applyFont="1" applyBorder="1" applyAlignment="1">
      <alignment horizontal="right" vertical="top" wrapText="1"/>
    </xf>
    <xf numFmtId="0" fontId="29" fillId="0" borderId="4" xfId="0" applyFont="1" applyBorder="1" applyAlignment="1">
      <alignment horizontal="right" vertical="top" wrapText="1"/>
    </xf>
    <xf numFmtId="172" fontId="10" fillId="0" borderId="3" xfId="0" applyNumberFormat="1" applyFont="1" applyBorder="1" applyAlignment="1">
      <alignment horizontal="right" vertical="top" wrapText="1"/>
    </xf>
    <xf numFmtId="0" fontId="10" fillId="0" borderId="3" xfId="0" applyFont="1" applyBorder="1" applyAlignment="1">
      <alignment horizontal="right" vertical="top" wrapText="1"/>
    </xf>
    <xf numFmtId="168" fontId="27" fillId="0" borderId="16" xfId="2" applyNumberFormat="1" applyFont="1" applyBorder="1" applyAlignment="1">
      <alignment horizontal="right" vertical="top"/>
    </xf>
    <xf numFmtId="168" fontId="20" fillId="0" borderId="19" xfId="2" applyNumberFormat="1" applyFont="1" applyBorder="1" applyAlignment="1">
      <alignment horizontal="right" vertical="top"/>
    </xf>
    <xf numFmtId="168" fontId="10" fillId="0" borderId="4" xfId="2" applyNumberFormat="1" applyFont="1" applyFill="1" applyBorder="1" applyAlignment="1">
      <alignment horizontal="right" vertical="top"/>
    </xf>
    <xf numFmtId="168" fontId="34" fillId="0" borderId="4" xfId="2" applyNumberFormat="1" applyFont="1" applyFill="1" applyBorder="1" applyAlignment="1">
      <alignment horizontal="right" vertical="top"/>
    </xf>
    <xf numFmtId="168" fontId="38" fillId="0" borderId="4" xfId="2" applyNumberFormat="1" applyFont="1" applyFill="1" applyBorder="1" applyAlignment="1">
      <alignment horizontal="right" vertical="top" wrapText="1"/>
    </xf>
    <xf numFmtId="168" fontId="10" fillId="0" borderId="0" xfId="2" applyNumberFormat="1" applyFont="1" applyFill="1" applyBorder="1" applyAlignment="1">
      <alignment horizontal="right" vertical="top" wrapText="1"/>
    </xf>
    <xf numFmtId="0" fontId="41" fillId="0" borderId="0" xfId="0" applyFont="1" applyAlignment="1">
      <alignment horizontal="right" vertical="top"/>
    </xf>
    <xf numFmtId="170" fontId="39" fillId="0" borderId="4" xfId="0" applyNumberFormat="1" applyFont="1" applyBorder="1" applyAlignment="1">
      <alignment horizontal="right" vertical="top" wrapText="1"/>
    </xf>
    <xf numFmtId="3" fontId="34" fillId="0" borderId="4" xfId="0" applyNumberFormat="1" applyFont="1" applyBorder="1" applyAlignment="1">
      <alignment horizontal="right" vertical="top" wrapText="1"/>
    </xf>
    <xf numFmtId="170" fontId="10" fillId="0" borderId="4" xfId="0" applyNumberFormat="1" applyFont="1" applyBorder="1" applyAlignment="1">
      <alignment horizontal="right"/>
    </xf>
    <xf numFmtId="170" fontId="34" fillId="0" borderId="4" xfId="0" applyNumberFormat="1" applyFont="1" applyBorder="1" applyAlignment="1">
      <alignment horizontal="right"/>
    </xf>
    <xf numFmtId="170" fontId="34" fillId="3" borderId="30" xfId="0" applyNumberFormat="1" applyFont="1" applyFill="1" applyBorder="1" applyAlignment="1">
      <alignment horizontal="right"/>
    </xf>
    <xf numFmtId="170" fontId="38" fillId="0" borderId="4" xfId="0" applyNumberFormat="1" applyFont="1" applyBorder="1" applyAlignment="1">
      <alignment horizontal="right" vertical="top" wrapText="1"/>
    </xf>
    <xf numFmtId="170" fontId="38" fillId="0" borderId="27" xfId="0" applyNumberFormat="1" applyFont="1" applyBorder="1" applyAlignment="1">
      <alignment horizontal="right" vertical="top"/>
    </xf>
    <xf numFmtId="168" fontId="17" fillId="0" borderId="33" xfId="2" applyNumberFormat="1" applyFont="1" applyBorder="1" applyAlignment="1">
      <alignment horizontal="right" vertical="top" wrapText="1"/>
    </xf>
    <xf numFmtId="168" fontId="14" fillId="0" borderId="35" xfId="2" applyNumberFormat="1" applyFont="1" applyBorder="1" applyAlignment="1">
      <alignment horizontal="right" vertical="top" wrapText="1"/>
    </xf>
    <xf numFmtId="168" fontId="38" fillId="0" borderId="36" xfId="2" applyNumberFormat="1" applyFont="1" applyBorder="1" applyAlignment="1">
      <alignment horizontal="right" vertical="top" wrapText="1"/>
    </xf>
    <xf numFmtId="0" fontId="10" fillId="0" borderId="0" xfId="0" applyFont="1" applyAlignment="1">
      <alignment horizontal="right" vertical="top"/>
    </xf>
    <xf numFmtId="168" fontId="26" fillId="0" borderId="27" xfId="2" applyNumberFormat="1" applyFont="1" applyBorder="1" applyAlignment="1">
      <alignment horizontal="right" vertical="top" wrapText="1"/>
    </xf>
    <xf numFmtId="168" fontId="38" fillId="0" borderId="0" xfId="2" applyNumberFormat="1" applyFont="1" applyBorder="1" applyAlignment="1">
      <alignment horizontal="right" vertical="top" wrapText="1"/>
    </xf>
    <xf numFmtId="0" fontId="20" fillId="0" borderId="0" xfId="0" applyFont="1" applyAlignment="1">
      <alignment horizontal="right" vertical="top"/>
    </xf>
    <xf numFmtId="0" fontId="25" fillId="0" borderId="0" xfId="0" applyFont="1" applyAlignment="1">
      <alignment horizontal="right" vertical="top"/>
    </xf>
    <xf numFmtId="168" fontId="17" fillId="0" borderId="16" xfId="2" applyNumberFormat="1" applyFont="1" applyFill="1" applyBorder="1" applyAlignment="1">
      <alignment horizontal="right" vertical="top"/>
    </xf>
    <xf numFmtId="0" fontId="17" fillId="0" borderId="0" xfId="0" applyFont="1" applyAlignment="1">
      <alignment horizontal="center" vertical="top"/>
    </xf>
    <xf numFmtId="0" fontId="45" fillId="0" borderId="0" xfId="0" applyFont="1" applyAlignment="1">
      <alignment horizontal="center" vertical="top"/>
    </xf>
    <xf numFmtId="0" fontId="45" fillId="0" borderId="0" xfId="0" applyFont="1" applyAlignment="1">
      <alignment horizontal="center" vertical="center"/>
    </xf>
    <xf numFmtId="0" fontId="49" fillId="0" borderId="0" xfId="0" applyFont="1" applyAlignment="1">
      <alignment horizontal="center" vertical="center"/>
    </xf>
    <xf numFmtId="171" fontId="14" fillId="0" borderId="0" xfId="0" applyNumberFormat="1" applyFont="1" applyAlignment="1">
      <alignment horizontal="center" vertical="top"/>
    </xf>
    <xf numFmtId="170" fontId="14" fillId="0" borderId="0" xfId="0" applyNumberFormat="1" applyFont="1" applyAlignment="1">
      <alignment horizontal="center" vertical="top"/>
    </xf>
    <xf numFmtId="166" fontId="10" fillId="0" borderId="0" xfId="0" applyNumberFormat="1" applyFont="1" applyAlignment="1">
      <alignment horizontal="center" vertical="top" wrapText="1"/>
    </xf>
    <xf numFmtId="14" fontId="10" fillId="0" borderId="0" xfId="0" applyNumberFormat="1" applyFont="1" applyAlignment="1">
      <alignment horizontal="center" vertical="top"/>
    </xf>
    <xf numFmtId="167" fontId="14" fillId="0" borderId="0" xfId="0" applyNumberFormat="1" applyFont="1" applyAlignment="1">
      <alignment horizontal="center" vertical="top"/>
    </xf>
    <xf numFmtId="14" fontId="14" fillId="0" borderId="0" xfId="0" applyNumberFormat="1" applyFont="1" applyAlignment="1">
      <alignment horizontal="center" vertical="top"/>
    </xf>
    <xf numFmtId="0" fontId="10" fillId="0" borderId="0" xfId="0" applyFont="1" applyAlignment="1">
      <alignment horizontal="center" vertical="top"/>
    </xf>
    <xf numFmtId="170" fontId="10" fillId="0" borderId="0" xfId="0" applyNumberFormat="1" applyFont="1" applyAlignment="1">
      <alignment horizontal="center" vertical="top"/>
    </xf>
    <xf numFmtId="14" fontId="8" fillId="0" borderId="0" xfId="0" applyNumberFormat="1" applyFont="1" applyAlignment="1">
      <alignment horizontal="center" vertical="top" wrapText="1"/>
    </xf>
    <xf numFmtId="14" fontId="20" fillId="0" borderId="0" xfId="0" applyNumberFormat="1" applyFont="1" applyAlignment="1">
      <alignment horizontal="center" vertical="top" wrapText="1"/>
    </xf>
    <xf numFmtId="0" fontId="25" fillId="0" borderId="0" xfId="0" applyFont="1" applyAlignment="1">
      <alignment horizontal="center" vertical="top"/>
    </xf>
    <xf numFmtId="1" fontId="14" fillId="0" borderId="0" xfId="0" applyNumberFormat="1" applyFont="1" applyAlignment="1">
      <alignment horizontal="right" vertical="top"/>
    </xf>
    <xf numFmtId="0" fontId="23" fillId="0" borderId="48" xfId="0" applyFont="1" applyBorder="1" applyAlignment="1">
      <alignment horizontal="left" vertical="top" wrapText="1"/>
    </xf>
    <xf numFmtId="0" fontId="10" fillId="0" borderId="49" xfId="0" applyFont="1" applyBorder="1" applyAlignment="1">
      <alignment horizontal="left" vertical="top" wrapText="1"/>
    </xf>
    <xf numFmtId="0" fontId="10" fillId="0" borderId="49" xfId="0" applyFont="1" applyBorder="1" applyAlignment="1">
      <alignment vertical="top" wrapText="1"/>
    </xf>
    <xf numFmtId="170" fontId="23" fillId="0" borderId="50" xfId="0" applyNumberFormat="1" applyFont="1" applyBorder="1" applyAlignment="1">
      <alignment horizontal="right" vertical="top" wrapText="1"/>
    </xf>
    <xf numFmtId="0" fontId="23" fillId="0" borderId="44" xfId="0" applyFont="1" applyBorder="1" applyAlignment="1">
      <alignment horizontal="left" vertical="top" wrapText="1"/>
    </xf>
    <xf numFmtId="0" fontId="23" fillId="0" borderId="45" xfId="0" applyFont="1" applyBorder="1" applyAlignment="1">
      <alignment horizontal="left" vertical="top" wrapText="1"/>
    </xf>
    <xf numFmtId="0" fontId="23" fillId="0" borderId="45" xfId="0" applyFont="1" applyBorder="1" applyAlignment="1">
      <alignment vertical="top" wrapText="1"/>
    </xf>
    <xf numFmtId="170" fontId="23" fillId="0" borderId="46" xfId="0" applyNumberFormat="1" applyFont="1" applyBorder="1" applyAlignment="1">
      <alignment horizontal="right" vertical="top" wrapText="1"/>
    </xf>
    <xf numFmtId="0" fontId="10" fillId="0" borderId="40" xfId="0" applyFont="1" applyBorder="1" applyAlignment="1">
      <alignment horizontal="left" vertical="top" wrapText="1"/>
    </xf>
    <xf numFmtId="170" fontId="10" fillId="0" borderId="41" xfId="0" applyNumberFormat="1" applyFont="1" applyBorder="1" applyAlignment="1">
      <alignment horizontal="right" vertical="top"/>
    </xf>
    <xf numFmtId="0" fontId="38" fillId="0" borderId="42" xfId="0" applyFont="1" applyBorder="1" applyAlignment="1">
      <alignment horizontal="left" vertical="top" wrapText="1"/>
    </xf>
    <xf numFmtId="0" fontId="38" fillId="0" borderId="11" xfId="0" applyFont="1" applyBorder="1" applyAlignment="1">
      <alignment horizontal="left" vertical="top" wrapText="1"/>
    </xf>
    <xf numFmtId="0" fontId="38" fillId="0" borderId="11" xfId="0" applyFont="1" applyBorder="1" applyAlignment="1">
      <alignment vertical="top" wrapText="1"/>
    </xf>
    <xf numFmtId="169" fontId="38" fillId="0" borderId="43" xfId="0" applyNumberFormat="1" applyFont="1" applyBorder="1" applyAlignment="1">
      <alignment horizontal="right" vertical="top" wrapText="1"/>
    </xf>
    <xf numFmtId="0" fontId="38" fillId="0" borderId="20" xfId="0" applyFont="1" applyBorder="1" applyAlignment="1">
      <alignment horizontal="left" vertical="top" wrapText="1"/>
    </xf>
    <xf numFmtId="169" fontId="38" fillId="0" borderId="27" xfId="0" applyNumberFormat="1" applyFont="1" applyBorder="1" applyAlignment="1">
      <alignment horizontal="right" vertical="top" wrapText="1"/>
    </xf>
    <xf numFmtId="0" fontId="14" fillId="0" borderId="20" xfId="0" applyFont="1" applyBorder="1" applyAlignment="1">
      <alignment horizontal="left" vertical="top"/>
    </xf>
    <xf numFmtId="0" fontId="14" fillId="0" borderId="26" xfId="0" applyFont="1" applyBorder="1" applyAlignment="1">
      <alignment vertical="top"/>
    </xf>
    <xf numFmtId="0" fontId="38" fillId="0" borderId="26" xfId="0" applyFont="1" applyBorder="1" applyAlignment="1">
      <alignment horizontal="left" vertical="top"/>
    </xf>
    <xf numFmtId="3" fontId="38" fillId="0" borderId="27" xfId="0" applyNumberFormat="1" applyFont="1" applyBorder="1" applyAlignment="1">
      <alignment horizontal="right" vertical="top" wrapText="1"/>
    </xf>
    <xf numFmtId="0" fontId="38" fillId="0" borderId="27" xfId="0" applyFont="1" applyBorder="1" applyAlignment="1">
      <alignment horizontal="right" vertical="top"/>
    </xf>
    <xf numFmtId="0" fontId="38" fillId="0" borderId="26" xfId="0" applyFont="1" applyBorder="1" applyAlignment="1">
      <alignment vertical="top"/>
    </xf>
    <xf numFmtId="0" fontId="12" fillId="3" borderId="4" xfId="1" applyFill="1" applyBorder="1" applyAlignment="1">
      <alignment horizontal="left" vertical="top" wrapText="1"/>
    </xf>
    <xf numFmtId="168" fontId="10" fillId="0" borderId="4" xfId="2" applyNumberFormat="1" applyFont="1" applyFill="1" applyBorder="1" applyAlignment="1">
      <alignment horizontal="right" wrapText="1"/>
    </xf>
    <xf numFmtId="0" fontId="41" fillId="0" borderId="4" xfId="0" applyFont="1" applyBorder="1" applyAlignment="1">
      <alignment vertical="top" wrapText="1"/>
    </xf>
    <xf numFmtId="3" fontId="41" fillId="0" borderId="4" xfId="0" quotePrefix="1" applyNumberFormat="1" applyFont="1" applyBorder="1" applyAlignment="1">
      <alignment horizontal="right" vertical="top"/>
    </xf>
    <xf numFmtId="173" fontId="41" fillId="0" borderId="4" xfId="0" applyNumberFormat="1" applyFont="1" applyBorder="1" applyAlignment="1">
      <alignment horizontal="center" vertical="top"/>
    </xf>
    <xf numFmtId="0" fontId="46" fillId="0" borderId="4" xfId="1" applyFont="1" applyFill="1" applyBorder="1" applyAlignment="1">
      <alignment horizontal="left" vertical="top" wrapText="1"/>
    </xf>
    <xf numFmtId="0" fontId="41" fillId="0" borderId="0" xfId="0" applyFont="1" applyAlignment="1">
      <alignment horizontal="left" vertical="top"/>
    </xf>
    <xf numFmtId="3" fontId="10" fillId="0" borderId="4" xfId="0" quotePrefix="1" applyNumberFormat="1" applyFont="1" applyBorder="1" applyAlignment="1">
      <alignment horizontal="right" vertical="top"/>
    </xf>
    <xf numFmtId="0" fontId="41" fillId="0" borderId="4" xfId="0" applyFont="1" applyBorder="1" applyAlignment="1">
      <alignment horizontal="left" vertical="top" wrapText="1"/>
    </xf>
    <xf numFmtId="168" fontId="41" fillId="0" borderId="4" xfId="2" quotePrefix="1" applyNumberFormat="1" applyFont="1" applyFill="1" applyBorder="1" applyAlignment="1">
      <alignment horizontal="right" vertical="top"/>
    </xf>
    <xf numFmtId="3" fontId="10" fillId="0" borderId="4" xfId="0" applyNumberFormat="1" applyFont="1" applyBorder="1" applyAlignment="1">
      <alignment horizontal="right" vertical="top"/>
    </xf>
    <xf numFmtId="0" fontId="14" fillId="0" borderId="4" xfId="0" quotePrefix="1" applyFont="1" applyBorder="1" applyAlignment="1">
      <alignment vertical="top" wrapText="1"/>
    </xf>
    <xf numFmtId="0" fontId="14" fillId="0" borderId="20" xfId="0" applyFont="1" applyBorder="1" applyAlignment="1">
      <alignment horizontal="left" vertical="top" wrapText="1"/>
    </xf>
    <xf numFmtId="0" fontId="14" fillId="0" borderId="26" xfId="0" applyFont="1" applyBorder="1" applyAlignment="1">
      <alignment horizontal="left" vertical="top" wrapText="1"/>
    </xf>
    <xf numFmtId="0" fontId="14" fillId="0" borderId="4" xfId="0" applyFont="1" applyBorder="1" applyAlignment="1">
      <alignment horizontal="right" wrapText="1"/>
    </xf>
    <xf numFmtId="0" fontId="14" fillId="0" borderId="4" xfId="0" applyFont="1" applyBorder="1" applyAlignment="1">
      <alignment horizontal="right"/>
    </xf>
    <xf numFmtId="0" fontId="34" fillId="0" borderId="4" xfId="0" applyFont="1" applyBorder="1" applyAlignment="1">
      <alignment horizontal="right"/>
    </xf>
    <xf numFmtId="0" fontId="35" fillId="0" borderId="4" xfId="0" applyFont="1" applyBorder="1" applyAlignment="1">
      <alignment horizontal="right"/>
    </xf>
    <xf numFmtId="3" fontId="45" fillId="0" borderId="4" xfId="0" applyNumberFormat="1" applyFont="1" applyBorder="1" applyAlignment="1">
      <alignment horizontal="right"/>
    </xf>
    <xf numFmtId="3" fontId="10" fillId="0" borderId="4" xfId="0" applyNumberFormat="1" applyFont="1" applyBorder="1" applyAlignment="1">
      <alignment horizontal="right"/>
    </xf>
    <xf numFmtId="0" fontId="12" fillId="0" borderId="4" xfId="1" applyBorder="1" applyAlignment="1">
      <alignment horizontal="left" vertical="center" wrapText="1"/>
    </xf>
    <xf numFmtId="0" fontId="5" fillId="0" borderId="5" xfId="0" applyFont="1" applyBorder="1" applyAlignment="1">
      <alignment horizontal="center" vertical="top" wrapText="1"/>
    </xf>
    <xf numFmtId="0" fontId="50" fillId="0" borderId="0" xfId="0" applyFont="1" applyAlignment="1">
      <alignment horizontal="left" vertical="top"/>
    </xf>
    <xf numFmtId="0" fontId="51" fillId="0" borderId="0" xfId="0" applyFont="1" applyAlignment="1">
      <alignment horizontal="left" vertical="top"/>
    </xf>
    <xf numFmtId="0" fontId="2" fillId="0" borderId="52" xfId="0" applyFont="1" applyBorder="1" applyAlignment="1">
      <alignment horizontal="center" vertical="center" wrapText="1"/>
    </xf>
    <xf numFmtId="0" fontId="52" fillId="0" borderId="0" xfId="1" applyFont="1" applyFill="1" applyBorder="1" applyAlignment="1">
      <alignment horizontal="left" vertical="top"/>
    </xf>
    <xf numFmtId="14" fontId="4" fillId="0" borderId="0" xfId="0" applyNumberFormat="1" applyFont="1" applyAlignment="1">
      <alignment horizontal="center" vertical="top"/>
    </xf>
    <xf numFmtId="0" fontId="4" fillId="0" borderId="0" xfId="0" applyFont="1" applyAlignment="1">
      <alignment vertical="top" wrapText="1"/>
    </xf>
    <xf numFmtId="170" fontId="17" fillId="0" borderId="16" xfId="2" applyNumberFormat="1" applyFont="1" applyFill="1" applyBorder="1" applyAlignment="1">
      <alignment horizontal="right" vertical="top"/>
    </xf>
    <xf numFmtId="170" fontId="38" fillId="0" borderId="27" xfId="2" applyNumberFormat="1" applyFont="1" applyFill="1" applyBorder="1" applyAlignment="1">
      <alignment horizontal="right" vertical="top" wrapText="1"/>
    </xf>
    <xf numFmtId="0" fontId="41" fillId="2" borderId="4" xfId="0" applyFont="1" applyFill="1" applyBorder="1" applyAlignment="1">
      <alignment horizontal="left" vertical="top" wrapText="1"/>
    </xf>
    <xf numFmtId="0" fontId="12" fillId="0" borderId="4" xfId="1" applyFill="1" applyBorder="1" applyAlignment="1">
      <alignment horizontal="left" vertical="center" wrapText="1"/>
    </xf>
    <xf numFmtId="14" fontId="10" fillId="0" borderId="4" xfId="0" applyNumberFormat="1" applyFont="1" applyBorder="1" applyAlignment="1">
      <alignment horizontal="center" wrapText="1"/>
    </xf>
    <xf numFmtId="14" fontId="14" fillId="0" borderId="4" xfId="0" applyNumberFormat="1" applyFont="1" applyBorder="1" applyAlignment="1">
      <alignment horizontal="center" wrapText="1"/>
    </xf>
    <xf numFmtId="14" fontId="34" fillId="0" borderId="4" xfId="0" applyNumberFormat="1" applyFont="1" applyBorder="1" applyAlignment="1">
      <alignment horizontal="center" wrapText="1"/>
    </xf>
    <xf numFmtId="168" fontId="39" fillId="0" borderId="4" xfId="0" applyNumberFormat="1" applyFont="1" applyBorder="1" applyAlignment="1">
      <alignment horizontal="right" vertical="top" wrapText="1"/>
    </xf>
    <xf numFmtId="168" fontId="14" fillId="0" borderId="4" xfId="2" applyNumberFormat="1" applyFont="1" applyFill="1" applyBorder="1" applyAlignment="1">
      <alignment horizontal="right" vertical="top" wrapText="1"/>
    </xf>
    <xf numFmtId="0" fontId="14" fillId="0" borderId="7" xfId="0" applyFont="1" applyBorder="1" applyAlignment="1">
      <alignment horizontal="left" vertical="top" wrapText="1"/>
    </xf>
    <xf numFmtId="0" fontId="18" fillId="0" borderId="7" xfId="1" applyFont="1" applyBorder="1" applyAlignment="1">
      <alignment vertical="top" wrapText="1"/>
    </xf>
    <xf numFmtId="0" fontId="14" fillId="0" borderId="6" xfId="0" applyFont="1" applyBorder="1" applyAlignment="1">
      <alignment horizontal="left" vertical="top" wrapText="1"/>
    </xf>
    <xf numFmtId="0" fontId="14" fillId="0" borderId="9" xfId="0" applyFont="1" applyBorder="1" applyAlignment="1">
      <alignment horizontal="left" vertical="top" wrapText="1"/>
    </xf>
    <xf numFmtId="14" fontId="10" fillId="0" borderId="4" xfId="0" applyNumberFormat="1" applyFont="1" applyBorder="1" applyAlignment="1">
      <alignment horizontal="center" vertical="center" wrapText="1"/>
    </xf>
    <xf numFmtId="14" fontId="14" fillId="0" borderId="4" xfId="0" applyNumberFormat="1" applyFont="1" applyBorder="1" applyAlignment="1">
      <alignment horizontal="center" vertical="center" wrapText="1"/>
    </xf>
    <xf numFmtId="14" fontId="10" fillId="0" borderId="4" xfId="0" applyNumberFormat="1" applyFont="1" applyBorder="1" applyAlignment="1">
      <alignment horizontal="center"/>
    </xf>
    <xf numFmtId="14" fontId="10" fillId="0" borderId="6" xfId="0" applyNumberFormat="1" applyFont="1" applyBorder="1" applyAlignment="1">
      <alignment horizontal="center" vertical="top" wrapText="1"/>
    </xf>
    <xf numFmtId="14" fontId="14" fillId="0" borderId="6" xfId="0" applyNumberFormat="1" applyFont="1" applyBorder="1" applyAlignment="1">
      <alignment horizontal="center" vertical="top" wrapText="1"/>
    </xf>
    <xf numFmtId="0" fontId="52" fillId="0" borderId="39" xfId="1" applyFont="1" applyBorder="1" applyAlignment="1">
      <alignment horizontal="left" vertical="center" wrapText="1"/>
    </xf>
    <xf numFmtId="175" fontId="4" fillId="0" borderId="4" xfId="0" applyNumberFormat="1" applyFont="1" applyBorder="1" applyAlignment="1">
      <alignment horizontal="center" vertical="top"/>
    </xf>
    <xf numFmtId="174" fontId="4" fillId="0" borderId="4" xfId="0" applyNumberFormat="1" applyFont="1" applyBorder="1" applyAlignment="1">
      <alignment horizontal="left" vertical="top"/>
    </xf>
    <xf numFmtId="0" fontId="53" fillId="0" borderId="0" xfId="0" applyFont="1" applyAlignment="1">
      <alignment horizontal="left" vertical="top"/>
    </xf>
    <xf numFmtId="175" fontId="10" fillId="0" borderId="4" xfId="0" applyNumberFormat="1" applyFont="1" applyBorder="1" applyAlignment="1">
      <alignment horizontal="center" vertical="top"/>
    </xf>
    <xf numFmtId="175" fontId="14" fillId="0" borderId="4" xfId="0" applyNumberFormat="1" applyFont="1" applyBorder="1" applyAlignment="1">
      <alignment horizontal="center" vertical="top"/>
    </xf>
    <xf numFmtId="14" fontId="41" fillId="0" borderId="4" xfId="0" applyNumberFormat="1" applyFont="1" applyBorder="1" applyAlignment="1">
      <alignment horizontal="center" vertical="top"/>
    </xf>
    <xf numFmtId="170" fontId="14" fillId="0" borderId="0" xfId="0" applyNumberFormat="1" applyFont="1" applyAlignment="1">
      <alignment horizontal="center" vertical="top" wrapText="1"/>
    </xf>
    <xf numFmtId="0" fontId="54" fillId="0" borderId="4" xfId="3" applyBorder="1" applyAlignment="1">
      <alignment wrapText="1"/>
    </xf>
    <xf numFmtId="0" fontId="54" fillId="0" borderId="4" xfId="3" applyBorder="1"/>
    <xf numFmtId="0" fontId="14" fillId="0" borderId="4" xfId="0" applyFont="1" applyBorder="1" applyAlignment="1">
      <alignment horizontal="center" vertical="center" wrapText="1"/>
    </xf>
    <xf numFmtId="173" fontId="10" fillId="0" borderId="4" xfId="0" applyNumberFormat="1" applyFont="1" applyBorder="1" applyAlignment="1">
      <alignment vertical="center" wrapText="1"/>
    </xf>
    <xf numFmtId="0" fontId="10" fillId="0" borderId="4" xfId="0" applyFont="1" applyBorder="1" applyAlignment="1">
      <alignment vertical="center" wrapText="1"/>
    </xf>
    <xf numFmtId="0" fontId="57" fillId="0" borderId="4" xfId="0" applyFont="1" applyBorder="1" applyAlignment="1">
      <alignment horizontal="left" vertical="top"/>
    </xf>
    <xf numFmtId="3" fontId="34" fillId="0" borderId="4" xfId="0" applyNumberFormat="1" applyFont="1" applyBorder="1" applyAlignment="1">
      <alignment horizontal="right" vertical="top"/>
    </xf>
    <xf numFmtId="176" fontId="10" fillId="0" borderId="4" xfId="0" applyNumberFormat="1" applyFont="1" applyBorder="1" applyAlignment="1">
      <alignment horizontal="center" vertical="top" wrapText="1"/>
    </xf>
    <xf numFmtId="176" fontId="14" fillId="0" borderId="4" xfId="0" applyNumberFormat="1" applyFont="1" applyBorder="1" applyAlignment="1">
      <alignment horizontal="center" vertical="top" wrapText="1"/>
    </xf>
    <xf numFmtId="176" fontId="14" fillId="0" borderId="4" xfId="0" applyNumberFormat="1" applyFont="1" applyBorder="1" applyAlignment="1">
      <alignment horizontal="center" vertical="top"/>
    </xf>
    <xf numFmtId="176" fontId="10" fillId="0" borderId="4" xfId="0" applyNumberFormat="1" applyFont="1" applyBorder="1" applyAlignment="1">
      <alignment horizontal="center" vertical="top"/>
    </xf>
    <xf numFmtId="176" fontId="34" fillId="0" borderId="4" xfId="0" applyNumberFormat="1" applyFont="1" applyBorder="1" applyAlignment="1">
      <alignment horizontal="center" vertical="top"/>
    </xf>
    <xf numFmtId="176" fontId="34" fillId="0" borderId="4" xfId="0" applyNumberFormat="1" applyFont="1" applyBorder="1" applyAlignment="1">
      <alignment horizontal="center" vertical="top" wrapText="1"/>
    </xf>
    <xf numFmtId="176" fontId="37" fillId="0" borderId="4" xfId="0" applyNumberFormat="1" applyFont="1" applyBorder="1" applyAlignment="1">
      <alignment horizontal="center" vertical="top" wrapText="1"/>
    </xf>
    <xf numFmtId="176" fontId="38" fillId="0" borderId="4" xfId="0" applyNumberFormat="1" applyFont="1" applyBorder="1" applyAlignment="1">
      <alignment horizontal="center" vertical="top" wrapText="1"/>
    </xf>
    <xf numFmtId="176" fontId="29" fillId="0" borderId="4" xfId="0" applyNumberFormat="1" applyFont="1" applyBorder="1" applyAlignment="1">
      <alignment horizontal="center" vertical="top"/>
    </xf>
    <xf numFmtId="176" fontId="10" fillId="0" borderId="2" xfId="0" applyNumberFormat="1" applyFont="1" applyBorder="1" applyAlignment="1">
      <alignment horizontal="center" vertical="top" wrapText="1"/>
    </xf>
    <xf numFmtId="176" fontId="14" fillId="0" borderId="2" xfId="0" applyNumberFormat="1" applyFont="1" applyBorder="1" applyAlignment="1">
      <alignment horizontal="center" vertical="top" wrapText="1"/>
    </xf>
    <xf numFmtId="176" fontId="10" fillId="0" borderId="3" xfId="0" applyNumberFormat="1" applyFont="1" applyBorder="1" applyAlignment="1">
      <alignment horizontal="center" vertical="top" wrapText="1"/>
    </xf>
    <xf numFmtId="176" fontId="14" fillId="0" borderId="3" xfId="0" applyNumberFormat="1" applyFont="1" applyBorder="1" applyAlignment="1">
      <alignment horizontal="center" vertical="top" wrapText="1"/>
    </xf>
    <xf numFmtId="176" fontId="14" fillId="0" borderId="7" xfId="0" applyNumberFormat="1" applyFont="1" applyBorder="1" applyAlignment="1">
      <alignment horizontal="center" vertical="top" wrapText="1"/>
    </xf>
    <xf numFmtId="176" fontId="28" fillId="0" borderId="4" xfId="0" applyNumberFormat="1" applyFont="1" applyBorder="1" applyAlignment="1">
      <alignment horizontal="center" vertical="top" wrapText="1"/>
    </xf>
    <xf numFmtId="176" fontId="8" fillId="0" borderId="4" xfId="0" applyNumberFormat="1" applyFont="1" applyBorder="1" applyAlignment="1">
      <alignment horizontal="center" vertical="top" wrapText="1"/>
    </xf>
    <xf numFmtId="176" fontId="20" fillId="0" borderId="4" xfId="0" applyNumberFormat="1" applyFont="1" applyBorder="1" applyAlignment="1">
      <alignment horizontal="center" vertical="top" wrapText="1"/>
    </xf>
    <xf numFmtId="176" fontId="39" fillId="0" borderId="4" xfId="0" applyNumberFormat="1" applyFont="1" applyBorder="1" applyAlignment="1">
      <alignment horizontal="center" vertical="top" wrapText="1"/>
    </xf>
    <xf numFmtId="176" fontId="29" fillId="0" borderId="4" xfId="0" applyNumberFormat="1" applyFont="1" applyBorder="1" applyAlignment="1">
      <alignment horizontal="center" vertical="top" wrapText="1"/>
    </xf>
    <xf numFmtId="3" fontId="38" fillId="0" borderId="4" xfId="0" quotePrefix="1" applyNumberFormat="1" applyFont="1" applyBorder="1" applyAlignment="1">
      <alignment horizontal="right" vertical="top"/>
    </xf>
    <xf numFmtId="14" fontId="38" fillId="0" borderId="4" xfId="0" applyNumberFormat="1" applyFont="1" applyBorder="1" applyAlignment="1">
      <alignment horizontal="center" vertical="top"/>
    </xf>
    <xf numFmtId="0" fontId="38" fillId="0" borderId="4" xfId="0" applyFont="1" applyBorder="1" applyAlignment="1">
      <alignment horizontal="right" vertical="top"/>
    </xf>
    <xf numFmtId="0" fontId="10" fillId="4" borderId="4" xfId="0" applyFont="1" applyFill="1" applyBorder="1" applyAlignment="1">
      <alignment horizontal="left" vertical="top" wrapText="1"/>
    </xf>
    <xf numFmtId="0" fontId="36" fillId="4" borderId="4" xfId="0" applyFont="1" applyFill="1" applyBorder="1" applyAlignment="1">
      <alignment horizontal="left" vertical="top" wrapText="1"/>
    </xf>
    <xf numFmtId="0" fontId="10" fillId="2" borderId="4" xfId="0" applyFont="1" applyFill="1" applyBorder="1" applyAlignment="1">
      <alignment vertical="top" wrapText="1"/>
    </xf>
    <xf numFmtId="0" fontId="10" fillId="2" borderId="4" xfId="0" applyFont="1" applyFill="1" applyBorder="1" applyAlignment="1">
      <alignment horizontal="right" vertical="top" wrapText="1"/>
    </xf>
    <xf numFmtId="176" fontId="14" fillId="2" borderId="4" xfId="0" applyNumberFormat="1" applyFont="1" applyFill="1" applyBorder="1" applyAlignment="1">
      <alignment horizontal="center" vertical="top" wrapText="1"/>
    </xf>
    <xf numFmtId="0" fontId="34" fillId="2" borderId="4" xfId="0" applyFont="1" applyFill="1" applyBorder="1" applyAlignment="1">
      <alignment vertical="top" wrapText="1"/>
    </xf>
    <xf numFmtId="0" fontId="44" fillId="0" borderId="4" xfId="0" applyFont="1" applyBorder="1" applyAlignment="1">
      <alignment horizontal="left" vertical="top" wrapText="1"/>
    </xf>
    <xf numFmtId="170" fontId="44" fillId="0" borderId="4" xfId="0" applyNumberFormat="1" applyFont="1" applyBorder="1" applyAlignment="1">
      <alignment horizontal="right" vertical="top" wrapText="1"/>
    </xf>
    <xf numFmtId="0" fontId="14" fillId="0" borderId="4" xfId="0" applyFont="1" applyBorder="1"/>
    <xf numFmtId="14" fontId="14" fillId="0" borderId="4" xfId="0" applyNumberFormat="1" applyFont="1" applyBorder="1"/>
    <xf numFmtId="165" fontId="14" fillId="0" borderId="0" xfId="0" applyNumberFormat="1" applyFont="1" applyAlignment="1">
      <alignment horizontal="center" vertical="top" wrapText="1"/>
    </xf>
    <xf numFmtId="0" fontId="15" fillId="0" borderId="14" xfId="0" applyFont="1" applyBorder="1" applyAlignment="1">
      <alignment horizontal="center" vertical="center"/>
    </xf>
    <xf numFmtId="0" fontId="15" fillId="0" borderId="51" xfId="0" applyFont="1" applyBorder="1" applyAlignment="1">
      <alignment horizontal="center" vertical="center"/>
    </xf>
    <xf numFmtId="0" fontId="41" fillId="0" borderId="0" xfId="0" applyFont="1" applyAlignment="1">
      <alignment horizontal="center" vertical="top"/>
    </xf>
  </cellXfs>
  <cellStyles count="12">
    <cellStyle name="Comma" xfId="2" builtinId="3"/>
    <cellStyle name="Hyperlink" xfId="1" builtinId="8"/>
    <cellStyle name="Normal" xfId="0" builtinId="0"/>
    <cellStyle name="Normal 2" xfId="9" xr:uid="{D4EAEDCD-F224-4EAB-B8A5-FE61E2A14326}"/>
    <cellStyle name="Normal 3" xfId="3" xr:uid="{4CF3131E-37CE-4023-85D6-6D8F245724E9}"/>
    <cellStyle name="Βασικό_Φύλλο1" xfId="4" xr:uid="{E686227C-AEE8-4F02-ABFA-53F7C9935810}"/>
    <cellStyle name="Κανονικό 2" xfId="6" xr:uid="{23680EFD-3E0C-4812-A947-667DCD0E4EEB}"/>
    <cellStyle name="Κανονικό 2 10" xfId="5" xr:uid="{9EDE46B2-7AF3-4293-8917-8605470ECF02}"/>
    <cellStyle name="Κόμμα 2" xfId="7" xr:uid="{AF5520D8-4C48-430F-83DB-FD664D7C7AF4}"/>
    <cellStyle name="Νομισματική μονάδα 2" xfId="10" xr:uid="{D1C0989B-4303-4632-B2A5-12EE7B476B8F}"/>
    <cellStyle name="Ποσοστό 2" xfId="8" xr:uid="{493BB07B-1550-474F-B23B-85929070914C}"/>
    <cellStyle name="Ποσοστό 3" xfId="11" xr:uid="{C754F914-25EF-42BB-91A2-132D27183069}"/>
  </cellStyles>
  <dxfs count="0"/>
  <tableStyles count="0" defaultTableStyle="TableStyleMedium9" defaultPivotStyle="PivotStyleLight16"/>
  <colors>
    <mruColors>
      <color rgb="FF7F5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0</xdr:col>
      <xdr:colOff>39077</xdr:colOff>
      <xdr:row>2</xdr:row>
      <xdr:rowOff>190499</xdr:rowOff>
    </xdr:from>
    <xdr:to>
      <xdr:col>6</xdr:col>
      <xdr:colOff>39077</xdr:colOff>
      <xdr:row>17</xdr:row>
      <xdr:rowOff>161924</xdr:rowOff>
    </xdr:to>
    <xdr:sp macro="" textlink="">
      <xdr:nvSpPr>
        <xdr:cNvPr id="3" name="TextBox 1">
          <a:extLst>
            <a:ext uri="{FF2B5EF4-FFF2-40B4-BE49-F238E27FC236}">
              <a16:creationId xmlns:a16="http://schemas.microsoft.com/office/drawing/2014/main" id="{6A8A72F6-C01E-9F08-5E3B-2F18581D013B}"/>
            </a:ext>
          </a:extLst>
        </xdr:cNvPr>
        <xdr:cNvSpPr txBox="1"/>
      </xdr:nvSpPr>
      <xdr:spPr>
        <a:xfrm>
          <a:off x="39077" y="609599"/>
          <a:ext cx="6057900" cy="2828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rial" panose="020B0604020202020204" pitchFamily="34" charset="0"/>
              <a:cs typeface="Arial" panose="020B0604020202020204" pitchFamily="34" charset="0"/>
            </a:rPr>
            <a:t>This is the methodological note underlying the calculations of the government funding earmarked and allocated by governments in the European Union, Norway and the United Kingdom since September 2021 to shield households and firms from the rising energy prices and their consequences on the cost of living. Measures considered are of a temporary nature only. Please refer to "Methodology" for further details. </a:t>
          </a:r>
        </a:p>
        <a:p>
          <a:endParaRPr lang="en-US" sz="1200">
            <a:latin typeface="Arial" panose="020B0604020202020204" pitchFamily="34" charset="0"/>
            <a:cs typeface="Arial" panose="020B0604020202020204" pitchFamily="34" charset="0"/>
          </a:endParaRPr>
        </a:p>
        <a:p>
          <a:r>
            <a:rPr lang="en-US" sz="1200" b="0" u="none">
              <a:latin typeface="Arial" panose="020B0604020202020204" pitchFamily="34" charset="0"/>
              <a:cs typeface="Arial" panose="020B0604020202020204" pitchFamily="34" charset="0"/>
            </a:rPr>
            <a:t>The list is compiled to the best of the knowledge of the researchers responsible for this project, therefore it is indicative only and not exhaustive. Also, please note that we do not provide any ranking of countries and this list should not be intended for such purpose.  Any error or omission in compiling these data is sole responsibility of Antonio Ferrara, Levi Severson, Giovanni Sgaravatti and Cecilia Trasi. </a:t>
          </a:r>
        </a:p>
        <a:p>
          <a:endParaRPr lang="en-US" sz="1200">
            <a:latin typeface="Arial" panose="020B0604020202020204" pitchFamily="34" charset="0"/>
            <a:cs typeface="Arial" panose="020B0604020202020204" pitchFamily="34" charset="0"/>
          </a:endParaRPr>
        </a:p>
        <a:p>
          <a:r>
            <a:rPr lang="en-US" sz="1200">
              <a:latin typeface="Arial" panose="020B0604020202020204" pitchFamily="34" charset="0"/>
              <a:cs typeface="Arial" panose="020B0604020202020204" pitchFamily="34" charset="0"/>
            </a:rPr>
            <a:t>Please write to  </a:t>
          </a:r>
          <a:r>
            <a:rPr lang="en-US" sz="1200" u="sng">
              <a:latin typeface="Arial" panose="020B0604020202020204" pitchFamily="34" charset="0"/>
              <a:cs typeface="Arial" panose="020B0604020202020204" pitchFamily="34" charset="0"/>
            </a:rPr>
            <a:t>greeneconomy@bruegel.org </a:t>
          </a:r>
          <a:r>
            <a:rPr lang="en-US" sz="1200">
              <a:latin typeface="Arial" panose="020B0604020202020204" pitchFamily="34" charset="0"/>
              <a:cs typeface="Arial" panose="020B0604020202020204" pitchFamily="34" charset="0"/>
            </a:rPr>
            <a:t>if you have any comment to improve the coverage and/or the estimates.</a:t>
          </a:r>
          <a:endParaRPr lang="LID4096" sz="120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30892</xdr:colOff>
      <xdr:row>2</xdr:row>
      <xdr:rowOff>185351</xdr:rowOff>
    </xdr:from>
    <xdr:to>
      <xdr:col>13</xdr:col>
      <xdr:colOff>370703</xdr:colOff>
      <xdr:row>44</xdr:row>
      <xdr:rowOff>154982</xdr:rowOff>
    </xdr:to>
    <xdr:sp macro="" textlink="">
      <xdr:nvSpPr>
        <xdr:cNvPr id="2" name="TextBox 1">
          <a:extLst>
            <a:ext uri="{FF2B5EF4-FFF2-40B4-BE49-F238E27FC236}">
              <a16:creationId xmlns:a16="http://schemas.microsoft.com/office/drawing/2014/main" id="{9401BC31-A4F8-C399-B34A-B9575C1D8DA7}"/>
            </a:ext>
          </a:extLst>
        </xdr:cNvPr>
        <xdr:cNvSpPr txBox="1"/>
      </xdr:nvSpPr>
      <xdr:spPr>
        <a:xfrm>
          <a:off x="30892" y="650300"/>
          <a:ext cx="8231031" cy="81062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chemeClr val="dk1"/>
              </a:solidFill>
              <a:effectLst/>
              <a:latin typeface="Arial" panose="020B0604020202020204" pitchFamily="34" charset="0"/>
              <a:ea typeface="+mn-ea"/>
              <a:cs typeface="Arial" panose="020B0604020202020204" pitchFamily="34" charset="0"/>
            </a:rPr>
            <a:t>Type of measures under consideration</a:t>
          </a:r>
          <a:endParaRPr lang="en-US" sz="1200">
            <a:solidFill>
              <a:schemeClr val="dk1"/>
            </a:solidFill>
            <a:effectLst/>
            <a:latin typeface="Arial" panose="020B0604020202020204" pitchFamily="34" charset="0"/>
            <a:ea typeface="+mn-ea"/>
            <a:cs typeface="Arial" panose="020B0604020202020204" pitchFamily="34" charset="0"/>
          </a:endParaRPr>
        </a:p>
        <a:p>
          <a:pPr algn="l"/>
          <a:r>
            <a:rPr lang="en-US" sz="1200">
              <a:solidFill>
                <a:schemeClr val="dk1"/>
              </a:solidFill>
              <a:effectLst/>
              <a:latin typeface="Arial" panose="020B0604020202020204" pitchFamily="34" charset="0"/>
              <a:ea typeface="+mn-ea"/>
              <a:cs typeface="Arial" panose="020B0604020202020204" pitchFamily="34" charset="0"/>
            </a:rPr>
            <a:t>We include only measures that are provisional and motivated by the energy crisis while we exclude structural ones. </a:t>
          </a:r>
        </a:p>
        <a:p>
          <a:pPr algn="l"/>
          <a:endParaRPr lang="en-US" sz="1200">
            <a:solidFill>
              <a:schemeClr val="dk1"/>
            </a:solidFill>
            <a:effectLst/>
            <a:latin typeface="Arial" panose="020B0604020202020204" pitchFamily="34" charset="0"/>
            <a:ea typeface="+mn-ea"/>
            <a:cs typeface="Arial" panose="020B0604020202020204" pitchFamily="34" charset="0"/>
          </a:endParaRPr>
        </a:p>
        <a:p>
          <a:pPr algn="l"/>
          <a:r>
            <a:rPr lang="en-US" sz="1200" b="0" u="none">
              <a:solidFill>
                <a:schemeClr val="dk1"/>
              </a:solidFill>
              <a:effectLst/>
              <a:latin typeface="Arial" panose="020B0604020202020204" pitchFamily="34" charset="0"/>
              <a:ea typeface="+mn-ea"/>
              <a:cs typeface="Arial" panose="020B0604020202020204" pitchFamily="34" charset="0"/>
            </a:rPr>
            <a:t>Please note that this list is compiled to the best of our knowledge</a:t>
          </a:r>
          <a:r>
            <a:rPr lang="en-US" sz="1200" b="0" u="none" baseline="0">
              <a:solidFill>
                <a:schemeClr val="dk1"/>
              </a:solidFill>
              <a:effectLst/>
              <a:latin typeface="Arial" panose="020B0604020202020204" pitchFamily="34" charset="0"/>
              <a:ea typeface="+mn-ea"/>
              <a:cs typeface="Arial" panose="020B0604020202020204" pitchFamily="34" charset="0"/>
            </a:rPr>
            <a:t> and might omit measures that we have missed. Also, please note that we do not provide any ranking of countries and this list should not be intended for such purpose.</a:t>
          </a:r>
          <a:r>
            <a:rPr lang="en-US" sz="1200" b="0" u="none">
              <a:solidFill>
                <a:schemeClr val="dk1"/>
              </a:solidFill>
              <a:effectLst/>
              <a:latin typeface="Arial" panose="020B0604020202020204" pitchFamily="34" charset="0"/>
              <a:ea typeface="+mn-ea"/>
              <a:cs typeface="Arial" panose="020B0604020202020204" pitchFamily="34" charset="0"/>
            </a:rPr>
            <a:t> For any claim, please write to giovanni.sgaravatti@bruegel.org and cecilia.trasi@bruegel.org. </a:t>
          </a:r>
        </a:p>
        <a:p>
          <a:pPr algn="l"/>
          <a:r>
            <a:rPr lang="en-US" sz="1200" b="0" u="none">
              <a:solidFill>
                <a:schemeClr val="dk1"/>
              </a:solidFill>
              <a:effectLst/>
              <a:latin typeface="Arial" panose="020B0604020202020204" pitchFamily="34" charset="0"/>
              <a:ea typeface="+mn-ea"/>
              <a:cs typeface="Arial" panose="020B0604020202020204" pitchFamily="34" charset="0"/>
            </a:rPr>
            <a:t> </a:t>
          </a:r>
        </a:p>
        <a:p>
          <a:pPr algn="l"/>
          <a:r>
            <a:rPr lang="en-US" sz="1200" b="1">
              <a:solidFill>
                <a:schemeClr val="dk1"/>
              </a:solidFill>
              <a:effectLst/>
              <a:latin typeface="Arial" panose="020B0604020202020204" pitchFamily="34" charset="0"/>
              <a:ea typeface="+mn-ea"/>
              <a:cs typeface="Arial" panose="020B0604020202020204" pitchFamily="34" charset="0"/>
            </a:rPr>
            <a:t>Period under consideration</a:t>
          </a:r>
          <a:endParaRPr lang="en-US" sz="1200">
            <a:solidFill>
              <a:schemeClr val="dk1"/>
            </a:solidFill>
            <a:effectLst/>
            <a:latin typeface="Arial" panose="020B0604020202020204" pitchFamily="34" charset="0"/>
            <a:ea typeface="+mn-ea"/>
            <a:cs typeface="Arial" panose="020B0604020202020204" pitchFamily="34" charset="0"/>
          </a:endParaRPr>
        </a:p>
        <a:p>
          <a:pPr algn="l"/>
          <a:r>
            <a:rPr lang="en-US" sz="1200">
              <a:solidFill>
                <a:schemeClr val="dk1"/>
              </a:solidFill>
              <a:effectLst/>
              <a:latin typeface="Arial" panose="020B0604020202020204" pitchFamily="34" charset="0"/>
              <a:ea typeface="+mn-ea"/>
              <a:cs typeface="Arial" panose="020B0604020202020204" pitchFamily="34" charset="0"/>
            </a:rPr>
            <a:t>We include measures introduced since September 2021 to the end of the month preceding the latest published update. Also, we include measures that have been announced and will be implemented in the future: in fact, some of the reported measures will be rolled out in the upcoming months and years (please refer to the “Dates” column of the country tables). </a:t>
          </a:r>
        </a:p>
        <a:p>
          <a:pPr algn="l"/>
          <a:r>
            <a:rPr lang="en-US" sz="1200">
              <a:solidFill>
                <a:schemeClr val="dk1"/>
              </a:solidFill>
              <a:effectLst/>
              <a:latin typeface="Arial" panose="020B0604020202020204" pitchFamily="34" charset="0"/>
              <a:ea typeface="+mn-ea"/>
              <a:cs typeface="Arial" panose="020B0604020202020204" pitchFamily="34" charset="0"/>
            </a:rPr>
            <a:t> </a:t>
          </a:r>
        </a:p>
        <a:p>
          <a:pPr algn="l"/>
          <a:r>
            <a:rPr lang="en-US" sz="1200" b="1">
              <a:solidFill>
                <a:schemeClr val="dk1"/>
              </a:solidFill>
              <a:effectLst/>
              <a:latin typeface="Arial" panose="020B0604020202020204" pitchFamily="34" charset="0"/>
              <a:ea typeface="+mn-ea"/>
              <a:cs typeface="Arial" panose="020B0604020202020204" pitchFamily="34" charset="0"/>
            </a:rPr>
            <a:t>Coloring of the cells</a:t>
          </a:r>
          <a:endParaRPr lang="en-US" sz="1200">
            <a:solidFill>
              <a:schemeClr val="dk1"/>
            </a:solidFill>
            <a:effectLst/>
            <a:latin typeface="Arial" panose="020B0604020202020204" pitchFamily="34" charset="0"/>
            <a:ea typeface="+mn-ea"/>
            <a:cs typeface="Arial" panose="020B0604020202020204" pitchFamily="34" charset="0"/>
          </a:endParaRPr>
        </a:p>
        <a:p>
          <a:pPr algn="l"/>
          <a:r>
            <a:rPr lang="en-US" sz="1200">
              <a:solidFill>
                <a:schemeClr val="dk1"/>
              </a:solidFill>
              <a:effectLst/>
              <a:latin typeface="Arial" panose="020B0604020202020204" pitchFamily="34" charset="0"/>
              <a:ea typeface="+mn-ea"/>
              <a:cs typeface="Arial" panose="020B0604020202020204" pitchFamily="34" charset="0"/>
            </a:rPr>
            <a:t>We indicate in black all the measures that target households and firms that have been announced and that we include in our counting. We indicate in grey all the measures that we have decided to report but exclude from our counting ("not considered"). We indicate in gold measures that support utilities in meeting their liquidity needs (ie. through loans, bailouts and nationalisations). </a:t>
          </a:r>
        </a:p>
        <a:p>
          <a:pPr algn="l"/>
          <a:r>
            <a:rPr lang="en-US" sz="1200">
              <a:solidFill>
                <a:schemeClr val="dk1"/>
              </a:solidFill>
              <a:effectLst/>
              <a:latin typeface="Arial" panose="020B0604020202020204" pitchFamily="34" charset="0"/>
              <a:ea typeface="+mn-ea"/>
              <a:cs typeface="Arial" panose="020B0604020202020204" pitchFamily="34" charset="0"/>
            </a:rPr>
            <a:t> </a:t>
          </a:r>
        </a:p>
        <a:p>
          <a:pPr algn="l"/>
          <a:r>
            <a:rPr lang="en-US" sz="1200" b="1">
              <a:solidFill>
                <a:schemeClr val="dk1"/>
              </a:solidFill>
              <a:effectLst/>
              <a:latin typeface="Arial" panose="020B0604020202020204" pitchFamily="34" charset="0"/>
              <a:ea typeface="+mn-ea"/>
              <a:cs typeface="Arial" panose="020B0604020202020204" pitchFamily="34" charset="0"/>
            </a:rPr>
            <a:t>Measure splitting</a:t>
          </a:r>
          <a:endParaRPr lang="en-US" sz="1200">
            <a:solidFill>
              <a:schemeClr val="dk1"/>
            </a:solidFill>
            <a:effectLst/>
            <a:latin typeface="Arial" panose="020B0604020202020204" pitchFamily="34" charset="0"/>
            <a:ea typeface="+mn-ea"/>
            <a:cs typeface="Arial" panose="020B0604020202020204" pitchFamily="34" charset="0"/>
          </a:endParaRPr>
        </a:p>
        <a:p>
          <a:pPr algn="l"/>
          <a:r>
            <a:rPr lang="en-US" sz="1200">
              <a:solidFill>
                <a:schemeClr val="dk1"/>
              </a:solidFill>
              <a:effectLst/>
              <a:latin typeface="Arial" panose="020B0604020202020204" pitchFamily="34" charset="0"/>
              <a:ea typeface="+mn-ea"/>
              <a:cs typeface="Arial" panose="020B0604020202020204" pitchFamily="34" charset="0"/>
            </a:rPr>
            <a:t>We have split the measures according to whether they target at households and/or firms. Also, we distinguish between price-distorting measures, e.g., cuts of excise duties and income-supporting measures, e.g., increases in family allowances.</a:t>
          </a:r>
        </a:p>
        <a:p>
          <a:pPr algn="l"/>
          <a:r>
            <a:rPr lang="en-US" sz="1200">
              <a:solidFill>
                <a:schemeClr val="dk1"/>
              </a:solidFill>
              <a:effectLst/>
              <a:latin typeface="Arial" panose="020B0604020202020204" pitchFamily="34" charset="0"/>
              <a:ea typeface="+mn-ea"/>
              <a:cs typeface="Arial" panose="020B0604020202020204" pitchFamily="34" charset="0"/>
            </a:rPr>
            <a:t> </a:t>
          </a:r>
        </a:p>
        <a:p>
          <a:pPr algn="l"/>
          <a:r>
            <a:rPr lang="en-US" sz="1200" b="0" i="1">
              <a:solidFill>
                <a:schemeClr val="dk1"/>
              </a:solidFill>
              <a:effectLst/>
              <a:latin typeface="Arial" panose="020B0604020202020204" pitchFamily="34" charset="0"/>
              <a:ea typeface="+mn-ea"/>
              <a:cs typeface="Arial" panose="020B0604020202020204" pitchFamily="34" charset="0"/>
            </a:rPr>
            <a:t>Note that: </a:t>
          </a:r>
        </a:p>
        <a:p>
          <a:pPr algn="l" rtl="0" fontAlgn="ctr"/>
          <a:r>
            <a:rPr lang="en-US" sz="1200">
              <a:solidFill>
                <a:schemeClr val="dk1"/>
              </a:solidFill>
              <a:effectLst/>
              <a:latin typeface="Arial" panose="020B0604020202020204" pitchFamily="34" charset="0"/>
              <a:ea typeface="+mn-ea"/>
              <a:cs typeface="Arial" panose="020B0604020202020204" pitchFamily="34" charset="0"/>
            </a:rPr>
            <a:t>By “HH” we mean measures targeting households; by “firms” measures targeting companies and by “utilities” measures targeting energy suppliers.</a:t>
          </a:r>
        </a:p>
        <a:p>
          <a:pPr algn="l" rtl="0" fontAlgn="ctr"/>
          <a:endParaRPr lang="en-US" sz="1200">
            <a:solidFill>
              <a:schemeClr val="dk1"/>
            </a:solidFill>
            <a:effectLst/>
            <a:latin typeface="Arial" panose="020B0604020202020204" pitchFamily="34" charset="0"/>
            <a:ea typeface="+mn-ea"/>
            <a:cs typeface="Arial" panose="020B0604020202020204" pitchFamily="34" charset="0"/>
          </a:endParaRPr>
        </a:p>
        <a:p>
          <a:pPr algn="l" rtl="0" fontAlgn="ctr"/>
          <a:r>
            <a:rPr lang="en-US" sz="1200">
              <a:solidFill>
                <a:schemeClr val="dk1"/>
              </a:solidFill>
              <a:effectLst/>
              <a:latin typeface="Arial" panose="020B0604020202020204" pitchFamily="34" charset="0"/>
              <a:ea typeface="+mn-ea"/>
              <a:cs typeface="Arial" panose="020B0604020202020204" pitchFamily="34" charset="0"/>
            </a:rPr>
            <a:t>By “Targeted” we mean measures addressed to a specific sub-category of HH or firms. For example, if a voucher is granted only to low-income households we considered "targeted", while if it is a voucher for all households that would be un-targeted.</a:t>
          </a:r>
        </a:p>
        <a:p>
          <a:pPr algn="l"/>
          <a:r>
            <a:rPr lang="en-US" sz="1200">
              <a:solidFill>
                <a:schemeClr val="dk1"/>
              </a:solidFill>
              <a:effectLst/>
              <a:latin typeface="Arial" panose="020B0604020202020204" pitchFamily="34" charset="0"/>
              <a:ea typeface="+mn-ea"/>
              <a:cs typeface="Arial" panose="020B0604020202020204" pitchFamily="34" charset="0"/>
            </a:rPr>
            <a:t> </a:t>
          </a:r>
        </a:p>
        <a:p>
          <a:pPr algn="l"/>
          <a:r>
            <a:rPr lang="en-US" sz="1200">
              <a:solidFill>
                <a:schemeClr val="dk1"/>
              </a:solidFill>
              <a:effectLst/>
              <a:latin typeface="Arial" panose="020B0604020202020204" pitchFamily="34" charset="0"/>
              <a:ea typeface="+mn-ea"/>
              <a:cs typeface="Arial" panose="020B0604020202020204" pitchFamily="34" charset="0"/>
            </a:rPr>
            <a:t>Finally for price vs income, we refer to the IMF definition below:</a:t>
          </a:r>
        </a:p>
        <a:p>
          <a:pPr algn="l" rtl="0" fontAlgn="ctr"/>
          <a:r>
            <a:rPr lang="en-US" sz="1200" i="1">
              <a:solidFill>
                <a:schemeClr val="dk1"/>
              </a:solidFill>
              <a:effectLst/>
              <a:latin typeface="Arial" panose="020B0604020202020204" pitchFamily="34" charset="0"/>
              <a:ea typeface="+mn-ea"/>
              <a:cs typeface="Arial" panose="020B0604020202020204" pitchFamily="34" charset="0"/>
            </a:rPr>
            <a:t>Price-suppressing policies:</a:t>
          </a:r>
          <a:r>
            <a:rPr lang="en-US" sz="1200">
              <a:solidFill>
                <a:schemeClr val="dk1"/>
              </a:solidFill>
              <a:effectLst/>
              <a:latin typeface="Arial" panose="020B0604020202020204" pitchFamily="34" charset="0"/>
              <a:ea typeface="+mn-ea"/>
              <a:cs typeface="Arial" panose="020B0604020202020204" pitchFamily="34" charset="0"/>
            </a:rPr>
            <a:t> These include broad-based cuts to excise duties or VAT rates on energy products; caps on the retail prices of energy products and energy bill discounts, such as fee reductions; discounted tariffs (so-called social tariffs) for lower-income households; block tariffs for electricity, offering a discounted tariff for a limited or basic consumption volume.</a:t>
          </a:r>
        </a:p>
        <a:p>
          <a:pPr algn="l" rtl="0" fontAlgn="ctr"/>
          <a:endParaRPr lang="en-US" sz="1200">
            <a:solidFill>
              <a:schemeClr val="dk1"/>
            </a:solidFill>
            <a:effectLst/>
            <a:latin typeface="Arial" panose="020B0604020202020204" pitchFamily="34" charset="0"/>
            <a:ea typeface="+mn-ea"/>
            <a:cs typeface="Arial" panose="020B0604020202020204" pitchFamily="34" charset="0"/>
          </a:endParaRPr>
        </a:p>
        <a:p>
          <a:pPr algn="l" rtl="0" fontAlgn="ctr"/>
          <a:r>
            <a:rPr lang="en-US" sz="1200" i="1">
              <a:solidFill>
                <a:schemeClr val="dk1"/>
              </a:solidFill>
              <a:effectLst/>
              <a:latin typeface="Arial" panose="020B0604020202020204" pitchFamily="34" charset="0"/>
              <a:ea typeface="+mn-ea"/>
              <a:cs typeface="Arial" panose="020B0604020202020204" pitchFamily="34" charset="0"/>
            </a:rPr>
            <a:t>Income support:</a:t>
          </a:r>
          <a:r>
            <a:rPr lang="en-US" sz="1200">
              <a:solidFill>
                <a:schemeClr val="dk1"/>
              </a:solidFill>
              <a:effectLst/>
              <a:latin typeface="Arial" panose="020B0604020202020204" pitchFamily="34" charset="0"/>
              <a:ea typeface="+mn-ea"/>
              <a:cs typeface="Arial" panose="020B0604020202020204" pitchFamily="34" charset="0"/>
            </a:rPr>
            <a:t> These include cash transfers, energy bill vouchers and other forms of subsidies such as energy efficiency grants/subsidies. Some good examples of targeted measures include expanding the coverage of existing social assistance programs and progressive or income-taxable and lump-sum transfers.</a:t>
          </a:r>
        </a:p>
        <a:p>
          <a:pPr algn="l"/>
          <a:endParaRPr lang="LID4096"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20934</xdr:colOff>
      <xdr:row>27</xdr:row>
      <xdr:rowOff>136072</xdr:rowOff>
    </xdr:from>
    <xdr:to>
      <xdr:col>9</xdr:col>
      <xdr:colOff>10467</xdr:colOff>
      <xdr:row>30</xdr:row>
      <xdr:rowOff>132263</xdr:rowOff>
    </xdr:to>
    <xdr:sp macro="" textlink="">
      <xdr:nvSpPr>
        <xdr:cNvPr id="2" name="TextBox 1">
          <a:extLst>
            <a:ext uri="{FF2B5EF4-FFF2-40B4-BE49-F238E27FC236}">
              <a16:creationId xmlns:a16="http://schemas.microsoft.com/office/drawing/2014/main" id="{8DBAC542-6681-74A9-D05B-8DAC5BE83EE3}"/>
            </a:ext>
          </a:extLst>
        </xdr:cNvPr>
        <xdr:cNvSpPr txBox="1"/>
      </xdr:nvSpPr>
      <xdr:spPr>
        <a:xfrm>
          <a:off x="20934" y="7651402"/>
          <a:ext cx="12235962" cy="4986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Following the recent decrease in natural gas prices, governments have revised the budget earmarked for measures to shield households and firms from the energy crisis. We keep revising our estimates as information on the final budgeted cost of the measures become available. On March 23</a:t>
          </a:r>
          <a:r>
            <a:rPr lang="en-US" sz="1100" i="1" baseline="30000">
              <a:solidFill>
                <a:schemeClr val="dk1"/>
              </a:solidFill>
              <a:effectLst/>
              <a:latin typeface="+mn-lt"/>
              <a:ea typeface="+mn-ea"/>
              <a:cs typeface="+mn-cs"/>
            </a:rPr>
            <a:t>rd</a:t>
          </a:r>
          <a:r>
            <a:rPr lang="en-US" sz="1100" i="1">
              <a:solidFill>
                <a:schemeClr val="dk1"/>
              </a:solidFill>
              <a:effectLst/>
              <a:latin typeface="+mn-lt"/>
              <a:ea typeface="+mn-ea"/>
              <a:cs typeface="+mn-cs"/>
            </a:rPr>
            <a:t> 2023, we have corrected the figures for Slovakia.</a:t>
          </a:r>
          <a:endParaRPr lang="en-US" sz="1100">
            <a:solidFill>
              <a:schemeClr val="dk1"/>
            </a:solidFill>
            <a:effectLst/>
            <a:latin typeface="+mn-lt"/>
            <a:ea typeface="+mn-ea"/>
            <a:cs typeface="+mn-cs"/>
          </a:endParaRPr>
        </a:p>
        <a:p>
          <a:endParaRPr lang="LID4096" sz="1100"/>
        </a:p>
      </xdr:txBody>
    </xdr:sp>
    <xdr:clientData/>
  </xdr:twoCellAnchor>
</xdr:wsDr>
</file>

<file path=xl/persons/person.xml><?xml version="1.0" encoding="utf-8"?>
<personList xmlns="http://schemas.microsoft.com/office/spreadsheetml/2018/threadedcomments" xmlns:x="http://schemas.openxmlformats.org/spreadsheetml/2006/main">
  <person displayName="Cecilia Trasi" id="{FD374319-BE8C-476D-8B4A-0E172B0ECC1A}" userId="S::cecilia.trasi@bruegel.org::6a45f8fb-706f-4b71-89a8-24f605738703" providerId="AD"/>
  <person displayName="Giovanni Sgaravatti" id="{F1EFF241-AEC5-4E08-88AE-D88B47513457}" userId="S::giovanni.sgaravatti@bruegel.org::df3e4540-8efe-4a29-b386-af575e5c8451"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6" dT="2023-02-07T15:52:29.92" personId="{FD374319-BE8C-476D-8B4A-0E172B0ECC1A}" id="{9D4FF90B-3477-40BA-A1EC-1A1DC81E0609}">
    <text>Due to data availability issues, the amount indicated for this measure ignores the budget allocation to each of its components.</text>
  </threadedComment>
  <threadedComment ref="A9" dT="2023-02-07T11:31:09.82" personId="{F1EFF241-AEC5-4E08-88AE-D88B47513457}" id="{D9096480-06ED-41DA-86C5-2E12433F2210}">
    <text>Allocated budget estimated from the % of GDP reported by the IMF study in the Source column</text>
  </threadedComment>
  <threadedComment ref="A10" dT="2023-02-07T11:31:13.69" personId="{F1EFF241-AEC5-4E08-88AE-D88B47513457}" id="{88778E36-8E0C-4749-9ACD-3DA02F0FBB87}">
    <text>Allocated budget estimated from the % of GDP reported by the IMF study in the Source column</text>
  </threadedComment>
  <threadedComment ref="A11" dT="2023-02-07T11:31:19.80" personId="{F1EFF241-AEC5-4E08-88AE-D88B47513457}" id="{DF569DCF-F9EA-4FA2-A2D8-02E87B917760}">
    <text>Allocated budget estimated from the % of GDP reported by the IMF study in the Source column</text>
  </threadedComment>
  <threadedComment ref="A12" dT="2023-02-07T11:31:23.31" personId="{F1EFF241-AEC5-4E08-88AE-D88B47513457}" id="{7F2E1A7F-DDB1-4F3B-AB3F-9A19E0B0CC94}">
    <text>Allocated budget estimated from the % of GDP reported by the IMF study in the Source column</text>
  </threadedComment>
</ThreadedComments>
</file>

<file path=xl/threadedComments/threadedComment10.xml><?xml version="1.0" encoding="utf-8"?>
<ThreadedComments xmlns="http://schemas.microsoft.com/office/spreadsheetml/2018/threadedcomments" xmlns:x="http://schemas.openxmlformats.org/spreadsheetml/2006/main">
  <threadedComment ref="A4" dT="2023-02-07T10:37:43.16" personId="{FD374319-BE8C-476D-8B4A-0E172B0ECC1A}" id="{3DF3D523-C1DC-4B47-896A-1DF20C83F34B}">
    <text>The amount indicated for this measure was not included in the overall count because, due to data availability issues, we ignore the budget allocation to its different components.</text>
  </threadedComment>
  <threadedComment ref="A10" dT="2023-02-07T10:37:48.76" personId="{FD374319-BE8C-476D-8B4A-0E172B0ECC1A}" id="{FC048FE6-B92E-43E1-AEBE-6111F13D4BAB}">
    <text>The amount indicated for this measure was not included in the overall count because, due to data availability issues, we ignore the budget allocation to its different components.</text>
  </threadedComment>
</ThreadedComments>
</file>

<file path=xl/threadedComments/threadedComment11.xml><?xml version="1.0" encoding="utf-8"?>
<ThreadedComments xmlns="http://schemas.microsoft.com/office/spreadsheetml/2018/threadedcomments" xmlns:x="http://schemas.openxmlformats.org/spreadsheetml/2006/main">
  <threadedComment ref="A6" dT="2023-01-09T18:03:05.57" personId="{F1EFF241-AEC5-4E08-88AE-D88B47513457}" id="{C8D3D4BD-2729-4907-9E48-8F670A727C4E}">
    <text>included below because I could not get the exact allocated budget</text>
  </threadedComment>
  <threadedComment ref="A13" dT="2023-01-23T15:54:20.90" personId="{FD374319-BE8C-476D-8B4A-0E172B0ECC1A}" id="{1EB86454-04E7-406C-9FF3-3A1C768A0647}">
    <text xml:space="preserve">The amount indicated for this measure includes the amounts allocated for the measures of line 4-12. To avoid the risk of double counting, it was excluded from the overall amount. </text>
  </threadedComment>
</ThreadedComments>
</file>

<file path=xl/threadedComments/threadedComment12.xml><?xml version="1.0" encoding="utf-8"?>
<ThreadedComments xmlns="http://schemas.microsoft.com/office/spreadsheetml/2018/threadedcomments" xmlns:x="http://schemas.openxmlformats.org/spreadsheetml/2006/main">
  <threadedComment ref="A4" dT="2023-02-07T10:45:36.82" personId="{FD374319-BE8C-476D-8B4A-0E172B0ECC1A}" id="{098DD9C9-53D8-405E-B4D0-59C16704E58D}">
    <text>The amount indicated for this measure, due to data availability issues, ignores the budget allocated to each of its components.</text>
  </threadedComment>
</ThreadedComments>
</file>

<file path=xl/threadedComments/threadedComment13.xml><?xml version="1.0" encoding="utf-8"?>
<ThreadedComments xmlns="http://schemas.microsoft.com/office/spreadsheetml/2018/threadedcomments" xmlns:x="http://schemas.openxmlformats.org/spreadsheetml/2006/main">
  <threadedComment ref="A34" dT="2023-02-07T10:48:24.36" personId="{FD374319-BE8C-476D-8B4A-0E172B0ECC1A}" id="{37164576-EC90-4BC4-AB59-F7213BC61FE4}">
    <text>The amount indicated for this measure is deducted by the final estimated cost (EUR 5,752 million) from the originally allocated budget.</text>
  </threadedComment>
</ThreadedComments>
</file>

<file path=xl/threadedComments/threadedComment14.xml><?xml version="1.0" encoding="utf-8"?>
<ThreadedComments xmlns="http://schemas.microsoft.com/office/spreadsheetml/2018/threadedcomments" xmlns:x="http://schemas.openxmlformats.org/spreadsheetml/2006/main">
  <threadedComment ref="H15" dT="2023-03-15T11:26:54.27" personId="{FD374319-BE8C-476D-8B4A-0E172B0ECC1A}" id="{D6C0A193-E293-48F7-B9FE-DF5DA64EF82E}">
    <text xml:space="preserve">Financed by bottleneck fees. </text>
  </threadedComment>
</ThreadedComments>
</file>

<file path=xl/threadedComments/threadedComment15.xml><?xml version="1.0" encoding="utf-8"?>
<ThreadedComments xmlns="http://schemas.microsoft.com/office/spreadsheetml/2018/threadedcomments" xmlns:x="http://schemas.openxmlformats.org/spreadsheetml/2006/main">
  <threadedComment ref="A16" dT="2023-02-07T10:50:44.31" personId="{FD374319-BE8C-476D-8B4A-0E172B0ECC1A}" id="{A3E5A87B-7F3D-4FC5-AD29-538D26801448}">
    <text>The amount indicated for this measure includes only the foreseen expenditure for 2023 despite it extends to 2024.</text>
  </threadedComment>
</ThreadedComments>
</file>

<file path=xl/threadedComments/threadedComment2.xml><?xml version="1.0" encoding="utf-8"?>
<ThreadedComments xmlns="http://schemas.microsoft.com/office/spreadsheetml/2018/threadedcomments" xmlns:x="http://schemas.openxmlformats.org/spreadsheetml/2006/main">
  <threadedComment ref="A9" dT="2023-02-07T10:17:58.85" personId="{FD374319-BE8C-476D-8B4A-0E172B0ECC1A}" id="{AFDA02E0-F37C-43B7-857B-79EC8D8636D4}">
    <text>The amount indicated for this measure accounts for the expenditure in 2022 (EUR 1,329) and 2023 (EUR 4,000).</text>
  </threadedComment>
</ThreadedComments>
</file>

<file path=xl/threadedComments/threadedComment3.xml><?xml version="1.0" encoding="utf-8"?>
<ThreadedComments xmlns="http://schemas.microsoft.com/office/spreadsheetml/2018/threadedcomments" xmlns:x="http://schemas.openxmlformats.org/spreadsheetml/2006/main">
  <threadedComment ref="A11" dT="2023-04-14T09:51:42.99" personId="{FD374319-BE8C-476D-8B4A-0E172B0ECC1A}" id="{BFB42FD8-AE6C-48AD-BD48-94A81946F36D}">
    <text>Not included  to avoid double counting as it is the sum of the measures of line 7-10</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3-02-07T10:20:26.36" personId="{FD374319-BE8C-476D-8B4A-0E172B0ECC1A}" id="{A2CFA262-C2FA-4196-9B40-FB4EBAFB73F8}">
    <text>The amount indicated for this measure is a rough estimate that applies only to the last three months from October-December 2022. It will be adjusted as more accurate appraisals become available. Also, while the measure extends until April 2026, the amount indicated is an estimate of the expenditure until the end of 2023 only.</text>
  </threadedComment>
</ThreadedComments>
</file>

<file path=xl/threadedComments/threadedComment5.xml><?xml version="1.0" encoding="utf-8"?>
<ThreadedComments xmlns="http://schemas.microsoft.com/office/spreadsheetml/2018/threadedcomments" xmlns:x="http://schemas.openxmlformats.org/spreadsheetml/2006/main">
  <threadedComment ref="C16" dT="2023-02-07T15:20:52.84" personId="{FD374319-BE8C-476D-8B4A-0E172B0ECC1A}" id="{333358DB-C044-4ADC-829B-7BE2C8F759CE}">
    <text>This measure is targeted only at microenterprises.</text>
  </threadedComment>
  <threadedComment ref="C17" dT="2023-02-07T15:20:57.87" personId="{FD374319-BE8C-476D-8B4A-0E172B0ECC1A}" id="{6B58CF51-925A-4514-AE22-53B1AD6C1A66}">
    <text>This measure is targeted only at microenterprises.</text>
  </threadedComment>
</ThreadedComments>
</file>

<file path=xl/threadedComments/threadedComment6.xml><?xml version="1.0" encoding="utf-8"?>
<ThreadedComments xmlns="http://schemas.microsoft.com/office/spreadsheetml/2018/threadedcomments" xmlns:x="http://schemas.openxmlformats.org/spreadsheetml/2006/main">
  <threadedComment ref="A30" dT="2023-01-23T14:58:56.27" personId="{FD374319-BE8C-476D-8B4A-0E172B0ECC1A}" id="{D7FA016A-7685-4EDE-88F7-1D4A88E3C21D}">
    <text>The amount indicated for this measure is included in the overall count of the allocated budget for fiscal policy responses to the energy crisis, but it is excluded from a more accurate estimate of the expenditure targeted at households and firms. See Bruegel dataset National fiscal policy responses to the energy crisis https://www.bruegel.org/dataset/national-policies-shield-consumers-rising-energy-prices.</text>
    <extLst>
      <x:ext xmlns:xltc2="http://schemas.microsoft.com/office/spreadsheetml/2020/threadedcomments2" uri="{F7C98A9C-CBB3-438F-8F68-D28B6AF4A901}">
        <xltc2:checksum>123763243</xltc2:checksum>
        <xltc2:hyperlink startIndex="321" length="87" url="https://www.bruegel.org/dataset/national-policies-shield-consumers-rising-energy-prices"/>
      </x:ext>
    </extLst>
  </threadedComment>
</ThreadedComments>
</file>

<file path=xl/threadedComments/threadedComment7.xml><?xml version="1.0" encoding="utf-8"?>
<ThreadedComments xmlns="http://schemas.microsoft.com/office/spreadsheetml/2018/threadedcomments" xmlns:x="http://schemas.openxmlformats.org/spreadsheetml/2006/main">
  <threadedComment ref="A4" dT="2023-02-07T10:30:09.59" personId="{FD374319-BE8C-476D-8B4A-0E172B0ECC1A}" id="{B53FBDB8-7A64-4DDC-A36A-8C888636A6B3}">
    <text>The amount indicated for this measure accounts for the foreseen expenditure to maintain a price cap policy in place since 2014. Because this does not fit with our criteria of a temporary measure introduced to face the energy crisis it is not included in the overall count. See Bruegel dataset National fiscal policy responses to the energy crisis https://www.bruegel.org/dataset/national-policies-shield-consumers-rising-energy-prices.</text>
    <extLst>
      <x:ext xmlns:xltc2="http://schemas.microsoft.com/office/spreadsheetml/2020/threadedcomments2" uri="{F7C98A9C-CBB3-438F-8F68-D28B6AF4A901}">
        <xltc2:checksum>344135407</xltc2:checksum>
        <xltc2:hyperlink startIndex="347" length="87" url="https://www.bruegel.org/dataset/national-policies-shield-consumers-rising-energy-prices"/>
      </x:ext>
    </extLst>
  </threadedComment>
</ThreadedComments>
</file>

<file path=xl/threadedComments/threadedComment8.xml><?xml version="1.0" encoding="utf-8"?>
<ThreadedComments xmlns="http://schemas.microsoft.com/office/spreadsheetml/2018/threadedcomments" xmlns:x="http://schemas.openxmlformats.org/spreadsheetml/2006/main">
  <threadedComment ref="A82" dT="2023-02-07T10:32:44.15" personId="{FD374319-BE8C-476D-8B4A-0E172B0ECC1A}" id="{CFDDA494-AB2B-4396-ABB3-2A55192B3A0A}">
    <text>The amount indicated for this measure excludes the foreseen expenditure (EUR 135 million) in 2024.</text>
  </threadedComment>
</ThreadedComments>
</file>

<file path=xl/threadedComments/threadedComment9.xml><?xml version="1.0" encoding="utf-8"?>
<ThreadedComments xmlns="http://schemas.microsoft.com/office/spreadsheetml/2018/threadedcomments" xmlns:x="http://schemas.openxmlformats.org/spreadsheetml/2006/main">
  <threadedComment ref="A14" dT="2023-01-18T11:20:54.53" personId="{FD374319-BE8C-476D-8B4A-0E172B0ECC1A}" id="{28D687DB-DC17-41BD-B89E-5C3198356193}">
    <text>The amount indicated for this measure was excluded from the overall count to avoid the risk of double-counting because it is already included in the measure indicated below.</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news.err.ee/1608716362/universal-electricity-service-bill-passes-third-riigikogu-reading" TargetMode="External"/><Relationship Id="rId3" Type="http://schemas.openxmlformats.org/officeDocument/2006/relationships/hyperlink" Target="https://www.fin.ee/energiakulude-huvitamine" TargetMode="External"/><Relationship Id="rId7" Type="http://schemas.openxmlformats.org/officeDocument/2006/relationships/hyperlink" Target="https://www.valitsus.ee/uudised/valitsuse-pressikonverents-22-september-2022" TargetMode="External"/><Relationship Id="rId12" Type="http://schemas.microsoft.com/office/2017/10/relationships/threadedComment" Target="../threadedComments/threadedComment4.xml"/><Relationship Id="rId2" Type="http://schemas.openxmlformats.org/officeDocument/2006/relationships/hyperlink" Target="https://www.fin.ee/energiakulude-huvitamine" TargetMode="External"/><Relationship Id="rId1" Type="http://schemas.openxmlformats.org/officeDocument/2006/relationships/hyperlink" Target="https://www.fin.ee/energiakulude-huvitamine" TargetMode="External"/><Relationship Id="rId6" Type="http://schemas.openxmlformats.org/officeDocument/2006/relationships/hyperlink" Target="https://www.fin.ee/energiakulude-huvitamine" TargetMode="External"/><Relationship Id="rId11" Type="http://schemas.openxmlformats.org/officeDocument/2006/relationships/comments" Target="../comments4.xml"/><Relationship Id="rId5" Type="http://schemas.openxmlformats.org/officeDocument/2006/relationships/hyperlink" Target="https://www.fin.ee/energiakulude-huvitamine" TargetMode="External"/><Relationship Id="rId10" Type="http://schemas.openxmlformats.org/officeDocument/2006/relationships/vmlDrawing" Target="../drawings/vmlDrawing4.vml"/><Relationship Id="rId4" Type="http://schemas.openxmlformats.org/officeDocument/2006/relationships/hyperlink" Target="https://www.fin.ee/energiakulude-huvitamine" TargetMode="External"/><Relationship Id="rId9"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8" Type="http://schemas.openxmlformats.org/officeDocument/2006/relationships/hyperlink" Target="https://kuntientakauskeskus.fi/komissio-hyvaksyi-kunnallisten-energiayhtioiden-viiden-miljardin-euron-lainaohjelman/" TargetMode="External"/><Relationship Id="rId3" Type="http://schemas.openxmlformats.org/officeDocument/2006/relationships/hyperlink" Target="https://vm.fi/-/kotitalouksille-tukea-suuriin-sahkolaskuihin" TargetMode="External"/><Relationship Id="rId7" Type="http://schemas.openxmlformats.org/officeDocument/2006/relationships/hyperlink" Target="https://www.solidium.fi/en/releases/finnish-state-to-provide-bridge-financing-to-fortum-through-solidium/" TargetMode="External"/><Relationship Id="rId2" Type="http://schemas.openxmlformats.org/officeDocument/2006/relationships/hyperlink" Target="https://vm.fi/-/sahkon-ja-henkilokuljetusten-arvonlisaveroa-alennetaan" TargetMode="External"/><Relationship Id="rId1" Type="http://schemas.openxmlformats.org/officeDocument/2006/relationships/hyperlink" Target="https://vm.fi/-/sahkon-ja-henkilokuljetusten-arvonlisaveroa-alennetaan" TargetMode="External"/><Relationship Id="rId6" Type="http://schemas.openxmlformats.org/officeDocument/2006/relationships/hyperlink" Target="https://vm.fi/-/10616/hallitus-ehdottaa-taydennyksia-vuoden-2023-talousarvioesitykseen" TargetMode="External"/><Relationship Id="rId5" Type="http://schemas.openxmlformats.org/officeDocument/2006/relationships/hyperlink" Target="https://www.bloomberg.com/news/articles/2022-09-04/finland-to-stabilize-power-market-with-10-billion-program" TargetMode="External"/><Relationship Id="rId4" Type="http://schemas.openxmlformats.org/officeDocument/2006/relationships/hyperlink" Target="https://ec.europa.eu/commission/presscorner/detail/en/mex_22_5408"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www.tresor.economie.gouv.fr/Articles/5b9dd056-db45-43ca-973d-2320c5157d59/files/7d5a8ecc-fc65-4a02-960d-000aa71a191b" TargetMode="External"/><Relationship Id="rId4" Type="http://schemas.microsoft.com/office/2017/10/relationships/threadedComment" Target="../threadedComments/threadedComment5.xml"/></Relationships>
</file>

<file path=xl/worksheets/_rels/sheet13.xml.rels><?xml version="1.0" encoding="UTF-8" standalone="yes"?>
<Relationships xmlns="http://schemas.openxmlformats.org/package/2006/relationships"><Relationship Id="rId8" Type="http://schemas.openxmlformats.org/officeDocument/2006/relationships/hyperlink" Target="https://www.bundesfinanzministerium.de/&#160;and%20https:/www.bmwi.de/Redaktion/DE/Pressemitteilungen/2022/03/20220309-kabinett-bringtabschaffung-der-eeg-umlage-auf-den-weg.html" TargetMode="External"/><Relationship Id="rId3" Type="http://schemas.openxmlformats.org/officeDocument/2006/relationships/hyperlink" Target="https://dserver.bundestag.de/btd/20/017/2001765.pdf&#160;" TargetMode="External"/><Relationship Id="rId7" Type="http://schemas.openxmlformats.org/officeDocument/2006/relationships/hyperlink" Target="https://dserver.bundestag.de/btd/20/014/2001411.pdf" TargetMode="External"/><Relationship Id="rId12" Type="http://schemas.microsoft.com/office/2017/10/relationships/threadedComment" Target="../threadedComments/threadedComment6.xml"/><Relationship Id="rId2" Type="http://schemas.openxmlformats.org/officeDocument/2006/relationships/hyperlink" Target="https://www.bmas.de/DE/Service/Presse/Pressemitteilungen/2022/erleichterter-zugang-zum-kurzarbeitergeld-wird-verlaengert.html" TargetMode="External"/><Relationship Id="rId1" Type="http://schemas.openxmlformats.org/officeDocument/2006/relationships/hyperlink" Target="https://www.bmas.de/DE/Service/Presse/Pressemitteilungen/2022/erleichterter-zugang-zum-kurzarbeitergeld-wird-verlaengert.html" TargetMode="External"/><Relationship Id="rId6" Type="http://schemas.openxmlformats.org/officeDocument/2006/relationships/hyperlink" Target="https://dserver.bundestag.de/btd/20/017/2001765.pdf" TargetMode="External"/><Relationship Id="rId11" Type="http://schemas.openxmlformats.org/officeDocument/2006/relationships/comments" Target="../comments6.xml"/><Relationship Id="rId5" Type="http://schemas.openxmlformats.org/officeDocument/2006/relationships/hyperlink" Target="https://www.tagesschau.de/inland/gaspreisbremse-111.html" TargetMode="External"/><Relationship Id="rId10" Type="http://schemas.openxmlformats.org/officeDocument/2006/relationships/vmlDrawing" Target="../drawings/vmlDrawing6.vml"/><Relationship Id="rId4" Type="http://schemas.openxmlformats.org/officeDocument/2006/relationships/hyperlink" Target="https://www.bloomberg.com/news/articles/2022-07-22/germany-bails-out-uniper-in-fallout-from-russian-gas-squeeze" TargetMode="External"/><Relationship Id="rId9"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8" Type="http://schemas.openxmlformats.org/officeDocument/2006/relationships/hyperlink" Target="https://magyarnarancs.hu/gazdasag/ev-vegere-erkezett-meg-a-kis-benzinkutak-tamogatasa-255022" TargetMode="External"/><Relationship Id="rId13" Type="http://schemas.openxmlformats.org/officeDocument/2006/relationships/comments" Target="../comments7.xml"/><Relationship Id="rId3" Type="http://schemas.openxmlformats.org/officeDocument/2006/relationships/hyperlink" Target="https://kormany.hu/hirek/itm-allamtitkar-az-ellatasbiztonsag-erdekeben-a-kormany-tamogatast-nyujt-a-kis-benzinkutaknak" TargetMode="External"/><Relationship Id="rId7" Type="http://schemas.openxmlformats.org/officeDocument/2006/relationships/hyperlink" Target="https://ec.europa.eu/commission/presscorner/detail/en/mex_22_5263" TargetMode="External"/><Relationship Id="rId12" Type="http://schemas.openxmlformats.org/officeDocument/2006/relationships/vmlDrawing" Target="../drawings/vmlDrawing7.vml"/><Relationship Id="rId2" Type="http://schemas.openxmlformats.org/officeDocument/2006/relationships/hyperlink" Target="https://kormany.hu/hirek/tovabbi-harom-honappal-meghosszabbitja-a-benzinarstopot-a-kormany" TargetMode="External"/><Relationship Id="rId1" Type="http://schemas.openxmlformats.org/officeDocument/2006/relationships/hyperlink" Target="https://abouthungary.hu/news-in-brief/government-caps-price-of-petrol-and-diesel-at-huf-480" TargetMode="External"/><Relationship Id="rId6" Type="http://schemas.openxmlformats.org/officeDocument/2006/relationships/hyperlink" Target="https://abouthungary.hu/news-in-brief/nagy-government-will-raise-huf-800-billion-from-new-windfall-taxes" TargetMode="External"/><Relationship Id="rId11" Type="http://schemas.openxmlformats.org/officeDocument/2006/relationships/printerSettings" Target="../printerSettings/printerSettings10.bin"/><Relationship Id="rId5" Type="http://schemas.openxmlformats.org/officeDocument/2006/relationships/hyperlink" Target="https://miniszterelnok.hu/government-to-extend-cap-on-fuel-and-food-prices-until-1-july/" TargetMode="External"/><Relationship Id="rId10" Type="http://schemas.openxmlformats.org/officeDocument/2006/relationships/hyperlink" Target="https://www.reuters.com/business/energy/hungary-government-scraps-price-cap-fuels-2022-12-06/" TargetMode="External"/><Relationship Id="rId4" Type="http://schemas.openxmlformats.org/officeDocument/2006/relationships/hyperlink" Target="https://kormany.hu/hirek/a-kormany-donteseket-hozott-az-uzemanyag-ellatas-biztonsaga-erdekeben" TargetMode="External"/><Relationship Id="rId9" Type="http://schemas.openxmlformats.org/officeDocument/2006/relationships/hyperlink" Target="https://nav.gov.hu/adatbazisok/adostatisztikak/jovedeki_statisztikak" TargetMode="External"/><Relationship Id="rId14" Type="http://schemas.microsoft.com/office/2017/10/relationships/threadedComment" Target="../threadedComments/threadedComment7.xml"/></Relationships>
</file>

<file path=xl/worksheets/_rels/sheet16.xml.rels><?xml version="1.0" encoding="UTF-8" standalone="yes"?>
<Relationships xmlns="http://schemas.openxmlformats.org/package/2006/relationships"><Relationship Id="rId8" Type="http://schemas.openxmlformats.org/officeDocument/2006/relationships/hyperlink" Target="https://www.gov.ie/en/publication/ccc22-budget-2023-taxation-measures/" TargetMode="External"/><Relationship Id="rId13" Type="http://schemas.openxmlformats.org/officeDocument/2006/relationships/hyperlink" Target="https://www.cru.ie/media-release-cru-publishes-public-service-obligation-levy-for-2022-23/" TargetMode="External"/><Relationship Id="rId3" Type="http://schemas.openxmlformats.org/officeDocument/2006/relationships/hyperlink" Target="https://www.bbc.com/news/world-europe-58877189" TargetMode="External"/><Relationship Id="rId7" Type="http://schemas.openxmlformats.org/officeDocument/2006/relationships/hyperlink" Target="https://www.oireachtas.ie/en/debates/debate/dail/2022-11-16/8/" TargetMode="External"/><Relationship Id="rId12" Type="http://schemas.openxmlformats.org/officeDocument/2006/relationships/hyperlink" Target="https://www.gov.ie/en/press-release/2e239-ministers-mcgrath-and-donohoe-announce-505-million-package-in-measures-to-mitigate-the-cost-of-living/" TargetMode="External"/><Relationship Id="rId2" Type="http://schemas.openxmlformats.org/officeDocument/2006/relationships/hyperlink" Target="https://www.gov.ie/en/publication/4ae14-electricity-costs-emergency-benefit-scheme/" TargetMode="External"/><Relationship Id="rId1" Type="http://schemas.openxmlformats.org/officeDocument/2006/relationships/hyperlink" Target="https://www.oireachtas.ie/en/debates/debate/dail/2022-11-16/8/" TargetMode="External"/><Relationship Id="rId6" Type="http://schemas.openxmlformats.org/officeDocument/2006/relationships/hyperlink" Target="https://www.gov.ie/ga/foilsiuchan/eb6ec-budget-2023-expenditure-reports/" TargetMode="External"/><Relationship Id="rId11" Type="http://schemas.openxmlformats.org/officeDocument/2006/relationships/hyperlink" Target="https://www.gov.ie/en/press-release/9d850-100-payment-to-all-domestic-electricity-accounts-approved-by-cabinet/" TargetMode="External"/><Relationship Id="rId5" Type="http://schemas.openxmlformats.org/officeDocument/2006/relationships/hyperlink" Target="https://www.gov.ie/ga/foilsiuchan/eb6ec-budget-2023-expenditure-reports/" TargetMode="External"/><Relationship Id="rId15" Type="http://schemas.openxmlformats.org/officeDocument/2006/relationships/hyperlink" Target="https://www.gov.ie/en/press-release/113f4-minister-donohoe-announces-temporary-reduction-in-excise-duty-on-fuels/" TargetMode="External"/><Relationship Id="rId10" Type="http://schemas.openxmlformats.org/officeDocument/2006/relationships/hyperlink" Target="https://www.gov.ie/en/press-release/4323e-minister-ryan-has-welcomed-the-signing-of-the-legislation-needed-for-the-governments-electricity-costs-emergency-benefit-scheme/" TargetMode="External"/><Relationship Id="rId4" Type="http://schemas.openxmlformats.org/officeDocument/2006/relationships/hyperlink" Target="https://www.gov.ie/en/press-release/58f78-858-million-in-budget-2022-to-support-the-transition-to-a-climate-neutral-circular-and-connected-economy-and-society/" TargetMode="External"/><Relationship Id="rId9" Type="http://schemas.openxmlformats.org/officeDocument/2006/relationships/hyperlink" Target="https://www.gov.ie/en/publication/ccc22-budget-2023-taxation-measures/" TargetMode="External"/><Relationship Id="rId14" Type="http://schemas.openxmlformats.org/officeDocument/2006/relationships/hyperlink" Target="https://www.gov.ie/ga/preasraitis/0a129-government-announces-further-measures-to-help-households-with-rising-cost-of-energy/"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def.finanze.it/DocTribFrontend/getAttoNormativoDetail.do?ACTION=getArticolo&amp;id=%7b3A3CC33D-5DEC-4A93-BDF4-6139EF398468%7d&amp;codiceOrdinamento=200000700000000&amp;articolo=Articolo%207" TargetMode="External"/><Relationship Id="rId13" Type="http://schemas.openxmlformats.org/officeDocument/2006/relationships/hyperlink" Target="https://www.corriere.it/economia/consumi/cards/bollette-21-miliardi-calmierare-luce-gas-ma-scende-taglio-accise-carburanti/gas-l-iva-resta-abbassata-5percento.shtml" TargetMode="External"/><Relationship Id="rId18" Type="http://schemas.openxmlformats.org/officeDocument/2006/relationships/hyperlink" Target="https://www.corriere.it/economia/consumi/cards/bollette-21-miliardi-calmierare-luce-gas-ma-scende-taglio-accise-carburanti/gas-l-iva-resta-abbassata-5percento.shtml" TargetMode="External"/><Relationship Id="rId3" Type="http://schemas.openxmlformats.org/officeDocument/2006/relationships/hyperlink" Target="https://def.finanze.it/DocTribFrontend/getAttoNormativoDetail.do?ACTION=getArticolo&amp;id=%7b966EEA5B-561E-4CAA-B82E-25E0CACD74E7%7d&amp;codiceOrdinamento=200003100000000&amp;articolo=Articolo%2031" TargetMode="External"/><Relationship Id="rId21" Type="http://schemas.openxmlformats.org/officeDocument/2006/relationships/hyperlink" Target="https://def.finanze.it/DocTribFrontend/getAttoNormativoDetail.do?ACTION=getArticolo&amp;id=%7b3A3CC33D-5DEC-4A93-BDF4-6139EF398468%7d&amp;codiceOrdinamento=200002200000000&amp;articolo=Articolo%2022" TargetMode="External"/><Relationship Id="rId7" Type="http://schemas.openxmlformats.org/officeDocument/2006/relationships/hyperlink" Target="https://www.gazzettaufficiale.it/eli/id/2022/07/04/22A03887/sg" TargetMode="External"/><Relationship Id="rId12" Type="http://schemas.openxmlformats.org/officeDocument/2006/relationships/hyperlink" Target="https://www.corriere.it/economia/consumi/cards/bollette-21-miliardi-calmierare-luce-gas-ma-scende-taglio-accise-carburanti/gas-l-iva-resta-abbassata-5percento.shtml" TargetMode="External"/><Relationship Id="rId17" Type="http://schemas.openxmlformats.org/officeDocument/2006/relationships/hyperlink" Target="https://www.corriere.it/economia/consumi/cards/bollette-21-miliardi-calmierare-luce-gas-ma-scende-taglio-accise-carburanti/gas-l-iva-resta-abbassata-5percento.shtml" TargetMode="External"/><Relationship Id="rId25" Type="http://schemas.microsoft.com/office/2017/10/relationships/threadedComment" Target="../threadedComments/threadedComment8.xml"/><Relationship Id="rId2" Type="http://schemas.openxmlformats.org/officeDocument/2006/relationships/hyperlink" Target="https://www.ilsole24ore.com/art/bollette-piano-rate-10-mesi-le-famiglie-difficolta-AE6FdT3" TargetMode="External"/><Relationship Id="rId16" Type="http://schemas.openxmlformats.org/officeDocument/2006/relationships/hyperlink" Target="https://www.corriere.it/economia/consumi/cards/bollette-21-miliardi-calmierare-luce-gas-ma-scende-taglio-accise-carburanti/gas-l-iva-resta-abbassata-5percento.shtml" TargetMode="External"/><Relationship Id="rId20" Type="http://schemas.openxmlformats.org/officeDocument/2006/relationships/hyperlink" Target="https://def.finanze.it/DocTribFrontend/getAttoNormativoDetail.do?ACTION=getArticolo&amp;id=%7b966EEA5B-561E-4CAA-B82E-25E0CACD74E7%7d&amp;codiceOrdinamento=200003200000000&amp;articolo=Articolo%2032" TargetMode="External"/><Relationship Id="rId1" Type="http://schemas.openxmlformats.org/officeDocument/2006/relationships/hyperlink" Target="https://www.corriere.it/economia/consumi/cards/bollette-21-miliardi-calmierare-luce-gas-ma-scende-taglio-accise-carburanti/gas-l-iva-resta-abbassata-5percento.shtml" TargetMode="External"/><Relationship Id="rId6" Type="http://schemas.openxmlformats.org/officeDocument/2006/relationships/hyperlink" Target="https://www.gazzettaufficiale.it/eli/id/2022/09/15/22A05190/sg" TargetMode="External"/><Relationship Id="rId11" Type="http://schemas.openxmlformats.org/officeDocument/2006/relationships/hyperlink" Target="https://def.finanze.it/DocTribFrontend/getAttoNormativoDetail.do?ACTION=getArticolo&amp;id=%7b048E0CEA-2FA1-43E4-93AA-42F93C51E900%7d&amp;codiceOrdinamento=200000300000000&amp;articolo=Articolo%203" TargetMode="External"/><Relationship Id="rId24" Type="http://schemas.openxmlformats.org/officeDocument/2006/relationships/comments" Target="../comments8.xml"/><Relationship Id="rId5" Type="http://schemas.openxmlformats.org/officeDocument/2006/relationships/hyperlink" Target="https://www.gazzettaufficiale.it/eli/id/2022/04/16/22A02490/sg" TargetMode="External"/><Relationship Id="rId15" Type="http://schemas.openxmlformats.org/officeDocument/2006/relationships/hyperlink" Target="https://www.corriere.it/economia/consumi/cards/bollette-21-miliardi-calmierare-luce-gas-ma-scende-taglio-accise-carburanti/gas-l-iva-resta-abbassata-5percento.shtml" TargetMode="External"/><Relationship Id="rId23" Type="http://schemas.openxmlformats.org/officeDocument/2006/relationships/vmlDrawing" Target="../drawings/vmlDrawing8.vml"/><Relationship Id="rId10" Type="http://schemas.openxmlformats.org/officeDocument/2006/relationships/hyperlink" Target="https://def.finanze.it/DocTribFrontend/getAttoNormativoDetail.do?ACTION=getArticolo&amp;id=%7b060684DD-41C2-4059-BE37-025920F1F81F%7d&amp;codiceOrdinamento=200000100000200&amp;articolo=Articolo%201%20bis" TargetMode="External"/><Relationship Id="rId19" Type="http://schemas.openxmlformats.org/officeDocument/2006/relationships/hyperlink" Target="https://www.corriere.it/economia/consumi/cards/bollette-21-miliardi-calmierare-luce-gas-ma-scende-taglio-accise-carburanti/gas-l-iva-resta-abbassata-5percento.shtml" TargetMode="External"/><Relationship Id="rId4" Type="http://schemas.openxmlformats.org/officeDocument/2006/relationships/hyperlink" Target="https://def.finanze.it/DocTribFrontend/getAttoNormativoDetail.do?ACTION=getArticolo&amp;id=%7b966EEA5B-561E-4CAA-B82E-25E0CACD74E7%7d&amp;codiceOrdinamento=200003300000000&amp;articolo=Articolo%2033" TargetMode="External"/><Relationship Id="rId9" Type="http://schemas.openxmlformats.org/officeDocument/2006/relationships/hyperlink" Target="https://def.finanze.it/DocTribFrontend/getAttoNormativoDetail.do?ACTION=getArticolo&amp;id=%7b060684DD-41C2-4059-BE37-025920F1F81F%7d&amp;codiceOrdinamento=200000200000000&amp;articolo=Articolo%202" TargetMode="External"/><Relationship Id="rId14" Type="http://schemas.openxmlformats.org/officeDocument/2006/relationships/hyperlink" Target="https://www.corriere.it/economia/consumi/cards/bollette-21-miliardi-calmierare-luce-gas-ma-scende-taglio-accise-carburanti/gas-l-iva-resta-abbassata-5percento.shtml" TargetMode="External"/><Relationship Id="rId22" Type="http://schemas.openxmlformats.org/officeDocument/2006/relationships/hyperlink" Target="https://def.finanze.it/DocTribFrontend/getAttoNormativoDetail.do?ACTION=getArticolo&amp;id=%7b35880CB3-D532-4915-8606-19B7D9C42409%7d&amp;codiceOrdinamento=200002000000000&amp;articolo=Articolo%2020"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www.em.gov.lv/lv/atbalsts-energoresursu-cenu-mazinasanai" TargetMode="External"/><Relationship Id="rId13" Type="http://schemas.openxmlformats.org/officeDocument/2006/relationships/hyperlink" Target="https://www.mk.gov.lv/lv/jaunums/kem-valdiba-apstiprina-atbalstu-majsaimniecibam-ar-propana-butana-gazes-un-dizeldegvielas-apkuri" TargetMode="External"/><Relationship Id="rId3" Type="http://schemas.openxmlformats.org/officeDocument/2006/relationships/hyperlink" Target="https://www.em.gov.lv/lv/atbalsts-energoresursu-cenu-mazinasanai" TargetMode="External"/><Relationship Id="rId7" Type="http://schemas.openxmlformats.org/officeDocument/2006/relationships/hyperlink" Target="https://www.em.gov.lv/lv/atbalsts-energoresursu-cenu-mazinasanai" TargetMode="External"/><Relationship Id="rId12" Type="http://schemas.openxmlformats.org/officeDocument/2006/relationships/hyperlink" Target="https://zinas.tv3.lv/latvija/valdiba-akcepte-atbalstus-elektroenergijas-cenu-kompensacijai/" TargetMode="External"/><Relationship Id="rId2" Type="http://schemas.openxmlformats.org/officeDocument/2006/relationships/hyperlink" Target="https://www.em.gov.lv/lv/atbalsts-energoresursu-cenu-mazinasanai" TargetMode="External"/><Relationship Id="rId1" Type="http://schemas.openxmlformats.org/officeDocument/2006/relationships/hyperlink" Target="https://www.em.gov.lv/lv/atbalsts-energoresursu-cenu-mazinasanai" TargetMode="External"/><Relationship Id="rId6" Type="http://schemas.openxmlformats.org/officeDocument/2006/relationships/hyperlink" Target="https://www.em.gov.lv/lv/atbalsts-energoresursu-cenu-mazinasanai" TargetMode="External"/><Relationship Id="rId11" Type="http://schemas.openxmlformats.org/officeDocument/2006/relationships/hyperlink" Target="https://likumi.lv/ta/id/329532-energoresursu-cenu-arkarteja-pieauguma-samazinajuma-pasakumu-likums" TargetMode="External"/><Relationship Id="rId5" Type="http://schemas.openxmlformats.org/officeDocument/2006/relationships/hyperlink" Target="https://www.em.gov.lv/lv/atbalsts-energoresursu-cenu-mazinasanai" TargetMode="External"/><Relationship Id="rId10" Type="http://schemas.openxmlformats.org/officeDocument/2006/relationships/hyperlink" Target="https://zinas.tv3.lv/latvija/valdiba-akcepte-atbalstus-elektroenergijas-cenu-kompensacijai/" TargetMode="External"/><Relationship Id="rId4" Type="http://schemas.openxmlformats.org/officeDocument/2006/relationships/hyperlink" Target="https://www.em.gov.lv/lv/atbalsts-energoresursu-cenu-mazinasanai" TargetMode="External"/><Relationship Id="rId9" Type="http://schemas.openxmlformats.org/officeDocument/2006/relationships/hyperlink" Target="https://www.em.gov.lv/lv/atbalsts-energoresursu-cenu-mazinasanai" TargetMode="External"/><Relationship Id="rId14"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8" Type="http://schemas.openxmlformats.org/officeDocument/2006/relationships/hyperlink" Target="https://finmin.lrv.lt/en/news/the-eur-2-26-billion-package-presented-to-counter-the-effects-of-inflation-and-to-strengthen-energy-independence" TargetMode="External"/><Relationship Id="rId13" Type="http://schemas.openxmlformats.org/officeDocument/2006/relationships/hyperlink" Target="https://lrv.lt/lt/naujienos/vyriausybe-patvirtino-duju-ir-elektros-kompensacijas-gyventojams-nuo-kitu-metu-sausio" TargetMode="External"/><Relationship Id="rId3" Type="http://schemas.openxmlformats.org/officeDocument/2006/relationships/hyperlink" Target="https://finmin.lrv.lt/en/news/the-eur-2-26-billion-package-presented-to-counter-the-effects-of-inflation-and-to-strengthen-energy-independence" TargetMode="External"/><Relationship Id="rId7" Type="http://schemas.openxmlformats.org/officeDocument/2006/relationships/hyperlink" Target="https://finmin.lrv.lt/en/news/the-eur-2-26-billion-package-presented-to-counter-the-effects-of-inflation-and-to-strengthen-energy-independence" TargetMode="External"/><Relationship Id="rId12" Type="http://schemas.openxmlformats.org/officeDocument/2006/relationships/hyperlink" Target="https://lrv.lt/lt/naujienos/2023-m-valstybes-biudzetas-skydas-lietuvos-zmonems-ir-verslui" TargetMode="External"/><Relationship Id="rId17" Type="http://schemas.microsoft.com/office/2017/10/relationships/threadedComment" Target="../threadedComments/threadedComment9.xml"/><Relationship Id="rId2" Type="http://schemas.openxmlformats.org/officeDocument/2006/relationships/hyperlink" Target="https://finmin.lrv.lt/en/news/the-eur-2-26-billion-package-presented-to-counter-the-effects-of-inflation-and-to-strengthen-energy-independence" TargetMode="External"/><Relationship Id="rId16" Type="http://schemas.openxmlformats.org/officeDocument/2006/relationships/comments" Target="../comments9.xml"/><Relationship Id="rId1" Type="http://schemas.openxmlformats.org/officeDocument/2006/relationships/hyperlink" Target="https://finmin.lrv.lt/en/news/the-eur-2-26-billion-package-presented-to-counter-the-effects-of-inflation-and-to-strengthen-energy-independence" TargetMode="External"/><Relationship Id="rId6" Type="http://schemas.openxmlformats.org/officeDocument/2006/relationships/hyperlink" Target="https://finmin.lrv.lt/en/news/the-eur-2-26-billion-package-presented-to-counter-the-effects-of-inflation-and-to-strengthen-energy-independence" TargetMode="External"/><Relationship Id="rId11" Type="http://schemas.openxmlformats.org/officeDocument/2006/relationships/hyperlink" Target="https://www.lrt.lt/en/news-in-english/19/1798719/energy-subsidies-priority-in-lithuania-s-2023-government-spending-bill-minister&#160;" TargetMode="External"/><Relationship Id="rId5" Type="http://schemas.openxmlformats.org/officeDocument/2006/relationships/hyperlink" Target="https://finmin.lrv.lt/en/news/the-eur-2-26-billion-package-presented-to-counter-the-effects-of-inflation-and-to-strengthen-energy-independence" TargetMode="External"/><Relationship Id="rId15" Type="http://schemas.openxmlformats.org/officeDocument/2006/relationships/vmlDrawing" Target="../drawings/vmlDrawing9.vml"/><Relationship Id="rId10" Type="http://schemas.openxmlformats.org/officeDocument/2006/relationships/hyperlink" Target="https://finmin.lrv.lt/en/news/the-eur-2-26-billion-package-presented-to-counter-the-effects-of-inflation-and-to-strengthen-energy-independence" TargetMode="External"/><Relationship Id="rId4" Type="http://schemas.openxmlformats.org/officeDocument/2006/relationships/hyperlink" Target="https://finmin.lrv.lt/en/news/the-eur-2-26-billion-package-presented-to-counter-the-effects-of-inflation-and-to-strengthen-energy-independence" TargetMode="External"/><Relationship Id="rId9" Type="http://schemas.openxmlformats.org/officeDocument/2006/relationships/hyperlink" Target="https://www.lrt.lt/en/news-in-english/19/1798719/energy-subsidies-priority-in-lithuania-s-2023-government-spending-bill-minister" TargetMode="External"/><Relationship Id="rId14"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8" Type="http://schemas.openxmlformats.org/officeDocument/2006/relationships/hyperlink" Target="https://ec.europa.eu/info/sites/default/files/2022-luxembourg-stability-programme_fr.pdf" TargetMode="External"/><Relationship Id="rId13" Type="http://schemas.openxmlformats.org/officeDocument/2006/relationships/printerSettings" Target="../printerSettings/printerSettings13.bin"/><Relationship Id="rId3" Type="http://schemas.openxmlformats.org/officeDocument/2006/relationships/hyperlink" Target="https://ec.europa.eu/info/sites/default/files/2022-luxembourg-stability-programme_fr.pdf" TargetMode="External"/><Relationship Id="rId7" Type="http://schemas.openxmlformats.org/officeDocument/2006/relationships/hyperlink" Target="https://ec.europa.eu/info/sites/default/files/2022-luxembourg-stability-programme_fr.pdf" TargetMode="External"/><Relationship Id="rId12" Type="http://schemas.openxmlformats.org/officeDocument/2006/relationships/hyperlink" Target="https://budget.public.lu/dam-assets/lb/budget2023/links-dokumenter/impact-budgetaire-paquets-mesures.pdf" TargetMode="External"/><Relationship Id="rId2" Type="http://schemas.openxmlformats.org/officeDocument/2006/relationships/hyperlink" Target="https://ec.europa.eu/info/sites/default/files/2022-luxembourg-stability-programme_fr.pdf&#160;&#160;" TargetMode="External"/><Relationship Id="rId1" Type="http://schemas.openxmlformats.org/officeDocument/2006/relationships/hyperlink" Target="https://ec.europa.eu/info/sites/default/files/2022-luxembourg-stability-programme_fr.pdf" TargetMode="External"/><Relationship Id="rId6" Type="http://schemas.openxmlformats.org/officeDocument/2006/relationships/hyperlink" Target="https://budget.public.lu/dam-assets/lb/budget2023/links-dokumenter/impact-budgetaire-paquets-mesures.pdf" TargetMode="External"/><Relationship Id="rId11" Type="http://schemas.openxmlformats.org/officeDocument/2006/relationships/hyperlink" Target="https://gouvernement.lu/dam-assets/documents/actualites/2023/03-mars/07-tripartite/accord-entre-le-gouvernement-et-luel-et-ogbl-lcgb-et-cgfp-comit-de-coordination-tripartite-du-3-mars-2023.pdf" TargetMode="External"/><Relationship Id="rId5" Type="http://schemas.openxmlformats.org/officeDocument/2006/relationships/hyperlink" Target="https://ec.europa.eu/info/sites/default/files/2022-luxembourg-stability-programme_fr.pdf" TargetMode="External"/><Relationship Id="rId10" Type="http://schemas.openxmlformats.org/officeDocument/2006/relationships/hyperlink" Target="https://ec.europa.eu/info/sites/default/files/2022-luxembourg-stability-programme_fr.pdf" TargetMode="External"/><Relationship Id="rId4" Type="http://schemas.openxmlformats.org/officeDocument/2006/relationships/hyperlink" Target="https://budget.public.lu/dam-assets/lb/budget2023/links-dokumenter/impact-budgetaire-paquets-mesures.pdf" TargetMode="External"/><Relationship Id="rId9" Type="http://schemas.openxmlformats.org/officeDocument/2006/relationships/hyperlink" Target="https://budget.public.lu/dam-assets/lb/budget2023/links-dokumenter/impact-budgetaire-paquets-mesures.pdf" TargetMode="Externa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www.maltatoday.com.mt/news/national/118782/finance_minister_pledges_600_million_spend_next_year_to_cushion_higher_energy_food_prices" TargetMode="External"/><Relationship Id="rId1" Type="http://schemas.openxmlformats.org/officeDocument/2006/relationships/hyperlink" Target="https://www.independent.com.mt/articles/2022-09-16/local-news/608-million-in-government-subsidies-for-energy-and-food-in-2023-6736245941" TargetMode="External"/><Relationship Id="rId6" Type="http://schemas.microsoft.com/office/2017/10/relationships/threadedComment" Target="../threadedComments/threadedComment10.xm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8" Type="http://schemas.openxmlformats.org/officeDocument/2006/relationships/hyperlink" Target="https://think.ing.com/snaps/dutch-budget" TargetMode="External"/><Relationship Id="rId13" Type="http://schemas.openxmlformats.org/officeDocument/2006/relationships/hyperlink" Target="https://www.rijksoverheid.nl/onderwerpen/koopkracht/nieuws/2021/10/15/kabinet-verlaagt-energiebelasting-en-stelt-extra-geld-voor-isolatie-beschikbaar" TargetMode="External"/><Relationship Id="rId18" Type="http://schemas.openxmlformats.org/officeDocument/2006/relationships/hyperlink" Target="https://www.government.nl/latest/news/2022/03/21/measures-to-cushion-impact-of-rising-energy-prices-and-inflation" TargetMode="External"/><Relationship Id="rId3" Type="http://schemas.openxmlformats.org/officeDocument/2006/relationships/hyperlink" Target="https://www.government.nl/latest/news/2022/03/21/measures-to-cushion-impact-of-rising-energy-prices-and-inflation" TargetMode="External"/><Relationship Id="rId21" Type="http://schemas.openxmlformats.org/officeDocument/2006/relationships/comments" Target="../comments11.xml"/><Relationship Id="rId7" Type="http://schemas.openxmlformats.org/officeDocument/2006/relationships/hyperlink" Target="https://think.ing.com/snaps/dutch-budget" TargetMode="External"/><Relationship Id="rId12" Type="http://schemas.openxmlformats.org/officeDocument/2006/relationships/hyperlink" Target="https://www.reuters.com/business/energy/dutch-government-expects-spend-23-bln-energy-price-cap-2022-10-04/" TargetMode="External"/><Relationship Id="rId17" Type="http://schemas.openxmlformats.org/officeDocument/2006/relationships/hyperlink" Target="https://www.government.nl/latest/news/2022/03/21/measures-to-cushion-impact-of-rising-energy-prices-and-inflation" TargetMode="External"/><Relationship Id="rId2" Type="http://schemas.openxmlformats.org/officeDocument/2006/relationships/hyperlink" Target="https://www.government.nl/latest/news/2022/03/21/measures-to-cushion-impact-of-rising-energy-prices-and-inflation" TargetMode="External"/><Relationship Id="rId16" Type="http://schemas.openxmlformats.org/officeDocument/2006/relationships/hyperlink" Target="https://www.government.nl/latest/news/2022/03/21/measures-to-cushion-impact-of-rising-energy-prices-and-inflation" TargetMode="External"/><Relationship Id="rId20" Type="http://schemas.openxmlformats.org/officeDocument/2006/relationships/vmlDrawing" Target="../drawings/vmlDrawing11.vml"/><Relationship Id="rId1" Type="http://schemas.openxmlformats.org/officeDocument/2006/relationships/hyperlink" Target="https://www.government.nl/latest/news/2022/03/21/measures-to-cushion-impact-of-rising-energy-prices-and-inflation" TargetMode="External"/><Relationship Id="rId6" Type="http://schemas.openxmlformats.org/officeDocument/2006/relationships/hyperlink" Target="https://think.ing.com/snaps/dutch-budget" TargetMode="External"/><Relationship Id="rId11" Type="http://schemas.openxmlformats.org/officeDocument/2006/relationships/hyperlink" Target="https://think.ing.com/snaps/dutch-budget" TargetMode="External"/><Relationship Id="rId5" Type="http://schemas.openxmlformats.org/officeDocument/2006/relationships/hyperlink" Target="https://www.government.nl/latest/news/2022/03/21/measures-to-cushion-impact-of-rising-energy-prices-and-inflation" TargetMode="External"/><Relationship Id="rId15" Type="http://schemas.openxmlformats.org/officeDocument/2006/relationships/hyperlink" Target="https://www.rijksoverheid.nl/onderwerpen/koopkracht/nieuws/2021/10/15/kabinet-verlaagt-energiebelasting-en-stelt-extra-geld-voor-isolatie-beschikbaar" TargetMode="External"/><Relationship Id="rId10" Type="http://schemas.openxmlformats.org/officeDocument/2006/relationships/hyperlink" Target="https://think.ing.com/snaps/dutch-budget" TargetMode="External"/><Relationship Id="rId19" Type="http://schemas.openxmlformats.org/officeDocument/2006/relationships/hyperlink" Target="https://www.government.nl/latest/news/2022/03/21/measures-to-cushion-impact-of-rising-energy-prices-and-inflation" TargetMode="External"/><Relationship Id="rId4" Type="http://schemas.openxmlformats.org/officeDocument/2006/relationships/hyperlink" Target="https://www.government.nl/latest/news/2022/03/21/measures-to-cushion-impact-of-rising-energy-prices-and-inflation" TargetMode="External"/><Relationship Id="rId9" Type="http://schemas.openxmlformats.org/officeDocument/2006/relationships/hyperlink" Target="https://think.ing.com/snaps/dutch-budget" TargetMode="External"/><Relationship Id="rId14" Type="http://schemas.openxmlformats.org/officeDocument/2006/relationships/hyperlink" Target="https://www.rijksoverheid.nl/onderwerpen/koopkracht/nieuws/2021/10/15/kabinet-verlaagt-energiebelasting-en-stelt-extra-geld-voor-isolatie-beschikbaar" TargetMode="External"/><Relationship Id="rId22"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hyperlink" Target="https://www.regjeringen.no/no/statsbudsjett/2023/statsbudsjettet-2023-dokumenter-og-pressemeldinger/id2928119/?expand=all" TargetMode="External"/><Relationship Id="rId2" Type="http://schemas.openxmlformats.org/officeDocument/2006/relationships/hyperlink" Target="https://www.reuters.com/markets/europe/norway-help-ease-power-price-pain-businesses-2022-09-16/" TargetMode="External"/><Relationship Id="rId1" Type="http://schemas.openxmlformats.org/officeDocument/2006/relationships/hyperlink" Target="https://www.reuters.com/business/energy/norway-shield-households-firms-higher-power-grid-cost-2022-09-02/" TargetMode="External"/><Relationship Id="rId4"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8" Type="http://schemas.openxmlformats.org/officeDocument/2006/relationships/hyperlink" Target="https://www.gov.pl/web/premier/premier-rozszerzamy-tarcze-antyputinowska-o-pakiet-wsparcia-dla-kredytobiorcow" TargetMode="External"/><Relationship Id="rId13" Type="http://schemas.openxmlformats.org/officeDocument/2006/relationships/printerSettings" Target="../printerSettings/printerSettings16.bin"/><Relationship Id="rId3" Type="http://schemas.openxmlformats.org/officeDocument/2006/relationships/hyperlink" Target="https://www.money.pl/gospodarka/ceny-pradu-w-gore-beda-rekompensaty-dla-najbiedniejszych-gospodarstw-6682712406907392a.html" TargetMode="External"/><Relationship Id="rId7" Type="http://schemas.openxmlformats.org/officeDocument/2006/relationships/hyperlink" Target="https://www.gov.pl/web/uw-podlaski/tarcza-antyinflacyjna-20--zdecydowane-dzialania-rzadu-przeciw-skutkom-inflacji" TargetMode="External"/><Relationship Id="rId12" Type="http://schemas.openxmlformats.org/officeDocument/2006/relationships/hyperlink" Target="https://www.reuters.com/markets/europe/poland-give-households-one-off-payment-offset-rising-coal-prices-2022-07-19/" TargetMode="External"/><Relationship Id="rId2" Type="http://schemas.openxmlformats.org/officeDocument/2006/relationships/hyperlink" Target="https://www.gov.pl/web/klimat/minister-klimatu-i-srodowiska-michal-kurtyka-skierowal-do-prac-rzadu-projekt-ustawy-wprowadzajacy-dodatki-dla-odbiorcy-wrazliwego?fbclid=IwAR3pqM5C2Bl1jvwo3B4XEPfl7eYVl5upbn_HQnxEeGyVNN16PTdxmYrwQHI" TargetMode="External"/><Relationship Id="rId1" Type="http://schemas.openxmlformats.org/officeDocument/2006/relationships/hyperlink" Target="https://dignitynews.eu/en/government-adopted-a-bill-to-freeze-electricity-prices/" TargetMode="External"/><Relationship Id="rId6" Type="http://schemas.openxmlformats.org/officeDocument/2006/relationships/hyperlink" Target="https://visegradpost.com/en/2021/11/29/poland-introduces-anti-inflation-shield/" TargetMode="External"/><Relationship Id="rId11" Type="http://schemas.openxmlformats.org/officeDocument/2006/relationships/hyperlink" Target="https://www.gov.pl/web/premier/premier-rozszerzamy-tarcze-antyputinowska-o-pakiet-wsparcia-dla-kredytobiorcow" TargetMode="External"/><Relationship Id="rId5" Type="http://schemas.openxmlformats.org/officeDocument/2006/relationships/hyperlink" Target="https://www.euronews.com/2022/01/11/energy-crisis-poland-to-introduce-new-financial-aid-for-public-institutions" TargetMode="External"/><Relationship Id="rId10" Type="http://schemas.openxmlformats.org/officeDocument/2006/relationships/hyperlink" Target="https://www.gov.pl/web/premier/premier-rozszerzamy-tarcze-antyputinowska-o-pakiet-wsparcia-dla-kredytobiorcow" TargetMode="External"/><Relationship Id="rId4" Type="http://schemas.openxmlformats.org/officeDocument/2006/relationships/hyperlink" Target="https://www.e15.cz/byznys/prumysl-a-energetika/evropane-si-za-drahe-energie-priplati-az-stovky-miliard-eur-rekove-zadaji-o-pomoc-eu-1386439" TargetMode="External"/><Relationship Id="rId9" Type="http://schemas.openxmlformats.org/officeDocument/2006/relationships/hyperlink" Target="https://www.gov.pl/web/premier/premier-rozszerzamy-tarcze-antyputinowska-o-pakiet-wsparcia-dla-kredytobiorcow" TargetMode="External"/></Relationships>
</file>

<file path=xl/worksheets/_rels/sheet25.xml.rels><?xml version="1.0" encoding="UTF-8" standalone="yes"?>
<Relationships xmlns="http://schemas.openxmlformats.org/package/2006/relationships"><Relationship Id="rId13" Type="http://schemas.openxmlformats.org/officeDocument/2006/relationships/hyperlink" Target="https://www.portugal.gov.pt/pt/gc23/comunicacao/noticia?i=familias-primeiro-perguntas-e-respostas" TargetMode="External"/><Relationship Id="rId18" Type="http://schemas.openxmlformats.org/officeDocument/2006/relationships/hyperlink" Target="https://www.portugal.gov.pt/pt/gc23/comunicacao/noticia?i=familias-primeiro-perguntas-e-respostas" TargetMode="External"/><Relationship Id="rId26" Type="http://schemas.openxmlformats.org/officeDocument/2006/relationships/hyperlink" Target="https://www.portugal.gov.pt/pt/gc23/comunicacao/comunicado?i=governo-procede-a-atualizacao-regular-mensal-do-imposto-sobre-produtos-petroliferos" TargetMode="External"/><Relationship Id="rId3" Type="http://schemas.openxmlformats.org/officeDocument/2006/relationships/hyperlink" Target="https://dre.pt/dre/en/detail/decree-law/30-d-2022-182213909" TargetMode="External"/><Relationship Id="rId21" Type="http://schemas.openxmlformats.org/officeDocument/2006/relationships/hyperlink" Target="https://www.dgo.gov.pt/politicaorcamental/Paginas/OrcamentosEstado.aspx?Ano=2023&amp;TipoOE=Proposta%20de%20Or%c3%a7amento%20do%20Estado" TargetMode="External"/><Relationship Id="rId7" Type="http://schemas.openxmlformats.org/officeDocument/2006/relationships/hyperlink" Target="https://www.politico.eu/wp-content/uploads/2022/06/08/Press-release-State-aid-Commission-approves-Spanish-and-Portuguese-measure-to-lower-electricity-prices-amid-energy-crisis24.pdf" TargetMode="External"/><Relationship Id="rId12" Type="http://schemas.openxmlformats.org/officeDocument/2006/relationships/hyperlink" Target="https://www.portugal.gov.pt/pt/gc23/comunicacao/noticia?i=familias-primeiro-perguntas-e-respostas" TargetMode="External"/><Relationship Id="rId17" Type="http://schemas.openxmlformats.org/officeDocument/2006/relationships/hyperlink" Target="https://ps.pt/wp-content/uploads/2022/04/OE2022.pdf" TargetMode="External"/><Relationship Id="rId25" Type="http://schemas.openxmlformats.org/officeDocument/2006/relationships/hyperlink" Target="https://www.dgo.gov.pt/politicaorcamental/Paginas/OrcamentosEstado.aspx?Ano=2023&amp;TipoOE=Proposta%20de%20Or%c3%a7amento%20do%20Estado" TargetMode="External"/><Relationship Id="rId33" Type="http://schemas.openxmlformats.org/officeDocument/2006/relationships/printerSettings" Target="../printerSettings/printerSettings17.bin"/><Relationship Id="rId2" Type="http://schemas.openxmlformats.org/officeDocument/2006/relationships/hyperlink" Target="https://www.euronews.com/next/2022/04/11/portugal-gas-subsidies" TargetMode="External"/><Relationship Id="rId16" Type="http://schemas.openxmlformats.org/officeDocument/2006/relationships/hyperlink" Target="https://ps.pt/wp-content/uploads/2022/04/OE2022.pdf" TargetMode="External"/><Relationship Id="rId20" Type="http://schemas.openxmlformats.org/officeDocument/2006/relationships/hyperlink" Target="https://www.dgo.gov.pt/politicaorcamental/Paginas/OrcamentosEstado.aspx?Ano=2023&amp;TipoOE=Proposta%20de%20Or%c3%a7amento%20do%20Estado" TargetMode="External"/><Relationship Id="rId29" Type="http://schemas.openxmlformats.org/officeDocument/2006/relationships/hyperlink" Target="https://www.dgo.gov.pt/politicaorcamental/Paginas/OrcamentosEstado.aspx?Ano=2023&amp;TipoOE=Proposta%20de%20Or%c3%a7amento%20do%20Estado" TargetMode="External"/><Relationship Id="rId1" Type="http://schemas.openxmlformats.org/officeDocument/2006/relationships/hyperlink" Target="https://dre.pt/dre/en/detail/decree-law/30-b-2022-182213907" TargetMode="External"/><Relationship Id="rId6" Type="http://schemas.openxmlformats.org/officeDocument/2006/relationships/hyperlink" Target="https://ps.pt/wp-content/uploads/2022/04/OE2022.pdf" TargetMode="External"/><Relationship Id="rId11" Type="http://schemas.openxmlformats.org/officeDocument/2006/relationships/hyperlink" Target="https://www.portugal.gov.pt/pt/gc23/comunicacao/noticia?i=familias-primeiro-perguntas-e-respostas" TargetMode="External"/><Relationship Id="rId24" Type="http://schemas.openxmlformats.org/officeDocument/2006/relationships/hyperlink" Target="https://www.dgo.gov.pt/politicaorcamental/Paginas/OrcamentosEstado.aspx?Ano=2023&amp;TipoOE=Proposta%20de%20Or%c3%a7amento%20do%20Estado" TargetMode="External"/><Relationship Id="rId32" Type="http://schemas.openxmlformats.org/officeDocument/2006/relationships/hyperlink" Target="https://www.dgo.gov.pt/politicaorcamental/Paginas/OrcamentosEstado.aspx?Ano=2023&amp;TipoOE=Proposta%20de%20Or%c3%a7amento%20do%20Estado" TargetMode="External"/><Relationship Id="rId5" Type="http://schemas.openxmlformats.org/officeDocument/2006/relationships/hyperlink" Target="https://ps.pt/wp-content/uploads/2022/04/OE2022.pdf" TargetMode="External"/><Relationship Id="rId15" Type="http://schemas.openxmlformats.org/officeDocument/2006/relationships/hyperlink" Target="https://www.dgo.gov.pt/politicaorcamental/Paginas/OrcamentosEstado.aspx?Ano=2023&amp;TipoOE=Proposta%20de%20Or%c3%a7amento%20do%20Estado" TargetMode="External"/><Relationship Id="rId23" Type="http://schemas.openxmlformats.org/officeDocument/2006/relationships/hyperlink" Target="https://www.dgo.gov.pt/politicaorcamental/Paginas/OrcamentosEstado.aspx?Ano=2023&amp;TipoOE=Proposta%20de%20Or%c3%a7amento%20do%20Estado" TargetMode="External"/><Relationship Id="rId28" Type="http://schemas.openxmlformats.org/officeDocument/2006/relationships/hyperlink" Target="https://www.dgo.gov.pt/politicaorcamental/Paginas/OrcamentosEstado.aspx?Ano=2023&amp;TipoOE=Proposta%20de%20Or%c3%a7amento%20do%20Estado" TargetMode="External"/><Relationship Id="rId10" Type="http://schemas.openxmlformats.org/officeDocument/2006/relationships/hyperlink" Target="https://www.portugal.gov.pt/pt/gc23/comunicacao/noticia?i=familias-primeiro-perguntas-e-respostas" TargetMode="External"/><Relationship Id="rId19" Type="http://schemas.openxmlformats.org/officeDocument/2006/relationships/hyperlink" Target="https://www.dgo.gov.pt/politicaorcamental/Paginas/OrcamentosEstado.aspx?Ano=2023&amp;TipoOE=Proposta%20de%20Or%c3%a7amento%20do%20Estado" TargetMode="External"/><Relationship Id="rId31" Type="http://schemas.openxmlformats.org/officeDocument/2006/relationships/hyperlink" Target="https://www.dgo.gov.pt/politicaorcamental/Paginas/OrcamentosEstado.aspx?Ano=2023&amp;TipoOE=Proposta%20de%20Or%c3%a7amento%20do%20Estado" TargetMode="External"/><Relationship Id="rId4" Type="http://schemas.openxmlformats.org/officeDocument/2006/relationships/hyperlink" Target="https://dre.pt/dre/en/detail/decree-law/24-a-2022-180398386" TargetMode="External"/><Relationship Id="rId9" Type="http://schemas.openxmlformats.org/officeDocument/2006/relationships/hyperlink" Target="https://www.portugal.gov.pt/pt/gc23/comunicacao/noticia?i=familias-primeiro-perguntas-e-respostas" TargetMode="External"/><Relationship Id="rId14" Type="http://schemas.openxmlformats.org/officeDocument/2006/relationships/hyperlink" Target="https://www.portugal.gov.pt/pt/gc23/comunicacao/noticia?i=familias-primeiro-perguntas-e-respostas" TargetMode="External"/><Relationship Id="rId22" Type="http://schemas.openxmlformats.org/officeDocument/2006/relationships/hyperlink" Target="https://www.dgo.gov.pt/politicaorcamental/Paginas/OrcamentosEstado.aspx?Ano=2023&amp;TipoOE=Proposta%20de%20Or%c3%a7amento%20do%20Estado" TargetMode="External"/><Relationship Id="rId27" Type="http://schemas.openxmlformats.org/officeDocument/2006/relationships/hyperlink" Target="https://dre.pt/dre/detalhe/decreto-lei/84-d-2022-204552604" TargetMode="External"/><Relationship Id="rId30" Type="http://schemas.openxmlformats.org/officeDocument/2006/relationships/hyperlink" Target="https://www.dgo.gov.pt/politicaorcamental/Paginas/OrcamentosEstado.aspx?Ano=2023&amp;TipoOE=Proposta%20de%20Or%c3%a7amento%20do%20Estado" TargetMode="External"/><Relationship Id="rId8" Type="http://schemas.openxmlformats.org/officeDocument/2006/relationships/hyperlink" Target="https://www.portugal.gov.pt/pt/gc23/comunicacao/noticia?i=familias-primeiro-perguntas-e-respostas" TargetMode="External"/></Relationships>
</file>

<file path=xl/worksheets/_rels/sheet26.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https://ec.europa.eu/commission/presscorner/detail/en/ip_22_4904" TargetMode="External"/><Relationship Id="rId7" Type="http://schemas.openxmlformats.org/officeDocument/2006/relationships/printerSettings" Target="../printerSettings/printerSettings18.bin"/><Relationship Id="rId2" Type="http://schemas.openxmlformats.org/officeDocument/2006/relationships/hyperlink" Target="https://www.euronews.com/next/2022/04/11/romania-government-economy" TargetMode="External"/><Relationship Id="rId1" Type="http://schemas.openxmlformats.org/officeDocument/2006/relationships/hyperlink" Target="https://www.reuters.com/business/energy/romanias-new-energy-support-measures-cost-1-bln-leimonth-finmin-2022-09-01/" TargetMode="External"/><Relationship Id="rId6" Type="http://schemas.openxmlformats.org/officeDocument/2006/relationships/hyperlink" Target="https://ceenergynews.com/oil-gas/romanian-pm-we-stabilised-the-energy-crisis/" TargetMode="External"/><Relationship Id="rId5" Type="http://schemas.openxmlformats.org/officeDocument/2006/relationships/hyperlink" Target="https://www.cms-lawnow.com/ealerts/2021/11/romania-caps-electricity-gas-prices-imposes-windfall-tax-for-producers" TargetMode="External"/><Relationship Id="rId10" Type="http://schemas.microsoft.com/office/2017/10/relationships/threadedComment" Target="../threadedComments/threadedComment12.xml"/><Relationship Id="rId4" Type="http://schemas.openxmlformats.org/officeDocument/2006/relationships/hyperlink" Target="https://www.euronews.com/next/2022/04/11/romania-government-economy" TargetMode="External"/><Relationship Id="rId9" Type="http://schemas.openxmlformats.org/officeDocument/2006/relationships/comments" Target="../comments12.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8" Type="http://schemas.openxmlformats.org/officeDocument/2006/relationships/hyperlink" Target="http://www.pisrs.si/Pis.web/pregledPredpisa?id=ZAKO8534" TargetMode="External"/><Relationship Id="rId13" Type="http://schemas.openxmlformats.org/officeDocument/2006/relationships/hyperlink" Target="https://www.gov.si/en/news/2022-12-30-government-sets-electricity-prices-for-micro-small-and-medium-sized-enterprises/" TargetMode="External"/><Relationship Id="rId3" Type="http://schemas.openxmlformats.org/officeDocument/2006/relationships/hyperlink" Target="http://www.pisrs.si/Pis.web/pregledPredpisa?id=URED7399" TargetMode="External"/><Relationship Id="rId7" Type="http://schemas.openxmlformats.org/officeDocument/2006/relationships/hyperlink" Target="http://www.pisrs.si/Pis.web/pregledPredpisa?id=URED8558" TargetMode="External"/><Relationship Id="rId12" Type="http://schemas.openxmlformats.org/officeDocument/2006/relationships/hyperlink" Target="https://www.gov.si/en/news/2022-12-06-the-government-has-adopted-the-act-governing-aid-to-businesses-for-2023-in-the-amount-of-1-2-billion-euros/" TargetMode="External"/><Relationship Id="rId2" Type="http://schemas.openxmlformats.org/officeDocument/2006/relationships/hyperlink" Target="https://www.gov.si/en/registries/projects/measures-to-mitigate-price-increases/" TargetMode="External"/><Relationship Id="rId1" Type="http://schemas.openxmlformats.org/officeDocument/2006/relationships/hyperlink" Target="https://www.gov.si/en/registries/projects/measures-to-mitigate-price-increases/" TargetMode="External"/><Relationship Id="rId6" Type="http://schemas.openxmlformats.org/officeDocument/2006/relationships/hyperlink" Target="http://www.pisrs.si/Pis.web/pregledPredpisa?id=URED8534" TargetMode="External"/><Relationship Id="rId11" Type="http://schemas.openxmlformats.org/officeDocument/2006/relationships/hyperlink" Target="http://pisrs.si/Pis.web/pregledPredpisa?id=ZAKO8541" TargetMode="External"/><Relationship Id="rId5" Type="http://schemas.openxmlformats.org/officeDocument/2006/relationships/hyperlink" Target="http://www.pisrs.si/Pis.web/pregledPredpisa?id=URED8534" TargetMode="External"/><Relationship Id="rId10" Type="http://schemas.openxmlformats.org/officeDocument/2006/relationships/hyperlink" Target="http://www.pisrs.si/Pis.web/pregledPredpisa?id=ZAKO8534" TargetMode="External"/><Relationship Id="rId4" Type="http://schemas.openxmlformats.org/officeDocument/2006/relationships/hyperlink" Target="http://www.pisrs.si/Pis.web/pregledPredpisa?id=URED7399" TargetMode="External"/><Relationship Id="rId9" Type="http://schemas.openxmlformats.org/officeDocument/2006/relationships/hyperlink" Target="http://www.pisrs.si/Pis.web/pregledPredpisa?id=ZAKO8534" TargetMode="External"/><Relationship Id="rId14"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3" Type="http://schemas.openxmlformats.org/officeDocument/2006/relationships/hyperlink" Target="https://www.lamoncloa.gob.es/lang/en/gobierno/councilministers/Paginas/2022/20220625_council-extr.aspx" TargetMode="External"/><Relationship Id="rId18" Type="http://schemas.openxmlformats.org/officeDocument/2006/relationships/hyperlink" Target="https://www.boe.es/diario_boe/txt.php?id=BOE-A-2022-22685" TargetMode="External"/><Relationship Id="rId26" Type="http://schemas.openxmlformats.org/officeDocument/2006/relationships/hyperlink" Target="https://www.boe.es/diario_boe/txt.php?id=BOE-A-2022-12925" TargetMode="External"/><Relationship Id="rId39" Type="http://schemas.openxmlformats.org/officeDocument/2006/relationships/hyperlink" Target="https://www.boe.es/diario_boe/txt.php?id=BOE-A-2022-22685" TargetMode="External"/><Relationship Id="rId21" Type="http://schemas.openxmlformats.org/officeDocument/2006/relationships/hyperlink" Target="https://www.boe.es/boe/dias/2022/10/19/pdfs/BOE-A-2022-17040.pdf" TargetMode="External"/><Relationship Id="rId34" Type="http://schemas.openxmlformats.org/officeDocument/2006/relationships/hyperlink" Target="https://www.boe.es/boe/dias/2022/10/19/pdfs/BOE-A-2022-17040.pdf" TargetMode="External"/><Relationship Id="rId42" Type="http://schemas.openxmlformats.org/officeDocument/2006/relationships/hyperlink" Target="https://www.boe.es/diario_boe/txt.php?id=BOE-A-2022-22685" TargetMode="External"/><Relationship Id="rId47" Type="http://schemas.openxmlformats.org/officeDocument/2006/relationships/hyperlink" Target="https://www.boe.es/diario_boe/txt.php?id=BOE-A-2022-12925" TargetMode="External"/><Relationship Id="rId50" Type="http://schemas.openxmlformats.org/officeDocument/2006/relationships/hyperlink" Target="https://elpais.com/economia/2022-09-28/por-que-la-tarifa-regulada-del-gas-es-la-mas-barata-para-los-consumidores-domesticos.html" TargetMode="External"/><Relationship Id="rId55" Type="http://schemas.openxmlformats.org/officeDocument/2006/relationships/vmlDrawing" Target="../drawings/vmlDrawing13.vml"/><Relationship Id="rId7" Type="http://schemas.openxmlformats.org/officeDocument/2006/relationships/hyperlink" Target="https://www.boe.es/buscar/act.php?id=BOE-A-2022-4972&amp;p=20221228&amp;tn=1" TargetMode="External"/><Relationship Id="rId2" Type="http://schemas.openxmlformats.org/officeDocument/2006/relationships/hyperlink" Target="https://www.lamoncloa.gob.es/lang/en/gobierno/councilministers/Paginas/2022/20220329_council.aspx" TargetMode="External"/><Relationship Id="rId16" Type="http://schemas.openxmlformats.org/officeDocument/2006/relationships/hyperlink" Target="https://www.lamoncloa.gob.es/lang/en/gobierno/councilministers/Paginas/2022/20220625_council-extr.aspx" TargetMode="External"/><Relationship Id="rId29" Type="http://schemas.openxmlformats.org/officeDocument/2006/relationships/hyperlink" Target="https://www.bonosocial.gob.es/" TargetMode="External"/><Relationship Id="rId11" Type="http://schemas.openxmlformats.org/officeDocument/2006/relationships/hyperlink" Target="https://www.boe.es/buscar/act.php?id=BOE-A-2022-4972&amp;p=20221228&amp;tn=1" TargetMode="External"/><Relationship Id="rId24" Type="http://schemas.openxmlformats.org/officeDocument/2006/relationships/hyperlink" Target="https://www.boe.es/diario_boe/txt.php?id=BOE-A-2021-14974" TargetMode="External"/><Relationship Id="rId32" Type="http://schemas.openxmlformats.org/officeDocument/2006/relationships/hyperlink" Target="https://www.boe.es/boe/dias/2022/10/19/pdfs/BOE-A-2022-17040.pdf" TargetMode="External"/><Relationship Id="rId37" Type="http://schemas.openxmlformats.org/officeDocument/2006/relationships/hyperlink" Target="https://www.boe.es/diario_boe/txt.php?id=BOE-A-2022-22685" TargetMode="External"/><Relationship Id="rId40" Type="http://schemas.openxmlformats.org/officeDocument/2006/relationships/hyperlink" Target="https://www.boe.es/diario_boe/txt.php?id=BOE-A-2022-22685" TargetMode="External"/><Relationship Id="rId45" Type="http://schemas.openxmlformats.org/officeDocument/2006/relationships/hyperlink" Target="https://www.boe.es/diario_boe/txt.php?id=BOE-A-2022-22685" TargetMode="External"/><Relationship Id="rId53" Type="http://schemas.openxmlformats.org/officeDocument/2006/relationships/hyperlink" Target="https://elpais.com/economia/2022-09-28/por-que-la-tarifa-regulada-del-gas-es-la-mas-barata-para-los-consumidores-domesticos.html" TargetMode="External"/><Relationship Id="rId5" Type="http://schemas.openxmlformats.org/officeDocument/2006/relationships/hyperlink" Target="https://www.lamoncloa.gob.es/lang/en/gobierno/councilministers/Paginas/2022/20220625_council-extr.aspx" TargetMode="External"/><Relationship Id="rId19" Type="http://schemas.openxmlformats.org/officeDocument/2006/relationships/hyperlink" Target="https://www.boe.es/diario_boe/txt.php?id=BOE-A-2022-22685" TargetMode="External"/><Relationship Id="rId4" Type="http://schemas.openxmlformats.org/officeDocument/2006/relationships/hyperlink" Target="https://www.euractiv.com/section/energy/news/spain-launches-e3-billion-package-to-help-households-with-energy-bills/" TargetMode="External"/><Relationship Id="rId9" Type="http://schemas.openxmlformats.org/officeDocument/2006/relationships/hyperlink" Target="https://www.epe.es/es/economia/20220428/gobierno-cambiar-descuento-20-centimos-gasolina-nivel-renta-13581006" TargetMode="External"/><Relationship Id="rId14" Type="http://schemas.openxmlformats.org/officeDocument/2006/relationships/hyperlink" Target="https://www.lamoncloa.gob.es/lang/en/gobierno/councilministers/Paginas/2022/20220625_council-extr.aspx" TargetMode="External"/><Relationship Id="rId22" Type="http://schemas.openxmlformats.org/officeDocument/2006/relationships/hyperlink" Target="https://www.boe.es/diario_boe/txt.php?id=BOE-A-2021-14974" TargetMode="External"/><Relationship Id="rId27" Type="http://schemas.openxmlformats.org/officeDocument/2006/relationships/hyperlink" Target="https://www.boe.es/diario_boe/txt.php?id=BOE-A-2022-12925" TargetMode="External"/><Relationship Id="rId30" Type="http://schemas.openxmlformats.org/officeDocument/2006/relationships/hyperlink" Target="https://elpais.com/economia/2022-12-27/el-gobierno-aprueba-un-cheque-de-200-euros-para-42-millones-de-hogares-y-rebaja-el-iva-a-los-alimentos-basicos.html" TargetMode="External"/><Relationship Id="rId35" Type="http://schemas.openxmlformats.org/officeDocument/2006/relationships/hyperlink" Target="https://www.boe.es/boe/dias/2022/10/19/pdfs/BOE-A-2022-17040.pdf" TargetMode="External"/><Relationship Id="rId43" Type="http://schemas.openxmlformats.org/officeDocument/2006/relationships/hyperlink" Target="https://www.boe.es/diario_boe/txt.php?id=BOE-A-2022-22685" TargetMode="External"/><Relationship Id="rId48" Type="http://schemas.openxmlformats.org/officeDocument/2006/relationships/hyperlink" Target="https://www.lavozdegalicia.es/noticia/economia/2023/01/14/hacienda-cifra-1200-millones-coste-cheque-200-euros-beneficiara-6-millones-personas/00031673690766643730404.htm" TargetMode="External"/><Relationship Id="rId56" Type="http://schemas.openxmlformats.org/officeDocument/2006/relationships/comments" Target="../comments13.xml"/><Relationship Id="rId8" Type="http://schemas.openxmlformats.org/officeDocument/2006/relationships/hyperlink" Target="https://www.boe.es/buscar/act.php?id=BOE-A-2022-4972&amp;p=20221228&amp;tn=1" TargetMode="External"/><Relationship Id="rId51" Type="http://schemas.openxmlformats.org/officeDocument/2006/relationships/hyperlink" Target="https://www.ocu.org/vivienda-y-energia/gas-luz/noticias/nueva-financiacion-bono-social" TargetMode="External"/><Relationship Id="rId3" Type="http://schemas.openxmlformats.org/officeDocument/2006/relationships/hyperlink" Target="https://www.politico.eu/wp-content/uploads/2022/06/08/Press-release-State-aid-Commission-approves-Spanish-and-Portuguese-measure-to-lower-electricity-prices-amid-energy-crisis24.pdf" TargetMode="External"/><Relationship Id="rId12" Type="http://schemas.openxmlformats.org/officeDocument/2006/relationships/hyperlink" Target="https://www.lamoncloa.gob.es/lang/en/gobierno/councilministers/Paginas/2022/20220625_council-extr.aspx" TargetMode="External"/><Relationship Id="rId17" Type="http://schemas.openxmlformats.org/officeDocument/2006/relationships/hyperlink" Target="https://www.boe.es/diario_boe/txt.php?id=BOE-A-2022-22685" TargetMode="External"/><Relationship Id="rId25" Type="http://schemas.openxmlformats.org/officeDocument/2006/relationships/hyperlink" Target="https://www.boe.es/diario_boe/txt.php?id=BOE-A-2021-14974" TargetMode="External"/><Relationship Id="rId33" Type="http://schemas.openxmlformats.org/officeDocument/2006/relationships/hyperlink" Target="https://www.boe.es/boe/dias/2022/10/19/pdfs/BOE-A-2022-17040.pdf" TargetMode="External"/><Relationship Id="rId38" Type="http://schemas.openxmlformats.org/officeDocument/2006/relationships/hyperlink" Target="https://www.boe.es/diario_boe/txt.php?id=BOE-A-2022-22685" TargetMode="External"/><Relationship Id="rId46" Type="http://schemas.openxmlformats.org/officeDocument/2006/relationships/hyperlink" Target="https://www.boe.es/diario_boe/txt.php?id=BOE-A-2022-22685" TargetMode="External"/><Relationship Id="rId20" Type="http://schemas.openxmlformats.org/officeDocument/2006/relationships/hyperlink" Target="https://www.boe.es/boe/dias/2022/10/19/pdfs/BOE-A-2022-17040.pdf" TargetMode="External"/><Relationship Id="rId41" Type="http://schemas.openxmlformats.org/officeDocument/2006/relationships/hyperlink" Target="https://www.boe.es/diario_boe/txt.php?id=BOE-A-2022-22685" TargetMode="External"/><Relationship Id="rId54" Type="http://schemas.openxmlformats.org/officeDocument/2006/relationships/printerSettings" Target="../printerSettings/printerSettings21.bin"/><Relationship Id="rId1" Type="http://schemas.openxmlformats.org/officeDocument/2006/relationships/hyperlink" Target="https://elpais.com/economia/2021-10-26/el-gobierno-aprueba-una-ayuda-de-90-euros-para-calefaccion-en-los-hogares-vulnerables-y-duplica-el-bono-social-electrico.html" TargetMode="External"/><Relationship Id="rId6" Type="http://schemas.openxmlformats.org/officeDocument/2006/relationships/hyperlink" Target="https://www.boe.es/buscar/act.php?id=BOE-A-2022-4972&amp;p=20221228&amp;tn=1" TargetMode="External"/><Relationship Id="rId15" Type="http://schemas.openxmlformats.org/officeDocument/2006/relationships/hyperlink" Target="https://www.lamoncloa.gob.es/lang/en/gobierno/councilministers/Paginas/2022/20220625_council-extr.aspx" TargetMode="External"/><Relationship Id="rId23" Type="http://schemas.openxmlformats.org/officeDocument/2006/relationships/hyperlink" Target="https://www.boe.es/diario_boe/txt.php?id=BOE-A-2021-14974" TargetMode="External"/><Relationship Id="rId28" Type="http://schemas.openxmlformats.org/officeDocument/2006/relationships/hyperlink" Target="https://www.boe.es/diario_boe/txt.php?id=BOE-A-2022-12925" TargetMode="External"/><Relationship Id="rId36" Type="http://schemas.openxmlformats.org/officeDocument/2006/relationships/hyperlink" Target="https://www.boe.es/diario_boe/txt.php?id=BOE-A-2021-14974" TargetMode="External"/><Relationship Id="rId49" Type="http://schemas.openxmlformats.org/officeDocument/2006/relationships/hyperlink" Target="https://www.endesa.com/en/blogs/endesa-s-blog/air-conditioning/thermal-social-voucher" TargetMode="External"/><Relationship Id="rId57" Type="http://schemas.microsoft.com/office/2017/10/relationships/threadedComment" Target="../threadedComments/threadedComment13.xml"/><Relationship Id="rId10" Type="http://schemas.openxmlformats.org/officeDocument/2006/relationships/hyperlink" Target="https://www.boe.es/buscar/act.php?id=BOE-A-2022-4972&amp;p=20221228&amp;tn=1" TargetMode="External"/><Relationship Id="rId31" Type="http://schemas.openxmlformats.org/officeDocument/2006/relationships/hyperlink" Target="https://www.boe.es/boe/dias/2022/10/19/pdfs/BOE-A-2022-17040.pdf" TargetMode="External"/><Relationship Id="rId44" Type="http://schemas.openxmlformats.org/officeDocument/2006/relationships/hyperlink" Target="https://www.boe.es/diario_boe/txt.php?id=BOE-A-2022-22685" TargetMode="External"/><Relationship Id="rId52" Type="http://schemas.openxmlformats.org/officeDocument/2006/relationships/hyperlink" Target="https://www.ocu.org/vivienda-y-energia/gas-luz/noticias/nueva-financiacion-bono-socia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derstandard.at/story/2000142021991/regierung-fixiert-neuen-geldregen-fuer-betriebe-und-startet-offensive-fuers" TargetMode="External"/><Relationship Id="rId1" Type="http://schemas.openxmlformats.org/officeDocument/2006/relationships/hyperlink" Target="https://www.reuters.com/business/energy/austria-grants-credit-line-vienna-utility-squeezed-by-power-price-surge-2022-08-31/"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https://www.lecho.be/economie-politique/belgique/general/reductions-de-taxes-et-cheques-aux-menages-au-menu-a-travers-l-europe/10359580" TargetMode="External"/><Relationship Id="rId13" Type="http://schemas.openxmlformats.org/officeDocument/2006/relationships/printerSettings" Target="../printerSettings/printerSettings22.bin"/><Relationship Id="rId3" Type="http://schemas.openxmlformats.org/officeDocument/2006/relationships/hyperlink" Target="https://www.regeringen.se/pressmeddelanden/2023/01/energi--och-naringsminister-ebba-busch-haller-presstraff/" TargetMode="External"/><Relationship Id="rId7" Type="http://schemas.openxmlformats.org/officeDocument/2006/relationships/hyperlink" Target="https://www.regeringen.se/pressmeddelanden/2022/11/budgetsatsningar-for-att-bemota-energikrisen-pa-kort-och-lang-sikt/" TargetMode="External"/><Relationship Id="rId12" Type="http://schemas.openxmlformats.org/officeDocument/2006/relationships/hyperlink" Target="https://www.lecho.be/economie-politique/belgique/general/reductions-de-taxes-et-cheques-aux-menages-au-menu-a-travers-l-europe/10359580" TargetMode="External"/><Relationship Id="rId2" Type="http://schemas.openxmlformats.org/officeDocument/2006/relationships/hyperlink" Target="https://www.bloomberg.com/news/articles/2022-09-04/sweden-to-give-utilities-23-billion-in-credit-guarantees?leadSource=uverify%20wall" TargetMode="External"/><Relationship Id="rId16" Type="http://schemas.microsoft.com/office/2017/10/relationships/threadedComment" Target="../threadedComments/threadedComment14.xml"/><Relationship Id="rId1" Type="http://schemas.openxmlformats.org/officeDocument/2006/relationships/hyperlink" Target="https://www.lecho.be/economie-politique/belgique/general/reductions-de-taxes-et-cheques-aux-menages-au-menu-a-travers-l-europe/10359580" TargetMode="External"/><Relationship Id="rId6" Type="http://schemas.openxmlformats.org/officeDocument/2006/relationships/hyperlink" Target="https://www.government.se/press-releases/2022/11/budget-bill-for-2023--reforms-to-strengthen-sweden-in-challenging-times/" TargetMode="External"/><Relationship Id="rId11" Type="http://schemas.openxmlformats.org/officeDocument/2006/relationships/hyperlink" Target="https://www.lecho.be/economie-politique/belgique/general/reductions-de-taxes-et-cheques-aux-menages-au-menu-a-travers-l-europe/10359580" TargetMode="External"/><Relationship Id="rId5" Type="http://schemas.openxmlformats.org/officeDocument/2006/relationships/hyperlink" Target="https://www.government.se/press-releases/2022/11/budget-bill-for-2023--reforms-to-strengthen-sweden-in-challenging-times/" TargetMode="External"/><Relationship Id="rId15" Type="http://schemas.openxmlformats.org/officeDocument/2006/relationships/comments" Target="../comments14.xml"/><Relationship Id="rId10" Type="http://schemas.openxmlformats.org/officeDocument/2006/relationships/hyperlink" Target="https://www.lecho.be/economie-politique/belgique/general/reductions-de-taxes-et-cheques-aux-menages-au-menu-a-travers-l-europe/10359580" TargetMode="External"/><Relationship Id="rId4" Type="http://schemas.openxmlformats.org/officeDocument/2006/relationships/hyperlink" Target="https://www.regeringen.se/pressmeddelanden/2022/12/elprisstod-till-elintensiva-foretag/" TargetMode="External"/><Relationship Id="rId9" Type="http://schemas.openxmlformats.org/officeDocument/2006/relationships/hyperlink" Target="https://www.lecho.be/economie-politique/belgique/general/reductions-de-taxes-et-cheques-aux-menages-au-menu-a-travers-l-europe/10359580" TargetMode="External"/><Relationship Id="rId14" Type="http://schemas.openxmlformats.org/officeDocument/2006/relationships/vmlDrawing" Target="../drawings/vmlDrawing14.vml"/></Relationships>
</file>

<file path=xl/worksheets/_rels/sheet31.xml.rels><?xml version="1.0" encoding="UTF-8" standalone="yes"?>
<Relationships xmlns="http://schemas.openxmlformats.org/package/2006/relationships"><Relationship Id="rId8" Type="http://schemas.openxmlformats.org/officeDocument/2006/relationships/hyperlink" Target="https://www.gov.uk/government/publications/temporary-cut-to-fuel-duty" TargetMode="External"/><Relationship Id="rId3" Type="http://schemas.openxmlformats.org/officeDocument/2006/relationships/hyperlink" Target="https://www.gov.uk/guidance/council-tax-rebate-factsheet" TargetMode="External"/><Relationship Id="rId7" Type="http://schemas.openxmlformats.org/officeDocument/2006/relationships/hyperlink" Target="https://www.euronews.com/2022/09/23/britain-economy-energy" TargetMode="External"/><Relationship Id="rId12" Type="http://schemas.microsoft.com/office/2017/10/relationships/threadedComment" Target="../threadedComments/threadedComment15.xml"/><Relationship Id="rId2" Type="http://schemas.openxmlformats.org/officeDocument/2006/relationships/hyperlink" Target="https://www.gov.uk/government/news/energy-bills-support-scheme-explainer" TargetMode="External"/><Relationship Id="rId1" Type="http://schemas.openxmlformats.org/officeDocument/2006/relationships/hyperlink" Target="https://www.ft.com/content/984129f9-a133-468b-bc38-e8c4ec7386d6" TargetMode="External"/><Relationship Id="rId6" Type="http://schemas.openxmlformats.org/officeDocument/2006/relationships/hyperlink" Target="https://www.gov.uk/government/news/millions-of-most-vulnerable-households-will-receive-1200-of-help-with-cost-of-living" TargetMode="External"/><Relationship Id="rId11" Type="http://schemas.openxmlformats.org/officeDocument/2006/relationships/comments" Target="../comments15.xml"/><Relationship Id="rId5" Type="http://schemas.openxmlformats.org/officeDocument/2006/relationships/hyperlink" Target="https://www.gov.uk/government/publications/household-support-fund-guidance-for-local-councils/household-support-fund-final-guidance-for-county-councils-and-unitary-authorities-in-england" TargetMode="External"/><Relationship Id="rId10" Type="http://schemas.openxmlformats.org/officeDocument/2006/relationships/vmlDrawing" Target="../drawings/vmlDrawing15.vml"/><Relationship Id="rId4" Type="http://schemas.openxmlformats.org/officeDocument/2006/relationships/hyperlink" Target="https://lordslibrary.parliament.uk/rising-energy-costs-the-impact-on-households-pensioners-and-those-on-low-incomes/" TargetMode="External"/><Relationship Id="rId9"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socialenergie.be/fr/nouvelles-mesures-relatives-au-mazout-cheque-mazout-et-revalorisation-du-fonds-social-chauffage-ou-fonds-social-mazout/" TargetMode="External"/><Relationship Id="rId1" Type="http://schemas.openxmlformats.org/officeDocument/2006/relationships/hyperlink" Target="https://news.belgium.be/fr/compensation-de-la-hausse-des-prix-de-lenergie-et-des-couts-salariaux-pour-la-sncb-et-dinfrabel"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www.euractiv.com/section/politics/short_news/bulgaria-to-compensate-companies-for-expensive-electricity/" TargetMode="External"/><Relationship Id="rId7" Type="http://schemas.openxmlformats.org/officeDocument/2006/relationships/comments" Target="../comments1.xml"/><Relationship Id="rId2" Type="http://schemas.openxmlformats.org/officeDocument/2006/relationships/hyperlink" Target="https://www.reuters.com/business/energy/europes-efforts-shield-households-energy-cost-spike-2022-03-21/" TargetMode="External"/><Relationship Id="rId1" Type="http://schemas.openxmlformats.org/officeDocument/2006/relationships/hyperlink" Target="https://serbia-energy.eu/bulgaria-energy-subsidies-for-businesses-extended-to-the-end-of-2023/" TargetMode="External"/><Relationship Id="rId6" Type="http://schemas.openxmlformats.org/officeDocument/2006/relationships/vmlDrawing" Target="../drawings/vmlDrawing1.vml"/><Relationship Id="rId5" Type="http://schemas.openxmlformats.org/officeDocument/2006/relationships/hyperlink" Target="https://seenews.com/news/bulgarian-parl-adopts-on-first-reading-2022-budget-targeting-48-gdp-growth-772815" TargetMode="External"/><Relationship Id="rId4" Type="http://schemas.openxmlformats.org/officeDocument/2006/relationships/hyperlink" Target="https://www.marica.bg/balgariq/vlast/kiril-petkov-tavan-ot-250-leva-za-toka-v-pomosht-na-biznesa-ostava-i-otstapkata-za-gorivata-video"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vlada.gov.hr/vijesti/predstavljen-paket-mjera-za-ublazavanje-rasta-cijena-energenata-vrijedan-4-8-milijardi-kuna/33907" TargetMode="External"/><Relationship Id="rId2" Type="http://schemas.openxmlformats.org/officeDocument/2006/relationships/hyperlink" Target="https://vlada.gov.hr/vijesti/predstavljen-paket-mjera-za-ublazavanje-rasta-cijena-energenata-vrijedan-4-8-milijardi-kuna/33907" TargetMode="External"/><Relationship Id="rId1" Type="http://schemas.openxmlformats.org/officeDocument/2006/relationships/hyperlink" Target="https://vlada.gov.hr/vijesti/predstavljen-paket-mjera-za-ublazavanje-rasta-cijena-energenata-vrijedan-4-8-milijardi-kuna/33907" TargetMode="External"/><Relationship Id="rId6" Type="http://schemas.openxmlformats.org/officeDocument/2006/relationships/hyperlink" Target="https://vlada.gov.hr/vijesti/predstavljen-paket-mjera-za-ublazavanje-rasta-cijena-energenata-vrijedan-4-8-milijardi-kuna/33907" TargetMode="External"/><Relationship Id="rId5" Type="http://schemas.openxmlformats.org/officeDocument/2006/relationships/hyperlink" Target="https://vlada.gov.hr/vijesti/predstavljen-paket-mjera-za-ublazavanje-rasta-cijena-energenata-vrijedan-4-8-milijardi-kuna/33907" TargetMode="External"/><Relationship Id="rId4" Type="http://schemas.openxmlformats.org/officeDocument/2006/relationships/hyperlink" Target="https://vlada.gov.hr/vijesti/predstavljen-paket-mjera-za-ublazavanje-rasta-cijena-energenata-vrijedan-4-8-milijardi-kuna/33907"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knews.kathimerini.com.cy/en/news/electricity-subsidies-extended-to-february-2023" TargetMode="External"/></Relationships>
</file>

<file path=xl/worksheets/_rels/sheet8.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ct24.ceskatelevize.cz/domaci/3510515-vlada-na-energetickou-pomoc-lidem-a-firmam-vyhradi-66-miliard" TargetMode="External"/><Relationship Id="rId7" Type="http://schemas.openxmlformats.org/officeDocument/2006/relationships/vmlDrawing" Target="../drawings/vmlDrawing2.vml"/><Relationship Id="rId2" Type="http://schemas.openxmlformats.org/officeDocument/2006/relationships/hyperlink" Target="https://www.komora.cz/files/uploads/2021/12/Pomoc-domacnostem-a-podnikatelum-zasazenym-rustem-energii.pdf" TargetMode="External"/><Relationship Id="rId1" Type="http://schemas.openxmlformats.org/officeDocument/2006/relationships/hyperlink" Target="https://www.mfcr.cz/cs/aktualne/tiskove-zpravy/2021/nulove-dph-na-elektrickou-energii-a-plyn-43273" TargetMode="External"/><Relationship Id="rId6" Type="http://schemas.openxmlformats.org/officeDocument/2006/relationships/printerSettings" Target="../printerSettings/printerSettings5.bin"/><Relationship Id="rId5" Type="http://schemas.openxmlformats.org/officeDocument/2006/relationships/hyperlink" Target="https://www.reuters.com/business/energy/czech-government-approves-electricity-gas-price-cap-2022-09-12/" TargetMode="External"/><Relationship Id="rId4" Type="http://schemas.openxmlformats.org/officeDocument/2006/relationships/hyperlink" Target="https://www.cez.cz/en/media/press-releases/state-to-temporarily-help-cez-to-finance-electricity-and-gas-trade-before-winter-160730" TargetMode="External"/><Relationship Id="rId9"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3" Type="http://schemas.openxmlformats.org/officeDocument/2006/relationships/hyperlink" Target="https://fm.dk/media/26793/faktaark_allerede-besluttede-tiltag-vedroerende-inflationshjaelp.pdf" TargetMode="External"/><Relationship Id="rId7" Type="http://schemas.microsoft.com/office/2017/10/relationships/threadedComment" Target="../threadedComments/threadedComment3.xml"/><Relationship Id="rId2" Type="http://schemas.openxmlformats.org/officeDocument/2006/relationships/hyperlink" Target="https://www.reuters.com/markets/europe/denmark-soften-impact-high-energy-prices-2022-09-23/" TargetMode="External"/><Relationship Id="rId1" Type="http://schemas.openxmlformats.org/officeDocument/2006/relationships/hyperlink" Target="https://fm.dk/media/26793/faktaark_allerede-besluttede-tiltag-vedroerende-inflationshjaelp.pdf"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D42BE-A6E7-4B06-A502-062754F84A20}">
  <dimension ref="A2:R55"/>
  <sheetViews>
    <sheetView topLeftCell="A12" zoomScaleNormal="100" workbookViewId="0">
      <selection activeCell="B32" sqref="B32"/>
    </sheetView>
  </sheetViews>
  <sheetFormatPr defaultColWidth="15.83203125" defaultRowHeight="15" x14ac:dyDescent="0.2"/>
  <cols>
    <col min="1" max="2" width="21.33203125" style="12" customWidth="1"/>
    <col min="3" max="16384" width="15.83203125" style="12"/>
  </cols>
  <sheetData>
    <row r="2" spans="1:18" ht="18" x14ac:dyDescent="0.2">
      <c r="A2" s="369" t="s">
        <v>0</v>
      </c>
    </row>
    <row r="4" spans="1:18" ht="15" customHeight="1" x14ac:dyDescent="0.2">
      <c r="A4" s="374"/>
      <c r="B4" s="374"/>
      <c r="C4" s="374"/>
      <c r="D4" s="374"/>
      <c r="E4" s="374"/>
      <c r="F4" s="374"/>
    </row>
    <row r="5" spans="1:18" x14ac:dyDescent="0.2">
      <c r="A5" s="374"/>
      <c r="B5" s="374"/>
      <c r="C5" s="374"/>
      <c r="D5" s="374"/>
      <c r="E5" s="374"/>
      <c r="F5" s="374"/>
    </row>
    <row r="6" spans="1:18" x14ac:dyDescent="0.2">
      <c r="A6" s="374"/>
      <c r="B6" s="374"/>
      <c r="C6" s="374"/>
      <c r="D6" s="374"/>
      <c r="E6" s="374"/>
      <c r="F6" s="374"/>
    </row>
    <row r="7" spans="1:18" x14ac:dyDescent="0.2">
      <c r="A7" s="374"/>
      <c r="B7" s="374"/>
      <c r="C7" s="374"/>
      <c r="D7" s="374"/>
      <c r="E7" s="374"/>
      <c r="F7" s="374"/>
    </row>
    <row r="8" spans="1:18" x14ac:dyDescent="0.2">
      <c r="A8" s="374"/>
      <c r="B8" s="374"/>
      <c r="C8" s="374"/>
      <c r="D8" s="374"/>
      <c r="E8" s="374"/>
      <c r="F8" s="374"/>
    </row>
    <row r="9" spans="1:18" x14ac:dyDescent="0.2">
      <c r="A9" s="374"/>
      <c r="B9" s="374"/>
      <c r="C9" s="374"/>
      <c r="D9" s="374"/>
      <c r="E9" s="374"/>
      <c r="F9" s="374"/>
    </row>
    <row r="10" spans="1:18" x14ac:dyDescent="0.2">
      <c r="A10" s="374"/>
      <c r="B10" s="374"/>
      <c r="C10" s="374"/>
      <c r="D10" s="374"/>
      <c r="E10" s="374"/>
      <c r="F10" s="374"/>
    </row>
    <row r="11" spans="1:18" x14ac:dyDescent="0.2">
      <c r="A11" s="374"/>
      <c r="B11" s="374"/>
      <c r="C11" s="374"/>
      <c r="D11" s="374"/>
      <c r="E11" s="374"/>
      <c r="F11" s="374"/>
    </row>
    <row r="12" spans="1:18" x14ac:dyDescent="0.2">
      <c r="A12" s="374"/>
      <c r="B12" s="374"/>
      <c r="C12" s="374"/>
      <c r="D12" s="374"/>
      <c r="E12" s="374"/>
      <c r="F12" s="374"/>
    </row>
    <row r="14" spans="1:18" x14ac:dyDescent="0.2">
      <c r="A14" s="15"/>
      <c r="B14" s="15"/>
      <c r="C14" s="15"/>
      <c r="D14" s="15"/>
      <c r="E14" s="15"/>
      <c r="F14" s="15"/>
      <c r="G14" s="15"/>
      <c r="H14" s="15"/>
      <c r="I14" s="15"/>
      <c r="J14" s="15"/>
      <c r="K14" s="15"/>
      <c r="L14" s="15"/>
      <c r="M14" s="15"/>
      <c r="N14" s="15"/>
      <c r="O14" s="15"/>
      <c r="P14" s="15"/>
      <c r="Q14" s="15"/>
      <c r="R14" s="15"/>
    </row>
    <row r="15" spans="1:18" x14ac:dyDescent="0.2">
      <c r="A15" s="15"/>
      <c r="B15" s="15"/>
      <c r="C15" s="15"/>
      <c r="D15" s="15"/>
      <c r="E15" s="15"/>
      <c r="F15" s="15"/>
      <c r="G15" s="15"/>
      <c r="H15" s="15"/>
      <c r="I15" s="15"/>
      <c r="J15" s="15"/>
      <c r="K15" s="15"/>
      <c r="L15" s="15"/>
      <c r="M15" s="15"/>
      <c r="N15" s="15"/>
      <c r="O15" s="15"/>
      <c r="P15" s="15"/>
      <c r="Q15" s="15"/>
      <c r="R15" s="15"/>
    </row>
    <row r="16" spans="1:18" x14ac:dyDescent="0.2">
      <c r="A16" s="15"/>
      <c r="B16" s="15"/>
      <c r="C16" s="15"/>
      <c r="D16" s="15"/>
      <c r="E16" s="15"/>
      <c r="F16" s="15"/>
      <c r="G16" s="15"/>
      <c r="H16" s="15"/>
      <c r="I16" s="15"/>
      <c r="J16" s="15"/>
      <c r="K16" s="15"/>
      <c r="L16" s="15"/>
      <c r="M16" s="15"/>
      <c r="N16" s="15"/>
      <c r="O16" s="15"/>
      <c r="P16" s="15"/>
      <c r="Q16" s="15"/>
      <c r="R16" s="15"/>
    </row>
    <row r="17" spans="1:18" x14ac:dyDescent="0.2">
      <c r="A17" s="15"/>
      <c r="B17" s="15"/>
      <c r="C17" s="15"/>
      <c r="D17" s="15"/>
      <c r="E17" s="15"/>
      <c r="F17" s="15"/>
      <c r="G17" s="15"/>
      <c r="H17" s="15"/>
      <c r="I17" s="15"/>
      <c r="J17" s="15"/>
      <c r="K17" s="15"/>
      <c r="L17" s="15"/>
      <c r="M17" s="15"/>
      <c r="N17" s="15"/>
      <c r="O17" s="15"/>
      <c r="P17" s="15"/>
      <c r="Q17" s="15"/>
      <c r="R17" s="15"/>
    </row>
    <row r="18" spans="1:18" x14ac:dyDescent="0.2">
      <c r="A18" s="15"/>
      <c r="B18" s="15"/>
      <c r="C18" s="15"/>
      <c r="D18" s="15"/>
      <c r="E18" s="15"/>
      <c r="F18" s="15"/>
      <c r="G18" s="15"/>
      <c r="H18" s="15"/>
      <c r="I18" s="15"/>
      <c r="J18" s="15"/>
      <c r="K18" s="15"/>
      <c r="L18" s="15"/>
      <c r="M18" s="15"/>
      <c r="N18" s="15"/>
      <c r="O18" s="15"/>
      <c r="P18" s="15"/>
      <c r="Q18" s="15"/>
      <c r="R18" s="15"/>
    </row>
    <row r="19" spans="1:18" x14ac:dyDescent="0.2">
      <c r="A19" s="12" t="s">
        <v>1</v>
      </c>
      <c r="C19" s="395">
        <v>44440</v>
      </c>
      <c r="D19" s="394" t="s">
        <v>2</v>
      </c>
      <c r="E19" s="15"/>
      <c r="F19" s="15"/>
      <c r="G19" s="15"/>
      <c r="H19" s="15"/>
      <c r="I19" s="15"/>
      <c r="J19" s="15"/>
      <c r="K19" s="15"/>
      <c r="L19" s="15"/>
      <c r="M19" s="15"/>
      <c r="N19" s="15"/>
      <c r="O19" s="15"/>
      <c r="P19" s="15"/>
      <c r="Q19" s="15"/>
      <c r="R19" s="15"/>
    </row>
    <row r="20" spans="1:18" x14ac:dyDescent="0.2">
      <c r="A20" s="15"/>
      <c r="B20" s="15"/>
      <c r="C20" s="15"/>
      <c r="D20" s="15"/>
      <c r="E20" s="15"/>
      <c r="F20" s="15"/>
      <c r="G20" s="15"/>
      <c r="H20" s="15"/>
      <c r="I20" s="15"/>
      <c r="J20" s="15"/>
      <c r="K20" s="15"/>
      <c r="L20" s="15"/>
      <c r="M20" s="15"/>
      <c r="N20" s="15"/>
      <c r="O20" s="15"/>
      <c r="P20" s="15"/>
      <c r="Q20" s="15"/>
      <c r="R20" s="15"/>
    </row>
    <row r="21" spans="1:18" x14ac:dyDescent="0.2">
      <c r="A21" s="15"/>
      <c r="B21" s="15"/>
      <c r="C21" s="15"/>
      <c r="D21" s="15"/>
      <c r="E21" s="15"/>
      <c r="F21" s="15"/>
      <c r="G21" s="15"/>
      <c r="H21" s="15"/>
      <c r="I21" s="15"/>
      <c r="J21" s="15"/>
      <c r="K21" s="15"/>
      <c r="L21" s="15"/>
      <c r="M21" s="15"/>
      <c r="N21" s="15"/>
      <c r="O21" s="15"/>
      <c r="P21" s="15"/>
      <c r="Q21" s="15"/>
      <c r="R21" s="15"/>
    </row>
    <row r="22" spans="1:18" ht="15.75" x14ac:dyDescent="0.2">
      <c r="A22" s="371" t="s">
        <v>3</v>
      </c>
      <c r="B22" s="393" t="s">
        <v>4</v>
      </c>
      <c r="C22" s="368"/>
      <c r="D22" s="368"/>
      <c r="E22" s="368"/>
      <c r="F22" s="368"/>
      <c r="G22" s="15"/>
      <c r="H22" s="15"/>
      <c r="I22" s="15"/>
      <c r="J22" s="15"/>
      <c r="K22" s="15"/>
      <c r="L22" s="15"/>
      <c r="M22" s="15"/>
      <c r="N22" s="15"/>
      <c r="O22" s="15"/>
      <c r="P22" s="15"/>
      <c r="Q22" s="15"/>
      <c r="R22" s="15"/>
    </row>
    <row r="23" spans="1:18" x14ac:dyDescent="0.2">
      <c r="A23" s="441" t="s">
        <v>5</v>
      </c>
      <c r="B23" s="372" t="s">
        <v>6</v>
      </c>
      <c r="D23" s="372" t="s">
        <v>7</v>
      </c>
      <c r="F23" s="372" t="s">
        <v>8</v>
      </c>
    </row>
    <row r="24" spans="1:18" x14ac:dyDescent="0.2">
      <c r="A24" s="442"/>
      <c r="B24" s="372" t="s">
        <v>9</v>
      </c>
      <c r="D24" s="372" t="s">
        <v>10</v>
      </c>
      <c r="F24" s="372" t="s">
        <v>11</v>
      </c>
    </row>
    <row r="25" spans="1:18" x14ac:dyDescent="0.2">
      <c r="A25" s="442"/>
      <c r="B25" s="372" t="s">
        <v>12</v>
      </c>
      <c r="D25" s="372" t="s">
        <v>13</v>
      </c>
      <c r="F25" s="372" t="s">
        <v>14</v>
      </c>
    </row>
    <row r="26" spans="1:18" x14ac:dyDescent="0.2">
      <c r="A26" s="442"/>
      <c r="B26" s="372" t="s">
        <v>15</v>
      </c>
      <c r="D26" s="372" t="s">
        <v>16</v>
      </c>
      <c r="F26" s="372" t="s">
        <v>17</v>
      </c>
    </row>
    <row r="27" spans="1:18" x14ac:dyDescent="0.2">
      <c r="A27" s="442"/>
      <c r="B27" s="372" t="s">
        <v>18</v>
      </c>
      <c r="D27" s="372" t="s">
        <v>19</v>
      </c>
      <c r="F27" s="372" t="s">
        <v>20</v>
      </c>
    </row>
    <row r="28" spans="1:18" x14ac:dyDescent="0.2">
      <c r="A28" s="442"/>
      <c r="B28" s="372" t="s">
        <v>21</v>
      </c>
      <c r="D28" s="372" t="s">
        <v>22</v>
      </c>
      <c r="F28" s="372" t="s">
        <v>23</v>
      </c>
    </row>
    <row r="29" spans="1:18" x14ac:dyDescent="0.2">
      <c r="A29" s="442"/>
      <c r="B29" s="372" t="s">
        <v>24</v>
      </c>
      <c r="D29" s="372" t="s">
        <v>25</v>
      </c>
      <c r="F29" s="372" t="s">
        <v>26</v>
      </c>
    </row>
    <row r="30" spans="1:18" x14ac:dyDescent="0.2">
      <c r="A30" s="442"/>
      <c r="B30" s="372" t="s">
        <v>27</v>
      </c>
      <c r="D30" s="372" t="s">
        <v>28</v>
      </c>
      <c r="F30" s="372" t="s">
        <v>29</v>
      </c>
    </row>
    <row r="31" spans="1:18" x14ac:dyDescent="0.2">
      <c r="A31" s="442"/>
      <c r="B31" s="372" t="s">
        <v>30</v>
      </c>
      <c r="D31" s="372" t="s">
        <v>31</v>
      </c>
      <c r="F31" s="372" t="s">
        <v>32</v>
      </c>
    </row>
    <row r="32" spans="1:18" x14ac:dyDescent="0.2">
      <c r="A32" s="442"/>
      <c r="B32" s="372" t="s">
        <v>33</v>
      </c>
      <c r="D32" s="372" t="s">
        <v>34</v>
      </c>
    </row>
    <row r="36" spans="5:5" x14ac:dyDescent="0.2">
      <c r="E36" s="373"/>
    </row>
    <row r="39" spans="5:5" ht="15" customHeight="1" x14ac:dyDescent="0.2"/>
    <row r="40" spans="5:5" ht="15" customHeight="1" x14ac:dyDescent="0.2"/>
    <row r="41" spans="5:5" ht="15" customHeight="1" x14ac:dyDescent="0.2"/>
    <row r="42" spans="5:5" ht="15" customHeight="1" x14ac:dyDescent="0.2"/>
    <row r="43" spans="5:5" ht="15" customHeight="1" x14ac:dyDescent="0.2"/>
    <row r="44" spans="5:5" ht="15" customHeight="1" x14ac:dyDescent="0.2"/>
    <row r="45" spans="5:5" ht="15" customHeight="1" x14ac:dyDescent="0.2"/>
    <row r="46" spans="5:5" ht="12.75" customHeight="1" x14ac:dyDescent="0.2"/>
    <row r="47" spans="5:5" ht="12.75" customHeight="1" x14ac:dyDescent="0.2"/>
    <row r="48" spans="5:5"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sheetData>
  <mergeCells count="1">
    <mergeCell ref="A23:A32"/>
  </mergeCells>
  <hyperlinks>
    <hyperlink ref="B23" location="Austria!A1" display="Austria" xr:uid="{F07175FC-2FE8-4787-A015-C45F152969D2}"/>
    <hyperlink ref="B24" location="Belgium!A1" display="Belgium" xr:uid="{0B118140-6D4F-4175-A255-F2624286F8D7}"/>
    <hyperlink ref="B28" location="Czechia!A1" display="Czechia" xr:uid="{8F5A1365-D3F5-47D4-BC14-E7144042638A}"/>
    <hyperlink ref="B25" location="Bulgaria!A1" display="Bulgaria" xr:uid="{62CDC18C-F251-4E6D-88F6-0EAF32CB3AEF}"/>
    <hyperlink ref="B26" location="Croatia!A1" display="Croatia" xr:uid="{66F4959B-B2D4-4925-BB88-4CA66434C476}"/>
    <hyperlink ref="B27" location="Cyprus!A1" display="Cyprus" xr:uid="{73E64686-9379-4977-B18B-3C571C338EC3}"/>
    <hyperlink ref="B29" location="Denmark!A1" display="Denmark" xr:uid="{3DB995FF-BB19-4267-AD7B-00DBCC44A92A}"/>
    <hyperlink ref="B31" location="Finland!A1" display="Finland" xr:uid="{985B53DD-057E-4005-9A9F-A055C95898DA}"/>
    <hyperlink ref="B32" location="France!A1" display="France" xr:uid="{3454C2BC-EE24-40F8-A6B9-3093AEB7AEEE}"/>
    <hyperlink ref="B30" location="Estonia!A1" display="Estonia" xr:uid="{D4A0327D-878D-47BD-805B-241874870BF5}"/>
    <hyperlink ref="D23" location="Germany!A1" display="Germany" xr:uid="{35559FA5-00EA-45DD-9896-DBA77A9C1C7B}"/>
    <hyperlink ref="D24" location="Greece!A1" display="Greece" xr:uid="{EEB7132B-53BF-440A-B263-FEB272137305}"/>
    <hyperlink ref="D25" location="Hungary!A1" display="Hungary" xr:uid="{884801F6-37E0-42DB-8869-453A1A4061E7}"/>
    <hyperlink ref="D26" location="Ireland!A1" display="Ireland" xr:uid="{24695735-07E0-40DE-B3B1-DCDF07795CE6}"/>
    <hyperlink ref="D27" location="Italy!A1" display="Italy" xr:uid="{9BD92DF2-DFEF-4EF6-B577-BD4449AAA041}"/>
    <hyperlink ref="D28" location="Latvia!A1" display="Latvia" xr:uid="{52AC8199-DA29-43D0-A29F-69B36824B30F}"/>
    <hyperlink ref="D29" location="Lithuania!A1" display="Lithuania" xr:uid="{DBF37968-4E59-42C9-8B7A-C30496D15936}"/>
    <hyperlink ref="D30" location="Luxembourg!A1" display="Luxembourg" xr:uid="{D15DF714-787A-495C-AB22-590F9541AA9C}"/>
    <hyperlink ref="D31" location="Malta!A1" display="Malta" xr:uid="{0D48BC1C-0B52-4AA9-B469-CBDABDC7B47A}"/>
    <hyperlink ref="D32" location="Netherlands!A1" display="Netherlands" xr:uid="{64796108-9159-4940-8149-E18F1E14874F}"/>
    <hyperlink ref="F23" location="Norway!A1" display="Norway" xr:uid="{3818FD35-B54B-4C78-8AD9-4E9F5969128A}"/>
    <hyperlink ref="F24" location="Poland!A1" display="Poland" xr:uid="{4251B8F1-BEBF-4DEE-A3BC-441D29756378}"/>
    <hyperlink ref="F25" location="Portugal!A1" display="Portugal" xr:uid="{5A59FACC-80DE-4569-8513-203BEBADB873}"/>
    <hyperlink ref="F26" location="Romania!A1" display="Romania" xr:uid="{B582CAB9-CA76-4D7F-8A3A-4E62178119C8}"/>
    <hyperlink ref="F27" location="Slovakia!A1" display="Slovakia" xr:uid="{98B59FD5-7A74-4752-ADD7-72E8F868513A}"/>
    <hyperlink ref="F28" location="Slovenia!A1" display="Slovenia" xr:uid="{2AC9CA61-00D6-4475-B75C-143050590F04}"/>
    <hyperlink ref="F29" location="Spain!A1" display="Spain" xr:uid="{9A500F4C-B7C4-4A00-952F-080DF4F7FD10}"/>
    <hyperlink ref="F30" location="Sweden!A1" display="Sweden" xr:uid="{314D9F52-323D-4A6A-B7FB-34B716E46170}"/>
    <hyperlink ref="F31" location="UK!A1" display="UK" xr:uid="{4C7FE3FB-894A-4215-BAA7-31B019619188}"/>
    <hyperlink ref="B22" location="Methodology!A1" display="Here" xr:uid="{A0678215-B8E7-458D-BE06-4AA6493CFF13}"/>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5C781-77BD-4B35-9AF2-54C157398EC9}">
  <dimension ref="A2:M26"/>
  <sheetViews>
    <sheetView topLeftCell="A8" zoomScale="60" zoomScaleNormal="100" workbookViewId="0">
      <selection activeCell="H17" sqref="H17"/>
    </sheetView>
  </sheetViews>
  <sheetFormatPr defaultColWidth="8.83203125" defaultRowHeight="14.25" x14ac:dyDescent="0.2"/>
  <cols>
    <col min="1" max="1" width="40.83203125" style="2" customWidth="1"/>
    <col min="2" max="7" width="11.5" style="2" customWidth="1"/>
    <col min="8" max="8" width="15.5" style="47" customWidth="1"/>
    <col min="9" max="11" width="18.5" style="48" customWidth="1"/>
    <col min="12" max="13" width="27.1640625" style="2" customWidth="1"/>
    <col min="14" max="16384" width="8.83203125" style="2"/>
  </cols>
  <sheetData>
    <row r="2" spans="1:13" ht="15" x14ac:dyDescent="0.2">
      <c r="A2" s="2" t="s">
        <v>248</v>
      </c>
    </row>
    <row r="3" spans="1:13" ht="45" x14ac:dyDescent="0.2">
      <c r="A3" s="163" t="s">
        <v>37</v>
      </c>
      <c r="B3" s="164" t="s">
        <v>38</v>
      </c>
      <c r="C3" s="164" t="s">
        <v>39</v>
      </c>
      <c r="D3" s="164" t="s">
        <v>40</v>
      </c>
      <c r="E3" s="164" t="s">
        <v>41</v>
      </c>
      <c r="F3" s="164" t="s">
        <v>42</v>
      </c>
      <c r="G3" s="163" t="s">
        <v>43</v>
      </c>
      <c r="H3" s="259" t="s">
        <v>44</v>
      </c>
      <c r="I3" s="164" t="s">
        <v>45</v>
      </c>
      <c r="J3" s="164" t="s">
        <v>46</v>
      </c>
      <c r="K3" s="164" t="s">
        <v>47</v>
      </c>
      <c r="L3" s="117" t="s">
        <v>48</v>
      </c>
      <c r="M3" s="57" t="s">
        <v>249</v>
      </c>
    </row>
    <row r="4" spans="1:13" ht="57" x14ac:dyDescent="0.2">
      <c r="A4" s="50" t="s">
        <v>250</v>
      </c>
      <c r="B4" s="50" t="s">
        <v>51</v>
      </c>
      <c r="C4" s="50" t="s">
        <v>51</v>
      </c>
      <c r="D4" s="50" t="s">
        <v>52</v>
      </c>
      <c r="E4" s="50" t="s">
        <v>51</v>
      </c>
      <c r="F4" s="50" t="s">
        <v>52</v>
      </c>
      <c r="G4" s="50" t="s">
        <v>52</v>
      </c>
      <c r="H4" s="49">
        <v>133.25</v>
      </c>
      <c r="I4" s="417">
        <v>44470</v>
      </c>
      <c r="J4" s="417">
        <v>44651</v>
      </c>
      <c r="K4" s="418">
        <v>44483</v>
      </c>
      <c r="L4" s="80" t="s">
        <v>251</v>
      </c>
      <c r="M4" s="82" t="s">
        <v>252</v>
      </c>
    </row>
    <row r="5" spans="1:13" ht="57" x14ac:dyDescent="0.2">
      <c r="A5" s="50" t="s">
        <v>253</v>
      </c>
      <c r="B5" s="50" t="s">
        <v>51</v>
      </c>
      <c r="C5" s="50" t="s">
        <v>51</v>
      </c>
      <c r="D5" s="50" t="s">
        <v>52</v>
      </c>
      <c r="E5" s="50" t="s">
        <v>51</v>
      </c>
      <c r="F5" s="50" t="s">
        <v>52</v>
      </c>
      <c r="G5" s="50" t="s">
        <v>52</v>
      </c>
      <c r="H5" s="49">
        <v>25.08</v>
      </c>
      <c r="I5" s="417">
        <v>44531</v>
      </c>
      <c r="J5" s="418">
        <v>44651</v>
      </c>
      <c r="K5" s="418" t="s">
        <v>56</v>
      </c>
      <c r="L5" s="80" t="s">
        <v>251</v>
      </c>
      <c r="M5" s="82" t="s">
        <v>252</v>
      </c>
    </row>
    <row r="6" spans="1:13" ht="57" x14ac:dyDescent="0.2">
      <c r="A6" s="50" t="s">
        <v>254</v>
      </c>
      <c r="B6" s="50" t="s">
        <v>51</v>
      </c>
      <c r="C6" s="50" t="s">
        <v>52</v>
      </c>
      <c r="D6" s="50" t="s">
        <v>51</v>
      </c>
      <c r="E6" s="50" t="s">
        <v>52</v>
      </c>
      <c r="F6" s="50" t="s">
        <v>51</v>
      </c>
      <c r="G6" s="50" t="s">
        <v>52</v>
      </c>
      <c r="H6" s="49">
        <v>79.099999999999994</v>
      </c>
      <c r="I6" s="417">
        <v>44440</v>
      </c>
      <c r="J6" s="417">
        <v>44651</v>
      </c>
      <c r="K6" s="418">
        <v>44531</v>
      </c>
      <c r="L6" s="80" t="s">
        <v>251</v>
      </c>
      <c r="M6" s="82" t="s">
        <v>252</v>
      </c>
    </row>
    <row r="7" spans="1:13" ht="57" x14ac:dyDescent="0.2">
      <c r="A7" s="162" t="s">
        <v>255</v>
      </c>
      <c r="B7" s="162" t="s">
        <v>52</v>
      </c>
      <c r="C7" s="162" t="s">
        <v>51</v>
      </c>
      <c r="D7" s="162" t="s">
        <v>51</v>
      </c>
      <c r="E7" s="162" t="s">
        <v>52</v>
      </c>
      <c r="F7" s="162" t="s">
        <v>51</v>
      </c>
      <c r="G7" s="162" t="s">
        <v>52</v>
      </c>
      <c r="H7" s="284">
        <v>2.95</v>
      </c>
      <c r="I7" s="419">
        <v>44593</v>
      </c>
      <c r="J7" s="419">
        <v>44651</v>
      </c>
      <c r="K7" s="420" t="s">
        <v>56</v>
      </c>
      <c r="L7" s="80" t="s">
        <v>251</v>
      </c>
      <c r="M7" s="82" t="s">
        <v>252</v>
      </c>
    </row>
    <row r="8" spans="1:13" ht="57" x14ac:dyDescent="0.2">
      <c r="A8" s="162" t="s">
        <v>256</v>
      </c>
      <c r="B8" s="162" t="s">
        <v>51</v>
      </c>
      <c r="C8" s="162" t="s">
        <v>52</v>
      </c>
      <c r="D8" s="162" t="s">
        <v>51</v>
      </c>
      <c r="E8" s="162" t="s">
        <v>52</v>
      </c>
      <c r="F8" s="162" t="s">
        <v>51</v>
      </c>
      <c r="G8" s="162" t="s">
        <v>52</v>
      </c>
      <c r="H8" s="285">
        <v>21</v>
      </c>
      <c r="I8" s="419">
        <v>44562</v>
      </c>
      <c r="J8" s="419">
        <v>44651</v>
      </c>
      <c r="K8" s="420" t="s">
        <v>56</v>
      </c>
      <c r="L8" s="80" t="s">
        <v>251</v>
      </c>
      <c r="M8" s="82" t="s">
        <v>252</v>
      </c>
    </row>
    <row r="9" spans="1:13" ht="57" x14ac:dyDescent="0.2">
      <c r="A9" s="162" t="s">
        <v>257</v>
      </c>
      <c r="B9" s="162" t="s">
        <v>51</v>
      </c>
      <c r="C9" s="162" t="s">
        <v>52</v>
      </c>
      <c r="D9" s="162" t="s">
        <v>51</v>
      </c>
      <c r="E9" s="162" t="s">
        <v>52</v>
      </c>
      <c r="F9" s="162" t="s">
        <v>51</v>
      </c>
      <c r="G9" s="162" t="s">
        <v>52</v>
      </c>
      <c r="H9" s="284">
        <v>8.5</v>
      </c>
      <c r="I9" s="419">
        <v>44562</v>
      </c>
      <c r="J9" s="419">
        <v>44651</v>
      </c>
      <c r="K9" s="420" t="s">
        <v>56</v>
      </c>
      <c r="L9" s="80" t="s">
        <v>251</v>
      </c>
      <c r="M9" s="82" t="s">
        <v>252</v>
      </c>
    </row>
    <row r="10" spans="1:13" ht="57" x14ac:dyDescent="0.2">
      <c r="A10" s="162" t="s">
        <v>258</v>
      </c>
      <c r="B10" s="162" t="s">
        <v>51</v>
      </c>
      <c r="C10" s="162" t="s">
        <v>52</v>
      </c>
      <c r="D10" s="162" t="s">
        <v>51</v>
      </c>
      <c r="E10" s="162" t="s">
        <v>52</v>
      </c>
      <c r="F10" s="162" t="s">
        <v>51</v>
      </c>
      <c r="G10" s="162" t="s">
        <v>52</v>
      </c>
      <c r="H10" s="285">
        <v>14</v>
      </c>
      <c r="I10" s="419">
        <v>44593</v>
      </c>
      <c r="J10" s="419">
        <v>44651</v>
      </c>
      <c r="K10" s="420" t="s">
        <v>56</v>
      </c>
      <c r="L10" s="80" t="s">
        <v>251</v>
      </c>
      <c r="M10" s="82" t="s">
        <v>252</v>
      </c>
    </row>
    <row r="11" spans="1:13" ht="57" x14ac:dyDescent="0.2">
      <c r="A11" s="80" t="s">
        <v>259</v>
      </c>
      <c r="B11" s="80" t="s">
        <v>51</v>
      </c>
      <c r="C11" s="80" t="s">
        <v>52</v>
      </c>
      <c r="D11" s="80" t="s">
        <v>51</v>
      </c>
      <c r="E11" s="80" t="s">
        <v>52</v>
      </c>
      <c r="F11" s="80" t="s">
        <v>51</v>
      </c>
      <c r="G11" s="80" t="s">
        <v>52</v>
      </c>
      <c r="H11" s="77">
        <v>201</v>
      </c>
      <c r="I11" s="408">
        <v>44835</v>
      </c>
      <c r="J11" s="408">
        <v>45016</v>
      </c>
      <c r="K11" s="421">
        <v>44826</v>
      </c>
      <c r="L11" s="82" t="s">
        <v>260</v>
      </c>
      <c r="M11" s="82"/>
    </row>
    <row r="12" spans="1:13" ht="28.5" x14ac:dyDescent="0.2">
      <c r="A12" s="80" t="s">
        <v>261</v>
      </c>
      <c r="B12" s="80" t="s">
        <v>51</v>
      </c>
      <c r="C12" s="80" t="s">
        <v>51</v>
      </c>
      <c r="D12" s="80" t="s">
        <v>52</v>
      </c>
      <c r="E12" s="80" t="s">
        <v>51</v>
      </c>
      <c r="F12" s="80" t="s">
        <v>52</v>
      </c>
      <c r="G12" s="80" t="s">
        <v>52</v>
      </c>
      <c r="H12" s="77">
        <v>13.5</v>
      </c>
      <c r="I12" s="408">
        <v>44927</v>
      </c>
      <c r="J12" s="408" t="s">
        <v>222</v>
      </c>
      <c r="K12" s="421" t="s">
        <v>56</v>
      </c>
      <c r="L12" s="80" t="s">
        <v>251</v>
      </c>
      <c r="M12" s="82"/>
    </row>
    <row r="13" spans="1:13" ht="28.5" x14ac:dyDescent="0.2">
      <c r="A13" s="80" t="s">
        <v>262</v>
      </c>
      <c r="B13" s="80" t="s">
        <v>51</v>
      </c>
      <c r="C13" s="80" t="s">
        <v>51</v>
      </c>
      <c r="D13" s="80" t="s">
        <v>52</v>
      </c>
      <c r="E13" s="80" t="s">
        <v>51</v>
      </c>
      <c r="F13" s="80" t="s">
        <v>52</v>
      </c>
      <c r="G13" s="80" t="s">
        <v>52</v>
      </c>
      <c r="H13" s="77">
        <v>2.7</v>
      </c>
      <c r="I13" s="408">
        <v>44927</v>
      </c>
      <c r="J13" s="408" t="s">
        <v>222</v>
      </c>
      <c r="K13" s="421" t="s">
        <v>56</v>
      </c>
      <c r="L13" s="80" t="s">
        <v>251</v>
      </c>
      <c r="M13" s="82"/>
    </row>
    <row r="14" spans="1:13" ht="42.75" x14ac:dyDescent="0.2">
      <c r="A14" s="80" t="s">
        <v>263</v>
      </c>
      <c r="B14" s="80" t="s">
        <v>52</v>
      </c>
      <c r="C14" s="80" t="s">
        <v>51</v>
      </c>
      <c r="D14" s="80" t="s">
        <v>52</v>
      </c>
      <c r="E14" s="80" t="s">
        <v>52</v>
      </c>
      <c r="F14" s="80" t="s">
        <v>51</v>
      </c>
      <c r="G14" s="80" t="s">
        <v>52</v>
      </c>
      <c r="H14" s="77">
        <v>100</v>
      </c>
      <c r="I14" s="408" t="s">
        <v>56</v>
      </c>
      <c r="J14" s="408" t="s">
        <v>56</v>
      </c>
      <c r="K14" s="421"/>
      <c r="L14" s="82"/>
      <c r="M14" s="82"/>
    </row>
    <row r="15" spans="1:13" ht="71.25" x14ac:dyDescent="0.2">
      <c r="A15" s="80" t="s">
        <v>264</v>
      </c>
      <c r="B15" s="80" t="s">
        <v>51</v>
      </c>
      <c r="C15" s="80" t="s">
        <v>51</v>
      </c>
      <c r="D15" s="80" t="s">
        <v>52</v>
      </c>
      <c r="E15" s="80" t="s">
        <v>51</v>
      </c>
      <c r="F15" s="80" t="s">
        <v>52</v>
      </c>
      <c r="G15" s="80" t="s">
        <v>52</v>
      </c>
      <c r="H15" s="77">
        <v>15</v>
      </c>
      <c r="I15" s="408">
        <v>45200</v>
      </c>
      <c r="J15" s="408">
        <v>45291</v>
      </c>
      <c r="K15" s="409" t="s">
        <v>56</v>
      </c>
      <c r="L15" s="165" t="s">
        <v>265</v>
      </c>
      <c r="M15" s="166"/>
    </row>
    <row r="16" spans="1:13" ht="15" thickBot="1" x14ac:dyDescent="0.25">
      <c r="A16" s="56"/>
      <c r="B16" s="72"/>
      <c r="C16" s="72"/>
      <c r="D16" s="72"/>
      <c r="E16" s="72"/>
      <c r="F16" s="72"/>
      <c r="G16" s="72"/>
      <c r="H16" s="69"/>
      <c r="I16" s="262"/>
      <c r="J16" s="262"/>
      <c r="K16" s="263"/>
      <c r="L16" s="167"/>
      <c r="M16" s="72"/>
    </row>
    <row r="17" spans="1:12" ht="18.600000000000001" customHeight="1" x14ac:dyDescent="0.2">
      <c r="A17" s="60" t="s">
        <v>96</v>
      </c>
      <c r="B17" s="98" t="s">
        <v>51</v>
      </c>
      <c r="C17" s="98" t="s">
        <v>51</v>
      </c>
      <c r="D17" s="98"/>
      <c r="E17" s="98"/>
      <c r="F17" s="98"/>
      <c r="G17" s="98" t="s">
        <v>52</v>
      </c>
      <c r="H17" s="273">
        <f>SUMIF($G$4:$G$16,"no",$H$4:$H$16)</f>
        <v>616.07999999999993</v>
      </c>
      <c r="L17" s="2" t="s">
        <v>97</v>
      </c>
    </row>
    <row r="18" spans="1:12" x14ac:dyDescent="0.2">
      <c r="A18" s="62" t="s">
        <v>98</v>
      </c>
      <c r="B18" s="44" t="s">
        <v>51</v>
      </c>
      <c r="C18" s="44" t="s">
        <v>52</v>
      </c>
      <c r="D18" s="44" t="s">
        <v>51</v>
      </c>
      <c r="E18" s="44" t="s">
        <v>51</v>
      </c>
      <c r="F18" s="44" t="s">
        <v>51</v>
      </c>
      <c r="G18" s="44" t="s">
        <v>52</v>
      </c>
      <c r="H18" s="274">
        <f>SUMIFS(H4:H16, B4:B16, "yes")</f>
        <v>513.12999999999988</v>
      </c>
      <c r="L18" s="2" t="s">
        <v>97</v>
      </c>
    </row>
    <row r="19" spans="1:12" ht="28.5" x14ac:dyDescent="0.2">
      <c r="A19" s="62" t="s">
        <v>99</v>
      </c>
      <c r="B19" s="44" t="s">
        <v>51</v>
      </c>
      <c r="C19" s="44" t="s">
        <v>52</v>
      </c>
      <c r="D19" s="44" t="s">
        <v>51</v>
      </c>
      <c r="E19" s="44" t="s">
        <v>52</v>
      </c>
      <c r="F19" s="44" t="s">
        <v>51</v>
      </c>
      <c r="G19" s="44" t="s">
        <v>52</v>
      </c>
      <c r="H19" s="274">
        <f>SUMIFS($H$4:$H$16, $B$4:$B$16, "yes", $D$4:$D$16, "yes", $F$4:$F$16, "yes")</f>
        <v>323.60000000000002</v>
      </c>
      <c r="L19" s="2" t="s">
        <v>97</v>
      </c>
    </row>
    <row r="20" spans="1:12" ht="28.5" x14ac:dyDescent="0.2">
      <c r="A20" s="62" t="s">
        <v>100</v>
      </c>
      <c r="B20" s="44" t="s">
        <v>51</v>
      </c>
      <c r="C20" s="44" t="s">
        <v>52</v>
      </c>
      <c r="D20" s="44" t="s">
        <v>52</v>
      </c>
      <c r="E20" s="44" t="s">
        <v>52</v>
      </c>
      <c r="F20" s="44" t="s">
        <v>51</v>
      </c>
      <c r="G20" s="44" t="s">
        <v>52</v>
      </c>
      <c r="H20" s="274">
        <f>SUMIFS($H$4:$H$16, $B$4:$B$16, "yes", $D$4:$D$16, "no", $F$4:$F$16, "yes")</f>
        <v>0</v>
      </c>
      <c r="L20" s="2" t="s">
        <v>97</v>
      </c>
    </row>
    <row r="21" spans="1:12" x14ac:dyDescent="0.2">
      <c r="A21" s="62" t="s">
        <v>101</v>
      </c>
      <c r="B21" s="44" t="s">
        <v>51</v>
      </c>
      <c r="C21" s="44" t="s">
        <v>52</v>
      </c>
      <c r="D21" s="44" t="s">
        <v>51</v>
      </c>
      <c r="E21" s="44" t="s">
        <v>51</v>
      </c>
      <c r="F21" s="44" t="s">
        <v>52</v>
      </c>
      <c r="G21" s="44" t="s">
        <v>52</v>
      </c>
      <c r="H21" s="274">
        <f>SUMIFS($H$4:$H$16, $B$4:$B$16, "yes", $D$4:$D$16, "yes", $E$4:$E$16, "yes")</f>
        <v>0</v>
      </c>
      <c r="L21" s="2" t="s">
        <v>97</v>
      </c>
    </row>
    <row r="22" spans="1:12" ht="28.5" x14ac:dyDescent="0.2">
      <c r="A22" s="62" t="s">
        <v>102</v>
      </c>
      <c r="B22" s="44" t="s">
        <v>51</v>
      </c>
      <c r="C22" s="44" t="s">
        <v>52</v>
      </c>
      <c r="D22" s="44" t="s">
        <v>52</v>
      </c>
      <c r="E22" s="44" t="s">
        <v>51</v>
      </c>
      <c r="F22" s="44" t="s">
        <v>52</v>
      </c>
      <c r="G22" s="44" t="s">
        <v>52</v>
      </c>
      <c r="H22" s="274">
        <f>SUMIFS($H$4:$H$16, $B$4:$B$16, "yes", $D$4:$D$16, "no", $E$4:$E$16, "yes")</f>
        <v>189.52999999999997</v>
      </c>
      <c r="L22" s="2" t="s">
        <v>97</v>
      </c>
    </row>
    <row r="23" spans="1:12" ht="15" thickBot="1" x14ac:dyDescent="0.25">
      <c r="A23" s="133" t="s">
        <v>103</v>
      </c>
      <c r="B23" s="141" t="s">
        <v>52</v>
      </c>
      <c r="C23" s="142" t="s">
        <v>52</v>
      </c>
      <c r="D23" s="142" t="s">
        <v>52</v>
      </c>
      <c r="E23" s="142" t="s">
        <v>52</v>
      </c>
      <c r="F23" s="142" t="s">
        <v>52</v>
      </c>
      <c r="G23" s="141" t="s">
        <v>51</v>
      </c>
      <c r="H23" s="275">
        <f>SUMIFS(H4:H16, G4:G16, "yes")</f>
        <v>0</v>
      </c>
      <c r="L23" s="2" t="s">
        <v>97</v>
      </c>
    </row>
    <row r="25" spans="1:12" x14ac:dyDescent="0.2">
      <c r="A25" s="5"/>
      <c r="B25" s="5"/>
      <c r="C25" s="5"/>
      <c r="D25" s="5"/>
      <c r="E25" s="5"/>
      <c r="F25" s="5"/>
      <c r="G25" s="5"/>
    </row>
    <row r="26" spans="1:12" ht="15" x14ac:dyDescent="0.2">
      <c r="A26" s="396" t="s">
        <v>104</v>
      </c>
    </row>
  </sheetData>
  <autoFilter ref="A3:I15" xr:uid="{AD45C781-77BD-4B35-9AF2-54C157398EC9}"/>
  <hyperlinks>
    <hyperlink ref="M4" r:id="rId1" xr:uid="{F1B462F8-9966-4A52-9BD4-DDA5D6113F1E}"/>
    <hyperlink ref="M5:M6" r:id="rId2" display="Energiakulude hüvitamine | Rahandusministeerium (fin.ee)" xr:uid="{27D4E619-DF14-4F78-A703-D2E935FF2514}"/>
    <hyperlink ref="M7" r:id="rId3" xr:uid="{1575EA4D-A2D0-4F1D-A2B9-6F9442D67B6E}"/>
    <hyperlink ref="M8" r:id="rId4" xr:uid="{6A5BA3C3-7FFD-4C48-8DB2-40C919721DBA}"/>
    <hyperlink ref="M9" r:id="rId5" xr:uid="{82784470-8D8D-41CB-ACD8-DC8D679452F0}"/>
    <hyperlink ref="M10" r:id="rId6" xr:uid="{01D5E431-A34B-49FB-9BE2-C96D0E1910A5}"/>
    <hyperlink ref="L11" r:id="rId7" xr:uid="{A9C0475D-9C76-4331-B2E9-2F71A2E266E4}"/>
    <hyperlink ref="L15" r:id="rId8" xr:uid="{2C888FE9-AA50-4E82-A0D8-E0FDA655B9E3}"/>
  </hyperlinks>
  <pageMargins left="0.7" right="0.7" top="0.75" bottom="0.75" header="0.3" footer="0.3"/>
  <pageSetup paperSize="9" orientation="portrait" r:id="rId9"/>
  <legacy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6EDE0-787E-4417-9C27-EFECAC1D905C}">
  <dimension ref="A2:N34"/>
  <sheetViews>
    <sheetView topLeftCell="A17" zoomScale="87" zoomScaleNormal="100" workbookViewId="0">
      <selection activeCell="S16" sqref="S16"/>
    </sheetView>
  </sheetViews>
  <sheetFormatPr defaultRowHeight="12.75" x14ac:dyDescent="0.2"/>
  <cols>
    <col min="1" max="1" width="47.1640625" customWidth="1"/>
    <col min="2" max="7" width="12.6640625" customWidth="1"/>
    <col min="8" max="8" width="19.83203125" style="10" customWidth="1"/>
    <col min="9" max="11" width="20.83203125" style="42" customWidth="1"/>
    <col min="12" max="13" width="36.5" customWidth="1"/>
  </cols>
  <sheetData>
    <row r="2" spans="1:13" ht="17.100000000000001" customHeight="1" x14ac:dyDescent="0.2">
      <c r="A2" t="s">
        <v>266</v>
      </c>
    </row>
    <row r="3" spans="1:13" ht="30.75" customHeight="1" x14ac:dyDescent="0.2">
      <c r="A3" s="35" t="s">
        <v>267</v>
      </c>
      <c r="B3" s="35" t="s">
        <v>38</v>
      </c>
      <c r="C3" s="35" t="s">
        <v>39</v>
      </c>
      <c r="D3" s="35" t="s">
        <v>40</v>
      </c>
      <c r="E3" s="35" t="s">
        <v>41</v>
      </c>
      <c r="F3" s="35" t="s">
        <v>42</v>
      </c>
      <c r="G3" s="35" t="s">
        <v>43</v>
      </c>
      <c r="H3" s="37" t="s">
        <v>268</v>
      </c>
      <c r="I3" s="25" t="s">
        <v>45</v>
      </c>
      <c r="J3" s="25" t="s">
        <v>46</v>
      </c>
      <c r="K3" s="37" t="s">
        <v>269</v>
      </c>
      <c r="L3" s="39" t="s">
        <v>48</v>
      </c>
      <c r="M3" s="39" t="s">
        <v>249</v>
      </c>
    </row>
    <row r="4" spans="1:13" s="3" customFormat="1" ht="45" x14ac:dyDescent="0.2">
      <c r="A4" s="119" t="s">
        <v>270</v>
      </c>
      <c r="B4" s="119" t="s">
        <v>60</v>
      </c>
      <c r="C4" s="119" t="s">
        <v>60</v>
      </c>
      <c r="D4" s="119" t="s">
        <v>60</v>
      </c>
      <c r="E4" s="119" t="s">
        <v>60</v>
      </c>
      <c r="F4" s="119" t="s">
        <v>60</v>
      </c>
      <c r="G4" s="119" t="s">
        <v>60</v>
      </c>
      <c r="H4" s="120">
        <v>104</v>
      </c>
      <c r="I4" s="422" t="s">
        <v>56</v>
      </c>
      <c r="J4" s="422" t="s">
        <v>271</v>
      </c>
      <c r="K4" s="270"/>
      <c r="L4" s="119" t="s">
        <v>272</v>
      </c>
      <c r="M4" s="119"/>
    </row>
    <row r="5" spans="1:13" s="3" customFormat="1" ht="30" x14ac:dyDescent="0.2">
      <c r="A5" s="8" t="s">
        <v>273</v>
      </c>
      <c r="B5" s="9" t="s">
        <v>51</v>
      </c>
      <c r="C5" s="9" t="s">
        <v>52</v>
      </c>
      <c r="D5" s="9" t="s">
        <v>52</v>
      </c>
      <c r="E5" s="9" t="s">
        <v>52</v>
      </c>
      <c r="F5" s="9" t="s">
        <v>51</v>
      </c>
      <c r="G5" s="9" t="s">
        <v>52</v>
      </c>
      <c r="H5" s="121">
        <v>5</v>
      </c>
      <c r="I5" s="423">
        <v>44652</v>
      </c>
      <c r="J5" s="424">
        <v>44926</v>
      </c>
      <c r="K5" s="424">
        <v>44642</v>
      </c>
      <c r="L5" s="9" t="s">
        <v>274</v>
      </c>
      <c r="M5" s="9"/>
    </row>
    <row r="6" spans="1:13" s="3" customFormat="1" ht="30" x14ac:dyDescent="0.2">
      <c r="A6" s="9" t="s">
        <v>275</v>
      </c>
      <c r="B6" s="9" t="s">
        <v>51</v>
      </c>
      <c r="C6" s="9" t="s">
        <v>52</v>
      </c>
      <c r="D6" s="9" t="s">
        <v>51</v>
      </c>
      <c r="E6" s="9" t="s">
        <v>52</v>
      </c>
      <c r="F6" s="9" t="s">
        <v>51</v>
      </c>
      <c r="G6" s="9" t="s">
        <v>52</v>
      </c>
      <c r="H6" s="121">
        <v>135</v>
      </c>
      <c r="I6" s="423">
        <v>44743</v>
      </c>
      <c r="J6" s="424">
        <v>44926</v>
      </c>
      <c r="K6" s="424">
        <v>44642</v>
      </c>
      <c r="L6" s="9" t="s">
        <v>274</v>
      </c>
      <c r="M6" s="9"/>
    </row>
    <row r="7" spans="1:13" s="3" customFormat="1" ht="16.149999999999999" customHeight="1" x14ac:dyDescent="0.2">
      <c r="A7" s="9" t="s">
        <v>276</v>
      </c>
      <c r="B7" s="9" t="s">
        <v>51</v>
      </c>
      <c r="C7" s="9" t="s">
        <v>52</v>
      </c>
      <c r="D7" s="9" t="s">
        <v>51</v>
      </c>
      <c r="E7" s="9" t="s">
        <v>52</v>
      </c>
      <c r="F7" s="9" t="s">
        <v>51</v>
      </c>
      <c r="G7" s="9" t="s">
        <v>52</v>
      </c>
      <c r="H7" s="121">
        <v>22</v>
      </c>
      <c r="I7" s="423">
        <v>44937</v>
      </c>
      <c r="J7" s="424">
        <v>45291</v>
      </c>
      <c r="K7" s="424">
        <v>44642</v>
      </c>
      <c r="L7" s="9" t="s">
        <v>272</v>
      </c>
      <c r="M7" s="9"/>
    </row>
    <row r="8" spans="1:13" s="3" customFormat="1" ht="15" x14ac:dyDescent="0.2">
      <c r="A8" s="9" t="s">
        <v>277</v>
      </c>
      <c r="B8" s="9" t="s">
        <v>52</v>
      </c>
      <c r="C8" s="9" t="s">
        <v>51</v>
      </c>
      <c r="D8" s="9" t="s">
        <v>51</v>
      </c>
      <c r="E8" s="9" t="s">
        <v>52</v>
      </c>
      <c r="F8" s="9" t="s">
        <v>51</v>
      </c>
      <c r="G8" s="9" t="s">
        <v>52</v>
      </c>
      <c r="H8" s="121">
        <v>219</v>
      </c>
      <c r="I8" s="423">
        <v>44652</v>
      </c>
      <c r="J8" s="424">
        <v>44926</v>
      </c>
      <c r="K8" s="424">
        <v>44642</v>
      </c>
      <c r="L8" s="9" t="s">
        <v>274</v>
      </c>
      <c r="M8" s="9"/>
    </row>
    <row r="9" spans="1:13" s="3" customFormat="1" ht="15" x14ac:dyDescent="0.2">
      <c r="A9" s="9" t="s">
        <v>278</v>
      </c>
      <c r="B9" s="9" t="s">
        <v>52</v>
      </c>
      <c r="C9" s="9" t="s">
        <v>51</v>
      </c>
      <c r="D9" s="9" t="s">
        <v>51</v>
      </c>
      <c r="E9" s="9" t="s">
        <v>52</v>
      </c>
      <c r="F9" s="9" t="s">
        <v>51</v>
      </c>
      <c r="G9" s="9" t="s">
        <v>52</v>
      </c>
      <c r="H9" s="121">
        <v>75</v>
      </c>
      <c r="I9" s="423">
        <v>44652</v>
      </c>
      <c r="J9" s="424">
        <v>44926</v>
      </c>
      <c r="K9" s="424">
        <v>44642</v>
      </c>
      <c r="L9" s="9" t="s">
        <v>274</v>
      </c>
      <c r="M9" s="9"/>
    </row>
    <row r="10" spans="1:13" s="3" customFormat="1" ht="15" x14ac:dyDescent="0.2">
      <c r="A10" s="9" t="s">
        <v>279</v>
      </c>
      <c r="B10" s="9" t="s">
        <v>52</v>
      </c>
      <c r="C10" s="9" t="s">
        <v>51</v>
      </c>
      <c r="D10" s="9" t="s">
        <v>51</v>
      </c>
      <c r="E10" s="9" t="s">
        <v>52</v>
      </c>
      <c r="F10" s="9" t="s">
        <v>51</v>
      </c>
      <c r="G10" s="9" t="s">
        <v>52</v>
      </c>
      <c r="H10" s="121">
        <v>20</v>
      </c>
      <c r="I10" s="423">
        <v>44652</v>
      </c>
      <c r="J10" s="424">
        <v>44926</v>
      </c>
      <c r="K10" s="424">
        <v>44642</v>
      </c>
      <c r="L10" s="9" t="s">
        <v>274</v>
      </c>
      <c r="M10" s="9"/>
    </row>
    <row r="11" spans="1:13" s="3" customFormat="1" ht="30" x14ac:dyDescent="0.2">
      <c r="A11" s="119" t="s">
        <v>280</v>
      </c>
      <c r="B11" s="119" t="s">
        <v>60</v>
      </c>
      <c r="C11" s="119" t="s">
        <v>60</v>
      </c>
      <c r="D11" s="119" t="s">
        <v>60</v>
      </c>
      <c r="E11" s="119" t="s">
        <v>60</v>
      </c>
      <c r="F11" s="119" t="s">
        <v>60</v>
      </c>
      <c r="G11" s="119" t="s">
        <v>60</v>
      </c>
      <c r="H11" s="120">
        <v>13</v>
      </c>
      <c r="I11" s="422"/>
      <c r="J11" s="422"/>
      <c r="K11" s="422">
        <v>42816</v>
      </c>
      <c r="L11" s="119" t="s">
        <v>272</v>
      </c>
      <c r="M11" s="119"/>
    </row>
    <row r="12" spans="1:13" s="3" customFormat="1" ht="30" x14ac:dyDescent="0.2">
      <c r="A12" s="8" t="s">
        <v>281</v>
      </c>
      <c r="B12" s="9" t="s">
        <v>51</v>
      </c>
      <c r="C12" s="9"/>
      <c r="D12" s="9" t="s">
        <v>52</v>
      </c>
      <c r="E12" s="9" t="s">
        <v>51</v>
      </c>
      <c r="F12" s="9" t="s">
        <v>52</v>
      </c>
      <c r="G12" s="9" t="s">
        <v>52</v>
      </c>
      <c r="H12" s="121">
        <v>149</v>
      </c>
      <c r="I12" s="423">
        <v>44682</v>
      </c>
      <c r="J12" s="423">
        <v>45291</v>
      </c>
      <c r="K12" s="424">
        <v>44658</v>
      </c>
      <c r="L12" s="9" t="s">
        <v>274</v>
      </c>
      <c r="M12" s="9"/>
    </row>
    <row r="13" spans="1:13" s="3" customFormat="1" ht="45" x14ac:dyDescent="0.2">
      <c r="A13" s="119" t="s">
        <v>270</v>
      </c>
      <c r="B13" s="119" t="s">
        <v>60</v>
      </c>
      <c r="C13" s="119" t="s">
        <v>60</v>
      </c>
      <c r="D13" s="119" t="s">
        <v>60</v>
      </c>
      <c r="E13" s="119" t="s">
        <v>60</v>
      </c>
      <c r="F13" s="119" t="s">
        <v>60</v>
      </c>
      <c r="G13" s="119" t="s">
        <v>60</v>
      </c>
      <c r="H13" s="120">
        <v>18</v>
      </c>
      <c r="I13" s="422" t="s">
        <v>56</v>
      </c>
      <c r="J13" s="422"/>
      <c r="K13" s="422" t="s">
        <v>56</v>
      </c>
      <c r="L13" s="119" t="s">
        <v>272</v>
      </c>
      <c r="M13" s="119"/>
    </row>
    <row r="14" spans="1:13" s="3" customFormat="1" ht="30" x14ac:dyDescent="0.2">
      <c r="A14" s="119" t="s">
        <v>282</v>
      </c>
      <c r="B14" s="119" t="s">
        <v>60</v>
      </c>
      <c r="C14" s="119" t="s">
        <v>60</v>
      </c>
      <c r="D14" s="119" t="s">
        <v>60</v>
      </c>
      <c r="E14" s="119" t="s">
        <v>60</v>
      </c>
      <c r="F14" s="119" t="s">
        <v>60</v>
      </c>
      <c r="G14" s="119" t="s">
        <v>60</v>
      </c>
      <c r="H14" s="120">
        <v>16</v>
      </c>
      <c r="I14" s="422" t="s">
        <v>56</v>
      </c>
      <c r="J14" s="422" t="s">
        <v>271</v>
      </c>
      <c r="K14" s="422">
        <v>44805</v>
      </c>
      <c r="L14" s="119" t="s">
        <v>272</v>
      </c>
      <c r="M14" s="119"/>
    </row>
    <row r="15" spans="1:13" s="3" customFormat="1" ht="45" x14ac:dyDescent="0.2">
      <c r="A15" s="9" t="s">
        <v>283</v>
      </c>
      <c r="B15" s="9" t="s">
        <v>51</v>
      </c>
      <c r="C15" s="9" t="s">
        <v>51</v>
      </c>
      <c r="D15" s="9" t="s">
        <v>52</v>
      </c>
      <c r="E15" s="9" t="s">
        <v>51</v>
      </c>
      <c r="F15" s="9" t="s">
        <v>52</v>
      </c>
      <c r="G15" s="9" t="s">
        <v>52</v>
      </c>
      <c r="H15" s="121">
        <v>290</v>
      </c>
      <c r="I15" s="423">
        <v>44927</v>
      </c>
      <c r="J15" s="423" t="s">
        <v>284</v>
      </c>
      <c r="K15" s="424">
        <v>44805</v>
      </c>
      <c r="L15" s="24" t="s">
        <v>285</v>
      </c>
      <c r="M15" s="24"/>
    </row>
    <row r="16" spans="1:13" s="3" customFormat="1" ht="45" x14ac:dyDescent="0.2">
      <c r="A16" s="9" t="s">
        <v>286</v>
      </c>
      <c r="B16" s="9" t="s">
        <v>51</v>
      </c>
      <c r="C16" s="9" t="s">
        <v>51</v>
      </c>
      <c r="D16" s="9" t="s">
        <v>52</v>
      </c>
      <c r="E16" s="9" t="s">
        <v>51</v>
      </c>
      <c r="F16" s="9" t="s">
        <v>52</v>
      </c>
      <c r="G16" s="9" t="s">
        <v>52</v>
      </c>
      <c r="H16" s="121">
        <v>60</v>
      </c>
      <c r="I16" s="423">
        <v>44927</v>
      </c>
      <c r="J16" s="423" t="s">
        <v>284</v>
      </c>
      <c r="K16" s="424">
        <v>44805</v>
      </c>
      <c r="L16" s="24" t="s">
        <v>285</v>
      </c>
      <c r="M16" s="24"/>
    </row>
    <row r="17" spans="1:14" s="3" customFormat="1" ht="18.600000000000001" customHeight="1" x14ac:dyDescent="0.2">
      <c r="A17" s="9" t="s">
        <v>287</v>
      </c>
      <c r="B17" s="9" t="s">
        <v>51</v>
      </c>
      <c r="C17" s="9" t="s">
        <v>52</v>
      </c>
      <c r="D17" s="9" t="s">
        <v>51</v>
      </c>
      <c r="E17" s="9" t="s">
        <v>52</v>
      </c>
      <c r="F17" s="9" t="s">
        <v>51</v>
      </c>
      <c r="G17" s="9" t="s">
        <v>52</v>
      </c>
      <c r="H17" s="121">
        <v>265</v>
      </c>
      <c r="I17" s="423">
        <v>44927</v>
      </c>
      <c r="J17" s="423" t="s">
        <v>284</v>
      </c>
      <c r="K17" s="424">
        <v>44805</v>
      </c>
      <c r="L17" s="24" t="s">
        <v>288</v>
      </c>
      <c r="M17" s="24"/>
    </row>
    <row r="18" spans="1:14" s="3" customFormat="1" ht="30" x14ac:dyDescent="0.2">
      <c r="A18" s="9" t="s">
        <v>289</v>
      </c>
      <c r="B18" s="9" t="s">
        <v>51</v>
      </c>
      <c r="C18" s="9" t="s">
        <v>52</v>
      </c>
      <c r="D18" s="9" t="s">
        <v>51</v>
      </c>
      <c r="E18" s="9" t="s">
        <v>52</v>
      </c>
      <c r="F18" s="9" t="s">
        <v>51</v>
      </c>
      <c r="G18" s="9" t="s">
        <v>52</v>
      </c>
      <c r="H18" s="121">
        <v>91</v>
      </c>
      <c r="I18" s="423">
        <v>44927</v>
      </c>
      <c r="J18" s="423" t="s">
        <v>284</v>
      </c>
      <c r="K18" s="424">
        <v>44935</v>
      </c>
      <c r="L18" s="9" t="s">
        <v>272</v>
      </c>
      <c r="M18" s="24" t="s">
        <v>290</v>
      </c>
    </row>
    <row r="19" spans="1:14" s="3" customFormat="1" ht="13.9" customHeight="1" x14ac:dyDescent="0.2">
      <c r="A19" s="9" t="s">
        <v>291</v>
      </c>
      <c r="B19" s="108" t="s">
        <v>52</v>
      </c>
      <c r="C19" s="108" t="s">
        <v>52</v>
      </c>
      <c r="D19" s="108" t="s">
        <v>52</v>
      </c>
      <c r="E19" s="108" t="s">
        <v>52</v>
      </c>
      <c r="F19" s="108" t="s">
        <v>52</v>
      </c>
      <c r="G19" s="108" t="s">
        <v>51</v>
      </c>
      <c r="H19" s="122">
        <v>10000</v>
      </c>
      <c r="I19" s="423">
        <v>44805</v>
      </c>
      <c r="J19" s="423" t="s">
        <v>222</v>
      </c>
      <c r="K19" s="423">
        <v>44808</v>
      </c>
      <c r="L19" s="24" t="s">
        <v>292</v>
      </c>
      <c r="M19" s="24"/>
    </row>
    <row r="20" spans="1:14" s="3" customFormat="1" ht="38.25" x14ac:dyDescent="0.2">
      <c r="A20" s="123" t="s">
        <v>293</v>
      </c>
      <c r="B20" s="123" t="s">
        <v>52</v>
      </c>
      <c r="C20" s="123" t="s">
        <v>52</v>
      </c>
      <c r="D20" s="123" t="s">
        <v>52</v>
      </c>
      <c r="E20" s="123" t="s">
        <v>52</v>
      </c>
      <c r="F20" s="123" t="s">
        <v>52</v>
      </c>
      <c r="G20" s="123" t="s">
        <v>51</v>
      </c>
      <c r="H20" s="122">
        <v>2350</v>
      </c>
      <c r="I20" s="423" t="s">
        <v>294</v>
      </c>
      <c r="J20" s="423" t="s">
        <v>295</v>
      </c>
      <c r="K20" s="423">
        <v>44810</v>
      </c>
      <c r="L20" s="23" t="s">
        <v>296</v>
      </c>
      <c r="M20" s="24"/>
    </row>
    <row r="21" spans="1:14" s="3" customFormat="1" ht="51" x14ac:dyDescent="0.2">
      <c r="A21" s="123" t="s">
        <v>297</v>
      </c>
      <c r="B21" s="123" t="s">
        <v>52</v>
      </c>
      <c r="C21" s="123" t="s">
        <v>52</v>
      </c>
      <c r="D21" s="123" t="s">
        <v>52</v>
      </c>
      <c r="E21" s="123" t="s">
        <v>52</v>
      </c>
      <c r="F21" s="123" t="s">
        <v>52</v>
      </c>
      <c r="G21" s="123" t="s">
        <v>51</v>
      </c>
      <c r="H21" s="122">
        <v>5000</v>
      </c>
      <c r="I21" s="423" t="s">
        <v>56</v>
      </c>
      <c r="J21" s="423" t="s">
        <v>56</v>
      </c>
      <c r="K21" s="423">
        <v>44841</v>
      </c>
      <c r="L21" s="23" t="s">
        <v>298</v>
      </c>
      <c r="M21" s="24"/>
    </row>
    <row r="22" spans="1:14" s="3" customFormat="1" ht="30" x14ac:dyDescent="0.2">
      <c r="A22" s="9" t="s">
        <v>299</v>
      </c>
      <c r="B22" s="9" t="s">
        <v>52</v>
      </c>
      <c r="C22" s="9" t="s">
        <v>51</v>
      </c>
      <c r="D22" s="9" t="s">
        <v>51</v>
      </c>
      <c r="E22" s="9" t="s">
        <v>52</v>
      </c>
      <c r="F22" s="9" t="s">
        <v>51</v>
      </c>
      <c r="G22" s="9" t="s">
        <v>52</v>
      </c>
      <c r="H22" s="121">
        <v>5</v>
      </c>
      <c r="I22" s="423">
        <v>44805</v>
      </c>
      <c r="J22" s="424" t="s">
        <v>300</v>
      </c>
      <c r="K22" s="424">
        <v>44812</v>
      </c>
      <c r="L22" s="24" t="s">
        <v>301</v>
      </c>
      <c r="M22" s="24"/>
    </row>
    <row r="23" spans="1:14" s="3" customFormat="1" ht="45" x14ac:dyDescent="0.2">
      <c r="A23" s="9" t="s">
        <v>302</v>
      </c>
      <c r="B23" s="9" t="s">
        <v>51</v>
      </c>
      <c r="C23" s="9" t="s">
        <v>52</v>
      </c>
      <c r="D23" s="9" t="s">
        <v>51</v>
      </c>
      <c r="E23" s="9" t="s">
        <v>52</v>
      </c>
      <c r="F23" s="9" t="s">
        <v>51</v>
      </c>
      <c r="G23" s="9" t="s">
        <v>52</v>
      </c>
      <c r="H23" s="121">
        <v>85</v>
      </c>
      <c r="I23" s="423">
        <v>44927</v>
      </c>
      <c r="J23" s="424">
        <v>45291</v>
      </c>
      <c r="K23" s="424">
        <v>44882</v>
      </c>
      <c r="L23" s="24" t="s">
        <v>303</v>
      </c>
      <c r="M23" s="9"/>
    </row>
    <row r="24" spans="1:14" s="3" customFormat="1" ht="15.75" thickBot="1" x14ac:dyDescent="0.25">
      <c r="A24" s="16"/>
      <c r="B24" s="16"/>
      <c r="C24" s="16"/>
      <c r="D24" s="16"/>
      <c r="E24" s="16"/>
      <c r="F24" s="16"/>
      <c r="G24" s="16"/>
      <c r="H24" s="32"/>
      <c r="I24" s="321"/>
      <c r="J24" s="322"/>
      <c r="K24" s="322"/>
      <c r="L24" s="26"/>
      <c r="M24" s="16"/>
    </row>
    <row r="25" spans="1:14" s="3" customFormat="1" ht="15" x14ac:dyDescent="0.2">
      <c r="A25" s="60" t="s">
        <v>96</v>
      </c>
      <c r="B25" s="157" t="s">
        <v>51</v>
      </c>
      <c r="C25" s="157" t="s">
        <v>51</v>
      </c>
      <c r="D25" s="157"/>
      <c r="E25" s="157"/>
      <c r="F25" s="157"/>
      <c r="G25" s="157" t="s">
        <v>52</v>
      </c>
      <c r="H25" s="273">
        <f>SUMIF($G$4:$G$24,"no",$H$4:$H$24)</f>
        <v>1421</v>
      </c>
      <c r="I25" s="43"/>
      <c r="J25" s="43"/>
      <c r="K25" s="43"/>
      <c r="L25" s="4" t="s">
        <v>97</v>
      </c>
      <c r="M25"/>
      <c r="N25"/>
    </row>
    <row r="26" spans="1:14" s="3" customFormat="1" ht="15" x14ac:dyDescent="0.2">
      <c r="A26" s="62" t="s">
        <v>98</v>
      </c>
      <c r="B26" s="44" t="s">
        <v>51</v>
      </c>
      <c r="C26" s="44" t="s">
        <v>52</v>
      </c>
      <c r="D26" s="44" t="s">
        <v>51</v>
      </c>
      <c r="E26" s="44" t="s">
        <v>51</v>
      </c>
      <c r="F26" s="44" t="s">
        <v>51</v>
      </c>
      <c r="G26" s="44" t="s">
        <v>52</v>
      </c>
      <c r="H26" s="274">
        <f>SUMIFS(H4:H24, B4:B24, "yes")</f>
        <v>1102</v>
      </c>
      <c r="I26" s="43"/>
      <c r="J26" s="43"/>
      <c r="K26" s="43"/>
      <c r="L26" s="4" t="s">
        <v>97</v>
      </c>
      <c r="M26"/>
      <c r="N26"/>
    </row>
    <row r="27" spans="1:14" s="3" customFormat="1" ht="15" x14ac:dyDescent="0.2">
      <c r="A27" s="62" t="s">
        <v>99</v>
      </c>
      <c r="B27" s="44" t="s">
        <v>51</v>
      </c>
      <c r="C27" s="44" t="s">
        <v>52</v>
      </c>
      <c r="D27" s="44" t="s">
        <v>51</v>
      </c>
      <c r="E27" s="44" t="s">
        <v>52</v>
      </c>
      <c r="F27" s="44" t="s">
        <v>51</v>
      </c>
      <c r="G27" s="44" t="s">
        <v>52</v>
      </c>
      <c r="H27" s="274">
        <f>SUMIFS($H$4:$H$24, $B$4:$B$24, "yes", $D$4:$D$24, "yes", $F$4:$F$24, "yes")</f>
        <v>598</v>
      </c>
      <c r="I27" s="43"/>
      <c r="J27" s="43"/>
      <c r="K27" s="43"/>
      <c r="L27" s="4" t="s">
        <v>97</v>
      </c>
      <c r="M27"/>
      <c r="N27"/>
    </row>
    <row r="28" spans="1:14" s="3" customFormat="1" ht="15" x14ac:dyDescent="0.2">
      <c r="A28" s="62" t="s">
        <v>100</v>
      </c>
      <c r="B28" s="44" t="s">
        <v>51</v>
      </c>
      <c r="C28" s="44" t="s">
        <v>52</v>
      </c>
      <c r="D28" s="44" t="s">
        <v>52</v>
      </c>
      <c r="E28" s="44" t="s">
        <v>52</v>
      </c>
      <c r="F28" s="44" t="s">
        <v>51</v>
      </c>
      <c r="G28" s="44" t="s">
        <v>52</v>
      </c>
      <c r="H28" s="274">
        <f>SUMIFS($H$4:$H$24, $B$4:$B$24, "yes", $D$4:$D$24, "no", $F$4:$F$24, "yes")</f>
        <v>5</v>
      </c>
      <c r="I28" s="43"/>
      <c r="J28" s="43"/>
      <c r="K28" s="43"/>
      <c r="L28" s="4" t="s">
        <v>97</v>
      </c>
      <c r="M28"/>
      <c r="N28"/>
    </row>
    <row r="29" spans="1:14" s="3" customFormat="1" ht="15" x14ac:dyDescent="0.2">
      <c r="A29" s="62" t="s">
        <v>101</v>
      </c>
      <c r="B29" s="44" t="s">
        <v>51</v>
      </c>
      <c r="C29" s="44" t="s">
        <v>52</v>
      </c>
      <c r="D29" s="44" t="s">
        <v>51</v>
      </c>
      <c r="E29" s="44" t="s">
        <v>51</v>
      </c>
      <c r="F29" s="44" t="s">
        <v>52</v>
      </c>
      <c r="G29" s="44" t="s">
        <v>52</v>
      </c>
      <c r="H29" s="274">
        <f>SUMIFS($H$4:$H$24, $B$4:$B$24, "yes", $D$4:$D$24, "yes", $E$4:$E$24, "yes")</f>
        <v>0</v>
      </c>
      <c r="I29" s="43"/>
      <c r="J29" s="43"/>
      <c r="K29" s="43"/>
      <c r="L29" s="4" t="s">
        <v>97</v>
      </c>
      <c r="M29"/>
      <c r="N29"/>
    </row>
    <row r="30" spans="1:14" s="3" customFormat="1" ht="15" x14ac:dyDescent="0.2">
      <c r="A30" s="62" t="s">
        <v>102</v>
      </c>
      <c r="B30" s="44" t="s">
        <v>51</v>
      </c>
      <c r="C30" s="44" t="s">
        <v>52</v>
      </c>
      <c r="D30" s="44" t="s">
        <v>52</v>
      </c>
      <c r="E30" s="44" t="s">
        <v>51</v>
      </c>
      <c r="F30" s="44" t="s">
        <v>52</v>
      </c>
      <c r="G30" s="44" t="s">
        <v>52</v>
      </c>
      <c r="H30" s="274">
        <f>SUMIFS($H$4:$H$24, $B$4:$B$24, "yes", $D$4:$D$24, "no", $E$4:$E$24, "yes")</f>
        <v>499</v>
      </c>
      <c r="I30" s="43"/>
      <c r="J30" s="43"/>
      <c r="K30" s="43"/>
      <c r="L30" s="4" t="s">
        <v>97</v>
      </c>
      <c r="M30"/>
      <c r="N30"/>
    </row>
    <row r="31" spans="1:14" s="3" customFormat="1" ht="15.75" thickBot="1" x14ac:dyDescent="0.25">
      <c r="A31" s="133" t="s">
        <v>103</v>
      </c>
      <c r="B31" s="141" t="s">
        <v>52</v>
      </c>
      <c r="C31" s="142" t="s">
        <v>52</v>
      </c>
      <c r="D31" s="142" t="s">
        <v>52</v>
      </c>
      <c r="E31" s="142" t="s">
        <v>52</v>
      </c>
      <c r="F31" s="142" t="s">
        <v>52</v>
      </c>
      <c r="G31" s="141" t="s">
        <v>51</v>
      </c>
      <c r="H31" s="275">
        <f>SUMIF($G$4:$G$23,"yes",$H$4:$H$23)</f>
        <v>17350</v>
      </c>
      <c r="I31" s="43"/>
      <c r="J31" s="43"/>
      <c r="K31" s="43"/>
      <c r="L31" s="4" t="s">
        <v>97</v>
      </c>
      <c r="M31"/>
      <c r="N31"/>
    </row>
    <row r="32" spans="1:14" s="3" customFormat="1" ht="15" x14ac:dyDescent="0.2">
      <c r="A32" s="5"/>
      <c r="B32" s="5"/>
      <c r="C32" s="5"/>
      <c r="D32" s="5"/>
      <c r="E32" s="5"/>
      <c r="F32" s="5"/>
      <c r="G32" s="5"/>
      <c r="H32" s="324"/>
      <c r="I32" s="43"/>
      <c r="J32" s="43"/>
      <c r="K32" s="43"/>
      <c r="L32" s="4"/>
      <c r="M32"/>
      <c r="N32"/>
    </row>
    <row r="33" spans="1:7" ht="18" customHeight="1" x14ac:dyDescent="0.2">
      <c r="A33" s="1"/>
      <c r="B33" s="1"/>
      <c r="C33" s="1"/>
      <c r="D33" s="1"/>
      <c r="E33" s="1"/>
      <c r="F33" s="1"/>
      <c r="G33" s="1"/>
    </row>
    <row r="34" spans="1:7" ht="15" x14ac:dyDescent="0.2">
      <c r="A34" s="396" t="s">
        <v>104</v>
      </c>
    </row>
  </sheetData>
  <phoneticPr fontId="31" type="noConversion"/>
  <hyperlinks>
    <hyperlink ref="L15:M15" r:id="rId1" display="https://vm.fi/-/sahkon-ja-henkilokuljetusten-arvonlisaveroa-alennetaan" xr:uid="{2D9766EF-BA6B-4168-A008-A02D235BEAD5}"/>
    <hyperlink ref="L16:M16" r:id="rId2" display="https://vm.fi/-/sahkon-ja-henkilokuljetusten-arvonlisaveroa-alennetaan" xr:uid="{FB5FF6BD-D158-4DED-8A10-4FDB1B3D6AC1}"/>
    <hyperlink ref="L17:M17" r:id="rId3" display="https://vm.fi/-/kotitalouksille-tukea-suuriin-sahkolaskuihin" xr:uid="{DEF70346-5547-4F07-8B60-8E49858F89E2}"/>
    <hyperlink ref="L22:M22" r:id="rId4" display="https://ec.europa.eu/commission/presscorner/detail/en/mex_22_5408" xr:uid="{113159A9-6323-40FC-ABE8-FC404FA217D8}"/>
    <hyperlink ref="L19:M19" r:id="rId5" display="https://www.bloomberg.com/news/articles/2022-09-04/finland-to-stabilize-power-market-with-10-billion-program" xr:uid="{CF289103-E00A-43FE-A799-39CC5C4F7192}"/>
    <hyperlink ref="L23" r:id="rId6" xr:uid="{0E219BE7-60AA-400D-A217-C1BFE52ADE1F}"/>
    <hyperlink ref="L20" r:id="rId7" xr:uid="{C24341C5-D6B7-40CE-A714-BF4F2330919D}"/>
    <hyperlink ref="L21" r:id="rId8" xr:uid="{D87C51B6-4142-4898-BC26-5FB59DF33BD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AC27D-2867-476C-95DB-7E619467AC6F}">
  <sheetPr filterMode="1"/>
  <dimension ref="A1:M31"/>
  <sheetViews>
    <sheetView zoomScaleNormal="100" workbookViewId="0">
      <selection activeCell="J23" sqref="J23"/>
    </sheetView>
  </sheetViews>
  <sheetFormatPr defaultColWidth="8.83203125" defaultRowHeight="14.25" x14ac:dyDescent="0.2"/>
  <cols>
    <col min="1" max="1" width="50.33203125" style="2" customWidth="1"/>
    <col min="2" max="7" width="14.5" style="2" customWidth="1"/>
    <col min="8" max="8" width="15.83203125" style="47" customWidth="1"/>
    <col min="9" max="11" width="17.1640625" style="48" customWidth="1"/>
    <col min="12" max="13" width="31.83203125" style="56" customWidth="1"/>
    <col min="14" max="16384" width="8.83203125" style="2"/>
  </cols>
  <sheetData>
    <row r="1" spans="1:13" x14ac:dyDescent="0.2">
      <c r="E1" s="443"/>
      <c r="F1" s="443"/>
      <c r="G1" s="443"/>
      <c r="H1" s="443"/>
      <c r="I1" s="443"/>
      <c r="J1" s="443"/>
    </row>
    <row r="2" spans="1:13" ht="17.100000000000001" customHeight="1" x14ac:dyDescent="0.2">
      <c r="A2" s="11" t="s">
        <v>304</v>
      </c>
      <c r="B2" s="11"/>
      <c r="C2" s="11"/>
      <c r="D2" s="11"/>
      <c r="E2" s="11"/>
      <c r="F2" s="11"/>
      <c r="G2" s="11"/>
    </row>
    <row r="3" spans="1:13" s="101" customFormat="1" ht="45" x14ac:dyDescent="0.2">
      <c r="A3" s="38" t="s">
        <v>37</v>
      </c>
      <c r="B3" s="38" t="s">
        <v>38</v>
      </c>
      <c r="C3" s="38" t="s">
        <v>39</v>
      </c>
      <c r="D3" s="38" t="s">
        <v>40</v>
      </c>
      <c r="E3" s="38" t="s">
        <v>41</v>
      </c>
      <c r="F3" s="38" t="s">
        <v>42</v>
      </c>
      <c r="G3" s="38" t="s">
        <v>43</v>
      </c>
      <c r="H3" s="33" t="s">
        <v>44</v>
      </c>
      <c r="I3" s="33" t="s">
        <v>45</v>
      </c>
      <c r="J3" s="33" t="s">
        <v>46</v>
      </c>
      <c r="K3" s="33" t="s">
        <v>47</v>
      </c>
      <c r="L3" s="100" t="s">
        <v>48</v>
      </c>
      <c r="M3" s="100" t="s">
        <v>249</v>
      </c>
    </row>
    <row r="4" spans="1:13" x14ac:dyDescent="0.2">
      <c r="A4" s="81" t="s">
        <v>305</v>
      </c>
      <c r="B4" s="81" t="s">
        <v>51</v>
      </c>
      <c r="C4" s="81" t="s">
        <v>51</v>
      </c>
      <c r="D4" s="81" t="s">
        <v>51</v>
      </c>
      <c r="E4" s="81" t="s">
        <v>51</v>
      </c>
      <c r="F4" s="81" t="s">
        <v>52</v>
      </c>
      <c r="G4" s="81" t="s">
        <v>52</v>
      </c>
      <c r="H4" s="96">
        <f>400+8100</f>
        <v>8500</v>
      </c>
      <c r="I4" s="105" t="s">
        <v>306</v>
      </c>
      <c r="J4" s="105" t="s">
        <v>300</v>
      </c>
      <c r="K4" s="105" t="s">
        <v>307</v>
      </c>
      <c r="L4" s="171" t="s">
        <v>308</v>
      </c>
      <c r="M4" s="80"/>
    </row>
    <row r="5" spans="1:13" x14ac:dyDescent="0.2">
      <c r="A5" s="81" t="s">
        <v>309</v>
      </c>
      <c r="B5" s="81" t="s">
        <v>51</v>
      </c>
      <c r="C5" s="81" t="s">
        <v>51</v>
      </c>
      <c r="D5" s="81" t="s">
        <v>51</v>
      </c>
      <c r="E5" s="81" t="s">
        <v>51</v>
      </c>
      <c r="F5" s="81" t="s">
        <v>52</v>
      </c>
      <c r="G5" s="81" t="s">
        <v>52</v>
      </c>
      <c r="H5" s="96">
        <v>11300</v>
      </c>
      <c r="I5" s="105" t="s">
        <v>310</v>
      </c>
      <c r="J5" s="105" t="s">
        <v>300</v>
      </c>
      <c r="K5" s="105" t="s">
        <v>311</v>
      </c>
      <c r="L5" s="171" t="s">
        <v>308</v>
      </c>
      <c r="M5" s="80"/>
    </row>
    <row r="6" spans="1:13" ht="28.5" x14ac:dyDescent="0.2">
      <c r="A6" s="81" t="s">
        <v>312</v>
      </c>
      <c r="B6" s="81" t="s">
        <v>51</v>
      </c>
      <c r="C6" s="81" t="s">
        <v>51</v>
      </c>
      <c r="D6" s="81" t="s">
        <v>52</v>
      </c>
      <c r="E6" s="81" t="s">
        <v>51</v>
      </c>
      <c r="F6" s="81" t="s">
        <v>52</v>
      </c>
      <c r="G6" s="81" t="s">
        <v>52</v>
      </c>
      <c r="H6" s="96">
        <f>7400+9400</f>
        <v>16800</v>
      </c>
      <c r="I6" s="105" t="s">
        <v>310</v>
      </c>
      <c r="J6" s="105" t="s">
        <v>300</v>
      </c>
      <c r="K6" s="105" t="s">
        <v>311</v>
      </c>
      <c r="L6" s="171" t="s">
        <v>308</v>
      </c>
      <c r="M6" s="80"/>
    </row>
    <row r="7" spans="1:13" ht="28.5" hidden="1" x14ac:dyDescent="0.2">
      <c r="A7" s="81" t="s">
        <v>313</v>
      </c>
      <c r="B7" s="81" t="s">
        <v>51</v>
      </c>
      <c r="C7" s="81" t="s">
        <v>52</v>
      </c>
      <c r="D7" s="81" t="s">
        <v>51</v>
      </c>
      <c r="E7" s="81" t="s">
        <v>52</v>
      </c>
      <c r="F7" s="81" t="s">
        <v>51</v>
      </c>
      <c r="G7" s="81" t="s">
        <v>52</v>
      </c>
      <c r="H7" s="96">
        <v>3800</v>
      </c>
      <c r="I7" s="105" t="s">
        <v>314</v>
      </c>
      <c r="J7" s="105" t="s">
        <v>300</v>
      </c>
      <c r="K7" s="105" t="s">
        <v>56</v>
      </c>
      <c r="L7" s="171" t="s">
        <v>308</v>
      </c>
      <c r="M7" s="80"/>
    </row>
    <row r="8" spans="1:13" ht="28.5" x14ac:dyDescent="0.2">
      <c r="A8" s="81" t="s">
        <v>315</v>
      </c>
      <c r="B8" s="81" t="s">
        <v>51</v>
      </c>
      <c r="C8" s="81" t="s">
        <v>51</v>
      </c>
      <c r="D8" s="81" t="s">
        <v>52</v>
      </c>
      <c r="E8" s="81" t="s">
        <v>51</v>
      </c>
      <c r="F8" s="81" t="s">
        <v>52</v>
      </c>
      <c r="G8" s="81" t="s">
        <v>52</v>
      </c>
      <c r="H8" s="96">
        <v>7600</v>
      </c>
      <c r="I8" s="105" t="s">
        <v>316</v>
      </c>
      <c r="J8" s="105" t="s">
        <v>300</v>
      </c>
      <c r="K8" s="105" t="s">
        <v>317</v>
      </c>
      <c r="L8" s="171" t="s">
        <v>308</v>
      </c>
      <c r="M8" s="80"/>
    </row>
    <row r="9" spans="1:13" ht="42.75" x14ac:dyDescent="0.2">
      <c r="A9" s="81" t="s">
        <v>318</v>
      </c>
      <c r="B9" s="81" t="s">
        <v>52</v>
      </c>
      <c r="C9" s="81" t="s">
        <v>51</v>
      </c>
      <c r="D9" s="81" t="s">
        <v>51</v>
      </c>
      <c r="E9" s="81" t="s">
        <v>52</v>
      </c>
      <c r="F9" s="81" t="s">
        <v>51</v>
      </c>
      <c r="G9" s="81" t="s">
        <v>52</v>
      </c>
      <c r="H9" s="96">
        <f>1500+1500</f>
        <v>3000</v>
      </c>
      <c r="I9" s="105" t="s">
        <v>56</v>
      </c>
      <c r="J9" s="105" t="s">
        <v>56</v>
      </c>
      <c r="K9" s="105" t="s">
        <v>56</v>
      </c>
      <c r="L9" s="171" t="s">
        <v>308</v>
      </c>
      <c r="M9" s="80"/>
    </row>
    <row r="10" spans="1:13" ht="28.5" x14ac:dyDescent="0.2">
      <c r="A10" s="81" t="s">
        <v>319</v>
      </c>
      <c r="B10" s="81" t="s">
        <v>52</v>
      </c>
      <c r="C10" s="81" t="s">
        <v>51</v>
      </c>
      <c r="D10" s="81" t="s">
        <v>51</v>
      </c>
      <c r="E10" s="81" t="s">
        <v>52</v>
      </c>
      <c r="F10" s="81" t="s">
        <v>51</v>
      </c>
      <c r="G10" s="81" t="s">
        <v>52</v>
      </c>
      <c r="H10" s="96">
        <v>400</v>
      </c>
      <c r="I10" s="105" t="s">
        <v>320</v>
      </c>
      <c r="J10" s="105" t="s">
        <v>321</v>
      </c>
      <c r="K10" s="105" t="s">
        <v>322</v>
      </c>
      <c r="L10" s="171" t="s">
        <v>308</v>
      </c>
      <c r="M10" s="80"/>
    </row>
    <row r="11" spans="1:13" ht="28.5" x14ac:dyDescent="0.2">
      <c r="A11" s="114" t="s">
        <v>323</v>
      </c>
      <c r="B11" s="114" t="s">
        <v>60</v>
      </c>
      <c r="C11" s="114" t="s">
        <v>60</v>
      </c>
      <c r="D11" s="114" t="s">
        <v>60</v>
      </c>
      <c r="E11" s="114" t="s">
        <v>60</v>
      </c>
      <c r="F11" s="114" t="s">
        <v>60</v>
      </c>
      <c r="G11" s="114" t="s">
        <v>60</v>
      </c>
      <c r="H11" s="283" t="s">
        <v>324</v>
      </c>
      <c r="I11" s="104" t="s">
        <v>56</v>
      </c>
      <c r="J11" s="104" t="s">
        <v>56</v>
      </c>
      <c r="K11" s="104" t="s">
        <v>56</v>
      </c>
      <c r="L11" s="171" t="s">
        <v>308</v>
      </c>
      <c r="M11" s="80"/>
    </row>
    <row r="12" spans="1:13" hidden="1" x14ac:dyDescent="0.2">
      <c r="A12" s="81" t="s">
        <v>325</v>
      </c>
      <c r="B12" s="129" t="s">
        <v>52</v>
      </c>
      <c r="C12" s="129" t="s">
        <v>52</v>
      </c>
      <c r="D12" s="129" t="s">
        <v>52</v>
      </c>
      <c r="E12" s="129" t="s">
        <v>52</v>
      </c>
      <c r="F12" s="129" t="s">
        <v>52</v>
      </c>
      <c r="G12" s="129" t="s">
        <v>51</v>
      </c>
      <c r="H12" s="175">
        <v>9700</v>
      </c>
      <c r="I12" s="104" t="s">
        <v>56</v>
      </c>
      <c r="J12" s="104" t="s">
        <v>56</v>
      </c>
      <c r="K12" s="104" t="s">
        <v>326</v>
      </c>
      <c r="L12" s="171" t="s">
        <v>308</v>
      </c>
      <c r="M12" s="80"/>
    </row>
    <row r="13" spans="1:13" hidden="1" x14ac:dyDescent="0.2">
      <c r="A13" s="45" t="s">
        <v>327</v>
      </c>
      <c r="B13" s="45" t="s">
        <v>51</v>
      </c>
      <c r="C13" s="45" t="s">
        <v>52</v>
      </c>
      <c r="D13" s="45" t="s">
        <v>51</v>
      </c>
      <c r="E13" s="45" t="s">
        <v>52</v>
      </c>
      <c r="F13" s="45" t="s">
        <v>51</v>
      </c>
      <c r="G13" s="45" t="s">
        <v>52</v>
      </c>
      <c r="H13" s="77">
        <v>1100</v>
      </c>
      <c r="I13" s="104" t="s">
        <v>56</v>
      </c>
      <c r="J13" s="104" t="s">
        <v>56</v>
      </c>
      <c r="K13" s="104"/>
      <c r="L13" s="171" t="s">
        <v>308</v>
      </c>
      <c r="M13" s="80"/>
    </row>
    <row r="14" spans="1:13" ht="28.5" hidden="1" x14ac:dyDescent="0.2">
      <c r="A14" s="45" t="s">
        <v>328</v>
      </c>
      <c r="B14" s="45" t="s">
        <v>51</v>
      </c>
      <c r="C14" s="45" t="s">
        <v>52</v>
      </c>
      <c r="D14" s="45" t="s">
        <v>52</v>
      </c>
      <c r="E14" s="45" t="s">
        <v>51</v>
      </c>
      <c r="F14" s="45" t="s">
        <v>52</v>
      </c>
      <c r="G14" s="45" t="s">
        <v>52</v>
      </c>
      <c r="H14" s="77">
        <f>400+400</f>
        <v>800</v>
      </c>
      <c r="I14" s="104" t="s">
        <v>56</v>
      </c>
      <c r="J14" s="104" t="s">
        <v>56</v>
      </c>
      <c r="K14" s="104" t="s">
        <v>56</v>
      </c>
      <c r="L14" s="171" t="s">
        <v>308</v>
      </c>
      <c r="M14" s="80"/>
    </row>
    <row r="15" spans="1:13" hidden="1" x14ac:dyDescent="0.2">
      <c r="A15" s="81" t="s">
        <v>329</v>
      </c>
      <c r="B15" s="81" t="s">
        <v>51</v>
      </c>
      <c r="C15" s="81" t="s">
        <v>52</v>
      </c>
      <c r="D15" s="81" t="s">
        <v>51</v>
      </c>
      <c r="E15" s="81" t="s">
        <v>52</v>
      </c>
      <c r="F15" s="81" t="s">
        <v>51</v>
      </c>
      <c r="G15" s="81" t="s">
        <v>52</v>
      </c>
      <c r="H15" s="96">
        <v>2300</v>
      </c>
      <c r="I15" s="105" t="s">
        <v>330</v>
      </c>
      <c r="J15" s="105" t="s">
        <v>331</v>
      </c>
      <c r="K15" s="105" t="s">
        <v>332</v>
      </c>
      <c r="L15" s="171" t="s">
        <v>308</v>
      </c>
      <c r="M15" s="80"/>
    </row>
    <row r="16" spans="1:13" x14ac:dyDescent="0.2">
      <c r="A16" s="81" t="s">
        <v>333</v>
      </c>
      <c r="B16" s="81" t="s">
        <v>51</v>
      </c>
      <c r="C16" s="81" t="s">
        <v>51</v>
      </c>
      <c r="D16" s="81" t="s">
        <v>52</v>
      </c>
      <c r="E16" s="81" t="s">
        <v>51</v>
      </c>
      <c r="F16" s="81" t="s">
        <v>52</v>
      </c>
      <c r="G16" s="81" t="s">
        <v>52</v>
      </c>
      <c r="H16" s="96">
        <v>11100</v>
      </c>
      <c r="I16" s="105" t="s">
        <v>334</v>
      </c>
      <c r="J16" s="105" t="s">
        <v>222</v>
      </c>
      <c r="K16" s="105" t="s">
        <v>335</v>
      </c>
      <c r="L16" s="171" t="s">
        <v>308</v>
      </c>
      <c r="M16" s="80"/>
    </row>
    <row r="17" spans="1:13" x14ac:dyDescent="0.2">
      <c r="A17" s="81" t="s">
        <v>336</v>
      </c>
      <c r="B17" s="81" t="s">
        <v>51</v>
      </c>
      <c r="C17" s="81" t="s">
        <v>51</v>
      </c>
      <c r="D17" s="81" t="s">
        <v>52</v>
      </c>
      <c r="E17" s="81" t="s">
        <v>51</v>
      </c>
      <c r="F17" s="81" t="s">
        <v>52</v>
      </c>
      <c r="G17" s="81" t="s">
        <v>52</v>
      </c>
      <c r="H17" s="96">
        <v>24400</v>
      </c>
      <c r="I17" s="105" t="s">
        <v>334</v>
      </c>
      <c r="J17" s="105" t="s">
        <v>222</v>
      </c>
      <c r="K17" s="105" t="s">
        <v>335</v>
      </c>
      <c r="L17" s="171" t="s">
        <v>308</v>
      </c>
      <c r="M17" s="80"/>
    </row>
    <row r="18" spans="1:13" ht="18.600000000000001" customHeight="1" x14ac:dyDescent="0.2">
      <c r="A18" s="90" t="s">
        <v>337</v>
      </c>
      <c r="B18" s="114" t="s">
        <v>60</v>
      </c>
      <c r="C18" s="114" t="s">
        <v>60</v>
      </c>
      <c r="D18" s="114" t="s">
        <v>60</v>
      </c>
      <c r="E18" s="114" t="s">
        <v>60</v>
      </c>
      <c r="F18" s="114" t="s">
        <v>60</v>
      </c>
      <c r="G18" s="114" t="s">
        <v>60</v>
      </c>
      <c r="H18" s="91">
        <f>6700+1600</f>
        <v>8300</v>
      </c>
      <c r="I18" s="105" t="s">
        <v>334</v>
      </c>
      <c r="J18" s="105" t="s">
        <v>222</v>
      </c>
      <c r="K18" s="105" t="s">
        <v>335</v>
      </c>
      <c r="L18" s="171" t="s">
        <v>308</v>
      </c>
      <c r="M18" s="80"/>
    </row>
    <row r="19" spans="1:13" ht="28.5" x14ac:dyDescent="0.2">
      <c r="A19" s="81" t="s">
        <v>338</v>
      </c>
      <c r="B19" s="81" t="s">
        <v>52</v>
      </c>
      <c r="C19" s="81" t="s">
        <v>51</v>
      </c>
      <c r="D19" s="81" t="s">
        <v>52</v>
      </c>
      <c r="E19" s="81" t="s">
        <v>51</v>
      </c>
      <c r="F19" s="81" t="s">
        <v>52</v>
      </c>
      <c r="G19" s="81" t="s">
        <v>52</v>
      </c>
      <c r="H19" s="96">
        <v>800</v>
      </c>
      <c r="I19" s="105" t="s">
        <v>334</v>
      </c>
      <c r="J19" s="105" t="s">
        <v>222</v>
      </c>
      <c r="K19" s="105" t="s">
        <v>335</v>
      </c>
      <c r="L19" s="171" t="s">
        <v>308</v>
      </c>
      <c r="M19" s="80"/>
    </row>
    <row r="20" spans="1:13" ht="28.5" hidden="1" x14ac:dyDescent="0.2">
      <c r="A20" s="81" t="s">
        <v>339</v>
      </c>
      <c r="B20" s="81" t="s">
        <v>51</v>
      </c>
      <c r="C20" s="81" t="s">
        <v>52</v>
      </c>
      <c r="D20" s="81" t="s">
        <v>51</v>
      </c>
      <c r="E20" s="81" t="s">
        <v>52</v>
      </c>
      <c r="F20" s="81" t="s">
        <v>51</v>
      </c>
      <c r="G20" s="81" t="s">
        <v>52</v>
      </c>
      <c r="H20" s="96">
        <v>200</v>
      </c>
      <c r="I20" s="105" t="s">
        <v>340</v>
      </c>
      <c r="J20" s="105" t="s">
        <v>300</v>
      </c>
      <c r="K20" s="105" t="s">
        <v>341</v>
      </c>
      <c r="L20" s="171" t="s">
        <v>308</v>
      </c>
      <c r="M20" s="80"/>
    </row>
    <row r="21" spans="1:13" ht="15" thickBot="1" x14ac:dyDescent="0.25">
      <c r="A21" s="72"/>
      <c r="B21" s="72"/>
      <c r="C21" s="72"/>
      <c r="D21" s="72"/>
      <c r="E21" s="72"/>
      <c r="F21" s="72"/>
      <c r="G21" s="72"/>
      <c r="H21" s="76"/>
      <c r="I21" s="263"/>
      <c r="J21" s="263"/>
      <c r="K21" s="263"/>
      <c r="L21" s="172"/>
    </row>
    <row r="22" spans="1:13" ht="15" x14ac:dyDescent="0.2">
      <c r="A22" s="60" t="s">
        <v>96</v>
      </c>
      <c r="B22" s="173" t="s">
        <v>51</v>
      </c>
      <c r="C22" s="173" t="s">
        <v>51</v>
      </c>
      <c r="D22" s="173"/>
      <c r="E22" s="173"/>
      <c r="F22" s="173"/>
      <c r="G22" s="173" t="s">
        <v>52</v>
      </c>
      <c r="H22" s="300">
        <f>SUMIF(G4:G21,"no",$H$4:$H$21)</f>
        <v>92100</v>
      </c>
      <c r="L22" s="56" t="s">
        <v>97</v>
      </c>
    </row>
    <row r="23" spans="1:13" x14ac:dyDescent="0.2">
      <c r="A23" s="168" t="s">
        <v>98</v>
      </c>
      <c r="B23" s="169" t="s">
        <v>51</v>
      </c>
      <c r="C23" s="169" t="s">
        <v>52</v>
      </c>
      <c r="D23" s="169" t="s">
        <v>51</v>
      </c>
      <c r="E23" s="169" t="s">
        <v>51</v>
      </c>
      <c r="F23" s="169" t="s">
        <v>51</v>
      </c>
      <c r="G23" s="169" t="s">
        <v>52</v>
      </c>
      <c r="H23" s="301">
        <f>SUMIFS(H4:H21, B4:B21, "yes")</f>
        <v>87900</v>
      </c>
      <c r="L23" s="56" t="s">
        <v>97</v>
      </c>
    </row>
    <row r="24" spans="1:13" x14ac:dyDescent="0.2">
      <c r="A24" s="62" t="s">
        <v>99</v>
      </c>
      <c r="B24" s="44" t="s">
        <v>51</v>
      </c>
      <c r="C24" s="44" t="s">
        <v>52</v>
      </c>
      <c r="D24" s="44" t="s">
        <v>51</v>
      </c>
      <c r="E24" s="44" t="s">
        <v>52</v>
      </c>
      <c r="F24" s="44" t="s">
        <v>51</v>
      </c>
      <c r="G24" s="44" t="s">
        <v>52</v>
      </c>
      <c r="H24" s="301">
        <f>SUMIFS($H$4:$H$21, $B$4:$B$21, "yes", $D$4:$D$21, "yes", F4:F21, "yes")</f>
        <v>7400</v>
      </c>
      <c r="L24" s="56" t="s">
        <v>97</v>
      </c>
    </row>
    <row r="25" spans="1:13" x14ac:dyDescent="0.2">
      <c r="A25" s="62" t="s">
        <v>100</v>
      </c>
      <c r="B25" s="44" t="s">
        <v>51</v>
      </c>
      <c r="C25" s="44" t="s">
        <v>52</v>
      </c>
      <c r="D25" s="44" t="s">
        <v>52</v>
      </c>
      <c r="E25" s="44" t="s">
        <v>52</v>
      </c>
      <c r="F25" s="44" t="s">
        <v>51</v>
      </c>
      <c r="G25" s="44" t="s">
        <v>52</v>
      </c>
      <c r="H25" s="301">
        <f>SUMIFS($H$4:$H$21, $B$4:$B$21, "yes", $D$4:$D$21, "no", F4:F21, "yes")</f>
        <v>0</v>
      </c>
      <c r="L25" s="56" t="s">
        <v>97</v>
      </c>
    </row>
    <row r="26" spans="1:13" x14ac:dyDescent="0.2">
      <c r="A26" s="62" t="s">
        <v>101</v>
      </c>
      <c r="B26" s="44" t="s">
        <v>51</v>
      </c>
      <c r="C26" s="44" t="s">
        <v>52</v>
      </c>
      <c r="D26" s="44" t="s">
        <v>51</v>
      </c>
      <c r="E26" s="44" t="s">
        <v>51</v>
      </c>
      <c r="F26" s="44" t="s">
        <v>52</v>
      </c>
      <c r="G26" s="44" t="s">
        <v>52</v>
      </c>
      <c r="H26" s="301">
        <f>SUMIFS($H$4:$H$21, $B$4:$B$21, "yes", $D$4:$D$21, "yes", $E$4:$E$21, "yes")</f>
        <v>19800</v>
      </c>
      <c r="L26" s="56" t="s">
        <v>97</v>
      </c>
    </row>
    <row r="27" spans="1:13" x14ac:dyDescent="0.2">
      <c r="A27" s="62" t="s">
        <v>102</v>
      </c>
      <c r="B27" s="44" t="s">
        <v>51</v>
      </c>
      <c r="C27" s="44" t="s">
        <v>52</v>
      </c>
      <c r="D27" s="44" t="s">
        <v>52</v>
      </c>
      <c r="E27" s="44" t="s">
        <v>51</v>
      </c>
      <c r="F27" s="44" t="s">
        <v>52</v>
      </c>
      <c r="G27" s="44" t="s">
        <v>52</v>
      </c>
      <c r="H27" s="301">
        <f>SUMIFS($H$4:$H$21, $B$4:$B$21, "yes", $D$4:$D$21, "no", E4:E21, "yes")</f>
        <v>60700</v>
      </c>
      <c r="L27" s="56" t="s">
        <v>97</v>
      </c>
    </row>
    <row r="28" spans="1:13" ht="15" thickBot="1" x14ac:dyDescent="0.25">
      <c r="A28" s="133" t="s">
        <v>103</v>
      </c>
      <c r="B28" s="141" t="s">
        <v>52</v>
      </c>
      <c r="C28" s="170" t="s">
        <v>52</v>
      </c>
      <c r="D28" s="170" t="s">
        <v>52</v>
      </c>
      <c r="E28" s="170" t="s">
        <v>52</v>
      </c>
      <c r="F28" s="170" t="s">
        <v>52</v>
      </c>
      <c r="G28" s="141" t="s">
        <v>51</v>
      </c>
      <c r="H28" s="302">
        <f>SUMIF(G4:G21,"yes",$H$4:$H$21)</f>
        <v>9700</v>
      </c>
      <c r="L28" s="56" t="s">
        <v>97</v>
      </c>
    </row>
    <row r="29" spans="1:13" ht="17.100000000000001" customHeight="1" x14ac:dyDescent="0.2">
      <c r="A29" s="5"/>
      <c r="B29" s="5"/>
      <c r="C29" s="5"/>
      <c r="D29" s="5"/>
      <c r="E29" s="5"/>
      <c r="F29" s="5"/>
      <c r="G29" s="5"/>
      <c r="H29" s="303"/>
    </row>
    <row r="30" spans="1:13" x14ac:dyDescent="0.2">
      <c r="A30" s="5"/>
      <c r="B30" s="5"/>
      <c r="C30" s="5"/>
      <c r="D30" s="5"/>
      <c r="E30" s="5"/>
      <c r="F30" s="5"/>
      <c r="G30" s="5"/>
      <c r="H30" s="303"/>
    </row>
    <row r="31" spans="1:13" ht="15" x14ac:dyDescent="0.2">
      <c r="A31" s="396" t="s">
        <v>104</v>
      </c>
    </row>
  </sheetData>
  <autoFilter ref="A3:M20" xr:uid="{352AC27D-2867-476C-95DB-7E619467AC6F}">
    <filterColumn colId="2">
      <filters>
        <filter val="not included"/>
        <filter val="yes"/>
      </filters>
    </filterColumn>
  </autoFilter>
  <mergeCells count="1">
    <mergeCell ref="E1:J1"/>
  </mergeCells>
  <phoneticPr fontId="11" type="noConversion"/>
  <hyperlinks>
    <hyperlink ref="L4" r:id="rId1" xr:uid="{00000000-0004-0000-0000-000009000000}"/>
  </hyperlinks>
  <pageMargins left="0.7" right="0.7" top="0.75" bottom="0.75" header="0.3" footer="0.3"/>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3E88E-0D6C-4D3F-98D9-351381D4F45C}">
  <sheetPr filterMode="1"/>
  <dimension ref="A2:M66"/>
  <sheetViews>
    <sheetView tabSelected="1" topLeftCell="A14" zoomScale="85" zoomScaleNormal="85" workbookViewId="0">
      <selection activeCell="A32" sqref="A32"/>
    </sheetView>
  </sheetViews>
  <sheetFormatPr defaultColWidth="8.83203125" defaultRowHeight="14.25" x14ac:dyDescent="0.2"/>
  <cols>
    <col min="1" max="1" width="65.5" style="2" customWidth="1"/>
    <col min="2" max="7" width="16.5" style="2" customWidth="1"/>
    <col min="8" max="8" width="19.1640625" style="47" customWidth="1"/>
    <col min="9" max="11" width="21" style="48" customWidth="1"/>
    <col min="12" max="12" width="53.5" style="2" customWidth="1"/>
    <col min="13" max="13" width="64.83203125" style="2" customWidth="1"/>
    <col min="14" max="16384" width="8.83203125" style="2"/>
  </cols>
  <sheetData>
    <row r="2" spans="1:13" ht="17.100000000000001" customHeight="1" x14ac:dyDescent="0.2">
      <c r="A2" s="11" t="s">
        <v>342</v>
      </c>
      <c r="B2" s="11"/>
      <c r="C2" s="11"/>
      <c r="D2" s="11"/>
      <c r="E2" s="11"/>
      <c r="F2" s="11"/>
      <c r="G2" s="11"/>
    </row>
    <row r="3" spans="1:13" s="136" customFormat="1" ht="30" x14ac:dyDescent="0.2">
      <c r="A3" s="33" t="s">
        <v>37</v>
      </c>
      <c r="B3" s="33" t="s">
        <v>38</v>
      </c>
      <c r="C3" s="33" t="s">
        <v>39</v>
      </c>
      <c r="D3" s="33" t="s">
        <v>40</v>
      </c>
      <c r="E3" s="33" t="s">
        <v>41</v>
      </c>
      <c r="F3" s="33" t="s">
        <v>42</v>
      </c>
      <c r="G3" s="33" t="s">
        <v>43</v>
      </c>
      <c r="H3" s="33" t="s">
        <v>44</v>
      </c>
      <c r="I3" s="33" t="s">
        <v>45</v>
      </c>
      <c r="J3" s="33" t="s">
        <v>46</v>
      </c>
      <c r="K3" s="33" t="s">
        <v>47</v>
      </c>
      <c r="L3" s="57" t="s">
        <v>48</v>
      </c>
      <c r="M3" s="57" t="s">
        <v>249</v>
      </c>
    </row>
    <row r="4" spans="1:13" ht="56.25" hidden="1" customHeight="1" x14ac:dyDescent="0.2">
      <c r="A4" s="80" t="s">
        <v>343</v>
      </c>
      <c r="B4" s="80" t="s">
        <v>51</v>
      </c>
      <c r="C4" s="80" t="s">
        <v>52</v>
      </c>
      <c r="D4" s="80" t="s">
        <v>51</v>
      </c>
      <c r="E4" s="80" t="s">
        <v>52</v>
      </c>
      <c r="F4" s="80" t="s">
        <v>51</v>
      </c>
      <c r="G4" s="80" t="s">
        <v>52</v>
      </c>
      <c r="H4" s="200">
        <v>400</v>
      </c>
      <c r="I4" s="409">
        <v>44616</v>
      </c>
      <c r="J4" s="408">
        <v>44926</v>
      </c>
      <c r="K4" s="409">
        <v>44616</v>
      </c>
      <c r="L4" s="80" t="s">
        <v>344</v>
      </c>
      <c r="M4" s="80" t="s">
        <v>345</v>
      </c>
    </row>
    <row r="5" spans="1:13" ht="42.75" x14ac:dyDescent="0.2">
      <c r="A5" s="44" t="s">
        <v>346</v>
      </c>
      <c r="B5" s="80" t="s">
        <v>51</v>
      </c>
      <c r="C5" s="80" t="s">
        <v>51</v>
      </c>
      <c r="D5" s="80" t="s">
        <v>52</v>
      </c>
      <c r="E5" s="80" t="s">
        <v>51</v>
      </c>
      <c r="F5" s="80" t="s">
        <v>52</v>
      </c>
      <c r="G5" s="80" t="s">
        <v>52</v>
      </c>
      <c r="H5" s="200">
        <v>6600</v>
      </c>
      <c r="I5" s="408">
        <v>44743</v>
      </c>
      <c r="J5" s="408" t="s">
        <v>300</v>
      </c>
      <c r="K5" s="409">
        <v>44616</v>
      </c>
      <c r="L5" s="80" t="s">
        <v>344</v>
      </c>
      <c r="M5" s="80"/>
    </row>
    <row r="6" spans="1:13" ht="33" hidden="1" customHeight="1" x14ac:dyDescent="0.2">
      <c r="A6" s="80" t="s">
        <v>347</v>
      </c>
      <c r="B6" s="80" t="s">
        <v>51</v>
      </c>
      <c r="C6" s="80" t="s">
        <v>52</v>
      </c>
      <c r="D6" s="80" t="s">
        <v>51</v>
      </c>
      <c r="E6" s="80" t="s">
        <v>52</v>
      </c>
      <c r="F6" s="80" t="s">
        <v>51</v>
      </c>
      <c r="G6" s="80" t="s">
        <v>52</v>
      </c>
      <c r="H6" s="200">
        <v>1200</v>
      </c>
      <c r="I6" s="409">
        <v>44616</v>
      </c>
      <c r="J6" s="408" t="s">
        <v>222</v>
      </c>
      <c r="K6" s="409">
        <v>44616</v>
      </c>
      <c r="L6" s="80" t="s">
        <v>344</v>
      </c>
      <c r="M6" s="80" t="s">
        <v>348</v>
      </c>
    </row>
    <row r="7" spans="1:13" ht="28.5" hidden="1" x14ac:dyDescent="0.2">
      <c r="A7" s="80" t="s">
        <v>349</v>
      </c>
      <c r="B7" s="80" t="s">
        <v>51</v>
      </c>
      <c r="C7" s="80" t="s">
        <v>52</v>
      </c>
      <c r="D7" s="80" t="s">
        <v>51</v>
      </c>
      <c r="E7" s="80" t="s">
        <v>52</v>
      </c>
      <c r="F7" s="80" t="s">
        <v>51</v>
      </c>
      <c r="G7" s="80" t="s">
        <v>52</v>
      </c>
      <c r="H7" s="200">
        <v>600</v>
      </c>
      <c r="I7" s="409">
        <v>44616</v>
      </c>
      <c r="J7" s="408" t="s">
        <v>300</v>
      </c>
      <c r="K7" s="409">
        <v>44616</v>
      </c>
      <c r="L7" s="80" t="s">
        <v>344</v>
      </c>
      <c r="M7" s="80"/>
    </row>
    <row r="8" spans="1:13" s="180" customFormat="1" hidden="1" x14ac:dyDescent="0.2">
      <c r="A8" s="80" t="s">
        <v>350</v>
      </c>
      <c r="B8" s="80" t="s">
        <v>51</v>
      </c>
      <c r="C8" s="80" t="s">
        <v>52</v>
      </c>
      <c r="D8" s="80" t="s">
        <v>51</v>
      </c>
      <c r="E8" s="80" t="s">
        <v>52</v>
      </c>
      <c r="F8" s="80" t="s">
        <v>51</v>
      </c>
      <c r="G8" s="80" t="s">
        <v>52</v>
      </c>
      <c r="H8" s="200">
        <v>1400</v>
      </c>
      <c r="I8" s="409">
        <v>44692</v>
      </c>
      <c r="J8" s="408">
        <v>44927</v>
      </c>
      <c r="K8" s="409">
        <v>44692</v>
      </c>
      <c r="L8" s="80" t="s">
        <v>344</v>
      </c>
      <c r="M8" s="80"/>
    </row>
    <row r="9" spans="1:13" s="180" customFormat="1" hidden="1" x14ac:dyDescent="0.2">
      <c r="A9" s="89" t="s">
        <v>351</v>
      </c>
      <c r="B9" s="89" t="s">
        <v>352</v>
      </c>
      <c r="C9" s="89" t="s">
        <v>352</v>
      </c>
      <c r="D9" s="89" t="s">
        <v>352</v>
      </c>
      <c r="E9" s="89" t="s">
        <v>352</v>
      </c>
      <c r="F9" s="89" t="s">
        <v>352</v>
      </c>
      <c r="G9" s="89" t="s">
        <v>352</v>
      </c>
      <c r="H9" s="238">
        <v>5800</v>
      </c>
      <c r="I9" s="413">
        <v>44694</v>
      </c>
      <c r="J9" s="413" t="s">
        <v>300</v>
      </c>
      <c r="K9" s="413">
        <v>44694</v>
      </c>
      <c r="L9" s="80" t="s">
        <v>344</v>
      </c>
      <c r="M9" s="80"/>
    </row>
    <row r="10" spans="1:13" ht="28.5" hidden="1" x14ac:dyDescent="0.2">
      <c r="A10" s="89" t="s">
        <v>353</v>
      </c>
      <c r="B10" s="89" t="s">
        <v>352</v>
      </c>
      <c r="C10" s="89" t="s">
        <v>352</v>
      </c>
      <c r="D10" s="89" t="s">
        <v>352</v>
      </c>
      <c r="E10" s="89" t="s">
        <v>352</v>
      </c>
      <c r="F10" s="89" t="s">
        <v>352</v>
      </c>
      <c r="G10" s="89" t="s">
        <v>352</v>
      </c>
      <c r="H10" s="238">
        <v>3000</v>
      </c>
      <c r="I10" s="413">
        <v>44694</v>
      </c>
      <c r="J10" s="413" t="s">
        <v>300</v>
      </c>
      <c r="K10" s="413">
        <v>44694</v>
      </c>
      <c r="L10" s="82" t="s">
        <v>354</v>
      </c>
      <c r="M10" s="80"/>
    </row>
    <row r="11" spans="1:13" ht="28.5" hidden="1" x14ac:dyDescent="0.2">
      <c r="A11" s="80" t="s">
        <v>355</v>
      </c>
      <c r="B11" s="80" t="s">
        <v>51</v>
      </c>
      <c r="C11" s="80" t="s">
        <v>52</v>
      </c>
      <c r="D11" s="80" t="s">
        <v>51</v>
      </c>
      <c r="E11" s="80" t="s">
        <v>52</v>
      </c>
      <c r="F11" s="80" t="s">
        <v>51</v>
      </c>
      <c r="G11" s="80" t="s">
        <v>52</v>
      </c>
      <c r="H11" s="200">
        <v>300</v>
      </c>
      <c r="I11" s="408">
        <v>44564</v>
      </c>
      <c r="J11" s="408" t="s">
        <v>300</v>
      </c>
      <c r="K11" s="425">
        <v>44694</v>
      </c>
      <c r="L11" s="80" t="s">
        <v>344</v>
      </c>
      <c r="M11" s="80"/>
    </row>
    <row r="12" spans="1:13" ht="28.5" hidden="1" x14ac:dyDescent="0.2">
      <c r="A12" s="113" t="s">
        <v>356</v>
      </c>
      <c r="B12" s="113" t="s">
        <v>357</v>
      </c>
      <c r="C12" s="113" t="s">
        <v>357</v>
      </c>
      <c r="D12" s="113" t="s">
        <v>358</v>
      </c>
      <c r="E12" s="113" t="s">
        <v>358</v>
      </c>
      <c r="F12" s="113" t="s">
        <v>358</v>
      </c>
      <c r="G12" s="113" t="s">
        <v>358</v>
      </c>
      <c r="H12" s="282">
        <v>17000</v>
      </c>
      <c r="I12" s="426">
        <v>44764</v>
      </c>
      <c r="J12" s="426">
        <v>44927</v>
      </c>
      <c r="K12" s="426">
        <v>44764</v>
      </c>
      <c r="L12" s="80" t="s">
        <v>344</v>
      </c>
      <c r="M12" s="82" t="s">
        <v>359</v>
      </c>
    </row>
    <row r="13" spans="1:13" ht="28.5" hidden="1" x14ac:dyDescent="0.2">
      <c r="A13" s="44" t="s">
        <v>360</v>
      </c>
      <c r="B13" s="44" t="s">
        <v>51</v>
      </c>
      <c r="C13" s="44" t="s">
        <v>52</v>
      </c>
      <c r="D13" s="44" t="s">
        <v>51</v>
      </c>
      <c r="E13" s="44" t="s">
        <v>52</v>
      </c>
      <c r="F13" s="44" t="s">
        <v>51</v>
      </c>
      <c r="G13" s="44" t="s">
        <v>52</v>
      </c>
      <c r="H13" s="200">
        <v>600</v>
      </c>
      <c r="I13" s="409">
        <v>44809</v>
      </c>
      <c r="J13" s="408" t="s">
        <v>300</v>
      </c>
      <c r="K13" s="409">
        <v>44809</v>
      </c>
      <c r="L13" s="80" t="s">
        <v>344</v>
      </c>
      <c r="M13" s="44"/>
    </row>
    <row r="14" spans="1:13" ht="28.5" x14ac:dyDescent="0.2">
      <c r="A14" s="80" t="s">
        <v>361</v>
      </c>
      <c r="B14" s="44" t="s">
        <v>51</v>
      </c>
      <c r="C14" s="44" t="s">
        <v>51</v>
      </c>
      <c r="D14" s="44" t="s">
        <v>52</v>
      </c>
      <c r="E14" s="44" t="s">
        <v>51</v>
      </c>
      <c r="F14" s="44" t="s">
        <v>52</v>
      </c>
      <c r="G14" s="44" t="s">
        <v>52</v>
      </c>
      <c r="H14" s="200">
        <v>10100</v>
      </c>
      <c r="I14" s="409">
        <v>44809</v>
      </c>
      <c r="J14" s="409" t="s">
        <v>222</v>
      </c>
      <c r="K14" s="409">
        <v>44809</v>
      </c>
      <c r="L14" s="80" t="s">
        <v>344</v>
      </c>
      <c r="M14" s="44"/>
    </row>
    <row r="15" spans="1:13" ht="28.5" hidden="1" x14ac:dyDescent="0.2">
      <c r="A15" s="89" t="s">
        <v>362</v>
      </c>
      <c r="B15" s="89" t="s">
        <v>60</v>
      </c>
      <c r="C15" s="89" t="s">
        <v>60</v>
      </c>
      <c r="D15" s="89" t="s">
        <v>60</v>
      </c>
      <c r="E15" s="89" t="s">
        <v>60</v>
      </c>
      <c r="F15" s="89" t="s">
        <v>60</v>
      </c>
      <c r="G15" s="89" t="s">
        <v>60</v>
      </c>
      <c r="H15" s="238">
        <v>2900</v>
      </c>
      <c r="I15" s="413">
        <v>44809</v>
      </c>
      <c r="J15" s="413" t="s">
        <v>300</v>
      </c>
      <c r="K15" s="413">
        <v>44809</v>
      </c>
      <c r="L15" s="80" t="s">
        <v>344</v>
      </c>
      <c r="M15" s="44"/>
    </row>
    <row r="16" spans="1:13" ht="31.5" hidden="1" customHeight="1" x14ac:dyDescent="0.2">
      <c r="A16" s="89" t="s">
        <v>363</v>
      </c>
      <c r="B16" s="89" t="s">
        <v>60</v>
      </c>
      <c r="C16" s="89" t="s">
        <v>60</v>
      </c>
      <c r="D16" s="89" t="s">
        <v>60</v>
      </c>
      <c r="E16" s="89" t="s">
        <v>60</v>
      </c>
      <c r="F16" s="89" t="s">
        <v>60</v>
      </c>
      <c r="G16" s="89" t="s">
        <v>60</v>
      </c>
      <c r="H16" s="238">
        <v>600</v>
      </c>
      <c r="I16" s="413">
        <v>44927</v>
      </c>
      <c r="J16" s="413" t="s">
        <v>222</v>
      </c>
      <c r="K16" s="413">
        <v>44809</v>
      </c>
      <c r="L16" s="80" t="s">
        <v>344</v>
      </c>
      <c r="M16" s="44"/>
    </row>
    <row r="17" spans="1:13" ht="18.600000000000001" customHeight="1" x14ac:dyDescent="0.2">
      <c r="A17" s="44" t="s">
        <v>364</v>
      </c>
      <c r="B17" s="44" t="s">
        <v>52</v>
      </c>
      <c r="C17" s="44" t="s">
        <v>51</v>
      </c>
      <c r="D17" s="44" t="s">
        <v>56</v>
      </c>
      <c r="E17" s="44" t="s">
        <v>52</v>
      </c>
      <c r="F17" s="44" t="s">
        <v>51</v>
      </c>
      <c r="G17" s="44" t="s">
        <v>52</v>
      </c>
      <c r="H17" s="200">
        <v>4000</v>
      </c>
      <c r="I17" s="409">
        <v>44809</v>
      </c>
      <c r="J17" s="409" t="s">
        <v>222</v>
      </c>
      <c r="K17" s="409">
        <v>44809</v>
      </c>
      <c r="L17" s="80" t="s">
        <v>344</v>
      </c>
      <c r="M17" s="44"/>
    </row>
    <row r="18" spans="1:13" ht="42.75" x14ac:dyDescent="0.2">
      <c r="A18" s="44" t="s">
        <v>365</v>
      </c>
      <c r="B18" s="44" t="s">
        <v>51</v>
      </c>
      <c r="C18" s="44" t="s">
        <v>51</v>
      </c>
      <c r="D18" s="44" t="s">
        <v>52</v>
      </c>
      <c r="E18" s="44" t="s">
        <v>52</v>
      </c>
      <c r="F18" s="44" t="s">
        <v>51</v>
      </c>
      <c r="G18" s="44" t="s">
        <v>52</v>
      </c>
      <c r="H18" s="200">
        <v>520</v>
      </c>
      <c r="I18" s="409">
        <v>44571</v>
      </c>
      <c r="J18" s="408" t="s">
        <v>366</v>
      </c>
      <c r="K18" s="409">
        <v>44809</v>
      </c>
      <c r="L18" s="80" t="s">
        <v>344</v>
      </c>
      <c r="M18" s="44" t="s">
        <v>367</v>
      </c>
    </row>
    <row r="19" spans="1:13" ht="57" hidden="1" x14ac:dyDescent="0.2">
      <c r="A19" s="44" t="s">
        <v>368</v>
      </c>
      <c r="B19" s="44" t="s">
        <v>51</v>
      </c>
      <c r="C19" s="44" t="s">
        <v>52</v>
      </c>
      <c r="D19" s="44" t="s">
        <v>51</v>
      </c>
      <c r="E19" s="44" t="s">
        <v>52</v>
      </c>
      <c r="F19" s="44" t="s">
        <v>51</v>
      </c>
      <c r="G19" s="44" t="s">
        <v>52</v>
      </c>
      <c r="H19" s="200">
        <v>3100</v>
      </c>
      <c r="I19" s="408">
        <v>44927</v>
      </c>
      <c r="J19" s="409" t="s">
        <v>222</v>
      </c>
      <c r="K19" s="409">
        <v>44809</v>
      </c>
      <c r="L19" s="80" t="s">
        <v>344</v>
      </c>
      <c r="M19" s="44"/>
    </row>
    <row r="20" spans="1:13" ht="42.75" hidden="1" x14ac:dyDescent="0.2">
      <c r="A20" s="89" t="s">
        <v>369</v>
      </c>
      <c r="B20" s="89" t="s">
        <v>60</v>
      </c>
      <c r="C20" s="89" t="s">
        <v>60</v>
      </c>
      <c r="D20" s="89" t="s">
        <v>60</v>
      </c>
      <c r="E20" s="89" t="s">
        <v>60</v>
      </c>
      <c r="F20" s="89" t="s">
        <v>60</v>
      </c>
      <c r="G20" s="89" t="s">
        <v>60</v>
      </c>
      <c r="H20" s="238">
        <v>1000</v>
      </c>
      <c r="I20" s="413">
        <v>44809</v>
      </c>
      <c r="J20" s="413" t="s">
        <v>300</v>
      </c>
      <c r="K20" s="413">
        <v>44809</v>
      </c>
      <c r="L20" s="80" t="s">
        <v>344</v>
      </c>
      <c r="M20" s="82" t="s">
        <v>370</v>
      </c>
    </row>
    <row r="21" spans="1:13" ht="31.5" hidden="1" customHeight="1" x14ac:dyDescent="0.2">
      <c r="A21" s="89" t="s">
        <v>371</v>
      </c>
      <c r="B21" s="89" t="s">
        <v>60</v>
      </c>
      <c r="C21" s="89" t="s">
        <v>60</v>
      </c>
      <c r="D21" s="89" t="s">
        <v>60</v>
      </c>
      <c r="E21" s="89" t="s">
        <v>60</v>
      </c>
      <c r="F21" s="89" t="s">
        <v>60</v>
      </c>
      <c r="G21" s="89" t="s">
        <v>60</v>
      </c>
      <c r="H21" s="238">
        <v>4800</v>
      </c>
      <c r="I21" s="413">
        <v>44927</v>
      </c>
      <c r="J21" s="413" t="s">
        <v>222</v>
      </c>
      <c r="K21" s="413">
        <v>44809</v>
      </c>
      <c r="L21" s="80" t="s">
        <v>344</v>
      </c>
      <c r="M21" s="44"/>
    </row>
    <row r="22" spans="1:13" hidden="1" x14ac:dyDescent="0.2">
      <c r="A22" s="44" t="s">
        <v>372</v>
      </c>
      <c r="B22" s="44" t="s">
        <v>51</v>
      </c>
      <c r="C22" s="44" t="s">
        <v>52</v>
      </c>
      <c r="D22" s="44" t="s">
        <v>52</v>
      </c>
      <c r="E22" s="44" t="s">
        <v>52</v>
      </c>
      <c r="F22" s="44" t="s">
        <v>51</v>
      </c>
      <c r="G22" s="44" t="s">
        <v>52</v>
      </c>
      <c r="H22" s="200">
        <v>3000</v>
      </c>
      <c r="I22" s="408">
        <v>44927</v>
      </c>
      <c r="J22" s="408" t="s">
        <v>222</v>
      </c>
      <c r="K22" s="408">
        <v>44809</v>
      </c>
      <c r="L22" s="89" t="s">
        <v>344</v>
      </c>
      <c r="M22" s="89"/>
    </row>
    <row r="23" spans="1:13" ht="28.5" hidden="1" x14ac:dyDescent="0.2">
      <c r="A23" s="44" t="s">
        <v>373</v>
      </c>
      <c r="B23" s="44" t="s">
        <v>51</v>
      </c>
      <c r="C23" s="44" t="s">
        <v>52</v>
      </c>
      <c r="D23" s="44" t="s">
        <v>51</v>
      </c>
      <c r="E23" s="44" t="s">
        <v>52</v>
      </c>
      <c r="F23" s="44" t="s">
        <v>51</v>
      </c>
      <c r="G23" s="44" t="s">
        <v>52</v>
      </c>
      <c r="H23" s="200">
        <v>6200</v>
      </c>
      <c r="I23" s="408" t="s">
        <v>56</v>
      </c>
      <c r="J23" s="408" t="s">
        <v>300</v>
      </c>
      <c r="K23" s="408">
        <v>44809</v>
      </c>
      <c r="L23" s="89" t="s">
        <v>344</v>
      </c>
      <c r="M23" s="89"/>
    </row>
    <row r="24" spans="1:13" ht="28.5" x14ac:dyDescent="0.2">
      <c r="A24" s="44" t="s">
        <v>374</v>
      </c>
      <c r="B24" s="44" t="s">
        <v>52</v>
      </c>
      <c r="C24" s="44" t="s">
        <v>51</v>
      </c>
      <c r="D24" s="44" t="s">
        <v>51</v>
      </c>
      <c r="E24" s="44" t="s">
        <v>51</v>
      </c>
      <c r="F24" s="44" t="s">
        <v>52</v>
      </c>
      <c r="G24" s="44" t="s">
        <v>52</v>
      </c>
      <c r="H24" s="200">
        <v>1700</v>
      </c>
      <c r="I24" s="408">
        <v>44927</v>
      </c>
      <c r="J24" s="408" t="s">
        <v>222</v>
      </c>
      <c r="K24" s="408">
        <v>44809</v>
      </c>
      <c r="L24" s="89" t="s">
        <v>344</v>
      </c>
      <c r="M24" s="89"/>
    </row>
    <row r="25" spans="1:13" ht="28.5" hidden="1" x14ac:dyDescent="0.2">
      <c r="A25" s="89" t="s">
        <v>375</v>
      </c>
      <c r="B25" s="89" t="s">
        <v>60</v>
      </c>
      <c r="C25" s="89" t="s">
        <v>60</v>
      </c>
      <c r="D25" s="89" t="s">
        <v>60</v>
      </c>
      <c r="E25" s="89" t="s">
        <v>60</v>
      </c>
      <c r="F25" s="89" t="s">
        <v>60</v>
      </c>
      <c r="G25" s="89" t="s">
        <v>60</v>
      </c>
      <c r="H25" s="238">
        <v>1300</v>
      </c>
      <c r="I25" s="408">
        <v>44927</v>
      </c>
      <c r="J25" s="408" t="s">
        <v>222</v>
      </c>
      <c r="K25" s="408">
        <v>44809</v>
      </c>
      <c r="L25" s="89" t="s">
        <v>344</v>
      </c>
      <c r="M25" s="89"/>
    </row>
    <row r="26" spans="1:13" ht="42.75" hidden="1" x14ac:dyDescent="0.2">
      <c r="A26" s="89" t="s">
        <v>376</v>
      </c>
      <c r="B26" s="89" t="s">
        <v>60</v>
      </c>
      <c r="C26" s="89" t="s">
        <v>60</v>
      </c>
      <c r="D26" s="89" t="s">
        <v>60</v>
      </c>
      <c r="E26" s="89" t="s">
        <v>60</v>
      </c>
      <c r="F26" s="89" t="s">
        <v>60</v>
      </c>
      <c r="G26" s="89" t="s">
        <v>60</v>
      </c>
      <c r="H26" s="238">
        <v>12200</v>
      </c>
      <c r="I26" s="408">
        <v>44927</v>
      </c>
      <c r="J26" s="408" t="s">
        <v>222</v>
      </c>
      <c r="K26" s="408">
        <v>44809</v>
      </c>
      <c r="L26" s="89" t="s">
        <v>344</v>
      </c>
      <c r="M26" s="82" t="s">
        <v>370</v>
      </c>
    </row>
    <row r="27" spans="1:13" ht="42.75" hidden="1" x14ac:dyDescent="0.2">
      <c r="A27" s="80" t="s">
        <v>377</v>
      </c>
      <c r="B27" s="44" t="s">
        <v>51</v>
      </c>
      <c r="C27" s="44" t="s">
        <v>52</v>
      </c>
      <c r="D27" s="44" t="s">
        <v>51</v>
      </c>
      <c r="E27" s="44" t="s">
        <v>52</v>
      </c>
      <c r="F27" s="44" t="s">
        <v>51</v>
      </c>
      <c r="G27" s="44" t="s">
        <v>52</v>
      </c>
      <c r="H27" s="200">
        <v>700</v>
      </c>
      <c r="I27" s="408">
        <v>44927</v>
      </c>
      <c r="J27" s="408" t="s">
        <v>222</v>
      </c>
      <c r="K27" s="408">
        <v>44809</v>
      </c>
      <c r="L27" s="89" t="s">
        <v>344</v>
      </c>
      <c r="M27" s="89"/>
    </row>
    <row r="28" spans="1:13" hidden="1" x14ac:dyDescent="0.2">
      <c r="A28" s="89" t="s">
        <v>378</v>
      </c>
      <c r="B28" s="89" t="s">
        <v>60</v>
      </c>
      <c r="C28" s="89" t="s">
        <v>60</v>
      </c>
      <c r="D28" s="89" t="s">
        <v>60</v>
      </c>
      <c r="E28" s="89" t="s">
        <v>60</v>
      </c>
      <c r="F28" s="89" t="s">
        <v>60</v>
      </c>
      <c r="G28" s="89" t="s">
        <v>60</v>
      </c>
      <c r="H28" s="238">
        <v>2800</v>
      </c>
      <c r="I28" s="408">
        <v>44927</v>
      </c>
      <c r="J28" s="408" t="s">
        <v>222</v>
      </c>
      <c r="K28" s="408">
        <v>44809</v>
      </c>
      <c r="L28" s="89" t="s">
        <v>344</v>
      </c>
      <c r="M28" s="89"/>
    </row>
    <row r="29" spans="1:13" ht="71.25" hidden="1" x14ac:dyDescent="0.2">
      <c r="A29" s="128" t="s">
        <v>379</v>
      </c>
      <c r="B29" s="128" t="s">
        <v>52</v>
      </c>
      <c r="C29" s="128" t="s">
        <v>52</v>
      </c>
      <c r="D29" s="128" t="s">
        <v>52</v>
      </c>
      <c r="E29" s="128" t="s">
        <v>52</v>
      </c>
      <c r="F29" s="128" t="s">
        <v>52</v>
      </c>
      <c r="G29" s="128" t="s">
        <v>51</v>
      </c>
      <c r="H29" s="298">
        <v>68000</v>
      </c>
      <c r="I29" s="408">
        <v>44817</v>
      </c>
      <c r="J29" s="408" t="s">
        <v>300</v>
      </c>
      <c r="K29" s="408">
        <v>44817</v>
      </c>
      <c r="L29" s="82" t="s">
        <v>367</v>
      </c>
      <c r="M29" s="80"/>
    </row>
    <row r="30" spans="1:13" ht="28.5" hidden="1" x14ac:dyDescent="0.2">
      <c r="A30" s="436" t="s">
        <v>380</v>
      </c>
      <c r="B30" s="436" t="s">
        <v>56</v>
      </c>
      <c r="C30" s="436" t="s">
        <v>56</v>
      </c>
      <c r="D30" s="436" t="s">
        <v>56</v>
      </c>
      <c r="E30" s="436" t="s">
        <v>56</v>
      </c>
      <c r="F30" s="436" t="s">
        <v>56</v>
      </c>
      <c r="G30" s="436" t="s">
        <v>56</v>
      </c>
      <c r="H30" s="437">
        <v>200000</v>
      </c>
      <c r="I30" s="408">
        <v>44927</v>
      </c>
      <c r="J30" s="408">
        <v>45444</v>
      </c>
      <c r="K30" s="408">
        <v>44833</v>
      </c>
      <c r="L30" s="44" t="s">
        <v>344</v>
      </c>
      <c r="M30" s="89"/>
    </row>
    <row r="31" spans="1:13" ht="57" x14ac:dyDescent="0.2">
      <c r="A31" s="80" t="s">
        <v>381</v>
      </c>
      <c r="B31" s="80" t="s">
        <v>52</v>
      </c>
      <c r="C31" s="80" t="s">
        <v>51</v>
      </c>
      <c r="D31" s="80" t="s">
        <v>51</v>
      </c>
      <c r="E31" s="80" t="s">
        <v>52</v>
      </c>
      <c r="F31" s="80" t="s">
        <v>51</v>
      </c>
      <c r="G31" s="80" t="s">
        <v>52</v>
      </c>
      <c r="H31" s="200">
        <v>2500</v>
      </c>
      <c r="I31" s="408" t="s">
        <v>56</v>
      </c>
      <c r="J31" s="408" t="s">
        <v>300</v>
      </c>
      <c r="K31" s="408" t="s">
        <v>56</v>
      </c>
      <c r="L31" s="80" t="s">
        <v>344</v>
      </c>
      <c r="M31" s="80"/>
    </row>
    <row r="32" spans="1:13" ht="57" x14ac:dyDescent="0.2">
      <c r="A32" s="80" t="s">
        <v>382</v>
      </c>
      <c r="B32" s="80" t="s">
        <v>52</v>
      </c>
      <c r="C32" s="80" t="s">
        <v>51</v>
      </c>
      <c r="D32" s="80" t="s">
        <v>51</v>
      </c>
      <c r="E32" s="80" t="s">
        <v>52</v>
      </c>
      <c r="F32" s="80" t="s">
        <v>51</v>
      </c>
      <c r="G32" s="80" t="s">
        <v>52</v>
      </c>
      <c r="H32" s="200">
        <v>5000</v>
      </c>
      <c r="I32" s="408" t="s">
        <v>56</v>
      </c>
      <c r="J32" s="408" t="s">
        <v>300</v>
      </c>
      <c r="K32" s="408" t="s">
        <v>56</v>
      </c>
      <c r="L32" s="80" t="s">
        <v>344</v>
      </c>
      <c r="M32" s="82" t="s">
        <v>359</v>
      </c>
    </row>
    <row r="33" spans="1:13" ht="71.25" hidden="1" x14ac:dyDescent="0.2">
      <c r="A33" s="80" t="s">
        <v>383</v>
      </c>
      <c r="B33" s="80" t="s">
        <v>51</v>
      </c>
      <c r="C33" s="80" t="s">
        <v>52</v>
      </c>
      <c r="D33" s="80" t="s">
        <v>52</v>
      </c>
      <c r="E33" s="80" t="s">
        <v>52</v>
      </c>
      <c r="F33" s="80" t="s">
        <v>51</v>
      </c>
      <c r="G33" s="80" t="s">
        <v>52</v>
      </c>
      <c r="H33" s="200">
        <v>10400</v>
      </c>
      <c r="I33" s="408">
        <v>44564</v>
      </c>
      <c r="J33" s="408">
        <v>44927</v>
      </c>
      <c r="K33" s="409" t="s">
        <v>56</v>
      </c>
      <c r="L33" s="82" t="s">
        <v>384</v>
      </c>
      <c r="M33" s="80"/>
    </row>
    <row r="34" spans="1:13" ht="28.5" hidden="1" x14ac:dyDescent="0.2">
      <c r="A34" s="80" t="s">
        <v>385</v>
      </c>
      <c r="B34" s="80" t="s">
        <v>51</v>
      </c>
      <c r="C34" s="80" t="s">
        <v>52</v>
      </c>
      <c r="D34" s="80" t="s">
        <v>51</v>
      </c>
      <c r="E34" s="80" t="s">
        <v>52</v>
      </c>
      <c r="F34" s="80" t="s">
        <v>51</v>
      </c>
      <c r="G34" s="80" t="s">
        <v>52</v>
      </c>
      <c r="H34" s="200">
        <v>600</v>
      </c>
      <c r="I34" s="408">
        <v>44564</v>
      </c>
      <c r="J34" s="408">
        <v>44927</v>
      </c>
      <c r="K34" s="409" t="s">
        <v>56</v>
      </c>
      <c r="L34" s="80" t="s">
        <v>344</v>
      </c>
      <c r="M34" s="80"/>
    </row>
    <row r="35" spans="1:13" ht="28.5" x14ac:dyDescent="0.2">
      <c r="A35" s="80" t="s">
        <v>386</v>
      </c>
      <c r="B35" s="80" t="s">
        <v>51</v>
      </c>
      <c r="C35" s="80" t="s">
        <v>51</v>
      </c>
      <c r="D35" s="80" t="s">
        <v>52</v>
      </c>
      <c r="E35" s="80" t="s">
        <v>51</v>
      </c>
      <c r="F35" s="80" t="s">
        <v>52</v>
      </c>
      <c r="G35" s="80" t="s">
        <v>52</v>
      </c>
      <c r="H35" s="200">
        <v>3200</v>
      </c>
      <c r="I35" s="408">
        <v>44564</v>
      </c>
      <c r="J35" s="408">
        <v>44932</v>
      </c>
      <c r="K35" s="409" t="s">
        <v>56</v>
      </c>
      <c r="L35" s="44" t="s">
        <v>344</v>
      </c>
      <c r="M35" s="82" t="s">
        <v>348</v>
      </c>
    </row>
    <row r="36" spans="1:13" ht="28.5" hidden="1" x14ac:dyDescent="0.2">
      <c r="A36" s="80" t="s">
        <v>387</v>
      </c>
      <c r="B36" s="80" t="s">
        <v>51</v>
      </c>
      <c r="C36" s="80" t="s">
        <v>52</v>
      </c>
      <c r="D36" s="80" t="s">
        <v>52</v>
      </c>
      <c r="E36" s="80" t="s">
        <v>52</v>
      </c>
      <c r="F36" s="80" t="s">
        <v>51</v>
      </c>
      <c r="G36" s="80" t="s">
        <v>52</v>
      </c>
      <c r="H36" s="200">
        <v>2500</v>
      </c>
      <c r="I36" s="408">
        <v>44564</v>
      </c>
      <c r="J36" s="408">
        <v>44932</v>
      </c>
      <c r="K36" s="409" t="s">
        <v>56</v>
      </c>
      <c r="L36" s="80" t="s">
        <v>344</v>
      </c>
      <c r="M36" s="80"/>
    </row>
    <row r="37" spans="1:13" ht="28.5" x14ac:dyDescent="0.2">
      <c r="A37" s="80" t="s">
        <v>388</v>
      </c>
      <c r="B37" s="438" t="s">
        <v>51</v>
      </c>
      <c r="C37" s="438" t="s">
        <v>51</v>
      </c>
      <c r="D37" s="438" t="s">
        <v>52</v>
      </c>
      <c r="E37" s="438" t="s">
        <v>51</v>
      </c>
      <c r="F37" s="438" t="s">
        <v>52</v>
      </c>
      <c r="G37" s="438" t="s">
        <v>52</v>
      </c>
      <c r="H37" s="200">
        <v>40300</v>
      </c>
      <c r="I37" s="439">
        <v>44927</v>
      </c>
      <c r="J37" s="438" t="s">
        <v>222</v>
      </c>
      <c r="K37" s="438" t="s">
        <v>389</v>
      </c>
      <c r="L37" s="226" t="s">
        <v>390</v>
      </c>
      <c r="M37" s="80"/>
    </row>
    <row r="38" spans="1:13" ht="28.5" x14ac:dyDescent="0.2">
      <c r="A38" s="80" t="s">
        <v>391</v>
      </c>
      <c r="B38" s="438" t="s">
        <v>51</v>
      </c>
      <c r="C38" s="438" t="s">
        <v>51</v>
      </c>
      <c r="D38" s="438" t="s">
        <v>52</v>
      </c>
      <c r="E38" s="438" t="s">
        <v>52</v>
      </c>
      <c r="F38" s="438" t="s">
        <v>51</v>
      </c>
      <c r="G38" s="438" t="s">
        <v>52</v>
      </c>
      <c r="H38" s="200">
        <v>43000</v>
      </c>
      <c r="I38" s="439">
        <v>44927</v>
      </c>
      <c r="J38" s="438" t="s">
        <v>222</v>
      </c>
      <c r="K38" s="438" t="s">
        <v>389</v>
      </c>
      <c r="L38" s="226" t="s">
        <v>390</v>
      </c>
      <c r="M38" s="80"/>
    </row>
    <row r="39" spans="1:13" ht="28.5" hidden="1" x14ac:dyDescent="0.2">
      <c r="A39" s="80" t="s">
        <v>392</v>
      </c>
      <c r="B39" s="438" t="s">
        <v>52</v>
      </c>
      <c r="C39" s="438" t="s">
        <v>52</v>
      </c>
      <c r="D39" s="438" t="s">
        <v>52</v>
      </c>
      <c r="E39" s="438" t="s">
        <v>52</v>
      </c>
      <c r="F39" s="438" t="s">
        <v>51</v>
      </c>
      <c r="G39" s="438" t="s">
        <v>51</v>
      </c>
      <c r="H39" s="200">
        <v>8500</v>
      </c>
      <c r="I39" s="439">
        <v>44927</v>
      </c>
      <c r="J39" s="438" t="s">
        <v>222</v>
      </c>
      <c r="K39" s="438" t="s">
        <v>389</v>
      </c>
      <c r="L39" s="226" t="s">
        <v>390</v>
      </c>
      <c r="M39" s="80"/>
    </row>
    <row r="40" spans="1:13" ht="28.5" x14ac:dyDescent="0.2">
      <c r="A40" s="80" t="s">
        <v>393</v>
      </c>
      <c r="B40" s="438" t="s">
        <v>52</v>
      </c>
      <c r="C40" s="438" t="s">
        <v>51</v>
      </c>
      <c r="D40" s="438" t="s">
        <v>51</v>
      </c>
      <c r="E40" s="438" t="s">
        <v>52</v>
      </c>
      <c r="F40" s="438" t="s">
        <v>51</v>
      </c>
      <c r="G40" s="438" t="s">
        <v>52</v>
      </c>
      <c r="H40" s="200">
        <v>750</v>
      </c>
      <c r="I40" s="439">
        <v>44927</v>
      </c>
      <c r="J40" s="438" t="s">
        <v>222</v>
      </c>
      <c r="K40" s="438" t="s">
        <v>389</v>
      </c>
      <c r="L40" s="226" t="s">
        <v>390</v>
      </c>
      <c r="M40" s="80"/>
    </row>
    <row r="41" spans="1:13" ht="28.5" x14ac:dyDescent="0.2">
      <c r="A41" s="80" t="s">
        <v>394</v>
      </c>
      <c r="B41" s="438" t="s">
        <v>52</v>
      </c>
      <c r="C41" s="438" t="s">
        <v>51</v>
      </c>
      <c r="D41" s="438" t="s">
        <v>51</v>
      </c>
      <c r="E41" s="438" t="s">
        <v>52</v>
      </c>
      <c r="F41" s="438" t="s">
        <v>51</v>
      </c>
      <c r="G41" s="438" t="s">
        <v>52</v>
      </c>
      <c r="H41" s="200">
        <v>6000</v>
      </c>
      <c r="I41" s="439">
        <v>44927</v>
      </c>
      <c r="J41" s="438" t="s">
        <v>222</v>
      </c>
      <c r="K41" s="438" t="s">
        <v>389</v>
      </c>
      <c r="L41" s="226" t="s">
        <v>390</v>
      </c>
      <c r="M41" s="80"/>
    </row>
    <row r="42" spans="1:13" ht="28.5" hidden="1" x14ac:dyDescent="0.2">
      <c r="A42" s="80" t="s">
        <v>395</v>
      </c>
      <c r="B42" s="438" t="s">
        <v>51</v>
      </c>
      <c r="C42" s="438" t="s">
        <v>52</v>
      </c>
      <c r="D42" s="438" t="s">
        <v>51</v>
      </c>
      <c r="E42" s="438" t="s">
        <v>52</v>
      </c>
      <c r="F42" s="438" t="s">
        <v>51</v>
      </c>
      <c r="G42" s="438" t="s">
        <v>52</v>
      </c>
      <c r="H42" s="200">
        <v>375</v>
      </c>
      <c r="I42" s="439">
        <v>44927</v>
      </c>
      <c r="J42" s="438" t="s">
        <v>222</v>
      </c>
      <c r="K42" s="438" t="s">
        <v>389</v>
      </c>
      <c r="L42" s="226" t="s">
        <v>390</v>
      </c>
      <c r="M42" s="80"/>
    </row>
    <row r="43" spans="1:13" ht="28.5" x14ac:dyDescent="0.2">
      <c r="A43" s="80" t="s">
        <v>396</v>
      </c>
      <c r="B43" s="438" t="s">
        <v>52</v>
      </c>
      <c r="C43" s="438" t="s">
        <v>51</v>
      </c>
      <c r="D43" s="438" t="s">
        <v>51</v>
      </c>
      <c r="E43" s="438" t="s">
        <v>52</v>
      </c>
      <c r="F43" s="438" t="s">
        <v>51</v>
      </c>
      <c r="G43" s="438" t="s">
        <v>52</v>
      </c>
      <c r="H43" s="200">
        <v>750</v>
      </c>
      <c r="I43" s="439">
        <v>44927</v>
      </c>
      <c r="J43" s="438" t="s">
        <v>222</v>
      </c>
      <c r="K43" s="438" t="s">
        <v>389</v>
      </c>
      <c r="L43" s="226" t="s">
        <v>390</v>
      </c>
      <c r="M43" s="80"/>
    </row>
    <row r="44" spans="1:13" ht="28.5" x14ac:dyDescent="0.2">
      <c r="A44" s="80" t="s">
        <v>397</v>
      </c>
      <c r="B44" s="438" t="s">
        <v>52</v>
      </c>
      <c r="C44" s="438" t="s">
        <v>51</v>
      </c>
      <c r="D44" s="438" t="s">
        <v>51</v>
      </c>
      <c r="E44" s="438" t="s">
        <v>52</v>
      </c>
      <c r="F44" s="438" t="s">
        <v>51</v>
      </c>
      <c r="G44" s="438" t="s">
        <v>52</v>
      </c>
      <c r="H44" s="200">
        <v>750</v>
      </c>
      <c r="I44" s="439">
        <v>44927</v>
      </c>
      <c r="J44" s="438" t="s">
        <v>222</v>
      </c>
      <c r="K44" s="438" t="s">
        <v>389</v>
      </c>
      <c r="L44" s="226" t="s">
        <v>390</v>
      </c>
      <c r="M44" s="80"/>
    </row>
    <row r="45" spans="1:13" ht="28.5" x14ac:dyDescent="0.2">
      <c r="A45" s="80" t="s">
        <v>398</v>
      </c>
      <c r="B45" s="438" t="s">
        <v>52</v>
      </c>
      <c r="C45" s="438" t="s">
        <v>51</v>
      </c>
      <c r="D45" s="438" t="s">
        <v>51</v>
      </c>
      <c r="E45" s="438" t="s">
        <v>52</v>
      </c>
      <c r="F45" s="438" t="s">
        <v>51</v>
      </c>
      <c r="G45" s="438" t="s">
        <v>52</v>
      </c>
      <c r="H45" s="200">
        <v>375</v>
      </c>
      <c r="I45" s="439">
        <v>44927</v>
      </c>
      <c r="J45" s="438" t="s">
        <v>222</v>
      </c>
      <c r="K45" s="438" t="s">
        <v>389</v>
      </c>
      <c r="L45" s="226" t="s">
        <v>390</v>
      </c>
      <c r="M45" s="80"/>
    </row>
    <row r="46" spans="1:13" ht="28.5" x14ac:dyDescent="0.2">
      <c r="A46" s="80" t="s">
        <v>399</v>
      </c>
      <c r="B46" s="438" t="s">
        <v>52</v>
      </c>
      <c r="C46" s="438" t="s">
        <v>51</v>
      </c>
      <c r="D46" s="438" t="s">
        <v>51</v>
      </c>
      <c r="E46" s="438" t="s">
        <v>52</v>
      </c>
      <c r="F46" s="438" t="s">
        <v>51</v>
      </c>
      <c r="G46" s="438" t="s">
        <v>52</v>
      </c>
      <c r="H46" s="200">
        <v>750</v>
      </c>
      <c r="I46" s="439">
        <v>44927</v>
      </c>
      <c r="J46" s="438" t="s">
        <v>222</v>
      </c>
      <c r="K46" s="438" t="s">
        <v>389</v>
      </c>
      <c r="L46" s="226" t="s">
        <v>390</v>
      </c>
      <c r="M46" s="80"/>
    </row>
    <row r="47" spans="1:13" ht="28.5" hidden="1" x14ac:dyDescent="0.2">
      <c r="A47" s="80" t="s">
        <v>400</v>
      </c>
      <c r="B47" s="438" t="s">
        <v>52</v>
      </c>
      <c r="C47" s="438" t="s">
        <v>52</v>
      </c>
      <c r="D47" s="438" t="s">
        <v>52</v>
      </c>
      <c r="E47" s="438" t="s">
        <v>52</v>
      </c>
      <c r="F47" s="438" t="s">
        <v>52</v>
      </c>
      <c r="G47" s="438" t="s">
        <v>51</v>
      </c>
      <c r="H47" s="200">
        <v>15200</v>
      </c>
      <c r="I47" s="439">
        <v>44927</v>
      </c>
      <c r="J47" s="438" t="s">
        <v>222</v>
      </c>
      <c r="K47" s="438" t="s">
        <v>389</v>
      </c>
      <c r="L47" s="226" t="s">
        <v>390</v>
      </c>
      <c r="M47" s="80"/>
    </row>
    <row r="48" spans="1:13" ht="15" thickBot="1" x14ac:dyDescent="0.25">
      <c r="A48" s="176"/>
      <c r="B48" s="177"/>
      <c r="C48" s="177"/>
      <c r="D48" s="177"/>
      <c r="E48" s="177"/>
      <c r="F48" s="177"/>
      <c r="G48" s="177"/>
      <c r="H48" s="203"/>
      <c r="I48" s="262"/>
      <c r="J48" s="262"/>
      <c r="K48" s="58"/>
      <c r="M48" s="56"/>
    </row>
    <row r="49" spans="1:12" ht="15" x14ac:dyDescent="0.2">
      <c r="A49" s="60" t="s">
        <v>96</v>
      </c>
      <c r="B49" s="173" t="s">
        <v>51</v>
      </c>
      <c r="C49" s="173" t="s">
        <v>51</v>
      </c>
      <c r="D49" s="173"/>
      <c r="E49" s="173"/>
      <c r="F49" s="173"/>
      <c r="G49" s="181" t="s">
        <v>52</v>
      </c>
      <c r="H49" s="204">
        <f>SUMIF(G4:G48,"no",H4:H48)</f>
        <v>157670</v>
      </c>
      <c r="I49" s="440"/>
      <c r="J49" s="58"/>
      <c r="K49" s="58"/>
      <c r="L49" s="2" t="s">
        <v>97</v>
      </c>
    </row>
    <row r="50" spans="1:12" x14ac:dyDescent="0.2">
      <c r="A50" s="62" t="s">
        <v>98</v>
      </c>
      <c r="B50" s="44" t="s">
        <v>51</v>
      </c>
      <c r="C50" s="44" t="s">
        <v>52</v>
      </c>
      <c r="D50" s="44" t="s">
        <v>51</v>
      </c>
      <c r="E50" s="44" t="s">
        <v>51</v>
      </c>
      <c r="F50" s="44" t="s">
        <v>51</v>
      </c>
      <c r="G50" s="178" t="s">
        <v>52</v>
      </c>
      <c r="H50" s="280">
        <f>SUMIFS($H$4:$H$48, $B$4:$B$48, "yes")</f>
        <v>135095</v>
      </c>
      <c r="I50" s="58"/>
      <c r="J50" s="58"/>
      <c r="K50" s="58"/>
      <c r="L50" s="2" t="s">
        <v>97</v>
      </c>
    </row>
    <row r="51" spans="1:12" x14ac:dyDescent="0.2">
      <c r="A51" s="62" t="s">
        <v>99</v>
      </c>
      <c r="B51" s="44" t="s">
        <v>51</v>
      </c>
      <c r="C51" s="44" t="s">
        <v>52</v>
      </c>
      <c r="D51" s="44" t="s">
        <v>51</v>
      </c>
      <c r="E51" s="44" t="s">
        <v>52</v>
      </c>
      <c r="F51" s="44" t="s">
        <v>51</v>
      </c>
      <c r="G51" s="178" t="s">
        <v>52</v>
      </c>
      <c r="H51" s="280">
        <f>SUMIFS($H$4:$H$48, $B$4:$B$48, "yes", $D$4:$D$48, "yes", $F$4:$F$48, "yes")</f>
        <v>15475</v>
      </c>
      <c r="L51" s="2" t="s">
        <v>97</v>
      </c>
    </row>
    <row r="52" spans="1:12" x14ac:dyDescent="0.2">
      <c r="A52" s="62" t="s">
        <v>100</v>
      </c>
      <c r="B52" s="44" t="s">
        <v>51</v>
      </c>
      <c r="C52" s="44" t="s">
        <v>52</v>
      </c>
      <c r="D52" s="44" t="s">
        <v>51</v>
      </c>
      <c r="E52" s="44" t="s">
        <v>51</v>
      </c>
      <c r="F52" s="44" t="s">
        <v>52</v>
      </c>
      <c r="G52" s="178" t="s">
        <v>52</v>
      </c>
      <c r="H52" s="280">
        <f>SUMIFS($H$4:$H$48, $B$4:$B$48, "yes", $D$4:$D$48, "no", $F$4:$F$48, "yes")</f>
        <v>59420</v>
      </c>
      <c r="L52" s="2" t="s">
        <v>97</v>
      </c>
    </row>
    <row r="53" spans="1:12" x14ac:dyDescent="0.2">
      <c r="A53" s="62" t="s">
        <v>101</v>
      </c>
      <c r="B53" s="44" t="s">
        <v>51</v>
      </c>
      <c r="C53" s="44" t="s">
        <v>52</v>
      </c>
      <c r="D53" s="44" t="s">
        <v>52</v>
      </c>
      <c r="E53" s="44" t="s">
        <v>52</v>
      </c>
      <c r="F53" s="44" t="s">
        <v>51</v>
      </c>
      <c r="G53" s="178" t="s">
        <v>52</v>
      </c>
      <c r="H53" s="280">
        <f>SUMIFS($H$4:$H$48, $B$4:$B$48, "yes", $D$4:$D$48, "yes", $E$4:$E$48, "yes")</f>
        <v>0</v>
      </c>
      <c r="L53" s="2" t="s">
        <v>97</v>
      </c>
    </row>
    <row r="54" spans="1:12" x14ac:dyDescent="0.2">
      <c r="A54" s="62" t="s">
        <v>102</v>
      </c>
      <c r="B54" s="44" t="s">
        <v>51</v>
      </c>
      <c r="C54" s="44" t="s">
        <v>52</v>
      </c>
      <c r="D54" s="44" t="s">
        <v>52</v>
      </c>
      <c r="E54" s="44" t="s">
        <v>51</v>
      </c>
      <c r="F54" s="44" t="s">
        <v>52</v>
      </c>
      <c r="G54" s="178" t="s">
        <v>52</v>
      </c>
      <c r="H54" s="280">
        <f>SUMIFS($H$4:$H$48, $B$4:$B$48, "yes", $D$4:$D$48, "no", $E$4:$E$48, "yes")</f>
        <v>60200</v>
      </c>
      <c r="L54" s="2" t="s">
        <v>97</v>
      </c>
    </row>
    <row r="55" spans="1:12" ht="17.100000000000001" customHeight="1" thickBot="1" x14ac:dyDescent="0.25">
      <c r="A55" s="133" t="s">
        <v>103</v>
      </c>
      <c r="B55" s="141" t="s">
        <v>52</v>
      </c>
      <c r="C55" s="170" t="s">
        <v>52</v>
      </c>
      <c r="D55" s="170" t="s">
        <v>52</v>
      </c>
      <c r="E55" s="170" t="s">
        <v>52</v>
      </c>
      <c r="F55" s="170" t="s">
        <v>52</v>
      </c>
      <c r="G55" s="179" t="s">
        <v>51</v>
      </c>
      <c r="H55" s="299">
        <f>SUMIF($G$4:$G$48,"yes",$H$4:$H$48)</f>
        <v>91700</v>
      </c>
      <c r="L55" s="2" t="s">
        <v>97</v>
      </c>
    </row>
    <row r="56" spans="1:12" ht="54.6" customHeight="1" x14ac:dyDescent="0.2"/>
    <row r="58" spans="1:12" ht="69" customHeight="1" x14ac:dyDescent="0.2">
      <c r="A58" s="396" t="s">
        <v>104</v>
      </c>
    </row>
    <row r="59" spans="1:12" ht="27.6" customHeight="1" x14ac:dyDescent="0.2"/>
    <row r="60" spans="1:12" ht="27.95" customHeight="1" x14ac:dyDescent="0.2"/>
    <row r="61" spans="1:12" ht="96.95" customHeight="1" x14ac:dyDescent="0.2"/>
    <row r="62" spans="1:12" ht="96.95" customHeight="1" x14ac:dyDescent="0.2"/>
    <row r="63" spans="1:12" ht="96.95" customHeight="1" x14ac:dyDescent="0.2"/>
    <row r="64" spans="1:12" ht="15" customHeight="1" x14ac:dyDescent="0.2"/>
    <row r="65" ht="17.100000000000001" customHeight="1" x14ac:dyDescent="0.2"/>
    <row r="66" ht="17.100000000000001" customHeight="1" x14ac:dyDescent="0.2"/>
  </sheetData>
  <autoFilter ref="A3:M47" xr:uid="{AA93E88E-0D6C-4D3F-98D9-351381D4F45C}">
    <filterColumn colId="2">
      <filters>
        <filter val="yes"/>
      </filters>
    </filterColumn>
  </autoFilter>
  <hyperlinks>
    <hyperlink ref="M26" r:id="rId1" xr:uid="{672BFB71-9A87-4550-B853-624447700FD0}"/>
    <hyperlink ref="M20" r:id="rId2" xr:uid="{3BF774C5-7F8B-449D-B6DF-3B0AA1A9229A}"/>
    <hyperlink ref="M12" r:id="rId3" xr:uid="{C6D9B3DD-6A74-4375-9877-75D01539CA8D}"/>
    <hyperlink ref="L29" r:id="rId4" xr:uid="{BB3480DB-96F4-4233-A1F7-C9CB6CDB9A8F}"/>
    <hyperlink ref="L10" r:id="rId5" xr:uid="{696BB01B-0885-4CFE-AB75-09AC3A3C50A6}"/>
    <hyperlink ref="M32" r:id="rId6" xr:uid="{29AC3628-7476-4F4A-8EED-657E3FADC556}"/>
    <hyperlink ref="M35" r:id="rId7" xr:uid="{BC335E64-3C60-4553-9C06-CCB287882B3C}"/>
    <hyperlink ref="L33" r:id="rId8" xr:uid="{949AFF24-E011-47DF-A163-0FC1B08141FA}"/>
  </hyperlinks>
  <pageMargins left="0.7" right="0.7" top="0.75" bottom="0.75" header="0.3" footer="0.3"/>
  <pageSetup paperSize="9" orientation="portrait" r:id="rId9"/>
  <legacyDrawing r:id="rId1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24E70-1089-4DBB-8094-1360C3EEE146}">
  <dimension ref="A2:M21"/>
  <sheetViews>
    <sheetView zoomScale="115" zoomScaleNormal="115" workbookViewId="0">
      <selection activeCell="E8" sqref="E8:F8"/>
    </sheetView>
  </sheetViews>
  <sheetFormatPr defaultColWidth="8.83203125" defaultRowHeight="14.25" x14ac:dyDescent="0.2"/>
  <cols>
    <col min="1" max="1" width="55.5" style="2" customWidth="1"/>
    <col min="2" max="7" width="12.83203125" style="2" customWidth="1"/>
    <col min="8" max="8" width="18.33203125" style="47" customWidth="1"/>
    <col min="9" max="11" width="19.33203125" style="48" customWidth="1"/>
    <col min="12" max="13" width="29.33203125" style="2" customWidth="1"/>
    <col min="14" max="16384" width="8.83203125" style="2"/>
  </cols>
  <sheetData>
    <row r="2" spans="1:13" ht="15" x14ac:dyDescent="0.2">
      <c r="A2" s="2" t="s">
        <v>401</v>
      </c>
    </row>
    <row r="3" spans="1:13" s="136" customFormat="1" ht="30" x14ac:dyDescent="0.2">
      <c r="A3" s="33" t="s">
        <v>37</v>
      </c>
      <c r="B3" s="33" t="s">
        <v>38</v>
      </c>
      <c r="C3" s="33" t="s">
        <v>39</v>
      </c>
      <c r="D3" s="33" t="s">
        <v>40</v>
      </c>
      <c r="E3" s="33" t="s">
        <v>41</v>
      </c>
      <c r="F3" s="33" t="s">
        <v>42</v>
      </c>
      <c r="G3" s="33" t="s">
        <v>43</v>
      </c>
      <c r="H3" s="33" t="s">
        <v>44</v>
      </c>
      <c r="I3" s="33" t="s">
        <v>45</v>
      </c>
      <c r="J3" s="33" t="s">
        <v>46</v>
      </c>
      <c r="K3" s="33" t="s">
        <v>47</v>
      </c>
      <c r="L3" s="106" t="s">
        <v>48</v>
      </c>
      <c r="M3" s="106" t="s">
        <v>249</v>
      </c>
    </row>
    <row r="4" spans="1:13" s="136" customFormat="1" ht="30" x14ac:dyDescent="0.25">
      <c r="A4" s="401" t="s">
        <v>402</v>
      </c>
      <c r="B4" s="213" t="s">
        <v>51</v>
      </c>
      <c r="C4" s="213" t="s">
        <v>51</v>
      </c>
      <c r="D4" s="213" t="s">
        <v>52</v>
      </c>
      <c r="E4" s="213" t="s">
        <v>51</v>
      </c>
      <c r="F4" s="213" t="s">
        <v>52</v>
      </c>
      <c r="G4" s="213" t="s">
        <v>52</v>
      </c>
      <c r="H4" s="402">
        <f>6776+296</f>
        <v>7072</v>
      </c>
      <c r="I4" s="404" t="s">
        <v>56</v>
      </c>
      <c r="J4" s="405" t="s">
        <v>56</v>
      </c>
      <c r="K4" s="405" t="s">
        <v>56</v>
      </c>
      <c r="L4" s="406" t="s">
        <v>403</v>
      </c>
      <c r="M4" s="106"/>
    </row>
    <row r="5" spans="1:13" s="136" customFormat="1" ht="30" x14ac:dyDescent="0.25">
      <c r="A5" s="401" t="s">
        <v>404</v>
      </c>
      <c r="B5" s="213" t="s">
        <v>51</v>
      </c>
      <c r="C5" s="213" t="s">
        <v>51</v>
      </c>
      <c r="D5" s="213" t="s">
        <v>52</v>
      </c>
      <c r="E5" s="213" t="s">
        <v>51</v>
      </c>
      <c r="F5" s="213" t="s">
        <v>52</v>
      </c>
      <c r="G5" s="213" t="s">
        <v>52</v>
      </c>
      <c r="H5" s="402">
        <v>339</v>
      </c>
      <c r="I5" s="404" t="s">
        <v>56</v>
      </c>
      <c r="J5" s="405" t="s">
        <v>56</v>
      </c>
      <c r="K5" s="405" t="s">
        <v>56</v>
      </c>
      <c r="L5" s="406" t="s">
        <v>403</v>
      </c>
      <c r="M5" s="106"/>
    </row>
    <row r="6" spans="1:13" s="136" customFormat="1" ht="30" x14ac:dyDescent="0.25">
      <c r="A6" s="401" t="s">
        <v>405</v>
      </c>
      <c r="B6" s="213" t="s">
        <v>51</v>
      </c>
      <c r="C6" s="213" t="s">
        <v>52</v>
      </c>
      <c r="D6" s="213" t="s">
        <v>51</v>
      </c>
      <c r="E6" s="213" t="s">
        <v>51</v>
      </c>
      <c r="F6" s="213" t="s">
        <v>52</v>
      </c>
      <c r="G6" s="213" t="s">
        <v>52</v>
      </c>
      <c r="H6" s="402">
        <v>522</v>
      </c>
      <c r="I6" s="404" t="s">
        <v>56</v>
      </c>
      <c r="J6" s="405" t="s">
        <v>56</v>
      </c>
      <c r="K6" s="405" t="s">
        <v>56</v>
      </c>
      <c r="L6" s="406" t="s">
        <v>403</v>
      </c>
      <c r="M6" s="403"/>
    </row>
    <row r="7" spans="1:13" s="136" customFormat="1" ht="46.5" customHeight="1" x14ac:dyDescent="0.25">
      <c r="A7" s="401" t="s">
        <v>406</v>
      </c>
      <c r="B7" s="213" t="s">
        <v>51</v>
      </c>
      <c r="C7" s="213" t="s">
        <v>52</v>
      </c>
      <c r="D7" s="213" t="s">
        <v>51</v>
      </c>
      <c r="E7" s="213" t="s">
        <v>51</v>
      </c>
      <c r="F7" s="213" t="s">
        <v>52</v>
      </c>
      <c r="G7" s="213" t="s">
        <v>52</v>
      </c>
      <c r="H7" s="402">
        <v>279</v>
      </c>
      <c r="I7" s="404" t="s">
        <v>56</v>
      </c>
      <c r="J7" s="405" t="s">
        <v>56</v>
      </c>
      <c r="K7" s="405" t="s">
        <v>56</v>
      </c>
      <c r="L7" s="406" t="s">
        <v>403</v>
      </c>
      <c r="M7" s="403" t="s">
        <v>407</v>
      </c>
    </row>
    <row r="8" spans="1:13" s="136" customFormat="1" ht="15" x14ac:dyDescent="0.25">
      <c r="A8" s="401" t="s">
        <v>408</v>
      </c>
      <c r="B8" s="213" t="s">
        <v>51</v>
      </c>
      <c r="C8" s="213" t="s">
        <v>52</v>
      </c>
      <c r="D8" s="213" t="s">
        <v>51</v>
      </c>
      <c r="E8" s="213" t="s">
        <v>52</v>
      </c>
      <c r="F8" s="213" t="s">
        <v>51</v>
      </c>
      <c r="G8" s="213" t="s">
        <v>52</v>
      </c>
      <c r="H8" s="402">
        <v>787</v>
      </c>
      <c r="I8" s="404" t="s">
        <v>56</v>
      </c>
      <c r="J8" s="405" t="s">
        <v>56</v>
      </c>
      <c r="K8" s="405" t="s">
        <v>56</v>
      </c>
      <c r="L8" s="406" t="s">
        <v>403</v>
      </c>
      <c r="M8" s="106"/>
    </row>
    <row r="9" spans="1:13" s="136" customFormat="1" ht="30" x14ac:dyDescent="0.25">
      <c r="A9" s="401" t="s">
        <v>409</v>
      </c>
      <c r="B9" s="213" t="s">
        <v>52</v>
      </c>
      <c r="C9" s="213" t="s">
        <v>51</v>
      </c>
      <c r="D9" s="213" t="s">
        <v>51</v>
      </c>
      <c r="E9" s="213"/>
      <c r="F9" s="213"/>
      <c r="G9" s="213"/>
      <c r="H9" s="402">
        <v>227</v>
      </c>
      <c r="I9" s="404" t="s">
        <v>56</v>
      </c>
      <c r="J9" s="405" t="s">
        <v>56</v>
      </c>
      <c r="K9" s="405" t="s">
        <v>56</v>
      </c>
      <c r="L9" s="406" t="s">
        <v>403</v>
      </c>
      <c r="M9" s="106"/>
    </row>
    <row r="10" spans="1:13" s="136" customFormat="1" ht="30" x14ac:dyDescent="0.25">
      <c r="A10" s="401" t="s">
        <v>410</v>
      </c>
      <c r="B10" s="213" t="s">
        <v>52</v>
      </c>
      <c r="C10" s="213" t="s">
        <v>51</v>
      </c>
      <c r="D10" s="213" t="s">
        <v>51</v>
      </c>
      <c r="E10" s="213" t="s">
        <v>52</v>
      </c>
      <c r="F10" s="213" t="s">
        <v>51</v>
      </c>
      <c r="G10" s="213" t="s">
        <v>52</v>
      </c>
      <c r="H10" s="402">
        <v>523</v>
      </c>
      <c r="I10" s="404" t="s">
        <v>56</v>
      </c>
      <c r="J10" s="405" t="s">
        <v>56</v>
      </c>
      <c r="K10" s="405" t="s">
        <v>56</v>
      </c>
      <c r="L10" s="406" t="s">
        <v>403</v>
      </c>
      <c r="M10" s="106"/>
    </row>
    <row r="11" spans="1:13" ht="15" thickBot="1" x14ac:dyDescent="0.25">
      <c r="A11" s="72"/>
      <c r="B11" s="72"/>
      <c r="C11" s="72"/>
      <c r="D11" s="182"/>
      <c r="E11" s="72"/>
      <c r="F11" s="72"/>
      <c r="G11" s="72"/>
      <c r="H11" s="203"/>
      <c r="I11" s="70"/>
      <c r="J11" s="70"/>
      <c r="K11" s="71"/>
      <c r="L11" s="183"/>
      <c r="M11" s="51"/>
    </row>
    <row r="12" spans="1:13" ht="15" x14ac:dyDescent="0.2">
      <c r="A12" s="60" t="s">
        <v>96</v>
      </c>
      <c r="B12" s="98" t="s">
        <v>51</v>
      </c>
      <c r="C12" s="98" t="s">
        <v>51</v>
      </c>
      <c r="D12" s="98"/>
      <c r="E12" s="98"/>
      <c r="F12" s="98"/>
      <c r="G12" s="98" t="s">
        <v>52</v>
      </c>
      <c r="H12" s="204">
        <f>SUMIF($G$4:$G$11,"no",$H$4:$H$11)</f>
        <v>9522</v>
      </c>
      <c r="I12" s="71"/>
      <c r="J12" s="71"/>
      <c r="K12" s="71"/>
      <c r="L12" s="51" t="s">
        <v>97</v>
      </c>
      <c r="M12" s="51"/>
    </row>
    <row r="13" spans="1:13" x14ac:dyDescent="0.2">
      <c r="A13" s="62" t="s">
        <v>98</v>
      </c>
      <c r="B13" s="44" t="s">
        <v>51</v>
      </c>
      <c r="C13" s="44" t="s">
        <v>52</v>
      </c>
      <c r="D13" s="44" t="s">
        <v>51</v>
      </c>
      <c r="E13" s="44" t="s">
        <v>51</v>
      </c>
      <c r="F13" s="44" t="s">
        <v>51</v>
      </c>
      <c r="G13" s="44" t="s">
        <v>52</v>
      </c>
      <c r="H13" s="280">
        <f>SUMIFS(H4:H11, B4:B11, "yes")</f>
        <v>8999</v>
      </c>
      <c r="I13" s="71"/>
      <c r="J13" s="71"/>
      <c r="K13" s="71"/>
      <c r="L13" s="51" t="s">
        <v>97</v>
      </c>
      <c r="M13" s="51"/>
    </row>
    <row r="14" spans="1:13" x14ac:dyDescent="0.2">
      <c r="A14" s="62" t="s">
        <v>99</v>
      </c>
      <c r="B14" s="44" t="s">
        <v>51</v>
      </c>
      <c r="C14" s="44" t="s">
        <v>52</v>
      </c>
      <c r="D14" s="44" t="s">
        <v>51</v>
      </c>
      <c r="E14" s="44" t="s">
        <v>52</v>
      </c>
      <c r="F14" s="44" t="s">
        <v>51</v>
      </c>
      <c r="G14" s="44" t="s">
        <v>52</v>
      </c>
      <c r="H14" s="280">
        <f>SUMIFS($H$4:$H$11, $B$4:$B$11, "yes", $D$4:$D$11, "yes", $F$4:$F$11, "yes")</f>
        <v>787</v>
      </c>
      <c r="I14" s="58"/>
      <c r="J14" s="58"/>
      <c r="K14" s="58"/>
      <c r="L14" s="51" t="s">
        <v>97</v>
      </c>
      <c r="M14" s="51"/>
    </row>
    <row r="15" spans="1:13" x14ac:dyDescent="0.2">
      <c r="A15" s="62" t="s">
        <v>100</v>
      </c>
      <c r="B15" s="44" t="s">
        <v>51</v>
      </c>
      <c r="C15" s="44" t="s">
        <v>52</v>
      </c>
      <c r="D15" s="44" t="s">
        <v>52</v>
      </c>
      <c r="E15" s="44" t="s">
        <v>52</v>
      </c>
      <c r="F15" s="44" t="s">
        <v>51</v>
      </c>
      <c r="G15" s="44" t="s">
        <v>52</v>
      </c>
      <c r="H15" s="280">
        <f>SUMIFS($H$4:$H$11, $B$4:$B$11, "yes", $D$4:$D$11, "no", $F$4:$F$11, "yes")</f>
        <v>0</v>
      </c>
      <c r="I15" s="58"/>
      <c r="J15" s="58"/>
      <c r="K15" s="58"/>
      <c r="L15" s="51" t="s">
        <v>97</v>
      </c>
      <c r="M15" s="51"/>
    </row>
    <row r="16" spans="1:13" x14ac:dyDescent="0.2">
      <c r="A16" s="62" t="s">
        <v>101</v>
      </c>
      <c r="B16" s="44" t="s">
        <v>51</v>
      </c>
      <c r="C16" s="44" t="s">
        <v>52</v>
      </c>
      <c r="D16" s="44" t="s">
        <v>51</v>
      </c>
      <c r="E16" s="44" t="s">
        <v>51</v>
      </c>
      <c r="F16" s="44" t="s">
        <v>52</v>
      </c>
      <c r="G16" s="44" t="s">
        <v>52</v>
      </c>
      <c r="H16" s="280">
        <f>SUMIFS($H$4:$H$11, $B$4:$B$11, "yes", $D$4:$D$11, "yes", $E$4:$E$11, "yes")</f>
        <v>801</v>
      </c>
      <c r="L16" s="51" t="s">
        <v>97</v>
      </c>
    </row>
    <row r="17" spans="1:12" x14ac:dyDescent="0.2">
      <c r="A17" s="62" t="s">
        <v>102</v>
      </c>
      <c r="B17" s="44" t="s">
        <v>51</v>
      </c>
      <c r="C17" s="44" t="s">
        <v>52</v>
      </c>
      <c r="D17" s="44" t="s">
        <v>52</v>
      </c>
      <c r="E17" s="44" t="s">
        <v>51</v>
      </c>
      <c r="F17" s="44" t="s">
        <v>52</v>
      </c>
      <c r="G17" s="44" t="s">
        <v>52</v>
      </c>
      <c r="H17" s="280">
        <f>SUMIFS($H$4:$H$11, $B$4:$B$11, "yes", $D$4:$D$11, "no", $E$4:$E$11, "yes")</f>
        <v>7411</v>
      </c>
      <c r="L17" s="51" t="s">
        <v>97</v>
      </c>
    </row>
    <row r="18" spans="1:12" ht="18.600000000000001" customHeight="1" thickBot="1" x14ac:dyDescent="0.25">
      <c r="A18" s="133" t="s">
        <v>103</v>
      </c>
      <c r="B18" s="141" t="s">
        <v>52</v>
      </c>
      <c r="C18" s="170" t="s">
        <v>52</v>
      </c>
      <c r="D18" s="170" t="s">
        <v>52</v>
      </c>
      <c r="E18" s="170" t="s">
        <v>52</v>
      </c>
      <c r="F18" s="170" t="s">
        <v>52</v>
      </c>
      <c r="G18" s="141" t="s">
        <v>51</v>
      </c>
      <c r="H18" s="281">
        <f>SUMIFS(H4:H11, G4:G11, "yes")</f>
        <v>0</v>
      </c>
      <c r="L18" s="51" t="s">
        <v>97</v>
      </c>
    </row>
    <row r="20" spans="1:12" x14ac:dyDescent="0.2">
      <c r="A20" s="5"/>
      <c r="B20" s="5"/>
      <c r="C20" s="5"/>
      <c r="D20" s="5"/>
      <c r="E20" s="5"/>
      <c r="F20" s="5"/>
      <c r="G20" s="5"/>
    </row>
    <row r="21" spans="1:12" ht="15" x14ac:dyDescent="0.2">
      <c r="A21" s="396" t="s">
        <v>104</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BC902-FC35-4E8E-B1F2-5712F43097AB}">
  <dimension ref="A2:M21"/>
  <sheetViews>
    <sheetView zoomScaleNormal="100" workbookViewId="0">
      <selection activeCell="I4" sqref="I4:K10"/>
    </sheetView>
  </sheetViews>
  <sheetFormatPr defaultColWidth="8.83203125" defaultRowHeight="14.25" x14ac:dyDescent="0.2"/>
  <cols>
    <col min="1" max="1" width="50" style="2" customWidth="1"/>
    <col min="2" max="7" width="11.83203125" style="2" customWidth="1"/>
    <col min="8" max="8" width="16.1640625" style="47" customWidth="1"/>
    <col min="9" max="11" width="19" style="48" customWidth="1"/>
    <col min="12" max="13" width="56.6640625" style="2" customWidth="1"/>
    <col min="14" max="16384" width="8.83203125" style="2"/>
  </cols>
  <sheetData>
    <row r="2" spans="1:13" ht="17.100000000000001" customHeight="1" x14ac:dyDescent="0.2">
      <c r="A2" s="11" t="s">
        <v>411</v>
      </c>
      <c r="B2" s="11"/>
      <c r="C2" s="11"/>
      <c r="D2" s="11"/>
      <c r="E2" s="11"/>
      <c r="F2" s="11"/>
      <c r="G2" s="11"/>
    </row>
    <row r="3" spans="1:13" ht="45" x14ac:dyDescent="0.2">
      <c r="A3" s="17" t="s">
        <v>37</v>
      </c>
      <c r="B3" s="17" t="s">
        <v>38</v>
      </c>
      <c r="C3" s="17" t="s">
        <v>39</v>
      </c>
      <c r="D3" s="17" t="s">
        <v>40</v>
      </c>
      <c r="E3" s="17" t="s">
        <v>41</v>
      </c>
      <c r="F3" s="17" t="s">
        <v>42</v>
      </c>
      <c r="G3" s="17" t="s">
        <v>43</v>
      </c>
      <c r="H3" s="33" t="s">
        <v>44</v>
      </c>
      <c r="I3" s="17" t="s">
        <v>45</v>
      </c>
      <c r="J3" s="17" t="s">
        <v>46</v>
      </c>
      <c r="K3" s="17" t="s">
        <v>47</v>
      </c>
      <c r="L3" s="57" t="s">
        <v>48</v>
      </c>
      <c r="M3" s="57" t="s">
        <v>249</v>
      </c>
    </row>
    <row r="4" spans="1:13" ht="28.5" x14ac:dyDescent="0.2">
      <c r="A4" s="90" t="s">
        <v>412</v>
      </c>
      <c r="B4" s="90" t="s">
        <v>60</v>
      </c>
      <c r="C4" s="90" t="s">
        <v>60</v>
      </c>
      <c r="D4" s="90" t="s">
        <v>60</v>
      </c>
      <c r="E4" s="90" t="s">
        <v>60</v>
      </c>
      <c r="F4" s="90" t="s">
        <v>60</v>
      </c>
      <c r="G4" s="90" t="s">
        <v>60</v>
      </c>
      <c r="H4" s="91">
        <v>6365</v>
      </c>
      <c r="I4" s="408" t="s">
        <v>56</v>
      </c>
      <c r="J4" s="408">
        <v>44801</v>
      </c>
      <c r="K4" s="409">
        <v>41234</v>
      </c>
      <c r="L4" s="82" t="s">
        <v>413</v>
      </c>
      <c r="M4" s="80"/>
    </row>
    <row r="5" spans="1:13" ht="28.5" x14ac:dyDescent="0.2">
      <c r="A5" s="81" t="s">
        <v>414</v>
      </c>
      <c r="B5" s="81" t="s">
        <v>51</v>
      </c>
      <c r="C5" s="81" t="s">
        <v>51</v>
      </c>
      <c r="D5" s="81" t="s">
        <v>52</v>
      </c>
      <c r="E5" s="81" t="s">
        <v>51</v>
      </c>
      <c r="F5" s="81" t="s">
        <v>52</v>
      </c>
      <c r="G5" s="81" t="s">
        <v>52</v>
      </c>
      <c r="H5" s="77" t="s">
        <v>56</v>
      </c>
      <c r="I5" s="408">
        <v>44607</v>
      </c>
      <c r="J5" s="408">
        <v>44712</v>
      </c>
      <c r="K5" s="409">
        <v>41235</v>
      </c>
      <c r="L5" s="82" t="s">
        <v>415</v>
      </c>
      <c r="M5" s="80"/>
    </row>
    <row r="6" spans="1:13" ht="42.75" x14ac:dyDescent="0.2">
      <c r="A6" s="81" t="s">
        <v>416</v>
      </c>
      <c r="B6" s="81" t="s">
        <v>52</v>
      </c>
      <c r="C6" s="81" t="s">
        <v>51</v>
      </c>
      <c r="D6" s="81" t="s">
        <v>51</v>
      </c>
      <c r="E6" s="81" t="s">
        <v>52</v>
      </c>
      <c r="F6" s="81" t="s">
        <v>51</v>
      </c>
      <c r="G6" s="81" t="s">
        <v>52</v>
      </c>
      <c r="H6" s="77">
        <v>15.6</v>
      </c>
      <c r="I6" s="408">
        <v>44621</v>
      </c>
      <c r="J6" s="408">
        <v>44712</v>
      </c>
      <c r="K6" s="409">
        <v>44624</v>
      </c>
      <c r="L6" s="82" t="s">
        <v>417</v>
      </c>
      <c r="M6" s="82" t="s">
        <v>418</v>
      </c>
    </row>
    <row r="7" spans="1:13" ht="42.75" x14ac:dyDescent="0.2">
      <c r="A7" s="45" t="s">
        <v>419</v>
      </c>
      <c r="B7" s="81" t="s">
        <v>51</v>
      </c>
      <c r="C7" s="81" t="s">
        <v>51</v>
      </c>
      <c r="D7" s="81" t="s">
        <v>52</v>
      </c>
      <c r="E7" s="81" t="s">
        <v>51</v>
      </c>
      <c r="F7" s="81" t="s">
        <v>52</v>
      </c>
      <c r="G7" s="81" t="s">
        <v>52</v>
      </c>
      <c r="H7" s="77">
        <v>303</v>
      </c>
      <c r="I7" s="408">
        <v>44621</v>
      </c>
      <c r="J7" s="408">
        <v>44926</v>
      </c>
      <c r="K7" s="409">
        <v>44661</v>
      </c>
      <c r="L7" s="130" t="s">
        <v>420</v>
      </c>
      <c r="M7" s="130" t="s">
        <v>421</v>
      </c>
    </row>
    <row r="8" spans="1:13" ht="42.75" x14ac:dyDescent="0.2">
      <c r="A8" s="81" t="s">
        <v>414</v>
      </c>
      <c r="B8" s="81" t="s">
        <v>51</v>
      </c>
      <c r="C8" s="81" t="s">
        <v>51</v>
      </c>
      <c r="D8" s="81" t="s">
        <v>52</v>
      </c>
      <c r="E8" s="81" t="s">
        <v>51</v>
      </c>
      <c r="F8" s="81" t="s">
        <v>52</v>
      </c>
      <c r="G8" s="81" t="s">
        <v>52</v>
      </c>
      <c r="H8" s="77" t="s">
        <v>56</v>
      </c>
      <c r="I8" s="408">
        <v>44682</v>
      </c>
      <c r="J8" s="408">
        <v>44773</v>
      </c>
      <c r="K8" s="409" t="s">
        <v>56</v>
      </c>
      <c r="L8" s="82" t="s">
        <v>422</v>
      </c>
      <c r="M8" s="82" t="s">
        <v>423</v>
      </c>
    </row>
    <row r="9" spans="1:13" ht="42.75" x14ac:dyDescent="0.2">
      <c r="A9" s="81" t="s">
        <v>424</v>
      </c>
      <c r="B9" s="81" t="s">
        <v>52</v>
      </c>
      <c r="C9" s="81" t="s">
        <v>51</v>
      </c>
      <c r="D9" s="81" t="s">
        <v>51</v>
      </c>
      <c r="E9" s="81" t="s">
        <v>52</v>
      </c>
      <c r="F9" s="81" t="s">
        <v>51</v>
      </c>
      <c r="G9" s="81" t="s">
        <v>52</v>
      </c>
      <c r="H9" s="200">
        <v>760</v>
      </c>
      <c r="I9" s="408" t="s">
        <v>56</v>
      </c>
      <c r="J9" s="408" t="s">
        <v>56</v>
      </c>
      <c r="K9" s="409">
        <v>44772</v>
      </c>
      <c r="L9" s="82" t="s">
        <v>425</v>
      </c>
      <c r="M9" s="80"/>
    </row>
    <row r="10" spans="1:13" ht="28.5" x14ac:dyDescent="0.2">
      <c r="A10" s="81" t="s">
        <v>426</v>
      </c>
      <c r="B10" s="81" t="s">
        <v>52</v>
      </c>
      <c r="C10" s="81" t="s">
        <v>51</v>
      </c>
      <c r="D10" s="81" t="s">
        <v>52</v>
      </c>
      <c r="E10" s="81" t="s">
        <v>52</v>
      </c>
      <c r="F10" s="81" t="s">
        <v>51</v>
      </c>
      <c r="G10" s="81" t="s">
        <v>52</v>
      </c>
      <c r="H10" s="200">
        <v>1600</v>
      </c>
      <c r="I10" s="408">
        <v>44562</v>
      </c>
      <c r="J10" s="408">
        <v>45291</v>
      </c>
      <c r="K10" s="409">
        <v>44772</v>
      </c>
      <c r="L10" s="82" t="s">
        <v>427</v>
      </c>
      <c r="M10" s="80"/>
    </row>
    <row r="11" spans="1:13" ht="15" thickBot="1" x14ac:dyDescent="0.25">
      <c r="A11" s="72"/>
      <c r="B11" s="72"/>
      <c r="C11" s="72"/>
      <c r="D11" s="72"/>
      <c r="E11" s="72"/>
      <c r="F11" s="72"/>
      <c r="G11" s="72"/>
      <c r="H11" s="203"/>
      <c r="I11" s="70"/>
      <c r="J11" s="70"/>
      <c r="K11" s="71"/>
      <c r="L11" s="183"/>
    </row>
    <row r="12" spans="1:13" ht="15" customHeight="1" x14ac:dyDescent="0.2">
      <c r="A12" s="60" t="s">
        <v>96</v>
      </c>
      <c r="B12" s="98" t="s">
        <v>51</v>
      </c>
      <c r="C12" s="98" t="s">
        <v>51</v>
      </c>
      <c r="D12" s="98"/>
      <c r="E12" s="98"/>
      <c r="F12" s="98"/>
      <c r="G12" s="98" t="s">
        <v>52</v>
      </c>
      <c r="H12" s="204">
        <f>SUMIF($G$4:$G$11,"no",$H$4:$H$11)</f>
        <v>2678.6</v>
      </c>
      <c r="I12" s="269"/>
      <c r="J12" s="269"/>
      <c r="K12" s="269"/>
      <c r="L12" s="2" t="s">
        <v>97</v>
      </c>
    </row>
    <row r="13" spans="1:13" x14ac:dyDescent="0.2">
      <c r="A13" s="62" t="s">
        <v>98</v>
      </c>
      <c r="B13" s="44" t="s">
        <v>51</v>
      </c>
      <c r="C13" s="44" t="s">
        <v>52</v>
      </c>
      <c r="D13" s="44" t="s">
        <v>51</v>
      </c>
      <c r="E13" s="44" t="s">
        <v>51</v>
      </c>
      <c r="F13" s="44" t="s">
        <v>51</v>
      </c>
      <c r="G13" s="44" t="s">
        <v>52</v>
      </c>
      <c r="H13" s="279">
        <f>SUMIFS(H4:H11, B4:B11, "yes")</f>
        <v>303</v>
      </c>
      <c r="L13" s="2" t="s">
        <v>97</v>
      </c>
    </row>
    <row r="14" spans="1:13" x14ac:dyDescent="0.2">
      <c r="A14" s="62" t="s">
        <v>99</v>
      </c>
      <c r="B14" s="44" t="s">
        <v>51</v>
      </c>
      <c r="C14" s="44" t="s">
        <v>52</v>
      </c>
      <c r="D14" s="44" t="s">
        <v>51</v>
      </c>
      <c r="E14" s="44" t="s">
        <v>52</v>
      </c>
      <c r="F14" s="44" t="s">
        <v>51</v>
      </c>
      <c r="G14" s="44" t="s">
        <v>52</v>
      </c>
      <c r="H14" s="132">
        <f>SUMIFS($H$4:$H$11, $B$4:$B$11, "yes", $D$4:$D$11, "yes", $F$4:$F$11, "yes")</f>
        <v>0</v>
      </c>
      <c r="L14" s="2" t="s">
        <v>97</v>
      </c>
    </row>
    <row r="15" spans="1:13" x14ac:dyDescent="0.2">
      <c r="A15" s="62" t="s">
        <v>100</v>
      </c>
      <c r="B15" s="44" t="s">
        <v>51</v>
      </c>
      <c r="C15" s="44" t="s">
        <v>52</v>
      </c>
      <c r="D15" s="44" t="s">
        <v>52</v>
      </c>
      <c r="E15" s="44" t="s">
        <v>52</v>
      </c>
      <c r="F15" s="44" t="s">
        <v>51</v>
      </c>
      <c r="G15" s="44" t="s">
        <v>52</v>
      </c>
      <c r="H15" s="132">
        <f>SUMIFS($H$4:$H$11, $B$4:$B$11, "yes", $D$4:$D$11, "no", $F$4:$F$11, "yes")</f>
        <v>0</v>
      </c>
      <c r="L15" s="2" t="s">
        <v>97</v>
      </c>
    </row>
    <row r="16" spans="1:13" x14ac:dyDescent="0.2">
      <c r="A16" s="62" t="s">
        <v>101</v>
      </c>
      <c r="B16" s="44" t="s">
        <v>51</v>
      </c>
      <c r="C16" s="44" t="s">
        <v>52</v>
      </c>
      <c r="D16" s="44" t="s">
        <v>51</v>
      </c>
      <c r="E16" s="44" t="s">
        <v>51</v>
      </c>
      <c r="F16" s="44" t="s">
        <v>52</v>
      </c>
      <c r="G16" s="44" t="s">
        <v>52</v>
      </c>
      <c r="H16" s="132">
        <f>SUMIFS($H$4:$H$11, $B$4:$B$11, "yes", $D$4:$D$11, "yes", $E$4:$E$11, "yes")</f>
        <v>0</v>
      </c>
      <c r="L16" s="2" t="s">
        <v>97</v>
      </c>
    </row>
    <row r="17" spans="1:12" ht="18.600000000000001" customHeight="1" x14ac:dyDescent="0.2">
      <c r="A17" s="62" t="s">
        <v>102</v>
      </c>
      <c r="B17" s="44" t="s">
        <v>51</v>
      </c>
      <c r="C17" s="44" t="s">
        <v>52</v>
      </c>
      <c r="D17" s="44" t="s">
        <v>52</v>
      </c>
      <c r="E17" s="44" t="s">
        <v>51</v>
      </c>
      <c r="F17" s="44" t="s">
        <v>52</v>
      </c>
      <c r="G17" s="44" t="s">
        <v>52</v>
      </c>
      <c r="H17" s="279">
        <f>SUMIFS($H$4:$H$11, $B$4:$B$11, "yes", $D$4:$D$11, "no", $E$4:$E$11, "yes")</f>
        <v>303</v>
      </c>
      <c r="L17" s="2" t="s">
        <v>97</v>
      </c>
    </row>
    <row r="18" spans="1:12" ht="15" thickBot="1" x14ac:dyDescent="0.25">
      <c r="A18" s="133" t="s">
        <v>103</v>
      </c>
      <c r="B18" s="141" t="s">
        <v>52</v>
      </c>
      <c r="C18" s="170" t="s">
        <v>52</v>
      </c>
      <c r="D18" s="170" t="s">
        <v>52</v>
      </c>
      <c r="E18" s="170" t="s">
        <v>52</v>
      </c>
      <c r="F18" s="170" t="s">
        <v>52</v>
      </c>
      <c r="G18" s="141" t="s">
        <v>51</v>
      </c>
      <c r="H18" s="247">
        <f>SUMIFS(H4:H11, G4:G11, "yes")</f>
        <v>0</v>
      </c>
      <c r="L18" s="2" t="s">
        <v>97</v>
      </c>
    </row>
    <row r="21" spans="1:12" ht="15" x14ac:dyDescent="0.2">
      <c r="A21" s="396" t="s">
        <v>104</v>
      </c>
    </row>
  </sheetData>
  <hyperlinks>
    <hyperlink ref="L4" r:id="rId1" xr:uid="{D696896D-07B6-4AE9-8F20-459455F403CB}"/>
    <hyperlink ref="L5" r:id="rId2" xr:uid="{D1AF9B00-9863-414C-A699-116DC037FE03}"/>
    <hyperlink ref="L6" r:id="rId3" xr:uid="{295BD940-F37C-40F0-8C54-E9E48BF1B140}"/>
    <hyperlink ref="L7" r:id="rId4" xr:uid="{6ACD8708-33F5-4737-AD0A-A38D7279BDC4}"/>
    <hyperlink ref="L8" r:id="rId5" xr:uid="{7FB3E3D6-4A13-4357-98FA-45AEC9C04A05}"/>
    <hyperlink ref="L9" r:id="rId6" xr:uid="{490D8B38-C9B7-411C-AC9E-B36940FC8692}"/>
    <hyperlink ref="L10" r:id="rId7" xr:uid="{F819340D-8023-467A-94C9-33C67F7BF4C1}"/>
    <hyperlink ref="M6" r:id="rId8" xr:uid="{95848044-65AE-4E49-BB6C-807CE8EAA682}"/>
    <hyperlink ref="M7" r:id="rId9" xr:uid="{A463E253-3FBB-42C4-B6D1-431F90056364}"/>
    <hyperlink ref="M8" r:id="rId10" xr:uid="{8E776112-FA16-4E12-97E9-621FE5A26CA8}"/>
  </hyperlinks>
  <pageMargins left="0.7" right="0.7" top="0.75" bottom="0.75" header="0.3" footer="0.3"/>
  <pageSetup paperSize="9" orientation="portrait" r:id="rId11"/>
  <legacyDrawing r:id="rId1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06397-A28D-4E73-AC2A-094ECAD3CB27}">
  <dimension ref="A2:M34"/>
  <sheetViews>
    <sheetView topLeftCell="A9" zoomScale="70" zoomScaleNormal="100" workbookViewId="0">
      <selection activeCell="A34" sqref="A34"/>
    </sheetView>
  </sheetViews>
  <sheetFormatPr defaultColWidth="8.83203125" defaultRowHeight="14.25" x14ac:dyDescent="0.2"/>
  <cols>
    <col min="1" max="1" width="48" style="2" customWidth="1"/>
    <col min="2" max="7" width="15.1640625" style="2" customWidth="1"/>
    <col min="8" max="8" width="15.5" style="47" customWidth="1"/>
    <col min="9" max="11" width="18.6640625" style="48" customWidth="1"/>
    <col min="12" max="13" width="48.33203125" style="56" customWidth="1"/>
    <col min="14" max="16384" width="8.83203125" style="2"/>
  </cols>
  <sheetData>
    <row r="2" spans="1:13" ht="15" x14ac:dyDescent="0.2">
      <c r="A2" s="2" t="s">
        <v>428</v>
      </c>
    </row>
    <row r="3" spans="1:13" ht="45" x14ac:dyDescent="0.2">
      <c r="A3" s="163" t="s">
        <v>37</v>
      </c>
      <c r="B3" s="164" t="s">
        <v>38</v>
      </c>
      <c r="C3" s="164" t="s">
        <v>39</v>
      </c>
      <c r="D3" s="164" t="s">
        <v>40</v>
      </c>
      <c r="E3" s="164" t="s">
        <v>41</v>
      </c>
      <c r="F3" s="164" t="s">
        <v>42</v>
      </c>
      <c r="G3" s="163" t="s">
        <v>43</v>
      </c>
      <c r="H3" s="259" t="s">
        <v>44</v>
      </c>
      <c r="I3" s="164" t="s">
        <v>45</v>
      </c>
      <c r="J3" s="164" t="s">
        <v>46</v>
      </c>
      <c r="K3" s="164" t="s">
        <v>47</v>
      </c>
      <c r="L3" s="117" t="s">
        <v>48</v>
      </c>
      <c r="M3" s="57" t="s">
        <v>249</v>
      </c>
    </row>
    <row r="4" spans="1:13" ht="62.45" customHeight="1" x14ac:dyDescent="0.2">
      <c r="A4" s="184" t="s">
        <v>429</v>
      </c>
      <c r="B4" s="185" t="s">
        <v>51</v>
      </c>
      <c r="C4" s="185" t="s">
        <v>52</v>
      </c>
      <c r="D4" s="185" t="s">
        <v>52</v>
      </c>
      <c r="E4" s="185" t="s">
        <v>52</v>
      </c>
      <c r="F4" s="185" t="s">
        <v>51</v>
      </c>
      <c r="G4" s="185" t="s">
        <v>52</v>
      </c>
      <c r="H4" s="55">
        <v>400</v>
      </c>
      <c r="I4" s="397">
        <v>44564</v>
      </c>
      <c r="J4" s="398" t="s">
        <v>300</v>
      </c>
      <c r="K4" s="398" t="s">
        <v>430</v>
      </c>
      <c r="L4" s="23" t="s">
        <v>431</v>
      </c>
      <c r="M4" s="81"/>
    </row>
    <row r="5" spans="1:13" ht="57" x14ac:dyDescent="0.2">
      <c r="A5" s="184" t="s">
        <v>432</v>
      </c>
      <c r="B5" s="185" t="s">
        <v>51</v>
      </c>
      <c r="C5" s="185" t="s">
        <v>52</v>
      </c>
      <c r="D5" s="185" t="s">
        <v>51</v>
      </c>
      <c r="E5" s="185" t="s">
        <v>52</v>
      </c>
      <c r="F5" s="185" t="s">
        <v>51</v>
      </c>
      <c r="G5" s="185" t="s">
        <v>52</v>
      </c>
      <c r="H5" s="55">
        <v>146</v>
      </c>
      <c r="I5" s="397">
        <v>44562</v>
      </c>
      <c r="J5" s="398" t="s">
        <v>300</v>
      </c>
      <c r="K5" s="398" t="s">
        <v>433</v>
      </c>
      <c r="L5" s="23" t="s">
        <v>434</v>
      </c>
      <c r="M5" s="81"/>
    </row>
    <row r="6" spans="1:13" ht="42.75" x14ac:dyDescent="0.2">
      <c r="A6" s="184" t="s">
        <v>435</v>
      </c>
      <c r="B6" s="185" t="s">
        <v>51</v>
      </c>
      <c r="C6" s="185" t="s">
        <v>51</v>
      </c>
      <c r="D6" s="185" t="s">
        <v>52</v>
      </c>
      <c r="E6" s="185" t="s">
        <v>51</v>
      </c>
      <c r="F6" s="185" t="s">
        <v>52</v>
      </c>
      <c r="G6" s="185" t="s">
        <v>52</v>
      </c>
      <c r="H6" s="55">
        <v>377</v>
      </c>
      <c r="I6" s="397">
        <v>44566</v>
      </c>
      <c r="J6" s="397" t="s">
        <v>436</v>
      </c>
      <c r="K6" s="398" t="s">
        <v>437</v>
      </c>
      <c r="L6" s="82" t="s">
        <v>438</v>
      </c>
      <c r="M6" s="81"/>
    </row>
    <row r="7" spans="1:13" ht="28.5" x14ac:dyDescent="0.2">
      <c r="A7" s="184" t="s">
        <v>439</v>
      </c>
      <c r="B7" s="185" t="s">
        <v>51</v>
      </c>
      <c r="C7" s="185" t="s">
        <v>51</v>
      </c>
      <c r="D7" s="185" t="s">
        <v>52</v>
      </c>
      <c r="E7" s="185" t="s">
        <v>52</v>
      </c>
      <c r="F7" s="185" t="s">
        <v>51</v>
      </c>
      <c r="G7" s="185" t="s">
        <v>52</v>
      </c>
      <c r="H7" s="55" t="s">
        <v>56</v>
      </c>
      <c r="I7" s="397">
        <v>44562</v>
      </c>
      <c r="J7" s="398" t="s">
        <v>300</v>
      </c>
      <c r="K7" s="397">
        <v>44481</v>
      </c>
      <c r="L7" s="82" t="s">
        <v>440</v>
      </c>
      <c r="M7" s="81"/>
    </row>
    <row r="8" spans="1:13" ht="57" x14ac:dyDescent="0.2">
      <c r="A8" s="184" t="s">
        <v>441</v>
      </c>
      <c r="B8" s="185" t="s">
        <v>51</v>
      </c>
      <c r="C8" s="185" t="s">
        <v>52</v>
      </c>
      <c r="D8" s="185" t="s">
        <v>51</v>
      </c>
      <c r="E8" s="185" t="s">
        <v>52</v>
      </c>
      <c r="F8" s="185" t="s">
        <v>51</v>
      </c>
      <c r="G8" s="185" t="s">
        <v>52</v>
      </c>
      <c r="H8" s="55">
        <v>109</v>
      </c>
      <c r="I8" s="397">
        <v>44562</v>
      </c>
      <c r="J8" s="398" t="s">
        <v>300</v>
      </c>
      <c r="K8" s="397">
        <v>44481</v>
      </c>
      <c r="L8" s="82" t="s">
        <v>442</v>
      </c>
      <c r="M8" s="81"/>
    </row>
    <row r="9" spans="1:13" ht="42.75" x14ac:dyDescent="0.2">
      <c r="A9" s="184" t="s">
        <v>443</v>
      </c>
      <c r="B9" s="185" t="s">
        <v>52</v>
      </c>
      <c r="C9" s="185" t="s">
        <v>51</v>
      </c>
      <c r="D9" s="185" t="s">
        <v>51</v>
      </c>
      <c r="E9" s="185" t="s">
        <v>52</v>
      </c>
      <c r="F9" s="185" t="s">
        <v>51</v>
      </c>
      <c r="G9" s="185" t="s">
        <v>52</v>
      </c>
      <c r="H9" s="55">
        <v>1250</v>
      </c>
      <c r="I9" s="397">
        <v>44570</v>
      </c>
      <c r="J9" s="397" t="s">
        <v>444</v>
      </c>
      <c r="K9" s="398" t="s">
        <v>445</v>
      </c>
      <c r="L9" s="80" t="s">
        <v>446</v>
      </c>
      <c r="M9" s="81"/>
    </row>
    <row r="10" spans="1:13" ht="47.25" customHeight="1" x14ac:dyDescent="0.2">
      <c r="A10" s="184" t="s">
        <v>447</v>
      </c>
      <c r="B10" s="185" t="s">
        <v>52</v>
      </c>
      <c r="C10" s="185" t="s">
        <v>51</v>
      </c>
      <c r="D10" s="185" t="s">
        <v>51</v>
      </c>
      <c r="E10" s="185" t="s">
        <v>52</v>
      </c>
      <c r="F10" s="185" t="s">
        <v>51</v>
      </c>
      <c r="G10" s="185" t="s">
        <v>52</v>
      </c>
      <c r="H10" s="55">
        <v>200</v>
      </c>
      <c r="I10" s="397">
        <v>44562</v>
      </c>
      <c r="J10" s="398" t="s">
        <v>300</v>
      </c>
      <c r="K10" s="398" t="s">
        <v>445</v>
      </c>
      <c r="L10" s="80" t="s">
        <v>446</v>
      </c>
      <c r="M10" s="81"/>
    </row>
    <row r="11" spans="1:13" ht="28.5" x14ac:dyDescent="0.2">
      <c r="A11" s="44" t="s">
        <v>448</v>
      </c>
      <c r="B11" s="97" t="s">
        <v>51</v>
      </c>
      <c r="C11" s="97" t="s">
        <v>218</v>
      </c>
      <c r="D11" s="97" t="s">
        <v>51</v>
      </c>
      <c r="E11" s="97" t="s">
        <v>52</v>
      </c>
      <c r="F11" s="97" t="s">
        <v>51</v>
      </c>
      <c r="G11" s="97" t="s">
        <v>52</v>
      </c>
      <c r="H11" s="187">
        <v>63</v>
      </c>
      <c r="I11" s="397">
        <v>44927</v>
      </c>
      <c r="J11" s="397">
        <v>45291</v>
      </c>
      <c r="K11" s="397">
        <v>44831</v>
      </c>
      <c r="L11" s="82" t="s">
        <v>449</v>
      </c>
      <c r="M11" s="81"/>
    </row>
    <row r="12" spans="1:13" ht="51" x14ac:dyDescent="0.2">
      <c r="A12" s="44" t="s">
        <v>450</v>
      </c>
      <c r="B12" s="97" t="s">
        <v>51</v>
      </c>
      <c r="C12" s="97" t="s">
        <v>218</v>
      </c>
      <c r="D12" s="97" t="s">
        <v>51</v>
      </c>
      <c r="E12" s="97" t="s">
        <v>52</v>
      </c>
      <c r="F12" s="97" t="s">
        <v>51</v>
      </c>
      <c r="G12" s="97" t="s">
        <v>52</v>
      </c>
      <c r="H12" s="187">
        <v>86</v>
      </c>
      <c r="I12" s="397">
        <v>44621</v>
      </c>
      <c r="J12" s="397">
        <v>44651</v>
      </c>
      <c r="K12" s="397">
        <v>44602</v>
      </c>
      <c r="L12" s="23" t="s">
        <v>451</v>
      </c>
      <c r="M12" s="81"/>
    </row>
    <row r="13" spans="1:13" ht="28.5" x14ac:dyDescent="0.2">
      <c r="A13" s="44" t="s">
        <v>452</v>
      </c>
      <c r="B13" s="97" t="s">
        <v>51</v>
      </c>
      <c r="C13" s="97" t="s">
        <v>218</v>
      </c>
      <c r="D13" s="97" t="s">
        <v>51</v>
      </c>
      <c r="E13" s="97" t="s">
        <v>52</v>
      </c>
      <c r="F13" s="97" t="s">
        <v>51</v>
      </c>
      <c r="G13" s="97" t="s">
        <v>52</v>
      </c>
      <c r="H13" s="187">
        <v>149</v>
      </c>
      <c r="I13" s="397">
        <v>44572</v>
      </c>
      <c r="J13" s="397">
        <v>44926</v>
      </c>
      <c r="K13" s="398" t="s">
        <v>445</v>
      </c>
      <c r="L13" s="82" t="s">
        <v>449</v>
      </c>
      <c r="M13" s="81"/>
    </row>
    <row r="14" spans="1:13" ht="42.75" x14ac:dyDescent="0.2">
      <c r="A14" s="44" t="s">
        <v>453</v>
      </c>
      <c r="B14" s="97" t="s">
        <v>51</v>
      </c>
      <c r="C14" s="97" t="s">
        <v>52</v>
      </c>
      <c r="D14" s="97" t="s">
        <v>52</v>
      </c>
      <c r="E14" s="97" t="s">
        <v>52</v>
      </c>
      <c r="F14" s="97" t="s">
        <v>51</v>
      </c>
      <c r="G14" s="97" t="s">
        <v>218</v>
      </c>
      <c r="H14" s="187">
        <v>206</v>
      </c>
      <c r="I14" s="397">
        <v>44809</v>
      </c>
      <c r="J14" s="397">
        <v>45291</v>
      </c>
      <c r="K14" s="397">
        <v>44807</v>
      </c>
      <c r="L14" s="186" t="s">
        <v>454</v>
      </c>
      <c r="M14" s="81"/>
    </row>
    <row r="15" spans="1:13" ht="28.5" x14ac:dyDescent="0.2">
      <c r="A15" s="44" t="s">
        <v>455</v>
      </c>
      <c r="B15" s="97" t="s">
        <v>51</v>
      </c>
      <c r="C15" s="97" t="s">
        <v>51</v>
      </c>
      <c r="D15" s="97" t="s">
        <v>52</v>
      </c>
      <c r="E15" s="97" t="s">
        <v>51</v>
      </c>
      <c r="F15" s="97" t="s">
        <v>52</v>
      </c>
      <c r="G15" s="97" t="s">
        <v>52</v>
      </c>
      <c r="H15" s="187" t="s">
        <v>56</v>
      </c>
      <c r="I15" s="397">
        <v>44571</v>
      </c>
      <c r="J15" s="397">
        <v>45189</v>
      </c>
      <c r="K15" s="397" t="s">
        <v>456</v>
      </c>
      <c r="L15" s="23" t="s">
        <v>457</v>
      </c>
      <c r="M15" s="81"/>
    </row>
    <row r="16" spans="1:13" ht="71.25" x14ac:dyDescent="0.2">
      <c r="A16" s="44" t="s">
        <v>458</v>
      </c>
      <c r="B16" s="97" t="s">
        <v>51</v>
      </c>
      <c r="C16" s="97" t="s">
        <v>52</v>
      </c>
      <c r="D16" s="97" t="s">
        <v>52</v>
      </c>
      <c r="E16" s="97" t="s">
        <v>52</v>
      </c>
      <c r="F16" s="97" t="s">
        <v>51</v>
      </c>
      <c r="G16" s="97" t="s">
        <v>52</v>
      </c>
      <c r="H16" s="187">
        <v>1.2</v>
      </c>
      <c r="I16" s="397">
        <v>44866</v>
      </c>
      <c r="J16" s="397">
        <v>45046</v>
      </c>
      <c r="K16" s="397" t="s">
        <v>459</v>
      </c>
      <c r="L16" s="82" t="s">
        <v>460</v>
      </c>
      <c r="M16" s="81"/>
    </row>
    <row r="17" spans="1:13" ht="18.600000000000001" customHeight="1" x14ac:dyDescent="0.2">
      <c r="A17" s="44" t="s">
        <v>461</v>
      </c>
      <c r="B17" s="97" t="s">
        <v>51</v>
      </c>
      <c r="C17" s="97" t="s">
        <v>51</v>
      </c>
      <c r="D17" s="97" t="s">
        <v>52</v>
      </c>
      <c r="E17" s="97" t="s">
        <v>51</v>
      </c>
      <c r="F17" s="97" t="s">
        <v>52</v>
      </c>
      <c r="G17" s="97" t="s">
        <v>52</v>
      </c>
      <c r="H17" s="187">
        <v>91</v>
      </c>
      <c r="I17" s="397">
        <v>44566</v>
      </c>
      <c r="J17" s="397" t="s">
        <v>462</v>
      </c>
      <c r="K17" s="397" t="s">
        <v>463</v>
      </c>
      <c r="L17" s="23" t="s">
        <v>464</v>
      </c>
      <c r="M17" s="81"/>
    </row>
    <row r="18" spans="1:13" ht="57" x14ac:dyDescent="0.2">
      <c r="A18" s="44" t="s">
        <v>465</v>
      </c>
      <c r="B18" s="97" t="s">
        <v>51</v>
      </c>
      <c r="C18" s="97" t="s">
        <v>51</v>
      </c>
      <c r="D18" s="97" t="s">
        <v>52</v>
      </c>
      <c r="E18" s="97" t="s">
        <v>51</v>
      </c>
      <c r="F18" s="97" t="s">
        <v>52</v>
      </c>
      <c r="G18" s="97" t="s">
        <v>52</v>
      </c>
      <c r="H18" s="187">
        <v>698</v>
      </c>
      <c r="I18" s="397">
        <v>44807</v>
      </c>
      <c r="J18" s="397" t="s">
        <v>466</v>
      </c>
      <c r="K18" s="397">
        <v>44807</v>
      </c>
      <c r="L18" s="23" t="s">
        <v>467</v>
      </c>
      <c r="M18" s="81"/>
    </row>
    <row r="19" spans="1:13" ht="42.75" x14ac:dyDescent="0.2">
      <c r="A19" s="93" t="s">
        <v>468</v>
      </c>
      <c r="B19" s="188" t="s">
        <v>60</v>
      </c>
      <c r="C19" s="188" t="s">
        <v>60</v>
      </c>
      <c r="D19" s="188" t="s">
        <v>60</v>
      </c>
      <c r="E19" s="188" t="s">
        <v>60</v>
      </c>
      <c r="F19" s="188" t="s">
        <v>60</v>
      </c>
      <c r="G19" s="188" t="s">
        <v>60</v>
      </c>
      <c r="H19" s="189">
        <v>520</v>
      </c>
      <c r="I19" s="397">
        <v>44562</v>
      </c>
      <c r="J19" s="397" t="s">
        <v>56</v>
      </c>
      <c r="K19" s="397">
        <v>44540</v>
      </c>
      <c r="L19" s="186" t="s">
        <v>469</v>
      </c>
      <c r="M19" s="81"/>
    </row>
    <row r="20" spans="1:13" ht="57" x14ac:dyDescent="0.2">
      <c r="A20" s="44" t="s">
        <v>470</v>
      </c>
      <c r="B20" s="97" t="s">
        <v>51</v>
      </c>
      <c r="C20" s="97" t="s">
        <v>51</v>
      </c>
      <c r="D20" s="97" t="s">
        <v>51</v>
      </c>
      <c r="E20" s="97" t="s">
        <v>51</v>
      </c>
      <c r="F20" s="97" t="s">
        <v>52</v>
      </c>
      <c r="G20" s="97" t="s">
        <v>52</v>
      </c>
      <c r="H20" s="187">
        <v>250</v>
      </c>
      <c r="I20" s="397">
        <v>43841</v>
      </c>
      <c r="J20" s="397" t="s">
        <v>466</v>
      </c>
      <c r="K20" s="397">
        <v>44839</v>
      </c>
      <c r="L20" s="186" t="s">
        <v>471</v>
      </c>
      <c r="M20" s="81"/>
    </row>
    <row r="21" spans="1:13" ht="28.9" customHeight="1" x14ac:dyDescent="0.2">
      <c r="A21" s="93" t="s">
        <v>472</v>
      </c>
      <c r="B21" s="188" t="s">
        <v>60</v>
      </c>
      <c r="C21" s="188" t="s">
        <v>60</v>
      </c>
      <c r="D21" s="188" t="s">
        <v>60</v>
      </c>
      <c r="E21" s="188" t="s">
        <v>60</v>
      </c>
      <c r="F21" s="188" t="s">
        <v>60</v>
      </c>
      <c r="G21" s="188" t="s">
        <v>60</v>
      </c>
      <c r="H21" s="189">
        <v>1.1319999999999999</v>
      </c>
      <c r="I21" s="397">
        <v>44927</v>
      </c>
      <c r="J21" s="397" t="s">
        <v>56</v>
      </c>
      <c r="K21" s="397" t="s">
        <v>473</v>
      </c>
      <c r="L21" s="82" t="s">
        <v>474</v>
      </c>
      <c r="M21" s="81"/>
    </row>
    <row r="22" spans="1:13" ht="28.5" x14ac:dyDescent="0.2">
      <c r="A22" s="44" t="s">
        <v>475</v>
      </c>
      <c r="B22" s="97" t="s">
        <v>51</v>
      </c>
      <c r="C22" s="97" t="s">
        <v>52</v>
      </c>
      <c r="D22" s="97" t="s">
        <v>52</v>
      </c>
      <c r="E22" s="97" t="s">
        <v>52</v>
      </c>
      <c r="F22" s="97" t="s">
        <v>51</v>
      </c>
      <c r="G22" s="97" t="s">
        <v>52</v>
      </c>
      <c r="H22" s="187">
        <v>400</v>
      </c>
      <c r="I22" s="397">
        <v>44927</v>
      </c>
      <c r="J22" s="397" t="s">
        <v>476</v>
      </c>
      <c r="K22" s="397" t="s">
        <v>473</v>
      </c>
      <c r="L22" s="82" t="s">
        <v>474</v>
      </c>
      <c r="M22" s="81"/>
    </row>
    <row r="23" spans="1:13" ht="71.25" x14ac:dyDescent="0.2">
      <c r="A23" s="184" t="s">
        <v>477</v>
      </c>
      <c r="B23" s="185" t="s">
        <v>51</v>
      </c>
      <c r="C23" s="185" t="s">
        <v>52</v>
      </c>
      <c r="D23" s="185" t="s">
        <v>52</v>
      </c>
      <c r="E23" s="185" t="s">
        <v>52</v>
      </c>
      <c r="F23" s="185" t="s">
        <v>51</v>
      </c>
      <c r="G23" s="185" t="s">
        <v>52</v>
      </c>
      <c r="H23" s="55">
        <v>1200</v>
      </c>
      <c r="I23" s="397">
        <v>44572</v>
      </c>
      <c r="J23" s="398" t="s">
        <v>478</v>
      </c>
      <c r="K23" s="398" t="s">
        <v>479</v>
      </c>
      <c r="L23" s="149" t="s">
        <v>460</v>
      </c>
      <c r="M23" s="81"/>
    </row>
    <row r="24" spans="1:13" ht="15" thickBot="1" x14ac:dyDescent="0.25">
      <c r="A24" s="190"/>
      <c r="B24" s="190"/>
      <c r="C24" s="190"/>
      <c r="D24" s="190"/>
      <c r="E24" s="190"/>
      <c r="F24" s="190"/>
      <c r="G24" s="190"/>
      <c r="H24" s="191"/>
      <c r="I24" s="316"/>
      <c r="J24" s="317"/>
      <c r="K24" s="318"/>
      <c r="L24" s="161"/>
      <c r="M24" s="72"/>
    </row>
    <row r="25" spans="1:13" ht="15" x14ac:dyDescent="0.2">
      <c r="A25" s="60" t="s">
        <v>96</v>
      </c>
      <c r="B25" s="192" t="s">
        <v>51</v>
      </c>
      <c r="C25" s="192" t="s">
        <v>51</v>
      </c>
      <c r="D25" s="192"/>
      <c r="E25" s="192"/>
      <c r="F25" s="192"/>
      <c r="G25" s="192" t="s">
        <v>52</v>
      </c>
      <c r="H25" s="193">
        <f>SUMIF($G$4:$G$24,"no",$H$4:$H$24)</f>
        <v>5420.2</v>
      </c>
      <c r="I25" s="319"/>
      <c r="L25" s="72" t="s">
        <v>97</v>
      </c>
      <c r="M25" s="72"/>
    </row>
    <row r="26" spans="1:13" x14ac:dyDescent="0.2">
      <c r="A26" s="62" t="s">
        <v>98</v>
      </c>
      <c r="B26" s="44" t="s">
        <v>51</v>
      </c>
      <c r="C26" s="44" t="s">
        <v>52</v>
      </c>
      <c r="D26" s="44" t="s">
        <v>51</v>
      </c>
      <c r="E26" s="44" t="s">
        <v>51</v>
      </c>
      <c r="F26" s="44" t="s">
        <v>51</v>
      </c>
      <c r="G26" s="44" t="s">
        <v>52</v>
      </c>
      <c r="H26" s="63">
        <f>SUMIFS(H4:H24, B4:B24, "yes")</f>
        <v>4176.2</v>
      </c>
      <c r="I26" s="319"/>
      <c r="L26" s="72" t="s">
        <v>97</v>
      </c>
      <c r="M26" s="72"/>
    </row>
    <row r="27" spans="1:13" x14ac:dyDescent="0.2">
      <c r="A27" s="62" t="s">
        <v>99</v>
      </c>
      <c r="B27" s="44" t="s">
        <v>51</v>
      </c>
      <c r="C27" s="44" t="s">
        <v>52</v>
      </c>
      <c r="D27" s="44" t="s">
        <v>51</v>
      </c>
      <c r="E27" s="44" t="s">
        <v>52</v>
      </c>
      <c r="F27" s="44" t="s">
        <v>51</v>
      </c>
      <c r="G27" s="44" t="s">
        <v>52</v>
      </c>
      <c r="H27" s="63">
        <f>SUMIFS($H$4:$H$24, $B$4:$B$24, "yes", $D$4:$D$24, "yes", $F$4:$F$24, "yes")</f>
        <v>553</v>
      </c>
      <c r="I27" s="320"/>
      <c r="L27" s="72" t="s">
        <v>97</v>
      </c>
      <c r="M27" s="72"/>
    </row>
    <row r="28" spans="1:13" x14ac:dyDescent="0.2">
      <c r="A28" s="62" t="s">
        <v>100</v>
      </c>
      <c r="B28" s="44" t="s">
        <v>51</v>
      </c>
      <c r="C28" s="44" t="s">
        <v>52</v>
      </c>
      <c r="D28" s="44" t="s">
        <v>52</v>
      </c>
      <c r="E28" s="44" t="s">
        <v>52</v>
      </c>
      <c r="F28" s="44" t="s">
        <v>51</v>
      </c>
      <c r="G28" s="44" t="s">
        <v>52</v>
      </c>
      <c r="H28" s="63">
        <f>SUMIFS($H$4:$H$24, $B$4:$B$24, "yes", $D$4:$D$24, "no", $F$4:$F$24, "yes")</f>
        <v>2207.1999999999998</v>
      </c>
      <c r="I28" s="319"/>
      <c r="L28" s="72" t="s">
        <v>97</v>
      </c>
      <c r="M28" s="72"/>
    </row>
    <row r="29" spans="1:13" x14ac:dyDescent="0.2">
      <c r="A29" s="62" t="s">
        <v>101</v>
      </c>
      <c r="B29" s="44" t="s">
        <v>51</v>
      </c>
      <c r="C29" s="44" t="s">
        <v>52</v>
      </c>
      <c r="D29" s="44" t="s">
        <v>51</v>
      </c>
      <c r="E29" s="44" t="s">
        <v>51</v>
      </c>
      <c r="F29" s="44" t="s">
        <v>52</v>
      </c>
      <c r="G29" s="44" t="s">
        <v>52</v>
      </c>
      <c r="H29" s="63">
        <f>SUMIFS($H$4:$H$24, $B$4:$B$24, "yes", $D$4:$D$24, "yes", $E$4:$E$24, "yes")</f>
        <v>250</v>
      </c>
      <c r="I29" s="319"/>
      <c r="L29" s="72" t="s">
        <v>97</v>
      </c>
      <c r="M29" s="72"/>
    </row>
    <row r="30" spans="1:13" x14ac:dyDescent="0.2">
      <c r="A30" s="62" t="s">
        <v>102</v>
      </c>
      <c r="B30" s="44" t="s">
        <v>51</v>
      </c>
      <c r="C30" s="44" t="s">
        <v>52</v>
      </c>
      <c r="D30" s="44" t="s">
        <v>52</v>
      </c>
      <c r="E30" s="44" t="s">
        <v>51</v>
      </c>
      <c r="F30" s="44" t="s">
        <v>52</v>
      </c>
      <c r="G30" s="44" t="s">
        <v>52</v>
      </c>
      <c r="H30" s="63">
        <f>SUMIFS($H$4:$H$24, $B$4:$B$24, "yes", $D$4:$D$24, "no", $E$4:$E$24, "yes")</f>
        <v>1166</v>
      </c>
      <c r="I30" s="319"/>
      <c r="L30" s="72" t="s">
        <v>97</v>
      </c>
      <c r="M30" s="72"/>
    </row>
    <row r="31" spans="1:13" ht="15" thickBot="1" x14ac:dyDescent="0.25">
      <c r="A31" s="133" t="s">
        <v>103</v>
      </c>
      <c r="B31" s="141" t="s">
        <v>52</v>
      </c>
      <c r="C31" s="170" t="s">
        <v>52</v>
      </c>
      <c r="D31" s="170" t="s">
        <v>52</v>
      </c>
      <c r="E31" s="170" t="s">
        <v>52</v>
      </c>
      <c r="F31" s="170" t="s">
        <v>52</v>
      </c>
      <c r="G31" s="141" t="s">
        <v>51</v>
      </c>
      <c r="H31" s="66">
        <f>SUMIFS(H4:H24, G4:G24, "yes")</f>
        <v>0</v>
      </c>
      <c r="I31" s="319"/>
      <c r="L31" s="72" t="s">
        <v>97</v>
      </c>
      <c r="M31" s="72"/>
    </row>
    <row r="32" spans="1:13" x14ac:dyDescent="0.2">
      <c r="A32" s="5"/>
      <c r="B32" s="5"/>
      <c r="C32" s="5"/>
      <c r="D32" s="5"/>
      <c r="E32" s="5"/>
      <c r="F32" s="5"/>
      <c r="G32" s="5"/>
    </row>
    <row r="34" spans="1:7" ht="15" x14ac:dyDescent="0.2">
      <c r="A34" s="396" t="s">
        <v>104</v>
      </c>
      <c r="G34" s="56"/>
    </row>
  </sheetData>
  <hyperlinks>
    <hyperlink ref="L23" r:id="rId1" location=":~:text=In%20response%20to%20rising%20energy,households%20with%20their%20energy%20costs" xr:uid="{14A91C3D-B7E8-4655-811D-A188E844A90C}"/>
    <hyperlink ref="L6" r:id="rId2" xr:uid="{A9E2C806-7537-4F46-BFB4-9E3706CCA768}"/>
    <hyperlink ref="L7" r:id="rId3" xr:uid="{D2B03751-4EAA-4A03-A9C9-86F1F1EC7D07}"/>
    <hyperlink ref="L8" r:id="rId4" xr:uid="{1B37FFAE-6B28-413E-AA9A-B30DE104C389}"/>
    <hyperlink ref="L11" r:id="rId5" xr:uid="{B06FFB9F-E98B-4F92-B6DF-8A3AA2CA0E78}"/>
    <hyperlink ref="L13" r:id="rId6" xr:uid="{FCE705E2-3DE7-42B6-90CA-FA2A91940388}"/>
    <hyperlink ref="L16" r:id="rId7" location=":~:text=In%20response%20to%20rising%20energy,households%20with%20their%20energy%20costs" xr:uid="{434822DC-855B-41C9-9A28-564C21A7C32E}"/>
    <hyperlink ref="L21" r:id="rId8" xr:uid="{C6E6BB9D-42FF-44DD-B551-FC93222CDDAB}"/>
    <hyperlink ref="L22" r:id="rId9" xr:uid="{728E1AEB-6294-47F5-9548-6AB0937B16EC}"/>
    <hyperlink ref="L4" r:id="rId10" xr:uid="{D4FAF444-185F-4479-AA00-A10FA3E1E3C3}"/>
    <hyperlink ref="L5" r:id="rId11" xr:uid="{14F83C51-E698-40B1-90F2-122C00822DEA}"/>
    <hyperlink ref="L12" r:id="rId12" xr:uid="{CC5018CD-156A-4811-A86A-EFEB75923C23}"/>
    <hyperlink ref="L15" r:id="rId13" xr:uid="{0665D708-BDA5-4EDD-9C2B-6BFAA867B5FB}"/>
    <hyperlink ref="L17" r:id="rId14" xr:uid="{FD0DDD8A-0B30-40BD-8A4F-4A43C81E6605}"/>
    <hyperlink ref="L18" r:id="rId15" xr:uid="{9ABF7467-75EE-4E3F-9CAC-C79B52CECEE5}"/>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766BE-1475-4F31-ADF1-BA39748D440A}">
  <sheetPr filterMode="1"/>
  <dimension ref="A2:M114"/>
  <sheetViews>
    <sheetView zoomScaleNormal="100" workbookViewId="0">
      <selection activeCell="I7" sqref="I7"/>
    </sheetView>
  </sheetViews>
  <sheetFormatPr defaultColWidth="8.83203125" defaultRowHeight="14.25" x14ac:dyDescent="0.2"/>
  <cols>
    <col min="1" max="1" width="46.33203125" style="2" customWidth="1"/>
    <col min="2" max="7" width="13.33203125" style="2" customWidth="1"/>
    <col min="8" max="8" width="16.33203125" style="47" customWidth="1"/>
    <col min="9" max="11" width="20.33203125" style="48" customWidth="1"/>
    <col min="12" max="13" width="41.5" style="56" customWidth="1"/>
    <col min="14" max="16384" width="8.83203125" style="2"/>
  </cols>
  <sheetData>
    <row r="2" spans="1:13" ht="17.100000000000001" customHeight="1" x14ac:dyDescent="0.2">
      <c r="A2" s="2" t="s">
        <v>480</v>
      </c>
    </row>
    <row r="3" spans="1:13" s="101" customFormat="1" ht="45" x14ac:dyDescent="0.2">
      <c r="A3" s="196" t="s">
        <v>37</v>
      </c>
      <c r="B3" s="197" t="s">
        <v>38</v>
      </c>
      <c r="C3" s="197" t="s">
        <v>39</v>
      </c>
      <c r="D3" s="197" t="s">
        <v>40</v>
      </c>
      <c r="E3" s="197" t="s">
        <v>41</v>
      </c>
      <c r="F3" s="197" t="s">
        <v>42</v>
      </c>
      <c r="G3" s="196" t="s">
        <v>43</v>
      </c>
      <c r="H3" s="259" t="s">
        <v>44</v>
      </c>
      <c r="I3" s="260" t="s">
        <v>45</v>
      </c>
      <c r="J3" s="260" t="s">
        <v>46</v>
      </c>
      <c r="K3" s="260" t="s">
        <v>47</v>
      </c>
      <c r="L3" s="118" t="s">
        <v>48</v>
      </c>
      <c r="M3" s="39" t="s">
        <v>249</v>
      </c>
    </row>
    <row r="4" spans="1:13" ht="28.5" hidden="1" x14ac:dyDescent="0.2">
      <c r="A4" s="90" t="s">
        <v>481</v>
      </c>
      <c r="B4" s="90" t="s">
        <v>60</v>
      </c>
      <c r="C4" s="90" t="s">
        <v>60</v>
      </c>
      <c r="D4" s="90" t="s">
        <v>60</v>
      </c>
      <c r="E4" s="90" t="s">
        <v>60</v>
      </c>
      <c r="F4" s="90" t="s">
        <v>60</v>
      </c>
      <c r="G4" s="90" t="s">
        <v>60</v>
      </c>
      <c r="H4" s="238">
        <v>1400</v>
      </c>
      <c r="I4" s="236">
        <v>44341</v>
      </c>
      <c r="J4" s="236">
        <v>44561</v>
      </c>
      <c r="K4" s="236">
        <v>44341</v>
      </c>
      <c r="L4" s="90" t="s">
        <v>482</v>
      </c>
      <c r="M4" s="80"/>
    </row>
    <row r="5" spans="1:13" ht="57" x14ac:dyDescent="0.2">
      <c r="A5" s="45" t="s">
        <v>483</v>
      </c>
      <c r="B5" s="45" t="s">
        <v>51</v>
      </c>
      <c r="C5" s="45" t="s">
        <v>51</v>
      </c>
      <c r="D5" s="45" t="s">
        <v>52</v>
      </c>
      <c r="E5" s="45" t="s">
        <v>51</v>
      </c>
      <c r="F5" s="45" t="s">
        <v>52</v>
      </c>
      <c r="G5" s="45" t="s">
        <v>52</v>
      </c>
      <c r="H5" s="200">
        <v>3538.4</v>
      </c>
      <c r="I5" s="202">
        <v>44466</v>
      </c>
      <c r="J5" s="202">
        <v>44561</v>
      </c>
      <c r="K5" s="202">
        <v>44466</v>
      </c>
      <c r="L5" s="81" t="s">
        <v>484</v>
      </c>
      <c r="M5" s="80"/>
    </row>
    <row r="6" spans="1:13" ht="42.75" x14ac:dyDescent="0.2">
      <c r="A6" s="45" t="s">
        <v>485</v>
      </c>
      <c r="B6" s="45" t="s">
        <v>51</v>
      </c>
      <c r="C6" s="45" t="s">
        <v>51</v>
      </c>
      <c r="D6" s="45" t="s">
        <v>52</v>
      </c>
      <c r="E6" s="45" t="s">
        <v>51</v>
      </c>
      <c r="F6" s="45" t="s">
        <v>52</v>
      </c>
      <c r="G6" s="45" t="s">
        <v>52</v>
      </c>
      <c r="H6" s="200">
        <v>480</v>
      </c>
      <c r="I6" s="202">
        <v>44562</v>
      </c>
      <c r="J6" s="202">
        <v>44681</v>
      </c>
      <c r="K6" s="202">
        <v>44548</v>
      </c>
      <c r="L6" s="82" t="s">
        <v>486</v>
      </c>
      <c r="M6" s="80"/>
    </row>
    <row r="7" spans="1:13" ht="42.75" x14ac:dyDescent="0.2">
      <c r="A7" s="45" t="s">
        <v>487</v>
      </c>
      <c r="B7" s="45" t="s">
        <v>51</v>
      </c>
      <c r="C7" s="45" t="s">
        <v>51</v>
      </c>
      <c r="D7" s="45" t="s">
        <v>52</v>
      </c>
      <c r="E7" s="45" t="s">
        <v>51</v>
      </c>
      <c r="F7" s="45" t="s">
        <v>52</v>
      </c>
      <c r="G7" s="45" t="s">
        <v>52</v>
      </c>
      <c r="H7" s="200">
        <v>1800</v>
      </c>
      <c r="I7" s="202">
        <v>44562</v>
      </c>
      <c r="J7" s="202">
        <v>44681</v>
      </c>
      <c r="K7" s="202">
        <v>44548</v>
      </c>
      <c r="L7" s="82" t="s">
        <v>486</v>
      </c>
      <c r="M7" s="80"/>
    </row>
    <row r="8" spans="1:13" ht="42.75" x14ac:dyDescent="0.2">
      <c r="A8" s="45" t="s">
        <v>488</v>
      </c>
      <c r="B8" s="45" t="s">
        <v>51</v>
      </c>
      <c r="C8" s="45" t="s">
        <v>51</v>
      </c>
      <c r="D8" s="45" t="s">
        <v>52</v>
      </c>
      <c r="E8" s="45" t="s">
        <v>51</v>
      </c>
      <c r="F8" s="45" t="s">
        <v>52</v>
      </c>
      <c r="G8" s="45" t="s">
        <v>52</v>
      </c>
      <c r="H8" s="200">
        <v>608</v>
      </c>
      <c r="I8" s="202">
        <v>44562</v>
      </c>
      <c r="J8" s="202">
        <v>44681</v>
      </c>
      <c r="K8" s="202">
        <v>44548</v>
      </c>
      <c r="L8" s="82" t="s">
        <v>486</v>
      </c>
      <c r="M8" s="80"/>
    </row>
    <row r="9" spans="1:13" ht="42.75" hidden="1" x14ac:dyDescent="0.2">
      <c r="A9" s="45" t="s">
        <v>489</v>
      </c>
      <c r="B9" s="45" t="s">
        <v>51</v>
      </c>
      <c r="C9" s="45" t="s">
        <v>52</v>
      </c>
      <c r="D9" s="45" t="s">
        <v>51</v>
      </c>
      <c r="E9" s="45" t="s">
        <v>51</v>
      </c>
      <c r="F9" s="45" t="s">
        <v>52</v>
      </c>
      <c r="G9" s="45" t="s">
        <v>52</v>
      </c>
      <c r="H9" s="200">
        <v>912</v>
      </c>
      <c r="I9" s="202">
        <v>44562</v>
      </c>
      <c r="J9" s="202">
        <v>44681</v>
      </c>
      <c r="K9" s="202">
        <v>44548</v>
      </c>
      <c r="L9" s="82" t="s">
        <v>486</v>
      </c>
      <c r="M9" s="80"/>
    </row>
    <row r="10" spans="1:13" ht="28.5" x14ac:dyDescent="0.2">
      <c r="A10" s="45" t="s">
        <v>490</v>
      </c>
      <c r="B10" s="81" t="s">
        <v>52</v>
      </c>
      <c r="C10" s="81" t="s">
        <v>51</v>
      </c>
      <c r="D10" s="81" t="s">
        <v>51</v>
      </c>
      <c r="E10" s="81" t="s">
        <v>52</v>
      </c>
      <c r="F10" s="81" t="s">
        <v>51</v>
      </c>
      <c r="G10" s="45" t="s">
        <v>52</v>
      </c>
      <c r="H10" s="200">
        <v>1740.5</v>
      </c>
      <c r="I10" s="202">
        <v>44588</v>
      </c>
      <c r="J10" s="202">
        <v>44651</v>
      </c>
      <c r="K10" s="202">
        <v>44582</v>
      </c>
      <c r="L10" s="81" t="s">
        <v>484</v>
      </c>
      <c r="M10" s="80"/>
    </row>
    <row r="11" spans="1:13" ht="99.75" x14ac:dyDescent="0.2">
      <c r="A11" s="45" t="s">
        <v>491</v>
      </c>
      <c r="B11" s="174" t="s">
        <v>52</v>
      </c>
      <c r="C11" s="174" t="s">
        <v>51</v>
      </c>
      <c r="D11" s="174" t="s">
        <v>51</v>
      </c>
      <c r="E11" s="174" t="s">
        <v>52</v>
      </c>
      <c r="F11" s="174" t="s">
        <v>51</v>
      </c>
      <c r="G11" s="174" t="s">
        <v>52</v>
      </c>
      <c r="H11" s="200">
        <v>80</v>
      </c>
      <c r="I11" s="202">
        <v>44680</v>
      </c>
      <c r="J11" s="202">
        <v>44926</v>
      </c>
      <c r="K11" s="202">
        <v>44622</v>
      </c>
      <c r="L11" s="81" t="s">
        <v>484</v>
      </c>
      <c r="M11" s="80" t="s">
        <v>492</v>
      </c>
    </row>
    <row r="12" spans="1:13" ht="42.75" x14ac:dyDescent="0.2">
      <c r="A12" s="45" t="s">
        <v>493</v>
      </c>
      <c r="B12" s="81" t="s">
        <v>51</v>
      </c>
      <c r="C12" s="81" t="s">
        <v>51</v>
      </c>
      <c r="D12" s="81" t="s">
        <v>52</v>
      </c>
      <c r="E12" s="81" t="s">
        <v>51</v>
      </c>
      <c r="F12" s="81" t="s">
        <v>52</v>
      </c>
      <c r="G12" s="45" t="s">
        <v>52</v>
      </c>
      <c r="H12" s="200">
        <f>250+592</f>
        <v>842</v>
      </c>
      <c r="I12" s="202">
        <v>44621</v>
      </c>
      <c r="J12" s="202">
        <v>44712</v>
      </c>
      <c r="K12" s="202">
        <v>44622</v>
      </c>
      <c r="L12" s="81" t="s">
        <v>484</v>
      </c>
      <c r="M12" s="80"/>
    </row>
    <row r="13" spans="1:13" ht="71.25" hidden="1" x14ac:dyDescent="0.2">
      <c r="A13" s="45" t="s">
        <v>494</v>
      </c>
      <c r="B13" s="81" t="s">
        <v>51</v>
      </c>
      <c r="C13" s="81" t="s">
        <v>52</v>
      </c>
      <c r="D13" s="81" t="s">
        <v>51</v>
      </c>
      <c r="E13" s="81" t="s">
        <v>51</v>
      </c>
      <c r="F13" s="81" t="s">
        <v>52</v>
      </c>
      <c r="G13" s="45" t="s">
        <v>52</v>
      </c>
      <c r="H13" s="200">
        <v>400</v>
      </c>
      <c r="I13" s="202">
        <v>44622</v>
      </c>
      <c r="J13" s="202">
        <v>44712</v>
      </c>
      <c r="K13" s="202">
        <v>44622</v>
      </c>
      <c r="L13" s="81" t="s">
        <v>484</v>
      </c>
      <c r="M13" s="80" t="s">
        <v>495</v>
      </c>
    </row>
    <row r="14" spans="1:13" ht="99.75" x14ac:dyDescent="0.2">
      <c r="A14" s="45" t="s">
        <v>496</v>
      </c>
      <c r="B14" s="81" t="s">
        <v>52</v>
      </c>
      <c r="C14" s="81" t="s">
        <v>51</v>
      </c>
      <c r="D14" s="81" t="s">
        <v>51</v>
      </c>
      <c r="E14" s="81" t="s">
        <v>52</v>
      </c>
      <c r="F14" s="81" t="s">
        <v>51</v>
      </c>
      <c r="G14" s="45" t="s">
        <v>52</v>
      </c>
      <c r="H14" s="200">
        <v>700</v>
      </c>
      <c r="I14" s="202">
        <v>44680</v>
      </c>
      <c r="J14" s="202">
        <v>44712</v>
      </c>
      <c r="K14" s="202">
        <v>44622</v>
      </c>
      <c r="L14" s="81" t="s">
        <v>484</v>
      </c>
      <c r="M14" s="80" t="s">
        <v>497</v>
      </c>
    </row>
    <row r="15" spans="1:13" ht="99.75" x14ac:dyDescent="0.2">
      <c r="A15" s="45" t="s">
        <v>498</v>
      </c>
      <c r="B15" s="81" t="s">
        <v>52</v>
      </c>
      <c r="C15" s="81" t="s">
        <v>51</v>
      </c>
      <c r="D15" s="81" t="s">
        <v>51</v>
      </c>
      <c r="E15" s="81" t="s">
        <v>52</v>
      </c>
      <c r="F15" s="81" t="s">
        <v>51</v>
      </c>
      <c r="G15" s="45" t="s">
        <v>52</v>
      </c>
      <c r="H15" s="200">
        <v>522</v>
      </c>
      <c r="I15" s="202">
        <v>44680</v>
      </c>
      <c r="J15" s="202">
        <v>44926</v>
      </c>
      <c r="K15" s="202">
        <v>44622</v>
      </c>
      <c r="L15" s="81" t="s">
        <v>484</v>
      </c>
      <c r="M15" s="80" t="s">
        <v>499</v>
      </c>
    </row>
    <row r="16" spans="1:13" ht="71.25" x14ac:dyDescent="0.2">
      <c r="A16" s="45" t="s">
        <v>500</v>
      </c>
      <c r="B16" s="81" t="s">
        <v>51</v>
      </c>
      <c r="C16" s="81" t="s">
        <v>51</v>
      </c>
      <c r="D16" s="81" t="s">
        <v>52</v>
      </c>
      <c r="E16" s="81" t="s">
        <v>51</v>
      </c>
      <c r="F16" s="81" t="s">
        <v>52</v>
      </c>
      <c r="G16" s="45" t="s">
        <v>52</v>
      </c>
      <c r="H16" s="200">
        <v>3000</v>
      </c>
      <c r="I16" s="202">
        <v>44680</v>
      </c>
      <c r="J16" s="202">
        <v>44712</v>
      </c>
      <c r="K16" s="202">
        <v>44622</v>
      </c>
      <c r="L16" s="81" t="s">
        <v>484</v>
      </c>
      <c r="M16" s="80" t="s">
        <v>495</v>
      </c>
    </row>
    <row r="17" spans="1:13" ht="18.600000000000001" customHeight="1" x14ac:dyDescent="0.2">
      <c r="A17" s="45" t="s">
        <v>501</v>
      </c>
      <c r="B17" s="45" t="s">
        <v>52</v>
      </c>
      <c r="C17" s="45" t="s">
        <v>51</v>
      </c>
      <c r="D17" s="45" t="s">
        <v>51</v>
      </c>
      <c r="E17" s="45" t="s">
        <v>52</v>
      </c>
      <c r="F17" s="45" t="s">
        <v>51</v>
      </c>
      <c r="G17" s="45" t="s">
        <v>52</v>
      </c>
      <c r="H17" s="200">
        <v>460</v>
      </c>
      <c r="I17" s="202">
        <v>44652</v>
      </c>
      <c r="J17" s="202">
        <v>44926</v>
      </c>
      <c r="K17" s="202">
        <v>44641</v>
      </c>
      <c r="L17" s="81" t="s">
        <v>484</v>
      </c>
      <c r="M17" s="82" t="s">
        <v>502</v>
      </c>
    </row>
    <row r="18" spans="1:13" ht="99.75" x14ac:dyDescent="0.2">
      <c r="A18" s="45" t="s">
        <v>503</v>
      </c>
      <c r="B18" s="45" t="s">
        <v>52</v>
      </c>
      <c r="C18" s="45" t="s">
        <v>51</v>
      </c>
      <c r="D18" s="45" t="s">
        <v>51</v>
      </c>
      <c r="E18" s="45" t="s">
        <v>51</v>
      </c>
      <c r="F18" s="45" t="s">
        <v>52</v>
      </c>
      <c r="G18" s="45" t="s">
        <v>52</v>
      </c>
      <c r="H18" s="200">
        <v>103</v>
      </c>
      <c r="I18" s="202">
        <v>44652</v>
      </c>
      <c r="J18" s="202">
        <v>44742</v>
      </c>
      <c r="K18" s="202">
        <v>44641</v>
      </c>
      <c r="L18" s="81" t="s">
        <v>484</v>
      </c>
      <c r="M18" s="82" t="s">
        <v>504</v>
      </c>
    </row>
    <row r="19" spans="1:13" ht="99.75" x14ac:dyDescent="0.2">
      <c r="A19" s="45" t="s">
        <v>505</v>
      </c>
      <c r="B19" s="45" t="s">
        <v>52</v>
      </c>
      <c r="C19" s="45" t="s">
        <v>51</v>
      </c>
      <c r="D19" s="45" t="s">
        <v>52</v>
      </c>
      <c r="E19" s="45" t="s">
        <v>52</v>
      </c>
      <c r="F19" s="45" t="s">
        <v>51</v>
      </c>
      <c r="G19" s="45" t="s">
        <v>52</v>
      </c>
      <c r="H19" s="200">
        <v>864</v>
      </c>
      <c r="I19" s="202">
        <v>44701</v>
      </c>
      <c r="J19" s="202">
        <v>44926</v>
      </c>
      <c r="K19" s="202">
        <v>44641</v>
      </c>
      <c r="L19" s="81" t="s">
        <v>484</v>
      </c>
      <c r="M19" s="80" t="s">
        <v>506</v>
      </c>
    </row>
    <row r="20" spans="1:13" ht="99.75" x14ac:dyDescent="0.2">
      <c r="A20" s="45" t="s">
        <v>507</v>
      </c>
      <c r="B20" s="45" t="s">
        <v>51</v>
      </c>
      <c r="C20" s="45" t="s">
        <v>51</v>
      </c>
      <c r="D20" s="45" t="s">
        <v>52</v>
      </c>
      <c r="E20" s="45" t="s">
        <v>51</v>
      </c>
      <c r="F20" s="45" t="s">
        <v>52</v>
      </c>
      <c r="G20" s="45" t="s">
        <v>52</v>
      </c>
      <c r="H20" s="200">
        <v>653</v>
      </c>
      <c r="I20" s="202">
        <v>44621</v>
      </c>
      <c r="J20" s="202">
        <v>44682</v>
      </c>
      <c r="K20" s="202">
        <v>44641</v>
      </c>
      <c r="L20" s="81" t="s">
        <v>484</v>
      </c>
      <c r="M20" s="82" t="s">
        <v>508</v>
      </c>
    </row>
    <row r="21" spans="1:13" ht="99.75" x14ac:dyDescent="0.2">
      <c r="A21" s="45" t="s">
        <v>509</v>
      </c>
      <c r="B21" s="45" t="s">
        <v>52</v>
      </c>
      <c r="C21" s="45" t="s">
        <v>51</v>
      </c>
      <c r="D21" s="45" t="s">
        <v>52</v>
      </c>
      <c r="E21" s="45" t="s">
        <v>52</v>
      </c>
      <c r="F21" s="45" t="s">
        <v>51</v>
      </c>
      <c r="G21" s="45" t="s">
        <v>52</v>
      </c>
      <c r="H21" s="200">
        <v>238</v>
      </c>
      <c r="I21" s="202">
        <v>44652</v>
      </c>
      <c r="J21" s="202">
        <v>44926</v>
      </c>
      <c r="K21" s="202">
        <v>44641</v>
      </c>
      <c r="L21" s="81" t="s">
        <v>484</v>
      </c>
      <c r="M21" s="82" t="s">
        <v>510</v>
      </c>
    </row>
    <row r="22" spans="1:13" ht="28.5" hidden="1" x14ac:dyDescent="0.2">
      <c r="A22" s="90" t="s">
        <v>511</v>
      </c>
      <c r="B22" s="90" t="s">
        <v>60</v>
      </c>
      <c r="C22" s="90" t="s">
        <v>60</v>
      </c>
      <c r="D22" s="90" t="s">
        <v>60</v>
      </c>
      <c r="E22" s="90" t="s">
        <v>60</v>
      </c>
      <c r="F22" s="90" t="s">
        <v>60</v>
      </c>
      <c r="G22" s="90" t="s">
        <v>60</v>
      </c>
      <c r="H22" s="238">
        <v>600</v>
      </c>
      <c r="I22" s="236">
        <v>44641</v>
      </c>
      <c r="J22" s="236">
        <v>44561</v>
      </c>
      <c r="K22" s="236">
        <v>44641</v>
      </c>
      <c r="L22" s="90" t="s">
        <v>482</v>
      </c>
      <c r="M22" s="80"/>
    </row>
    <row r="23" spans="1:13" ht="57" x14ac:dyDescent="0.2">
      <c r="A23" s="81" t="s">
        <v>512</v>
      </c>
      <c r="B23" s="81" t="s">
        <v>51</v>
      </c>
      <c r="C23" s="81" t="s">
        <v>51</v>
      </c>
      <c r="D23" s="81" t="s">
        <v>52</v>
      </c>
      <c r="E23" s="81" t="s">
        <v>51</v>
      </c>
      <c r="F23" s="81" t="s">
        <v>52</v>
      </c>
      <c r="G23" s="45" t="s">
        <v>52</v>
      </c>
      <c r="H23" s="200">
        <v>308</v>
      </c>
      <c r="I23" s="202">
        <v>44642</v>
      </c>
      <c r="J23" s="202">
        <v>44672</v>
      </c>
      <c r="K23" s="202">
        <v>44641</v>
      </c>
      <c r="L23" s="81" t="s">
        <v>484</v>
      </c>
      <c r="M23" s="80"/>
    </row>
    <row r="24" spans="1:13" ht="57" x14ac:dyDescent="0.2">
      <c r="A24" s="81" t="s">
        <v>512</v>
      </c>
      <c r="B24" s="81" t="s">
        <v>51</v>
      </c>
      <c r="C24" s="81" t="s">
        <v>51</v>
      </c>
      <c r="D24" s="81" t="s">
        <v>52</v>
      </c>
      <c r="E24" s="81" t="s">
        <v>51</v>
      </c>
      <c r="F24" s="81" t="s">
        <v>52</v>
      </c>
      <c r="G24" s="45" t="s">
        <v>52</v>
      </c>
      <c r="H24" s="200">
        <v>329</v>
      </c>
      <c r="I24" s="202">
        <v>44673</v>
      </c>
      <c r="J24" s="202">
        <v>44683</v>
      </c>
      <c r="K24" s="202">
        <v>44657</v>
      </c>
      <c r="L24" s="82" t="s">
        <v>513</v>
      </c>
      <c r="M24" s="80"/>
    </row>
    <row r="25" spans="1:13" ht="99.75" x14ac:dyDescent="0.2">
      <c r="A25" s="194" t="s">
        <v>514</v>
      </c>
      <c r="B25" s="194" t="s">
        <v>51</v>
      </c>
      <c r="C25" s="194" t="s">
        <v>51</v>
      </c>
      <c r="D25" s="194" t="s">
        <v>52</v>
      </c>
      <c r="E25" s="194" t="s">
        <v>51</v>
      </c>
      <c r="F25" s="194" t="s">
        <v>52</v>
      </c>
      <c r="G25" s="194" t="s">
        <v>52</v>
      </c>
      <c r="H25" s="293">
        <v>2326.4</v>
      </c>
      <c r="I25" s="267">
        <v>44684</v>
      </c>
      <c r="J25" s="267">
        <v>44750</v>
      </c>
      <c r="K25" s="267">
        <v>44683</v>
      </c>
      <c r="L25" s="194" t="s">
        <v>515</v>
      </c>
      <c r="M25" s="198" t="s">
        <v>516</v>
      </c>
    </row>
    <row r="26" spans="1:13" s="199" customFormat="1" ht="57" x14ac:dyDescent="0.2">
      <c r="A26" s="81" t="s">
        <v>512</v>
      </c>
      <c r="B26" s="81" t="s">
        <v>51</v>
      </c>
      <c r="C26" s="81" t="s">
        <v>51</v>
      </c>
      <c r="D26" s="81" t="s">
        <v>52</v>
      </c>
      <c r="E26" s="81" t="s">
        <v>51</v>
      </c>
      <c r="F26" s="81" t="s">
        <v>52</v>
      </c>
      <c r="G26" s="45" t="s">
        <v>52</v>
      </c>
      <c r="H26" s="200">
        <v>916</v>
      </c>
      <c r="I26" s="202">
        <v>44751</v>
      </c>
      <c r="J26" s="202">
        <v>44775</v>
      </c>
      <c r="K26" s="202">
        <v>44736</v>
      </c>
      <c r="L26" s="82" t="s">
        <v>517</v>
      </c>
      <c r="M26" s="80"/>
    </row>
    <row r="27" spans="1:13" ht="99.75" x14ac:dyDescent="0.2">
      <c r="A27" s="45" t="s">
        <v>518</v>
      </c>
      <c r="B27" s="81" t="s">
        <v>51</v>
      </c>
      <c r="C27" s="81" t="s">
        <v>51</v>
      </c>
      <c r="D27" s="81" t="s">
        <v>52</v>
      </c>
      <c r="E27" s="81" t="s">
        <v>51</v>
      </c>
      <c r="F27" s="81" t="s">
        <v>52</v>
      </c>
      <c r="G27" s="45" t="s">
        <v>52</v>
      </c>
      <c r="H27" s="200">
        <v>1915</v>
      </c>
      <c r="I27" s="202">
        <v>44743</v>
      </c>
      <c r="J27" s="202">
        <v>44834</v>
      </c>
      <c r="K27" s="202">
        <v>44742</v>
      </c>
      <c r="L27" s="45" t="s">
        <v>482</v>
      </c>
      <c r="M27" s="80" t="s">
        <v>519</v>
      </c>
    </row>
    <row r="28" spans="1:13" ht="99.75" x14ac:dyDescent="0.2">
      <c r="A28" s="45" t="s">
        <v>520</v>
      </c>
      <c r="B28" s="81" t="s">
        <v>51</v>
      </c>
      <c r="C28" s="81" t="s">
        <v>51</v>
      </c>
      <c r="D28" s="81" t="s">
        <v>52</v>
      </c>
      <c r="E28" s="81" t="s">
        <v>51</v>
      </c>
      <c r="F28" s="81" t="s">
        <v>52</v>
      </c>
      <c r="G28" s="45" t="s">
        <v>52</v>
      </c>
      <c r="H28" s="200">
        <f>481+292+240</f>
        <v>1013</v>
      </c>
      <c r="I28" s="202">
        <v>44743</v>
      </c>
      <c r="J28" s="202">
        <v>44834</v>
      </c>
      <c r="K28" s="202">
        <v>44742</v>
      </c>
      <c r="L28" s="81" t="s">
        <v>484</v>
      </c>
      <c r="M28" s="80" t="s">
        <v>521</v>
      </c>
    </row>
    <row r="29" spans="1:13" ht="99.75" hidden="1" x14ac:dyDescent="0.2">
      <c r="A29" s="45" t="s">
        <v>522</v>
      </c>
      <c r="B29" s="81" t="s">
        <v>51</v>
      </c>
      <c r="C29" s="81" t="s">
        <v>52</v>
      </c>
      <c r="D29" s="81" t="s">
        <v>51</v>
      </c>
      <c r="E29" s="81" t="s">
        <v>51</v>
      </c>
      <c r="F29" s="81" t="s">
        <v>52</v>
      </c>
      <c r="G29" s="45" t="s">
        <v>52</v>
      </c>
      <c r="H29" s="200">
        <v>116</v>
      </c>
      <c r="I29" s="202" t="s">
        <v>56</v>
      </c>
      <c r="J29" s="202" t="s">
        <v>56</v>
      </c>
      <c r="K29" s="202">
        <v>44742</v>
      </c>
      <c r="L29" s="81" t="s">
        <v>484</v>
      </c>
      <c r="M29" s="80" t="s">
        <v>523</v>
      </c>
    </row>
    <row r="30" spans="1:13" ht="57" x14ac:dyDescent="0.2">
      <c r="A30" s="45" t="s">
        <v>524</v>
      </c>
      <c r="B30" s="81" t="s">
        <v>52</v>
      </c>
      <c r="C30" s="81" t="s">
        <v>51</v>
      </c>
      <c r="D30" s="81" t="s">
        <v>51</v>
      </c>
      <c r="E30" s="81" t="s">
        <v>52</v>
      </c>
      <c r="F30" s="81" t="s">
        <v>51</v>
      </c>
      <c r="G30" s="45" t="s">
        <v>52</v>
      </c>
      <c r="H30" s="200">
        <v>1</v>
      </c>
      <c r="I30" s="202" t="s">
        <v>56</v>
      </c>
      <c r="J30" s="202" t="s">
        <v>56</v>
      </c>
      <c r="K30" s="202">
        <v>44758</v>
      </c>
      <c r="L30" s="81" t="s">
        <v>484</v>
      </c>
      <c r="M30" s="80"/>
    </row>
    <row r="31" spans="1:13" ht="99.75" x14ac:dyDescent="0.2">
      <c r="A31" s="45" t="s">
        <v>525</v>
      </c>
      <c r="B31" s="81" t="s">
        <v>52</v>
      </c>
      <c r="C31" s="81" t="s">
        <v>51</v>
      </c>
      <c r="D31" s="81" t="s">
        <v>51</v>
      </c>
      <c r="E31" s="81" t="s">
        <v>52</v>
      </c>
      <c r="F31" s="81" t="s">
        <v>51</v>
      </c>
      <c r="G31" s="45" t="s">
        <v>52</v>
      </c>
      <c r="H31" s="200">
        <v>427</v>
      </c>
      <c r="I31" s="202">
        <v>44743</v>
      </c>
      <c r="J31" s="202">
        <v>44834</v>
      </c>
      <c r="K31" s="202">
        <v>44758</v>
      </c>
      <c r="L31" s="81" t="s">
        <v>484</v>
      </c>
      <c r="M31" s="80" t="s">
        <v>526</v>
      </c>
    </row>
    <row r="32" spans="1:13" ht="99.75" x14ac:dyDescent="0.2">
      <c r="A32" s="45" t="s">
        <v>527</v>
      </c>
      <c r="B32" s="81" t="s">
        <v>52</v>
      </c>
      <c r="C32" s="81" t="s">
        <v>51</v>
      </c>
      <c r="D32" s="81" t="s">
        <v>52</v>
      </c>
      <c r="E32" s="81" t="s">
        <v>52</v>
      </c>
      <c r="F32" s="81" t="s">
        <v>51</v>
      </c>
      <c r="G32" s="45" t="s">
        <v>52</v>
      </c>
      <c r="H32" s="200">
        <v>511</v>
      </c>
      <c r="I32" s="202">
        <v>44743</v>
      </c>
      <c r="J32" s="202">
        <v>44834</v>
      </c>
      <c r="K32" s="202">
        <v>44758</v>
      </c>
      <c r="L32" s="81" t="s">
        <v>484</v>
      </c>
      <c r="M32" s="80" t="s">
        <v>523</v>
      </c>
    </row>
    <row r="33" spans="1:13" ht="99.75" hidden="1" x14ac:dyDescent="0.2">
      <c r="A33" s="90" t="s">
        <v>528</v>
      </c>
      <c r="B33" s="90" t="s">
        <v>60</v>
      </c>
      <c r="C33" s="90" t="s">
        <v>60</v>
      </c>
      <c r="D33" s="90" t="s">
        <v>60</v>
      </c>
      <c r="E33" s="90" t="s">
        <v>60</v>
      </c>
      <c r="F33" s="90" t="s">
        <v>60</v>
      </c>
      <c r="G33" s="90" t="s">
        <v>60</v>
      </c>
      <c r="H33" s="294">
        <v>4000</v>
      </c>
      <c r="I33" s="236">
        <v>44757</v>
      </c>
      <c r="J33" s="236">
        <v>45031</v>
      </c>
      <c r="K33" s="236">
        <v>44758</v>
      </c>
      <c r="L33" s="90" t="s">
        <v>529</v>
      </c>
      <c r="M33" s="80"/>
    </row>
    <row r="34" spans="1:13" ht="51" hidden="1" customHeight="1" x14ac:dyDescent="0.2">
      <c r="A34" s="45" t="s">
        <v>530</v>
      </c>
      <c r="B34" s="81" t="s">
        <v>51</v>
      </c>
      <c r="C34" s="81" t="s">
        <v>52</v>
      </c>
      <c r="D34" s="81" t="s">
        <v>52</v>
      </c>
      <c r="E34" s="81" t="s">
        <v>52</v>
      </c>
      <c r="F34" s="81" t="s">
        <v>51</v>
      </c>
      <c r="G34" s="45" t="s">
        <v>52</v>
      </c>
      <c r="H34" s="200">
        <v>2756</v>
      </c>
      <c r="I34" s="202">
        <v>44743</v>
      </c>
      <c r="J34" s="202">
        <v>44773</v>
      </c>
      <c r="K34" s="202">
        <v>44758</v>
      </c>
      <c r="L34" s="81" t="s">
        <v>484</v>
      </c>
      <c r="M34" s="82" t="s">
        <v>531</v>
      </c>
    </row>
    <row r="35" spans="1:13" ht="99.75" hidden="1" x14ac:dyDescent="0.2">
      <c r="A35" s="45" t="s">
        <v>532</v>
      </c>
      <c r="B35" s="81" t="s">
        <v>51</v>
      </c>
      <c r="C35" s="81" t="s">
        <v>52</v>
      </c>
      <c r="D35" s="81" t="s">
        <v>52</v>
      </c>
      <c r="E35" s="81" t="s">
        <v>52</v>
      </c>
      <c r="F35" s="81" t="s">
        <v>51</v>
      </c>
      <c r="G35" s="45" t="s">
        <v>52</v>
      </c>
      <c r="H35" s="200">
        <v>2740</v>
      </c>
      <c r="I35" s="202">
        <v>44743</v>
      </c>
      <c r="J35" s="202">
        <v>44773</v>
      </c>
      <c r="K35" s="202">
        <v>44758</v>
      </c>
      <c r="L35" s="81" t="s">
        <v>484</v>
      </c>
      <c r="M35" s="80" t="s">
        <v>533</v>
      </c>
    </row>
    <row r="36" spans="1:13" ht="99.75" hidden="1" x14ac:dyDescent="0.2">
      <c r="A36" s="45" t="s">
        <v>534</v>
      </c>
      <c r="B36" s="81" t="s">
        <v>51</v>
      </c>
      <c r="C36" s="81" t="s">
        <v>52</v>
      </c>
      <c r="D36" s="81" t="s">
        <v>52</v>
      </c>
      <c r="E36" s="81" t="s">
        <v>52</v>
      </c>
      <c r="F36" s="81" t="s">
        <v>51</v>
      </c>
      <c r="G36" s="45" t="s">
        <v>52</v>
      </c>
      <c r="H36" s="200">
        <v>500</v>
      </c>
      <c r="I36" s="202">
        <v>44743</v>
      </c>
      <c r="J36" s="202">
        <v>44773</v>
      </c>
      <c r="K36" s="202">
        <v>44758</v>
      </c>
      <c r="L36" s="81" t="s">
        <v>484</v>
      </c>
      <c r="M36" s="82" t="s">
        <v>535</v>
      </c>
    </row>
    <row r="37" spans="1:13" ht="63.75" hidden="1" x14ac:dyDescent="0.2">
      <c r="A37" s="45" t="s">
        <v>536</v>
      </c>
      <c r="B37" s="81" t="s">
        <v>51</v>
      </c>
      <c r="C37" s="81" t="s">
        <v>52</v>
      </c>
      <c r="D37" s="81" t="s">
        <v>51</v>
      </c>
      <c r="E37" s="81" t="s">
        <v>52</v>
      </c>
      <c r="F37" s="81" t="s">
        <v>51</v>
      </c>
      <c r="G37" s="45" t="s">
        <v>52</v>
      </c>
      <c r="H37" s="200">
        <v>804</v>
      </c>
      <c r="I37" s="202">
        <v>44743</v>
      </c>
      <c r="J37" s="202">
        <v>44773</v>
      </c>
      <c r="K37" s="202">
        <v>44758</v>
      </c>
      <c r="L37" s="81" t="s">
        <v>484</v>
      </c>
      <c r="M37" s="23" t="s">
        <v>533</v>
      </c>
    </row>
    <row r="38" spans="1:13" ht="99.75" hidden="1" x14ac:dyDescent="0.2">
      <c r="A38" s="90" t="s">
        <v>537</v>
      </c>
      <c r="B38" s="90" t="s">
        <v>60</v>
      </c>
      <c r="C38" s="90" t="s">
        <v>60</v>
      </c>
      <c r="D38" s="90" t="s">
        <v>60</v>
      </c>
      <c r="E38" s="90" t="s">
        <v>60</v>
      </c>
      <c r="F38" s="90" t="s">
        <v>60</v>
      </c>
      <c r="G38" s="90" t="s">
        <v>60</v>
      </c>
      <c r="H38" s="91">
        <v>600</v>
      </c>
      <c r="I38" s="236">
        <v>45292</v>
      </c>
      <c r="J38" s="236">
        <v>52596</v>
      </c>
      <c r="K38" s="236">
        <v>44758</v>
      </c>
      <c r="L38" s="90" t="s">
        <v>538</v>
      </c>
      <c r="M38" s="80"/>
    </row>
    <row r="39" spans="1:13" ht="99.75" x14ac:dyDescent="0.2">
      <c r="A39" s="45" t="s">
        <v>539</v>
      </c>
      <c r="B39" s="81" t="s">
        <v>52</v>
      </c>
      <c r="C39" s="81" t="s">
        <v>51</v>
      </c>
      <c r="D39" s="81" t="s">
        <v>51</v>
      </c>
      <c r="E39" s="81" t="s">
        <v>52</v>
      </c>
      <c r="F39" s="81" t="s">
        <v>51</v>
      </c>
      <c r="G39" s="45" t="s">
        <v>52</v>
      </c>
      <c r="H39" s="200">
        <v>496</v>
      </c>
      <c r="I39" s="202">
        <v>44743</v>
      </c>
      <c r="J39" s="202" t="s">
        <v>540</v>
      </c>
      <c r="K39" s="202">
        <v>44758</v>
      </c>
      <c r="L39" s="81" t="s">
        <v>484</v>
      </c>
      <c r="M39" s="80" t="s">
        <v>541</v>
      </c>
    </row>
    <row r="40" spans="1:13" ht="99.75" x14ac:dyDescent="0.2">
      <c r="A40" s="45" t="s">
        <v>542</v>
      </c>
      <c r="B40" s="81" t="s">
        <v>52</v>
      </c>
      <c r="C40" s="81" t="s">
        <v>51</v>
      </c>
      <c r="D40" s="81" t="s">
        <v>51</v>
      </c>
      <c r="E40" s="81" t="s">
        <v>52</v>
      </c>
      <c r="F40" s="81" t="s">
        <v>51</v>
      </c>
      <c r="G40" s="45" t="s">
        <v>52</v>
      </c>
      <c r="H40" s="200">
        <v>23</v>
      </c>
      <c r="I40" s="202">
        <v>44743</v>
      </c>
      <c r="J40" s="202">
        <v>44834</v>
      </c>
      <c r="K40" s="202">
        <v>44758</v>
      </c>
      <c r="L40" s="81" t="s">
        <v>484</v>
      </c>
      <c r="M40" s="80" t="s">
        <v>543</v>
      </c>
    </row>
    <row r="41" spans="1:13" ht="54" customHeight="1" x14ac:dyDescent="0.2">
      <c r="A41" s="45" t="s">
        <v>544</v>
      </c>
      <c r="B41" s="81" t="s">
        <v>52</v>
      </c>
      <c r="C41" s="81" t="s">
        <v>51</v>
      </c>
      <c r="D41" s="81" t="s">
        <v>51</v>
      </c>
      <c r="E41" s="81" t="s">
        <v>52</v>
      </c>
      <c r="F41" s="81" t="s">
        <v>51</v>
      </c>
      <c r="G41" s="45" t="s">
        <v>52</v>
      </c>
      <c r="H41" s="200">
        <v>100</v>
      </c>
      <c r="I41" s="202" t="s">
        <v>56</v>
      </c>
      <c r="J41" s="202" t="s">
        <v>56</v>
      </c>
      <c r="K41" s="202">
        <v>44758</v>
      </c>
      <c r="L41" s="81" t="s">
        <v>484</v>
      </c>
      <c r="M41" s="80"/>
    </row>
    <row r="42" spans="1:13" ht="71.25" hidden="1" customHeight="1" x14ac:dyDescent="0.2">
      <c r="A42" s="45" t="s">
        <v>545</v>
      </c>
      <c r="B42" s="81" t="s">
        <v>51</v>
      </c>
      <c r="C42" s="81" t="s">
        <v>52</v>
      </c>
      <c r="D42" s="81" t="s">
        <v>51</v>
      </c>
      <c r="E42" s="81" t="s">
        <v>52</v>
      </c>
      <c r="F42" s="81" t="s">
        <v>51</v>
      </c>
      <c r="G42" s="45" t="s">
        <v>52</v>
      </c>
      <c r="H42" s="200">
        <v>79</v>
      </c>
      <c r="I42" s="202">
        <v>44743</v>
      </c>
      <c r="J42" s="202">
        <v>44773</v>
      </c>
      <c r="K42" s="202">
        <v>44758</v>
      </c>
      <c r="L42" s="81" t="s">
        <v>484</v>
      </c>
      <c r="M42" s="80" t="s">
        <v>546</v>
      </c>
    </row>
    <row r="43" spans="1:13" ht="57" x14ac:dyDescent="0.2">
      <c r="A43" s="81" t="s">
        <v>512</v>
      </c>
      <c r="B43" s="81" t="s">
        <v>51</v>
      </c>
      <c r="C43" s="81" t="s">
        <v>51</v>
      </c>
      <c r="D43" s="81" t="s">
        <v>52</v>
      </c>
      <c r="E43" s="81" t="s">
        <v>51</v>
      </c>
      <c r="F43" s="81" t="s">
        <v>52</v>
      </c>
      <c r="G43" s="45" t="s">
        <v>52</v>
      </c>
      <c r="H43" s="200">
        <v>673</v>
      </c>
      <c r="I43" s="202">
        <v>44776</v>
      </c>
      <c r="J43" s="202">
        <v>44824</v>
      </c>
      <c r="K43" s="202">
        <v>44761</v>
      </c>
      <c r="L43" s="81" t="s">
        <v>484</v>
      </c>
      <c r="M43" s="80"/>
    </row>
    <row r="44" spans="1:13" ht="63.75" hidden="1" x14ac:dyDescent="0.2">
      <c r="A44" s="44" t="s">
        <v>547</v>
      </c>
      <c r="B44" s="81" t="s">
        <v>51</v>
      </c>
      <c r="C44" s="81" t="s">
        <v>52</v>
      </c>
      <c r="D44" s="81" t="s">
        <v>51</v>
      </c>
      <c r="E44" s="81" t="s">
        <v>52</v>
      </c>
      <c r="F44" s="81" t="s">
        <v>51</v>
      </c>
      <c r="G44" s="45" t="s">
        <v>52</v>
      </c>
      <c r="H44" s="200">
        <v>129</v>
      </c>
      <c r="I44" s="202">
        <v>44795</v>
      </c>
      <c r="J44" s="202">
        <v>44824</v>
      </c>
      <c r="K44" s="202">
        <v>44782</v>
      </c>
      <c r="L44" s="45" t="s">
        <v>482</v>
      </c>
      <c r="M44" s="23" t="s">
        <v>548</v>
      </c>
    </row>
    <row r="45" spans="1:13" ht="99.75" x14ac:dyDescent="0.2">
      <c r="A45" s="44" t="s">
        <v>549</v>
      </c>
      <c r="B45" s="81" t="s">
        <v>52</v>
      </c>
      <c r="C45" s="81" t="s">
        <v>51</v>
      </c>
      <c r="D45" s="81" t="s">
        <v>52</v>
      </c>
      <c r="E45" s="81" t="s">
        <v>52</v>
      </c>
      <c r="F45" s="81" t="s">
        <v>51</v>
      </c>
      <c r="G45" s="45" t="s">
        <v>52</v>
      </c>
      <c r="H45" s="200">
        <v>3373</v>
      </c>
      <c r="I45" s="202">
        <v>44805</v>
      </c>
      <c r="J45" s="202">
        <v>44926</v>
      </c>
      <c r="K45" s="202">
        <v>44782</v>
      </c>
      <c r="L45" s="82" t="s">
        <v>550</v>
      </c>
      <c r="M45" s="80"/>
    </row>
    <row r="46" spans="1:13" ht="99.75" hidden="1" x14ac:dyDescent="0.2">
      <c r="A46" s="44" t="s">
        <v>551</v>
      </c>
      <c r="B46" s="81" t="s">
        <v>51</v>
      </c>
      <c r="C46" s="81" t="s">
        <v>52</v>
      </c>
      <c r="D46" s="81" t="s">
        <v>52</v>
      </c>
      <c r="E46" s="81" t="s">
        <v>52</v>
      </c>
      <c r="F46" s="81" t="s">
        <v>51</v>
      </c>
      <c r="G46" s="45" t="s">
        <v>52</v>
      </c>
      <c r="H46" s="200">
        <v>1380</v>
      </c>
      <c r="I46" s="202">
        <v>44835</v>
      </c>
      <c r="J46" s="202">
        <v>44926</v>
      </c>
      <c r="K46" s="202">
        <v>44782</v>
      </c>
      <c r="L46" s="45" t="s">
        <v>482</v>
      </c>
      <c r="M46" s="82" t="s">
        <v>552</v>
      </c>
    </row>
    <row r="47" spans="1:13" ht="99.75" hidden="1" x14ac:dyDescent="0.2">
      <c r="A47" s="44" t="s">
        <v>553</v>
      </c>
      <c r="B47" s="81" t="s">
        <v>51</v>
      </c>
      <c r="C47" s="81" t="s">
        <v>52</v>
      </c>
      <c r="D47" s="81" t="s">
        <v>52</v>
      </c>
      <c r="E47" s="81" t="s">
        <v>52</v>
      </c>
      <c r="F47" s="81" t="s">
        <v>51</v>
      </c>
      <c r="G47" s="45" t="s">
        <v>52</v>
      </c>
      <c r="H47" s="200">
        <v>1654</v>
      </c>
      <c r="I47" s="202">
        <v>44773</v>
      </c>
      <c r="J47" s="202">
        <v>44926</v>
      </c>
      <c r="K47" s="202">
        <v>44782</v>
      </c>
      <c r="L47" s="45" t="s">
        <v>482</v>
      </c>
      <c r="M47" s="82" t="s">
        <v>554</v>
      </c>
    </row>
    <row r="48" spans="1:13" ht="61.5" customHeight="1" x14ac:dyDescent="0.2">
      <c r="A48" s="44" t="s">
        <v>555</v>
      </c>
      <c r="B48" s="81" t="s">
        <v>51</v>
      </c>
      <c r="C48" s="81" t="s">
        <v>51</v>
      </c>
      <c r="D48" s="81" t="s">
        <v>52</v>
      </c>
      <c r="E48" s="81" t="s">
        <v>51</v>
      </c>
      <c r="F48" s="81" t="s">
        <v>52</v>
      </c>
      <c r="G48" s="45" t="s">
        <v>52</v>
      </c>
      <c r="H48" s="200">
        <v>1043</v>
      </c>
      <c r="I48" s="202">
        <v>44795</v>
      </c>
      <c r="J48" s="202">
        <v>44824</v>
      </c>
      <c r="K48" s="202">
        <v>44782</v>
      </c>
      <c r="L48" s="82" t="s">
        <v>556</v>
      </c>
      <c r="M48" s="80"/>
    </row>
    <row r="49" spans="1:13" ht="55.5" customHeight="1" x14ac:dyDescent="0.2">
      <c r="A49" s="45" t="s">
        <v>557</v>
      </c>
      <c r="B49" s="81" t="s">
        <v>51</v>
      </c>
      <c r="C49" s="81" t="s">
        <v>51</v>
      </c>
      <c r="D49" s="81" t="s">
        <v>52</v>
      </c>
      <c r="E49" s="81" t="s">
        <v>51</v>
      </c>
      <c r="F49" s="81" t="s">
        <v>52</v>
      </c>
      <c r="G49" s="45" t="s">
        <v>52</v>
      </c>
      <c r="H49" s="200">
        <f>807+1820</f>
        <v>2627</v>
      </c>
      <c r="I49" s="202">
        <v>44805</v>
      </c>
      <c r="J49" s="202">
        <v>44926</v>
      </c>
      <c r="K49" s="202">
        <v>44782</v>
      </c>
      <c r="L49" s="82" t="s">
        <v>558</v>
      </c>
      <c r="M49" s="80"/>
    </row>
    <row r="50" spans="1:13" ht="99.75" hidden="1" x14ac:dyDescent="0.2">
      <c r="A50" s="44" t="s">
        <v>559</v>
      </c>
      <c r="B50" s="81" t="s">
        <v>51</v>
      </c>
      <c r="C50" s="81" t="s">
        <v>52</v>
      </c>
      <c r="D50" s="81" t="s">
        <v>52</v>
      </c>
      <c r="E50" s="81" t="s">
        <v>52</v>
      </c>
      <c r="F50" s="81" t="s">
        <v>51</v>
      </c>
      <c r="G50" s="45" t="s">
        <v>52</v>
      </c>
      <c r="H50" s="200">
        <v>101</v>
      </c>
      <c r="I50" s="202">
        <v>44795</v>
      </c>
      <c r="J50" s="202">
        <v>44824</v>
      </c>
      <c r="K50" s="202">
        <v>44782</v>
      </c>
      <c r="L50" s="45" t="s">
        <v>482</v>
      </c>
      <c r="M50" s="80" t="s">
        <v>560</v>
      </c>
    </row>
    <row r="51" spans="1:13" ht="99.75" hidden="1" x14ac:dyDescent="0.2">
      <c r="A51" s="45" t="s">
        <v>561</v>
      </c>
      <c r="B51" s="81" t="s">
        <v>51</v>
      </c>
      <c r="C51" s="81" t="s">
        <v>52</v>
      </c>
      <c r="D51" s="81" t="s">
        <v>51</v>
      </c>
      <c r="E51" s="81" t="s">
        <v>51</v>
      </c>
      <c r="F51" s="81" t="s">
        <v>52</v>
      </c>
      <c r="G51" s="45" t="s">
        <v>52</v>
      </c>
      <c r="H51" s="200">
        <v>1280</v>
      </c>
      <c r="I51" s="202">
        <v>44805</v>
      </c>
      <c r="J51" s="202">
        <v>44926</v>
      </c>
      <c r="K51" s="202">
        <v>44782</v>
      </c>
      <c r="L51" s="45" t="s">
        <v>482</v>
      </c>
      <c r="M51" s="82" t="s">
        <v>562</v>
      </c>
    </row>
    <row r="52" spans="1:13" ht="99.75" x14ac:dyDescent="0.2">
      <c r="A52" s="44" t="s">
        <v>563</v>
      </c>
      <c r="B52" s="81" t="s">
        <v>52</v>
      </c>
      <c r="C52" s="81" t="s">
        <v>51</v>
      </c>
      <c r="D52" s="81" t="s">
        <v>51</v>
      </c>
      <c r="E52" s="81" t="s">
        <v>52</v>
      </c>
      <c r="F52" s="81" t="s">
        <v>51</v>
      </c>
      <c r="G52" s="45" t="s">
        <v>52</v>
      </c>
      <c r="H52" s="200">
        <v>194</v>
      </c>
      <c r="I52" s="202">
        <v>44805</v>
      </c>
      <c r="J52" s="202">
        <v>44926</v>
      </c>
      <c r="K52" s="202">
        <v>44782</v>
      </c>
      <c r="L52" s="82" t="s">
        <v>556</v>
      </c>
      <c r="M52" s="80"/>
    </row>
    <row r="53" spans="1:13" ht="99.75" x14ac:dyDescent="0.2">
      <c r="A53" s="44" t="s">
        <v>564</v>
      </c>
      <c r="B53" s="81" t="s">
        <v>52</v>
      </c>
      <c r="C53" s="81" t="s">
        <v>51</v>
      </c>
      <c r="D53" s="81" t="s">
        <v>52</v>
      </c>
      <c r="E53" s="81" t="s">
        <v>52</v>
      </c>
      <c r="F53" s="81" t="s">
        <v>51</v>
      </c>
      <c r="G53" s="45" t="s">
        <v>52</v>
      </c>
      <c r="H53" s="200">
        <v>86</v>
      </c>
      <c r="I53" s="202">
        <v>44795</v>
      </c>
      <c r="J53" s="202">
        <v>44824</v>
      </c>
      <c r="K53" s="202">
        <v>44782</v>
      </c>
      <c r="L53" s="82" t="s">
        <v>565</v>
      </c>
      <c r="M53" s="80"/>
    </row>
    <row r="54" spans="1:13" ht="99.75" x14ac:dyDescent="0.2">
      <c r="A54" s="44" t="s">
        <v>566</v>
      </c>
      <c r="B54" s="81" t="s">
        <v>52</v>
      </c>
      <c r="C54" s="81" t="s">
        <v>51</v>
      </c>
      <c r="D54" s="81" t="s">
        <v>51</v>
      </c>
      <c r="E54" s="81" t="s">
        <v>52</v>
      </c>
      <c r="F54" s="81" t="s">
        <v>51</v>
      </c>
      <c r="G54" s="45" t="s">
        <v>52</v>
      </c>
      <c r="H54" s="200">
        <v>50</v>
      </c>
      <c r="I54" s="202">
        <v>44795</v>
      </c>
      <c r="J54" s="202">
        <v>44824</v>
      </c>
      <c r="K54" s="202">
        <v>44782</v>
      </c>
      <c r="L54" s="82" t="s">
        <v>567</v>
      </c>
      <c r="M54" s="80"/>
    </row>
    <row r="55" spans="1:13" ht="99.75" x14ac:dyDescent="0.2">
      <c r="A55" s="44" t="s">
        <v>568</v>
      </c>
      <c r="B55" s="81" t="s">
        <v>52</v>
      </c>
      <c r="C55" s="81" t="s">
        <v>51</v>
      </c>
      <c r="D55" s="81" t="s">
        <v>51</v>
      </c>
      <c r="E55" s="81" t="s">
        <v>51</v>
      </c>
      <c r="F55" s="81" t="s">
        <v>52</v>
      </c>
      <c r="G55" s="45" t="s">
        <v>52</v>
      </c>
      <c r="H55" s="200">
        <v>70</v>
      </c>
      <c r="I55" s="202">
        <v>44795</v>
      </c>
      <c r="J55" s="202">
        <v>44824</v>
      </c>
      <c r="K55" s="202">
        <v>44782</v>
      </c>
      <c r="L55" s="82" t="s">
        <v>556</v>
      </c>
      <c r="M55" s="80"/>
    </row>
    <row r="56" spans="1:13" ht="99.75" x14ac:dyDescent="0.2">
      <c r="A56" s="45" t="s">
        <v>569</v>
      </c>
      <c r="B56" s="81" t="s">
        <v>51</v>
      </c>
      <c r="C56" s="81" t="s">
        <v>51</v>
      </c>
      <c r="D56" s="81" t="s">
        <v>52</v>
      </c>
      <c r="E56" s="81" t="s">
        <v>51</v>
      </c>
      <c r="F56" s="81" t="s">
        <v>52</v>
      </c>
      <c r="G56" s="45" t="s">
        <v>52</v>
      </c>
      <c r="H56" s="200">
        <v>1100</v>
      </c>
      <c r="I56" s="202">
        <v>44805</v>
      </c>
      <c r="J56" s="202">
        <v>44926</v>
      </c>
      <c r="K56" s="202">
        <v>44782</v>
      </c>
      <c r="L56" s="82" t="s">
        <v>570</v>
      </c>
      <c r="M56" s="80"/>
    </row>
    <row r="57" spans="1:13" ht="63.75" hidden="1" x14ac:dyDescent="0.2">
      <c r="A57" s="45" t="s">
        <v>571</v>
      </c>
      <c r="B57" s="81" t="s">
        <v>51</v>
      </c>
      <c r="C57" s="81" t="s">
        <v>52</v>
      </c>
      <c r="D57" s="81" t="s">
        <v>51</v>
      </c>
      <c r="E57" s="81" t="s">
        <v>52</v>
      </c>
      <c r="F57" s="81" t="s">
        <v>51</v>
      </c>
      <c r="G57" s="45" t="s">
        <v>52</v>
      </c>
      <c r="H57" s="200">
        <v>413</v>
      </c>
      <c r="I57" s="202">
        <v>44866</v>
      </c>
      <c r="J57" s="202" t="s">
        <v>572</v>
      </c>
      <c r="K57" s="202">
        <v>44782</v>
      </c>
      <c r="L57" s="81" t="s">
        <v>484</v>
      </c>
      <c r="M57" s="23" t="s">
        <v>573</v>
      </c>
    </row>
    <row r="58" spans="1:13" ht="99.75" x14ac:dyDescent="0.2">
      <c r="A58" s="44" t="s">
        <v>574</v>
      </c>
      <c r="B58" s="45" t="s">
        <v>52</v>
      </c>
      <c r="C58" s="45" t="s">
        <v>51</v>
      </c>
      <c r="D58" s="45" t="s">
        <v>51</v>
      </c>
      <c r="E58" s="45" t="s">
        <v>52</v>
      </c>
      <c r="F58" s="45" t="s">
        <v>51</v>
      </c>
      <c r="G58" s="45" t="s">
        <v>52</v>
      </c>
      <c r="H58" s="200">
        <v>10</v>
      </c>
      <c r="I58" s="202">
        <v>44865</v>
      </c>
      <c r="J58" s="202">
        <v>44926</v>
      </c>
      <c r="K58" s="202">
        <v>44782</v>
      </c>
      <c r="L58" s="82" t="s">
        <v>575</v>
      </c>
      <c r="M58" s="80"/>
    </row>
    <row r="59" spans="1:13" ht="57.75" customHeight="1" x14ac:dyDescent="0.2">
      <c r="A59" s="44" t="s">
        <v>576</v>
      </c>
      <c r="B59" s="45" t="s">
        <v>52</v>
      </c>
      <c r="C59" s="45" t="s">
        <v>51</v>
      </c>
      <c r="D59" s="45" t="s">
        <v>51</v>
      </c>
      <c r="E59" s="45" t="s">
        <v>52</v>
      </c>
      <c r="F59" s="45" t="s">
        <v>51</v>
      </c>
      <c r="G59" s="45" t="s">
        <v>52</v>
      </c>
      <c r="H59" s="200">
        <v>10</v>
      </c>
      <c r="I59" s="202">
        <v>44865</v>
      </c>
      <c r="J59" s="202">
        <v>44926</v>
      </c>
      <c r="K59" s="202">
        <v>44782</v>
      </c>
      <c r="L59" s="82" t="s">
        <v>577</v>
      </c>
      <c r="M59" s="80"/>
    </row>
    <row r="60" spans="1:13" ht="99.75" x14ac:dyDescent="0.2">
      <c r="A60" s="44" t="s">
        <v>578</v>
      </c>
      <c r="B60" s="45" t="s">
        <v>52</v>
      </c>
      <c r="C60" s="45" t="s">
        <v>51</v>
      </c>
      <c r="D60" s="45" t="s">
        <v>51</v>
      </c>
      <c r="E60" s="45" t="s">
        <v>52</v>
      </c>
      <c r="F60" s="45" t="s">
        <v>51</v>
      </c>
      <c r="G60" s="45" t="s">
        <v>52</v>
      </c>
      <c r="H60" s="200">
        <v>184</v>
      </c>
      <c r="I60" s="202">
        <v>44883</v>
      </c>
      <c r="J60" s="202">
        <v>44926</v>
      </c>
      <c r="K60" s="202">
        <v>44782</v>
      </c>
      <c r="L60" s="82" t="s">
        <v>579</v>
      </c>
      <c r="M60" s="80"/>
    </row>
    <row r="61" spans="1:13" ht="99.75" x14ac:dyDescent="0.2">
      <c r="A61" s="44" t="s">
        <v>580</v>
      </c>
      <c r="B61" s="45" t="s">
        <v>51</v>
      </c>
      <c r="C61" s="45" t="s">
        <v>51</v>
      </c>
      <c r="D61" s="45" t="s">
        <v>52</v>
      </c>
      <c r="E61" s="45" t="s">
        <v>52</v>
      </c>
      <c r="F61" s="45" t="s">
        <v>51</v>
      </c>
      <c r="G61" s="45" t="s">
        <v>52</v>
      </c>
      <c r="H61" s="200">
        <f>200+400</f>
        <v>600</v>
      </c>
      <c r="I61" s="202">
        <v>44883</v>
      </c>
      <c r="J61" s="202">
        <v>44926</v>
      </c>
      <c r="K61" s="202">
        <v>44782</v>
      </c>
      <c r="L61" s="82" t="s">
        <v>581</v>
      </c>
      <c r="M61" s="80"/>
    </row>
    <row r="62" spans="1:13" ht="99.75" hidden="1" x14ac:dyDescent="0.2">
      <c r="A62" s="45" t="s">
        <v>582</v>
      </c>
      <c r="B62" s="81" t="s">
        <v>51</v>
      </c>
      <c r="C62" s="81" t="s">
        <v>52</v>
      </c>
      <c r="D62" s="81" t="s">
        <v>51</v>
      </c>
      <c r="E62" s="81" t="s">
        <v>52</v>
      </c>
      <c r="F62" s="81" t="s">
        <v>51</v>
      </c>
      <c r="G62" s="45" t="s">
        <v>52</v>
      </c>
      <c r="H62" s="200">
        <v>1005</v>
      </c>
      <c r="I62" s="202">
        <v>44866</v>
      </c>
      <c r="J62" s="202" t="s">
        <v>572</v>
      </c>
      <c r="K62" s="202">
        <v>44782</v>
      </c>
      <c r="L62" s="81" t="s">
        <v>484</v>
      </c>
      <c r="M62" s="82" t="s">
        <v>583</v>
      </c>
    </row>
    <row r="63" spans="1:13" ht="99.75" hidden="1" x14ac:dyDescent="0.2">
      <c r="A63" s="45" t="s">
        <v>584</v>
      </c>
      <c r="B63" s="81" t="s">
        <v>51</v>
      </c>
      <c r="C63" s="81" t="s">
        <v>52</v>
      </c>
      <c r="D63" s="81" t="s">
        <v>51</v>
      </c>
      <c r="E63" s="81" t="s">
        <v>52</v>
      </c>
      <c r="F63" s="81" t="s">
        <v>51</v>
      </c>
      <c r="G63" s="45" t="s">
        <v>52</v>
      </c>
      <c r="H63" s="200">
        <f>1245+256+348</f>
        <v>1849</v>
      </c>
      <c r="I63" s="202">
        <v>44866</v>
      </c>
      <c r="J63" s="202" t="s">
        <v>572</v>
      </c>
      <c r="K63" s="202">
        <v>44782</v>
      </c>
      <c r="L63" s="81" t="s">
        <v>484</v>
      </c>
      <c r="M63" s="80" t="s">
        <v>585</v>
      </c>
    </row>
    <row r="64" spans="1:13" ht="99.75" x14ac:dyDescent="0.2">
      <c r="A64" s="44" t="s">
        <v>586</v>
      </c>
      <c r="B64" s="45" t="s">
        <v>52</v>
      </c>
      <c r="C64" s="45" t="s">
        <v>51</v>
      </c>
      <c r="D64" s="45" t="s">
        <v>51</v>
      </c>
      <c r="E64" s="45" t="s">
        <v>52</v>
      </c>
      <c r="F64" s="45" t="s">
        <v>51</v>
      </c>
      <c r="G64" s="45" t="s">
        <v>52</v>
      </c>
      <c r="H64" s="200">
        <v>30</v>
      </c>
      <c r="I64" s="202">
        <v>44865</v>
      </c>
      <c r="J64" s="202">
        <v>44926</v>
      </c>
      <c r="K64" s="202">
        <v>44782</v>
      </c>
      <c r="L64" s="82" t="s">
        <v>575</v>
      </c>
      <c r="M64" s="80"/>
    </row>
    <row r="65" spans="1:13" ht="99.75" x14ac:dyDescent="0.2">
      <c r="A65" s="44" t="s">
        <v>587</v>
      </c>
      <c r="B65" s="45" t="s">
        <v>52</v>
      </c>
      <c r="C65" s="45" t="s">
        <v>51</v>
      </c>
      <c r="D65" s="45" t="s">
        <v>51</v>
      </c>
      <c r="E65" s="45" t="s">
        <v>52</v>
      </c>
      <c r="F65" s="45" t="s">
        <v>51</v>
      </c>
      <c r="G65" s="45" t="s">
        <v>52</v>
      </c>
      <c r="H65" s="200">
        <v>100</v>
      </c>
      <c r="I65" s="202">
        <v>100</v>
      </c>
      <c r="J65" s="202">
        <v>44926</v>
      </c>
      <c r="K65" s="202">
        <v>44782</v>
      </c>
      <c r="L65" s="82" t="s">
        <v>588</v>
      </c>
      <c r="M65" s="80"/>
    </row>
    <row r="66" spans="1:13" ht="99.75" x14ac:dyDescent="0.2">
      <c r="A66" s="44" t="s">
        <v>589</v>
      </c>
      <c r="B66" s="45" t="s">
        <v>51</v>
      </c>
      <c r="C66" s="45" t="s">
        <v>51</v>
      </c>
      <c r="D66" s="45" t="s">
        <v>52</v>
      </c>
      <c r="E66" s="45" t="s">
        <v>51</v>
      </c>
      <c r="F66" s="45" t="s">
        <v>52</v>
      </c>
      <c r="G66" s="45" t="s">
        <v>52</v>
      </c>
      <c r="H66" s="200">
        <v>957</v>
      </c>
      <c r="I66" s="202">
        <v>44852</v>
      </c>
      <c r="J66" s="202">
        <v>44883</v>
      </c>
      <c r="K66" s="202">
        <v>44782</v>
      </c>
      <c r="L66" s="82" t="s">
        <v>581</v>
      </c>
      <c r="M66" s="80"/>
    </row>
    <row r="67" spans="1:13" ht="99.75" x14ac:dyDescent="0.2">
      <c r="A67" s="44" t="s">
        <v>590</v>
      </c>
      <c r="B67" s="45" t="s">
        <v>52</v>
      </c>
      <c r="C67" s="45" t="s">
        <v>51</v>
      </c>
      <c r="D67" s="45" t="s">
        <v>51</v>
      </c>
      <c r="E67" s="45" t="s">
        <v>52</v>
      </c>
      <c r="F67" s="45" t="s">
        <v>51</v>
      </c>
      <c r="G67" s="45" t="s">
        <v>52</v>
      </c>
      <c r="H67" s="200">
        <v>100</v>
      </c>
      <c r="I67" s="202">
        <v>44865</v>
      </c>
      <c r="J67" s="202">
        <v>44926</v>
      </c>
      <c r="K67" s="202">
        <v>44782</v>
      </c>
      <c r="L67" s="82" t="s">
        <v>591</v>
      </c>
      <c r="M67" s="80"/>
    </row>
    <row r="68" spans="1:13" ht="99.75" x14ac:dyDescent="0.2">
      <c r="A68" s="44" t="s">
        <v>592</v>
      </c>
      <c r="B68" s="45" t="s">
        <v>52</v>
      </c>
      <c r="C68" s="45" t="s">
        <v>51</v>
      </c>
      <c r="D68" s="45" t="s">
        <v>51</v>
      </c>
      <c r="E68" s="45" t="s">
        <v>52</v>
      </c>
      <c r="F68" s="45" t="s">
        <v>51</v>
      </c>
      <c r="G68" s="45" t="s">
        <v>52</v>
      </c>
      <c r="H68" s="200">
        <v>60</v>
      </c>
      <c r="I68" s="202">
        <v>44865</v>
      </c>
      <c r="J68" s="202">
        <v>44926</v>
      </c>
      <c r="K68" s="202">
        <v>44782</v>
      </c>
      <c r="L68" s="82" t="s">
        <v>593</v>
      </c>
      <c r="M68" s="80"/>
    </row>
    <row r="69" spans="1:13" ht="99.75" x14ac:dyDescent="0.2">
      <c r="A69" s="44" t="s">
        <v>594</v>
      </c>
      <c r="B69" s="45" t="s">
        <v>52</v>
      </c>
      <c r="C69" s="45" t="s">
        <v>51</v>
      </c>
      <c r="D69" s="45" t="s">
        <v>51</v>
      </c>
      <c r="E69" s="45" t="s">
        <v>52</v>
      </c>
      <c r="F69" s="45" t="s">
        <v>51</v>
      </c>
      <c r="G69" s="45" t="s">
        <v>52</v>
      </c>
      <c r="H69" s="200">
        <v>170</v>
      </c>
      <c r="I69" s="202">
        <v>44865</v>
      </c>
      <c r="J69" s="202">
        <v>44926</v>
      </c>
      <c r="K69" s="202">
        <v>44782</v>
      </c>
      <c r="L69" s="82" t="s">
        <v>595</v>
      </c>
      <c r="M69" s="80"/>
    </row>
    <row r="70" spans="1:13" ht="57" x14ac:dyDescent="0.2">
      <c r="A70" s="81" t="s">
        <v>512</v>
      </c>
      <c r="B70" s="81" t="s">
        <v>51</v>
      </c>
      <c r="C70" s="81" t="s">
        <v>51</v>
      </c>
      <c r="D70" s="81" t="s">
        <v>52</v>
      </c>
      <c r="E70" s="81" t="s">
        <v>51</v>
      </c>
      <c r="F70" s="81" t="s">
        <v>52</v>
      </c>
      <c r="G70" s="45" t="s">
        <v>52</v>
      </c>
      <c r="H70" s="200">
        <v>547</v>
      </c>
      <c r="I70" s="202">
        <v>44825</v>
      </c>
      <c r="J70" s="202">
        <v>44839</v>
      </c>
      <c r="K70" s="202">
        <v>44803</v>
      </c>
      <c r="L70" s="82" t="s">
        <v>596</v>
      </c>
      <c r="M70" s="80"/>
    </row>
    <row r="71" spans="1:13" ht="85.5" x14ac:dyDescent="0.2">
      <c r="A71" s="81" t="s">
        <v>512</v>
      </c>
      <c r="B71" s="81" t="s">
        <v>51</v>
      </c>
      <c r="C71" s="81" t="s">
        <v>51</v>
      </c>
      <c r="D71" s="81" t="s">
        <v>52</v>
      </c>
      <c r="E71" s="81" t="s">
        <v>51</v>
      </c>
      <c r="F71" s="81" t="s">
        <v>52</v>
      </c>
      <c r="G71" s="45" t="s">
        <v>52</v>
      </c>
      <c r="H71" s="200">
        <v>422</v>
      </c>
      <c r="I71" s="202">
        <v>44840</v>
      </c>
      <c r="J71" s="202">
        <v>44864</v>
      </c>
      <c r="K71" s="202">
        <v>44817</v>
      </c>
      <c r="L71" s="45" t="s">
        <v>482</v>
      </c>
      <c r="M71" s="80" t="s">
        <v>597</v>
      </c>
    </row>
    <row r="72" spans="1:13" ht="99.75" x14ac:dyDescent="0.2">
      <c r="A72" s="45" t="s">
        <v>598</v>
      </c>
      <c r="B72" s="45" t="s">
        <v>52</v>
      </c>
      <c r="C72" s="45" t="s">
        <v>51</v>
      </c>
      <c r="D72" s="45" t="s">
        <v>51</v>
      </c>
      <c r="E72" s="45" t="s">
        <v>52</v>
      </c>
      <c r="F72" s="45" t="s">
        <v>51</v>
      </c>
      <c r="G72" s="45" t="s">
        <v>52</v>
      </c>
      <c r="H72" s="200">
        <v>9586</v>
      </c>
      <c r="I72" s="202">
        <v>44883</v>
      </c>
      <c r="J72" s="202">
        <v>45016</v>
      </c>
      <c r="K72" s="202">
        <v>44827</v>
      </c>
      <c r="L72" s="82" t="s">
        <v>599</v>
      </c>
      <c r="M72" s="80"/>
    </row>
    <row r="73" spans="1:13" ht="99.75" x14ac:dyDescent="0.2">
      <c r="A73" s="81" t="s">
        <v>512</v>
      </c>
      <c r="B73" s="81" t="s">
        <v>51</v>
      </c>
      <c r="C73" s="81" t="s">
        <v>51</v>
      </c>
      <c r="D73" s="81" t="s">
        <v>52</v>
      </c>
      <c r="E73" s="81" t="s">
        <v>51</v>
      </c>
      <c r="F73" s="81" t="s">
        <v>52</v>
      </c>
      <c r="G73" s="45" t="s">
        <v>52</v>
      </c>
      <c r="H73" s="200">
        <v>93</v>
      </c>
      <c r="I73" s="202">
        <v>44866</v>
      </c>
      <c r="J73" s="202">
        <v>44868</v>
      </c>
      <c r="K73" s="202">
        <v>44853</v>
      </c>
      <c r="L73" s="45" t="s">
        <v>482</v>
      </c>
      <c r="M73" s="80" t="s">
        <v>600</v>
      </c>
    </row>
    <row r="74" spans="1:13" ht="17.100000000000001" customHeight="1" x14ac:dyDescent="0.2">
      <c r="A74" s="45" t="s">
        <v>601</v>
      </c>
      <c r="B74" s="45" t="s">
        <v>52</v>
      </c>
      <c r="C74" s="45" t="s">
        <v>51</v>
      </c>
      <c r="D74" s="45" t="s">
        <v>52</v>
      </c>
      <c r="E74" s="45" t="s">
        <v>52</v>
      </c>
      <c r="F74" s="45" t="s">
        <v>51</v>
      </c>
      <c r="G74" s="45" t="s">
        <v>52</v>
      </c>
      <c r="H74" s="200">
        <v>976</v>
      </c>
      <c r="I74" s="202">
        <v>44884</v>
      </c>
      <c r="J74" s="202">
        <v>44926</v>
      </c>
      <c r="K74" s="202">
        <v>44884</v>
      </c>
      <c r="L74" s="81" t="s">
        <v>484</v>
      </c>
      <c r="M74" s="82" t="s">
        <v>602</v>
      </c>
    </row>
    <row r="75" spans="1:13" ht="17.100000000000001" hidden="1" customHeight="1" x14ac:dyDescent="0.2">
      <c r="A75" s="45" t="s">
        <v>603</v>
      </c>
      <c r="B75" s="45" t="s">
        <v>51</v>
      </c>
      <c r="C75" s="45" t="s">
        <v>52</v>
      </c>
      <c r="D75" s="45" t="s">
        <v>51</v>
      </c>
      <c r="E75" s="45" t="s">
        <v>51</v>
      </c>
      <c r="F75" s="45" t="s">
        <v>52</v>
      </c>
      <c r="G75" s="45" t="s">
        <v>52</v>
      </c>
      <c r="H75" s="200">
        <v>410</v>
      </c>
      <c r="I75" s="202">
        <v>44835</v>
      </c>
      <c r="J75" s="202">
        <v>45199</v>
      </c>
      <c r="K75" s="202">
        <v>44884</v>
      </c>
      <c r="L75" s="81" t="s">
        <v>484</v>
      </c>
      <c r="M75" s="80"/>
    </row>
    <row r="76" spans="1:13" ht="54.95" customHeight="1" x14ac:dyDescent="0.2">
      <c r="A76" s="45" t="s">
        <v>604</v>
      </c>
      <c r="B76" s="45" t="s">
        <v>52</v>
      </c>
      <c r="C76" s="45" t="s">
        <v>51</v>
      </c>
      <c r="D76" s="45" t="s">
        <v>52</v>
      </c>
      <c r="E76" s="45" t="s">
        <v>52</v>
      </c>
      <c r="F76" s="45" t="s">
        <v>51</v>
      </c>
      <c r="G76" s="45" t="s">
        <v>52</v>
      </c>
      <c r="H76" s="200">
        <f>243+21+60+50</f>
        <v>374</v>
      </c>
      <c r="I76" s="202">
        <v>44835</v>
      </c>
      <c r="J76" s="202">
        <v>45199</v>
      </c>
      <c r="K76" s="202">
        <v>44884</v>
      </c>
      <c r="L76" s="82" t="s">
        <v>605</v>
      </c>
      <c r="M76" s="80"/>
    </row>
    <row r="77" spans="1:13" ht="99.75" x14ac:dyDescent="0.2">
      <c r="A77" s="45" t="s">
        <v>606</v>
      </c>
      <c r="B77" s="45" t="s">
        <v>52</v>
      </c>
      <c r="C77" s="45" t="s">
        <v>51</v>
      </c>
      <c r="D77" s="45" t="s">
        <v>52</v>
      </c>
      <c r="E77" s="45" t="s">
        <v>52</v>
      </c>
      <c r="F77" s="45" t="s">
        <v>51</v>
      </c>
      <c r="G77" s="45" t="s">
        <v>52</v>
      </c>
      <c r="H77" s="200">
        <f>2726+318</f>
        <v>3044</v>
      </c>
      <c r="I77" s="202">
        <v>44896</v>
      </c>
      <c r="J77" s="202">
        <v>44926</v>
      </c>
      <c r="K77" s="202">
        <v>44884</v>
      </c>
      <c r="L77" s="130" t="s">
        <v>607</v>
      </c>
      <c r="M77" s="80"/>
    </row>
    <row r="78" spans="1:13" ht="71.25" x14ac:dyDescent="0.2">
      <c r="A78" s="45" t="s">
        <v>608</v>
      </c>
      <c r="B78" s="45" t="s">
        <v>52</v>
      </c>
      <c r="C78" s="45" t="s">
        <v>51</v>
      </c>
      <c r="D78" s="45" t="s">
        <v>52</v>
      </c>
      <c r="E78" s="45" t="s">
        <v>52</v>
      </c>
      <c r="F78" s="45" t="s">
        <v>51</v>
      </c>
      <c r="G78" s="45" t="s">
        <v>52</v>
      </c>
      <c r="H78" s="295">
        <v>174.1</v>
      </c>
      <c r="I78" s="202" t="s">
        <v>56</v>
      </c>
      <c r="J78" s="202" t="s">
        <v>56</v>
      </c>
      <c r="K78" s="202">
        <v>44886</v>
      </c>
      <c r="L78" s="81" t="s">
        <v>484</v>
      </c>
      <c r="M78" s="171" t="s">
        <v>609</v>
      </c>
    </row>
    <row r="79" spans="1:13" ht="71.25" x14ac:dyDescent="0.2">
      <c r="A79" s="45" t="s">
        <v>610</v>
      </c>
      <c r="B79" s="45" t="s">
        <v>51</v>
      </c>
      <c r="C79" s="45" t="s">
        <v>51</v>
      </c>
      <c r="D79" s="45" t="s">
        <v>52</v>
      </c>
      <c r="E79" s="45" t="s">
        <v>51</v>
      </c>
      <c r="F79" s="45" t="s">
        <v>52</v>
      </c>
      <c r="G79" s="45" t="s">
        <v>52</v>
      </c>
      <c r="H79" s="295">
        <v>963</v>
      </c>
      <c r="I79" s="202" t="s">
        <v>56</v>
      </c>
      <c r="J79" s="202" t="s">
        <v>56</v>
      </c>
      <c r="K79" s="202">
        <v>44886</v>
      </c>
      <c r="L79" s="81" t="s">
        <v>484</v>
      </c>
      <c r="M79" s="171" t="s">
        <v>609</v>
      </c>
    </row>
    <row r="80" spans="1:13" ht="71.25" x14ac:dyDescent="0.2">
      <c r="A80" s="45" t="s">
        <v>611</v>
      </c>
      <c r="B80" s="45" t="s">
        <v>52</v>
      </c>
      <c r="C80" s="45" t="s">
        <v>51</v>
      </c>
      <c r="D80" s="45" t="s">
        <v>52</v>
      </c>
      <c r="E80" s="45" t="s">
        <v>52</v>
      </c>
      <c r="F80" s="45" t="s">
        <v>51</v>
      </c>
      <c r="G80" s="45" t="s">
        <v>52</v>
      </c>
      <c r="H80" s="295">
        <v>5415.13</v>
      </c>
      <c r="I80" s="202" t="s">
        <v>56</v>
      </c>
      <c r="J80" s="202" t="s">
        <v>56</v>
      </c>
      <c r="K80" s="202">
        <v>44886</v>
      </c>
      <c r="L80" s="81" t="s">
        <v>484</v>
      </c>
      <c r="M80" s="171" t="s">
        <v>609</v>
      </c>
    </row>
    <row r="81" spans="1:13" ht="71.25" x14ac:dyDescent="0.2">
      <c r="A81" s="45" t="s">
        <v>612</v>
      </c>
      <c r="B81" s="45" t="s">
        <v>52</v>
      </c>
      <c r="C81" s="45" t="s">
        <v>51</v>
      </c>
      <c r="D81" s="45" t="s">
        <v>52</v>
      </c>
      <c r="E81" s="45" t="s">
        <v>52</v>
      </c>
      <c r="F81" s="45" t="s">
        <v>51</v>
      </c>
      <c r="G81" s="45" t="s">
        <v>52</v>
      </c>
      <c r="H81" s="295">
        <v>4431.42</v>
      </c>
      <c r="I81" s="202" t="s">
        <v>56</v>
      </c>
      <c r="J81" s="202" t="s">
        <v>56</v>
      </c>
      <c r="K81" s="202">
        <v>44886</v>
      </c>
      <c r="L81" s="81" t="s">
        <v>484</v>
      </c>
      <c r="M81" s="171" t="s">
        <v>609</v>
      </c>
    </row>
    <row r="82" spans="1:13" ht="71.25" hidden="1" x14ac:dyDescent="0.2">
      <c r="A82" s="45" t="s">
        <v>613</v>
      </c>
      <c r="B82" s="45" t="s">
        <v>51</v>
      </c>
      <c r="C82" s="45" t="s">
        <v>52</v>
      </c>
      <c r="D82" s="45" t="s">
        <v>51</v>
      </c>
      <c r="E82" s="45" t="s">
        <v>52</v>
      </c>
      <c r="F82" s="45" t="s">
        <v>51</v>
      </c>
      <c r="G82" s="45" t="s">
        <v>52</v>
      </c>
      <c r="H82" s="295">
        <f>6666-135</f>
        <v>6531</v>
      </c>
      <c r="I82" s="202">
        <v>44927</v>
      </c>
      <c r="J82" s="202" t="s">
        <v>222</v>
      </c>
      <c r="K82" s="202">
        <v>44886</v>
      </c>
      <c r="L82" s="81" t="s">
        <v>484</v>
      </c>
      <c r="M82" s="171" t="s">
        <v>609</v>
      </c>
    </row>
    <row r="83" spans="1:13" ht="71.25" hidden="1" x14ac:dyDescent="0.2">
      <c r="A83" s="90" t="s">
        <v>614</v>
      </c>
      <c r="B83" s="90" t="s">
        <v>60</v>
      </c>
      <c r="C83" s="90" t="s">
        <v>60</v>
      </c>
      <c r="D83" s="90" t="s">
        <v>60</v>
      </c>
      <c r="E83" s="90" t="s">
        <v>60</v>
      </c>
      <c r="F83" s="90" t="s">
        <v>60</v>
      </c>
      <c r="G83" s="90" t="s">
        <v>60</v>
      </c>
      <c r="H83" s="296">
        <v>603</v>
      </c>
      <c r="I83" s="202" t="s">
        <v>56</v>
      </c>
      <c r="J83" s="202" t="s">
        <v>56</v>
      </c>
      <c r="K83" s="202">
        <v>44886</v>
      </c>
      <c r="L83" s="81" t="s">
        <v>484</v>
      </c>
      <c r="M83" s="171" t="s">
        <v>609</v>
      </c>
    </row>
    <row r="84" spans="1:13" ht="71.25" x14ac:dyDescent="0.2">
      <c r="A84" s="45" t="s">
        <v>615</v>
      </c>
      <c r="B84" s="45" t="s">
        <v>52</v>
      </c>
      <c r="C84" s="45" t="s">
        <v>51</v>
      </c>
      <c r="D84" s="45" t="s">
        <v>52</v>
      </c>
      <c r="E84" s="45" t="s">
        <v>52</v>
      </c>
      <c r="F84" s="45" t="s">
        <v>51</v>
      </c>
      <c r="G84" s="45" t="s">
        <v>52</v>
      </c>
      <c r="H84" s="295">
        <v>800</v>
      </c>
      <c r="I84" s="202" t="s">
        <v>56</v>
      </c>
      <c r="J84" s="202" t="s">
        <v>56</v>
      </c>
      <c r="K84" s="202">
        <v>44886</v>
      </c>
      <c r="L84" s="81" t="s">
        <v>484</v>
      </c>
      <c r="M84" s="171" t="s">
        <v>609</v>
      </c>
    </row>
    <row r="85" spans="1:13" ht="71.25" hidden="1" x14ac:dyDescent="0.2">
      <c r="A85" s="45" t="s">
        <v>616</v>
      </c>
      <c r="B85" s="45" t="s">
        <v>51</v>
      </c>
      <c r="C85" s="45" t="s">
        <v>52</v>
      </c>
      <c r="D85" s="45" t="s">
        <v>51</v>
      </c>
      <c r="E85" s="45" t="s">
        <v>51</v>
      </c>
      <c r="F85" s="45" t="s">
        <v>52</v>
      </c>
      <c r="G85" s="45" t="s">
        <v>52</v>
      </c>
      <c r="H85" s="295">
        <v>2515</v>
      </c>
      <c r="I85" s="202" t="s">
        <v>56</v>
      </c>
      <c r="J85" s="202" t="s">
        <v>56</v>
      </c>
      <c r="K85" s="202">
        <v>44886</v>
      </c>
      <c r="L85" s="81" t="s">
        <v>484</v>
      </c>
      <c r="M85" s="171" t="s">
        <v>609</v>
      </c>
    </row>
    <row r="86" spans="1:13" ht="71.25" x14ac:dyDescent="0.2">
      <c r="A86" s="45" t="s">
        <v>617</v>
      </c>
      <c r="B86" s="45" t="s">
        <v>51</v>
      </c>
      <c r="C86" s="45" t="s">
        <v>51</v>
      </c>
      <c r="D86" s="45" t="s">
        <v>52</v>
      </c>
      <c r="E86" s="45" t="s">
        <v>51</v>
      </c>
      <c r="F86" s="45" t="s">
        <v>52</v>
      </c>
      <c r="G86" s="45" t="s">
        <v>52</v>
      </c>
      <c r="H86" s="295">
        <v>4446.3100000000004</v>
      </c>
      <c r="I86" s="202" t="s">
        <v>56</v>
      </c>
      <c r="J86" s="202" t="s">
        <v>56</v>
      </c>
      <c r="K86" s="202">
        <v>44886</v>
      </c>
      <c r="L86" s="81" t="s">
        <v>484</v>
      </c>
      <c r="M86" s="171" t="s">
        <v>609</v>
      </c>
    </row>
    <row r="87" spans="1:13" ht="99.75" x14ac:dyDescent="0.2">
      <c r="A87" s="45" t="s">
        <v>618</v>
      </c>
      <c r="B87" s="45" t="s">
        <v>52</v>
      </c>
      <c r="C87" s="45" t="s">
        <v>51</v>
      </c>
      <c r="D87" s="45" t="s">
        <v>52</v>
      </c>
      <c r="E87" s="45" t="s">
        <v>51</v>
      </c>
      <c r="F87" s="45" t="s">
        <v>52</v>
      </c>
      <c r="G87" s="45" t="s">
        <v>52</v>
      </c>
      <c r="H87" s="200">
        <v>10</v>
      </c>
      <c r="I87" s="202">
        <v>44684</v>
      </c>
      <c r="J87" s="202">
        <v>44750</v>
      </c>
      <c r="K87" s="202">
        <v>44926</v>
      </c>
      <c r="L87" s="81" t="s">
        <v>484</v>
      </c>
      <c r="M87" s="82" t="s">
        <v>619</v>
      </c>
    </row>
    <row r="88" spans="1:13" s="180" customFormat="1" ht="28.5" x14ac:dyDescent="0.2">
      <c r="A88" s="45" t="s">
        <v>620</v>
      </c>
      <c r="B88" s="45" t="s">
        <v>52</v>
      </c>
      <c r="C88" s="45" t="s">
        <v>51</v>
      </c>
      <c r="D88" s="45" t="s">
        <v>52</v>
      </c>
      <c r="E88" s="45" t="s">
        <v>52</v>
      </c>
      <c r="F88" s="45" t="s">
        <v>51</v>
      </c>
      <c r="G88" s="45" t="s">
        <v>52</v>
      </c>
      <c r="H88" s="200">
        <v>300</v>
      </c>
      <c r="I88" s="202" t="s">
        <v>56</v>
      </c>
      <c r="J88" s="202" t="s">
        <v>56</v>
      </c>
      <c r="K88" s="202" t="s">
        <v>56</v>
      </c>
      <c r="L88" s="81" t="s">
        <v>484</v>
      </c>
      <c r="M88" s="82"/>
    </row>
    <row r="89" spans="1:13" s="180" customFormat="1" ht="15" customHeight="1" x14ac:dyDescent="0.2">
      <c r="A89" s="45" t="s">
        <v>621</v>
      </c>
      <c r="B89" s="45" t="s">
        <v>52</v>
      </c>
      <c r="C89" s="45" t="s">
        <v>51</v>
      </c>
      <c r="D89" s="45" t="s">
        <v>52</v>
      </c>
      <c r="E89" s="45" t="s">
        <v>52</v>
      </c>
      <c r="F89" s="45" t="s">
        <v>51</v>
      </c>
      <c r="G89" s="45" t="s">
        <v>52</v>
      </c>
      <c r="H89" s="200">
        <v>140</v>
      </c>
      <c r="I89" s="202" t="s">
        <v>56</v>
      </c>
      <c r="J89" s="202" t="s">
        <v>56</v>
      </c>
      <c r="K89" s="202" t="s">
        <v>56</v>
      </c>
      <c r="L89" s="81" t="s">
        <v>484</v>
      </c>
      <c r="M89" s="82"/>
    </row>
    <row r="90" spans="1:13" s="180" customFormat="1" ht="15" thickBot="1" x14ac:dyDescent="0.25">
      <c r="A90" s="195"/>
      <c r="B90" s="195"/>
      <c r="C90" s="195"/>
      <c r="D90" s="195"/>
      <c r="E90" s="195"/>
      <c r="F90" s="195"/>
      <c r="G90" s="195"/>
      <c r="H90" s="297"/>
      <c r="I90" s="263"/>
      <c r="J90" s="263"/>
      <c r="K90" s="263"/>
      <c r="L90" s="72"/>
      <c r="M90" s="172"/>
    </row>
    <row r="91" spans="1:13" ht="15" x14ac:dyDescent="0.2">
      <c r="A91" s="325" t="s">
        <v>96</v>
      </c>
      <c r="B91" s="326"/>
      <c r="C91" s="326"/>
      <c r="D91" s="326"/>
      <c r="E91" s="326"/>
      <c r="F91" s="326"/>
      <c r="G91" s="327"/>
      <c r="H91" s="328">
        <f>SUMIF($G$4:$G$90,"no",$H$4:$H$90)</f>
        <v>92727.260000000009</v>
      </c>
      <c r="I91" s="400"/>
      <c r="J91" s="58"/>
      <c r="K91" s="58"/>
      <c r="L91" s="72" t="s">
        <v>97</v>
      </c>
    </row>
    <row r="92" spans="1:13" x14ac:dyDescent="0.2">
      <c r="A92" s="62" t="s">
        <v>98</v>
      </c>
      <c r="B92" s="44" t="s">
        <v>51</v>
      </c>
      <c r="C92" s="44" t="s">
        <v>52</v>
      </c>
      <c r="D92" s="44" t="s">
        <v>51</v>
      </c>
      <c r="E92" s="44" t="s">
        <v>51</v>
      </c>
      <c r="F92" s="44" t="s">
        <v>51</v>
      </c>
      <c r="G92" s="44" t="s">
        <v>52</v>
      </c>
      <c r="H92" s="63">
        <f>SUMIFS($H$3:$H$90, $B$3:$B$90, "yes")</f>
        <v>56774.11</v>
      </c>
      <c r="L92" s="72" t="s">
        <v>97</v>
      </c>
    </row>
    <row r="93" spans="1:13" x14ac:dyDescent="0.2">
      <c r="A93" s="62" t="s">
        <v>99</v>
      </c>
      <c r="B93" s="44" t="s">
        <v>51</v>
      </c>
      <c r="C93" s="44" t="s">
        <v>52</v>
      </c>
      <c r="D93" s="44" t="s">
        <v>51</v>
      </c>
      <c r="E93" s="44" t="s">
        <v>52</v>
      </c>
      <c r="F93" s="44" t="s">
        <v>51</v>
      </c>
      <c r="G93" s="44" t="s">
        <v>52</v>
      </c>
      <c r="H93" s="63">
        <f>SUMIFS($H$3:$H$90, $B$3:$B$90, "yes", $D$3:$D$90, "yes", $F$3:$F$90, "yes")</f>
        <v>10810</v>
      </c>
      <c r="L93" s="72" t="s">
        <v>97</v>
      </c>
    </row>
    <row r="94" spans="1:13" x14ac:dyDescent="0.2">
      <c r="A94" s="62" t="s">
        <v>100</v>
      </c>
      <c r="B94" s="44" t="s">
        <v>51</v>
      </c>
      <c r="C94" s="44" t="s">
        <v>52</v>
      </c>
      <c r="D94" s="44" t="s">
        <v>52</v>
      </c>
      <c r="E94" s="44" t="s">
        <v>52</v>
      </c>
      <c r="F94" s="44" t="s">
        <v>51</v>
      </c>
      <c r="G94" s="44" t="s">
        <v>52</v>
      </c>
      <c r="H94" s="63">
        <f>SUMIFS($H$3:$H$90, $B$3:$B$90, "yes", $D$3:$D$90, "no", $F$3:$F$90, "yes")</f>
        <v>9731</v>
      </c>
      <c r="L94" s="72" t="s">
        <v>97</v>
      </c>
    </row>
    <row r="95" spans="1:13" x14ac:dyDescent="0.2">
      <c r="A95" s="62" t="s">
        <v>101</v>
      </c>
      <c r="B95" s="44" t="s">
        <v>51</v>
      </c>
      <c r="C95" s="44" t="s">
        <v>52</v>
      </c>
      <c r="D95" s="44" t="s">
        <v>51</v>
      </c>
      <c r="E95" s="44" t="s">
        <v>51</v>
      </c>
      <c r="F95" s="44" t="s">
        <v>52</v>
      </c>
      <c r="G95" s="44" t="s">
        <v>52</v>
      </c>
      <c r="H95" s="63">
        <f>SUMIFS($H$3:$H$90, $B$3:$B$90, "yes", $D$3:$D$90, "yes", $E$3:$E$90, "yes")</f>
        <v>5633</v>
      </c>
      <c r="J95" s="314"/>
      <c r="L95" s="72" t="s">
        <v>97</v>
      </c>
    </row>
    <row r="96" spans="1:13" x14ac:dyDescent="0.2">
      <c r="A96" s="62" t="s">
        <v>102</v>
      </c>
      <c r="B96" s="44" t="s">
        <v>51</v>
      </c>
      <c r="C96" s="44" t="s">
        <v>52</v>
      </c>
      <c r="D96" s="44" t="s">
        <v>52</v>
      </c>
      <c r="E96" s="44" t="s">
        <v>51</v>
      </c>
      <c r="F96" s="44" t="s">
        <v>52</v>
      </c>
      <c r="G96" s="44" t="s">
        <v>52</v>
      </c>
      <c r="H96" s="63">
        <f>SUMIFS($H$3:$H$90, $B$3:$B$90, "yes", $D$3:$D$90, "no", $E$3:$E$90, "yes")</f>
        <v>30600.11</v>
      </c>
      <c r="J96" s="314"/>
      <c r="L96" s="72" t="s">
        <v>97</v>
      </c>
    </row>
    <row r="97" spans="1:12" ht="15" thickBot="1" x14ac:dyDescent="0.25">
      <c r="A97" s="64" t="s">
        <v>622</v>
      </c>
      <c r="B97" s="99" t="s">
        <v>52</v>
      </c>
      <c r="C97" s="99" t="s">
        <v>52</v>
      </c>
      <c r="D97" s="99"/>
      <c r="E97" s="99"/>
      <c r="F97" s="99"/>
      <c r="G97" s="99" t="s">
        <v>51</v>
      </c>
      <c r="H97" s="66">
        <f>SUMIFS(H4:H90, G4:G90, "yes")</f>
        <v>0</v>
      </c>
      <c r="L97" s="72" t="s">
        <v>97</v>
      </c>
    </row>
    <row r="99" spans="1:12" ht="15" customHeight="1" x14ac:dyDescent="0.2"/>
    <row r="100" spans="1:12" ht="15" x14ac:dyDescent="0.2">
      <c r="A100" s="396" t="s">
        <v>104</v>
      </c>
    </row>
    <row r="101" spans="1:12" x14ac:dyDescent="0.2">
      <c r="A101" s="2" t="s">
        <v>623</v>
      </c>
    </row>
    <row r="112" spans="1:12" ht="15" customHeight="1" x14ac:dyDescent="0.2"/>
    <row r="113" ht="17.100000000000001" customHeight="1" x14ac:dyDescent="0.2"/>
    <row r="114" ht="17.100000000000001" customHeight="1" x14ac:dyDescent="0.2"/>
  </sheetData>
  <autoFilter ref="A3:M89" xr:uid="{02D766BE-1475-4F31-ADF1-BA39748D440A}">
    <filterColumn colId="2">
      <filters>
        <filter val="yes"/>
      </filters>
    </filterColumn>
    <sortState xmlns:xlrd2="http://schemas.microsoft.com/office/spreadsheetml/2017/richdata2" ref="A4:M89">
      <sortCondition ref="K3:K89"/>
    </sortState>
  </autoFilter>
  <hyperlinks>
    <hyperlink ref="M80" r:id="rId1" xr:uid="{11DCA47F-79EC-4CCA-98D5-FC5B857927A7}"/>
    <hyperlink ref="L7" r:id="rId2" xr:uid="{1296733C-F56E-46C3-A44B-5D8BB55C9538}"/>
    <hyperlink ref="M34" r:id="rId3" xr:uid="{FDA52D18-035C-4F86-B522-2FAAD2E6F368}"/>
    <hyperlink ref="M36" r:id="rId4" xr:uid="{C04EC629-6383-46FC-B5F7-BBD16E81B0DB}"/>
    <hyperlink ref="L24" r:id="rId5" display="April 6th (“Riduzione delle aliquote di accisa applicate alla benzina, al gasolio e al GPL usati come carburanti”)  " xr:uid="{B89808E3-D803-427A-9173-4FFF71F7FA5B}"/>
    <hyperlink ref="L70" r:id="rId6" xr:uid="{A9220BBA-1BFB-4A80-8437-5FBAE0D44A16}"/>
    <hyperlink ref="L26" r:id="rId7" xr:uid="{C5830657-0200-45A9-9B63-FE928862787F}"/>
    <hyperlink ref="L55" r:id="rId8" xr:uid="{9ED7B720-A018-4BA0-8419-F01541BE3413}"/>
    <hyperlink ref="M87" r:id="rId9" xr:uid="{E019DAC4-BCD7-4725-8891-A3BC68BD9BED}"/>
    <hyperlink ref="M20" r:id="rId10" xr:uid="{E0FB6A04-585B-47C8-966C-4190578EC70C}"/>
    <hyperlink ref="L76" r:id="rId11" xr:uid="{0A40E840-1B8C-4471-8EDE-E6A481BBCE74}"/>
    <hyperlink ref="M81" r:id="rId12" xr:uid="{60C76550-0DD6-47B7-A7FC-B7B749D7CF8A}"/>
    <hyperlink ref="M78" r:id="rId13" xr:uid="{078DFFFF-3BF9-4391-84D5-DB4B7E81844F}"/>
    <hyperlink ref="M79" r:id="rId14" xr:uid="{86A25CC0-A144-4D9D-8EE1-558EF43ED046}"/>
    <hyperlink ref="M86" r:id="rId15" xr:uid="{9E4907FC-134C-486B-926F-D261AE5891B1}"/>
    <hyperlink ref="M85" r:id="rId16" xr:uid="{9C5FB892-E647-45AB-9A76-35D07E90AC52}"/>
    <hyperlink ref="M84" r:id="rId17" xr:uid="{4D884EF6-DB84-4C6C-BBA1-EF4FE12C8D42}"/>
    <hyperlink ref="M82" r:id="rId18" xr:uid="{970BC0BB-9BDB-4B77-A101-E6384413E842}"/>
    <hyperlink ref="M83" r:id="rId19" xr:uid="{B0779908-FED4-4F7B-828C-EC3E6CA245BE}"/>
    <hyperlink ref="M37" r:id="rId20" xr:uid="{B28F7B8B-101A-476B-87FC-212CD7E6C2C4}"/>
    <hyperlink ref="M44" r:id="rId21" xr:uid="{0890E6BF-2072-46F2-B693-340E8107B1E9}"/>
    <hyperlink ref="M57" r:id="rId22" xr:uid="{4266D8E0-C434-483C-9139-909F60B79842}"/>
  </hyperlinks>
  <pageMargins left="0.7" right="0.7" top="0.75" bottom="0.75" header="0.3" footer="0.3"/>
  <legacyDrawing r:id="rId2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25B95-D84D-4D0C-8D3A-803DDEEE4D46}">
  <dimension ref="A2:M28"/>
  <sheetViews>
    <sheetView zoomScale="61" zoomScaleNormal="100" workbookViewId="0">
      <selection activeCell="A28" sqref="A28"/>
    </sheetView>
  </sheetViews>
  <sheetFormatPr defaultColWidth="8.83203125" defaultRowHeight="14.25" x14ac:dyDescent="0.2"/>
  <cols>
    <col min="1" max="1" width="40.1640625" style="2" customWidth="1"/>
    <col min="2" max="7" width="12.6640625" style="2" customWidth="1"/>
    <col min="8" max="8" width="18.33203125" style="47" customWidth="1"/>
    <col min="9" max="11" width="22.5" style="48" customWidth="1"/>
    <col min="12" max="13" width="39.5" style="2" customWidth="1"/>
    <col min="14" max="16384" width="8.83203125" style="2"/>
  </cols>
  <sheetData>
    <row r="2" spans="1:13" ht="15" x14ac:dyDescent="0.2">
      <c r="A2" s="2" t="s">
        <v>624</v>
      </c>
    </row>
    <row r="3" spans="1:13" s="101" customFormat="1" ht="45" x14ac:dyDescent="0.2">
      <c r="A3" s="196" t="s">
        <v>37</v>
      </c>
      <c r="B3" s="197" t="s">
        <v>38</v>
      </c>
      <c r="C3" s="197" t="s">
        <v>39</v>
      </c>
      <c r="D3" s="197" t="s">
        <v>40</v>
      </c>
      <c r="E3" s="197" t="s">
        <v>41</v>
      </c>
      <c r="F3" s="197" t="s">
        <v>42</v>
      </c>
      <c r="G3" s="196" t="s">
        <v>43</v>
      </c>
      <c r="H3" s="259" t="s">
        <v>44</v>
      </c>
      <c r="I3" s="260" t="s">
        <v>45</v>
      </c>
      <c r="J3" s="260" t="s">
        <v>46</v>
      </c>
      <c r="K3" s="260" t="s">
        <v>47</v>
      </c>
      <c r="L3" s="118" t="s">
        <v>48</v>
      </c>
      <c r="M3" s="39" t="s">
        <v>249</v>
      </c>
    </row>
    <row r="4" spans="1:13" ht="42.75" x14ac:dyDescent="0.2">
      <c r="A4" s="81" t="s">
        <v>625</v>
      </c>
      <c r="B4" s="80" t="s">
        <v>51</v>
      </c>
      <c r="C4" s="80" t="s">
        <v>51</v>
      </c>
      <c r="D4" s="80" t="s">
        <v>52</v>
      </c>
      <c r="E4" s="80" t="s">
        <v>51</v>
      </c>
      <c r="F4" s="80" t="s">
        <v>52</v>
      </c>
      <c r="G4" s="80" t="s">
        <v>52</v>
      </c>
      <c r="H4" s="200">
        <v>21.2</v>
      </c>
      <c r="I4" s="201">
        <v>44562</v>
      </c>
      <c r="J4" s="201">
        <v>45046</v>
      </c>
      <c r="K4" s="202">
        <v>44600</v>
      </c>
      <c r="L4" s="82" t="s">
        <v>626</v>
      </c>
      <c r="M4" s="18"/>
    </row>
    <row r="5" spans="1:13" ht="42.75" x14ac:dyDescent="0.2">
      <c r="A5" s="81" t="s">
        <v>627</v>
      </c>
      <c r="B5" s="80" t="s">
        <v>51</v>
      </c>
      <c r="C5" s="80" t="s">
        <v>51</v>
      </c>
      <c r="D5" s="80" t="s">
        <v>52</v>
      </c>
      <c r="E5" s="80" t="s">
        <v>51</v>
      </c>
      <c r="F5" s="80" t="s">
        <v>52</v>
      </c>
      <c r="G5" s="80" t="s">
        <v>52</v>
      </c>
      <c r="H5" s="200">
        <v>141.4</v>
      </c>
      <c r="I5" s="201">
        <v>44562</v>
      </c>
      <c r="J5" s="201">
        <v>45046</v>
      </c>
      <c r="K5" s="202">
        <v>44600</v>
      </c>
      <c r="L5" s="82" t="s">
        <v>628</v>
      </c>
      <c r="M5" s="18"/>
    </row>
    <row r="6" spans="1:13" ht="42.75" x14ac:dyDescent="0.2">
      <c r="A6" s="45" t="s">
        <v>629</v>
      </c>
      <c r="B6" s="80" t="s">
        <v>51</v>
      </c>
      <c r="C6" s="80" t="s">
        <v>51</v>
      </c>
      <c r="D6" s="80" t="s">
        <v>52</v>
      </c>
      <c r="E6" s="80" t="s">
        <v>51</v>
      </c>
      <c r="F6" s="80" t="s">
        <v>52</v>
      </c>
      <c r="G6" s="80" t="s">
        <v>52</v>
      </c>
      <c r="H6" s="200">
        <v>27.4</v>
      </c>
      <c r="I6" s="201">
        <v>44562</v>
      </c>
      <c r="J6" s="201">
        <v>45046</v>
      </c>
      <c r="K6" s="202">
        <v>44600</v>
      </c>
      <c r="L6" s="82" t="s">
        <v>628</v>
      </c>
      <c r="M6" s="18"/>
    </row>
    <row r="7" spans="1:13" ht="42.75" x14ac:dyDescent="0.2">
      <c r="A7" s="81" t="s">
        <v>630</v>
      </c>
      <c r="B7" s="80" t="s">
        <v>51</v>
      </c>
      <c r="C7" s="80" t="s">
        <v>51</v>
      </c>
      <c r="D7" s="80" t="s">
        <v>52</v>
      </c>
      <c r="E7" s="80" t="s">
        <v>51</v>
      </c>
      <c r="F7" s="80" t="s">
        <v>52</v>
      </c>
      <c r="G7" s="80" t="s">
        <v>52</v>
      </c>
      <c r="H7" s="200">
        <v>7</v>
      </c>
      <c r="I7" s="201">
        <v>44562</v>
      </c>
      <c r="J7" s="201">
        <v>45046</v>
      </c>
      <c r="K7" s="202">
        <v>44600</v>
      </c>
      <c r="L7" s="82" t="s">
        <v>628</v>
      </c>
      <c r="M7" s="18"/>
    </row>
    <row r="8" spans="1:13" ht="71.25" x14ac:dyDescent="0.2">
      <c r="A8" s="81" t="s">
        <v>631</v>
      </c>
      <c r="B8" s="80" t="s">
        <v>51</v>
      </c>
      <c r="C8" s="80" t="s">
        <v>52</v>
      </c>
      <c r="D8" s="80" t="s">
        <v>51</v>
      </c>
      <c r="E8" s="80" t="s">
        <v>52</v>
      </c>
      <c r="F8" s="80" t="s">
        <v>51</v>
      </c>
      <c r="G8" s="80" t="s">
        <v>52</v>
      </c>
      <c r="H8" s="200">
        <v>124</v>
      </c>
      <c r="I8" s="201">
        <v>44562</v>
      </c>
      <c r="J8" s="201">
        <v>45046</v>
      </c>
      <c r="K8" s="202">
        <v>44600</v>
      </c>
      <c r="L8" s="82" t="s">
        <v>628</v>
      </c>
      <c r="M8" s="18"/>
    </row>
    <row r="9" spans="1:13" ht="42.75" x14ac:dyDescent="0.2">
      <c r="A9" s="81" t="s">
        <v>632</v>
      </c>
      <c r="B9" s="80" t="s">
        <v>51</v>
      </c>
      <c r="C9" s="80" t="s">
        <v>52</v>
      </c>
      <c r="D9" s="80" t="s">
        <v>51</v>
      </c>
      <c r="E9" s="80" t="s">
        <v>52</v>
      </c>
      <c r="F9" s="80" t="s">
        <v>51</v>
      </c>
      <c r="G9" s="80" t="s">
        <v>52</v>
      </c>
      <c r="H9" s="200">
        <v>48.5</v>
      </c>
      <c r="I9" s="201">
        <v>44501</v>
      </c>
      <c r="J9" s="201">
        <v>44651</v>
      </c>
      <c r="K9" s="202">
        <v>44600</v>
      </c>
      <c r="L9" s="130" t="s">
        <v>628</v>
      </c>
      <c r="M9" s="18"/>
    </row>
    <row r="10" spans="1:13" ht="42.75" x14ac:dyDescent="0.2">
      <c r="A10" s="81" t="s">
        <v>633</v>
      </c>
      <c r="B10" s="80" t="s">
        <v>51</v>
      </c>
      <c r="C10" s="80" t="s">
        <v>52</v>
      </c>
      <c r="D10" s="80" t="s">
        <v>51</v>
      </c>
      <c r="E10" s="80" t="s">
        <v>52</v>
      </c>
      <c r="F10" s="80" t="s">
        <v>51</v>
      </c>
      <c r="G10" s="80" t="s">
        <v>52</v>
      </c>
      <c r="H10" s="200">
        <v>23.6</v>
      </c>
      <c r="I10" s="201">
        <v>44835</v>
      </c>
      <c r="J10" s="201">
        <v>44926</v>
      </c>
      <c r="K10" s="202">
        <v>44804</v>
      </c>
      <c r="L10" s="82" t="s">
        <v>628</v>
      </c>
      <c r="M10" s="18"/>
    </row>
    <row r="11" spans="1:13" ht="42.75" x14ac:dyDescent="0.2">
      <c r="A11" s="81" t="s">
        <v>634</v>
      </c>
      <c r="B11" s="80" t="s">
        <v>51</v>
      </c>
      <c r="C11" s="80" t="s">
        <v>51</v>
      </c>
      <c r="D11" s="80" t="s">
        <v>52</v>
      </c>
      <c r="E11" s="80" t="s">
        <v>51</v>
      </c>
      <c r="F11" s="80" t="s">
        <v>52</v>
      </c>
      <c r="G11" s="80" t="s">
        <v>52</v>
      </c>
      <c r="H11" s="200">
        <v>18.399999999999999</v>
      </c>
      <c r="I11" s="201">
        <v>44805</v>
      </c>
      <c r="J11" s="201">
        <v>46022</v>
      </c>
      <c r="K11" s="202">
        <v>44803</v>
      </c>
      <c r="L11" s="82" t="s">
        <v>628</v>
      </c>
      <c r="M11" s="18"/>
    </row>
    <row r="12" spans="1:13" ht="42.75" x14ac:dyDescent="0.2">
      <c r="A12" s="81" t="s">
        <v>635</v>
      </c>
      <c r="B12" s="80" t="s">
        <v>52</v>
      </c>
      <c r="C12" s="80" t="s">
        <v>51</v>
      </c>
      <c r="D12" s="80" t="s">
        <v>51</v>
      </c>
      <c r="E12" s="80" t="s">
        <v>52</v>
      </c>
      <c r="F12" s="80" t="s">
        <v>51</v>
      </c>
      <c r="G12" s="80" t="s">
        <v>52</v>
      </c>
      <c r="H12" s="200">
        <v>7</v>
      </c>
      <c r="I12" s="201">
        <v>44593</v>
      </c>
      <c r="J12" s="202">
        <v>44926</v>
      </c>
      <c r="K12" s="19">
        <v>44796</v>
      </c>
      <c r="L12" s="82" t="s">
        <v>628</v>
      </c>
      <c r="M12" s="18"/>
    </row>
    <row r="13" spans="1:13" ht="42.75" x14ac:dyDescent="0.2">
      <c r="A13" s="81" t="s">
        <v>636</v>
      </c>
      <c r="B13" s="80" t="s">
        <v>51</v>
      </c>
      <c r="C13" s="80" t="s">
        <v>52</v>
      </c>
      <c r="D13" s="80" t="s">
        <v>51</v>
      </c>
      <c r="E13" s="80" t="s">
        <v>52</v>
      </c>
      <c r="F13" s="80" t="s">
        <v>51</v>
      </c>
      <c r="G13" s="80" t="s">
        <v>52</v>
      </c>
      <c r="H13" s="200">
        <v>29.5</v>
      </c>
      <c r="I13" s="201">
        <v>44866</v>
      </c>
      <c r="J13" s="201">
        <v>45046</v>
      </c>
      <c r="K13" s="202">
        <v>44600</v>
      </c>
      <c r="L13" s="82" t="s">
        <v>637</v>
      </c>
      <c r="M13" s="18"/>
    </row>
    <row r="14" spans="1:13" ht="57" x14ac:dyDescent="0.2">
      <c r="A14" s="81" t="s">
        <v>638</v>
      </c>
      <c r="B14" s="80" t="s">
        <v>52</v>
      </c>
      <c r="C14" s="80" t="s">
        <v>51</v>
      </c>
      <c r="D14" s="80" t="s">
        <v>52</v>
      </c>
      <c r="E14" s="80" t="s">
        <v>51</v>
      </c>
      <c r="F14" s="80" t="s">
        <v>52</v>
      </c>
      <c r="G14" s="80" t="s">
        <v>52</v>
      </c>
      <c r="H14" s="200">
        <v>123</v>
      </c>
      <c r="I14" s="201">
        <v>44844</v>
      </c>
      <c r="J14" s="201">
        <v>45046</v>
      </c>
      <c r="K14" s="202">
        <v>45160</v>
      </c>
      <c r="L14" s="82" t="s">
        <v>639</v>
      </c>
      <c r="M14" s="18"/>
    </row>
    <row r="15" spans="1:13" ht="57" x14ac:dyDescent="0.2">
      <c r="A15" s="81" t="s">
        <v>640</v>
      </c>
      <c r="B15" s="80" t="s">
        <v>51</v>
      </c>
      <c r="C15" s="80" t="s">
        <v>52</v>
      </c>
      <c r="D15" s="80" t="s">
        <v>52</v>
      </c>
      <c r="E15" s="80" t="s">
        <v>51</v>
      </c>
      <c r="F15" s="80" t="s">
        <v>52</v>
      </c>
      <c r="G15" s="80" t="s">
        <v>52</v>
      </c>
      <c r="H15" s="200">
        <v>442</v>
      </c>
      <c r="I15" s="201">
        <v>44844</v>
      </c>
      <c r="J15" s="201">
        <v>45046</v>
      </c>
      <c r="K15" s="202">
        <v>44835</v>
      </c>
      <c r="L15" s="82" t="s">
        <v>641</v>
      </c>
      <c r="M15" s="18"/>
    </row>
    <row r="16" spans="1:13" ht="71.25" x14ac:dyDescent="0.2">
      <c r="A16" s="81" t="s">
        <v>642</v>
      </c>
      <c r="B16" s="80" t="s">
        <v>51</v>
      </c>
      <c r="C16" s="80" t="s">
        <v>52</v>
      </c>
      <c r="D16" s="80" t="s">
        <v>52</v>
      </c>
      <c r="E16" s="80" t="s">
        <v>51</v>
      </c>
      <c r="F16" s="80" t="s">
        <v>52</v>
      </c>
      <c r="G16" s="80" t="s">
        <v>52</v>
      </c>
      <c r="H16" s="200">
        <v>10.9</v>
      </c>
      <c r="I16" s="201" t="s">
        <v>56</v>
      </c>
      <c r="J16" s="201" t="s">
        <v>56</v>
      </c>
      <c r="K16" s="202">
        <v>44943</v>
      </c>
      <c r="L16" s="82" t="s">
        <v>643</v>
      </c>
      <c r="M16" s="18"/>
    </row>
    <row r="17" spans="1:13" ht="18.600000000000001" customHeight="1" x14ac:dyDescent="0.2">
      <c r="A17" s="81" t="s">
        <v>644</v>
      </c>
      <c r="B17" s="80" t="s">
        <v>52</v>
      </c>
      <c r="C17" s="80" t="s">
        <v>51</v>
      </c>
      <c r="D17" s="80" t="s">
        <v>51</v>
      </c>
      <c r="E17" s="80" t="s">
        <v>52</v>
      </c>
      <c r="F17" s="80" t="s">
        <v>51</v>
      </c>
      <c r="G17" s="80" t="s">
        <v>52</v>
      </c>
      <c r="H17" s="200">
        <v>50</v>
      </c>
      <c r="I17" s="201">
        <v>44844</v>
      </c>
      <c r="J17" s="201">
        <v>45046</v>
      </c>
      <c r="K17" s="202">
        <v>44795</v>
      </c>
      <c r="L17" s="82" t="s">
        <v>639</v>
      </c>
      <c r="M17" s="18"/>
    </row>
    <row r="18" spans="1:13" ht="15" thickBot="1" x14ac:dyDescent="0.25">
      <c r="A18" s="72"/>
      <c r="B18" s="72"/>
      <c r="C18" s="72"/>
      <c r="D18" s="72"/>
      <c r="E18" s="72"/>
      <c r="F18" s="72"/>
      <c r="G18" s="72"/>
      <c r="H18" s="203"/>
      <c r="I18" s="262"/>
      <c r="J18" s="262"/>
      <c r="K18" s="263"/>
      <c r="L18" s="73"/>
    </row>
    <row r="19" spans="1:13" ht="15" x14ac:dyDescent="0.2">
      <c r="A19" s="329" t="s">
        <v>96</v>
      </c>
      <c r="B19" s="330"/>
      <c r="C19" s="330"/>
      <c r="D19" s="330"/>
      <c r="E19" s="330"/>
      <c r="F19" s="331"/>
      <c r="G19" s="331"/>
      <c r="H19" s="332">
        <f>SUMIF($G$4:$G$18,"no",$H$4:$H$18)</f>
        <v>1073.9000000000001</v>
      </c>
      <c r="I19" s="262"/>
      <c r="J19" s="263"/>
      <c r="K19" s="263"/>
      <c r="L19" s="72" t="s">
        <v>97</v>
      </c>
    </row>
    <row r="20" spans="1:13" x14ac:dyDescent="0.2">
      <c r="A20" s="333" t="s">
        <v>98</v>
      </c>
      <c r="B20" s="67" t="s">
        <v>51</v>
      </c>
      <c r="C20" s="67" t="s">
        <v>52</v>
      </c>
      <c r="D20" s="67" t="s">
        <v>51</v>
      </c>
      <c r="E20" s="67" t="s">
        <v>51</v>
      </c>
      <c r="F20" s="67" t="s">
        <v>51</v>
      </c>
      <c r="G20" s="67" t="s">
        <v>52</v>
      </c>
      <c r="H20" s="334">
        <f>SUMIFS($H$3:$H$18, $B$3:$B$18, "yes")</f>
        <v>893.9</v>
      </c>
      <c r="I20" s="262"/>
      <c r="J20" s="263"/>
      <c r="K20" s="263"/>
      <c r="L20" s="72" t="s">
        <v>97</v>
      </c>
    </row>
    <row r="21" spans="1:13" ht="28.5" x14ac:dyDescent="0.2">
      <c r="A21" s="333" t="s">
        <v>99</v>
      </c>
      <c r="B21" s="67" t="s">
        <v>51</v>
      </c>
      <c r="C21" s="67" t="s">
        <v>52</v>
      </c>
      <c r="D21" s="67" t="s">
        <v>51</v>
      </c>
      <c r="E21" s="67" t="s">
        <v>52</v>
      </c>
      <c r="F21" s="67" t="s">
        <v>51</v>
      </c>
      <c r="G21" s="67" t="s">
        <v>52</v>
      </c>
      <c r="H21" s="334">
        <f>SUMIFS($H$4:$H$18, $B$4:$B$18, "yes", $D$4:$D$18, "yes", $F$4:$F$18, "yes")</f>
        <v>225.6</v>
      </c>
      <c r="I21" s="262"/>
      <c r="J21" s="263"/>
      <c r="K21" s="263"/>
      <c r="L21" s="72" t="s">
        <v>97</v>
      </c>
    </row>
    <row r="22" spans="1:13" ht="28.5" x14ac:dyDescent="0.2">
      <c r="A22" s="333" t="s">
        <v>100</v>
      </c>
      <c r="B22" s="67" t="s">
        <v>51</v>
      </c>
      <c r="C22" s="67" t="s">
        <v>52</v>
      </c>
      <c r="D22" s="67" t="s">
        <v>52</v>
      </c>
      <c r="E22" s="67" t="s">
        <v>52</v>
      </c>
      <c r="F22" s="67" t="s">
        <v>51</v>
      </c>
      <c r="G22" s="67" t="s">
        <v>52</v>
      </c>
      <c r="H22" s="334">
        <f>SUMIFS($H$4:$H$18, $B$4:$B$18, "yes", $D$4:$D$18, "no", $F$4:$F$18, "yes")</f>
        <v>0</v>
      </c>
      <c r="I22" s="262"/>
      <c r="J22" s="263"/>
      <c r="K22" s="263"/>
      <c r="L22" s="72" t="s">
        <v>97</v>
      </c>
    </row>
    <row r="23" spans="1:13" x14ac:dyDescent="0.2">
      <c r="A23" s="333" t="s">
        <v>101</v>
      </c>
      <c r="B23" s="67" t="s">
        <v>51</v>
      </c>
      <c r="C23" s="67" t="s">
        <v>52</v>
      </c>
      <c r="D23" s="67" t="s">
        <v>51</v>
      </c>
      <c r="E23" s="67" t="s">
        <v>51</v>
      </c>
      <c r="F23" s="67" t="s">
        <v>52</v>
      </c>
      <c r="G23" s="67" t="s">
        <v>52</v>
      </c>
      <c r="H23" s="334">
        <f>SUMIFS($H$4:$H$18, $B$4:$B$18, "yes", $D$4:$D$18, "yes", $E$4:$E$18, "yes")</f>
        <v>0</v>
      </c>
      <c r="I23" s="262"/>
      <c r="J23" s="263"/>
      <c r="K23" s="263"/>
      <c r="L23" s="72" t="s">
        <v>97</v>
      </c>
    </row>
    <row r="24" spans="1:13" ht="28.5" x14ac:dyDescent="0.2">
      <c r="A24" s="333" t="s">
        <v>102</v>
      </c>
      <c r="B24" s="67" t="s">
        <v>51</v>
      </c>
      <c r="C24" s="67" t="s">
        <v>52</v>
      </c>
      <c r="D24" s="67" t="s">
        <v>52</v>
      </c>
      <c r="E24" s="67" t="s">
        <v>51</v>
      </c>
      <c r="F24" s="67" t="s">
        <v>52</v>
      </c>
      <c r="G24" s="67" t="s">
        <v>52</v>
      </c>
      <c r="H24" s="334">
        <f>SUMIFS($H$4:$H$18, $B$4:$B$18, "yes", $D$4:$D$18, "no", $E$4:$E$18, "yes")</f>
        <v>668.3</v>
      </c>
      <c r="I24" s="262"/>
      <c r="J24" s="263"/>
      <c r="K24" s="263"/>
      <c r="L24" s="72" t="s">
        <v>97</v>
      </c>
    </row>
    <row r="25" spans="1:13" ht="15" thickBot="1" x14ac:dyDescent="0.25">
      <c r="A25" s="335" t="s">
        <v>622</v>
      </c>
      <c r="B25" s="336" t="s">
        <v>52</v>
      </c>
      <c r="C25" s="336" t="s">
        <v>52</v>
      </c>
      <c r="D25" s="336"/>
      <c r="E25" s="336"/>
      <c r="F25" s="337"/>
      <c r="G25" s="337" t="s">
        <v>51</v>
      </c>
      <c r="H25" s="338">
        <f>SUMIFS(H4:H18, G4:G18, "yes")</f>
        <v>0</v>
      </c>
      <c r="I25" s="262"/>
      <c r="J25" s="263"/>
      <c r="K25" s="263"/>
      <c r="L25" s="72" t="s">
        <v>97</v>
      </c>
    </row>
    <row r="27" spans="1:13" x14ac:dyDescent="0.2">
      <c r="A27" s="5"/>
      <c r="B27" s="5"/>
      <c r="C27" s="5"/>
      <c r="D27" s="5"/>
      <c r="E27" s="5"/>
      <c r="F27" s="5"/>
      <c r="G27" s="5"/>
    </row>
    <row r="28" spans="1:13" ht="15" x14ac:dyDescent="0.2">
      <c r="A28" s="396" t="s">
        <v>104</v>
      </c>
    </row>
  </sheetData>
  <hyperlinks>
    <hyperlink ref="L4" r:id="rId1" xr:uid="{D880ED83-4AF1-457F-A1AB-74DB84DD1C1F}"/>
    <hyperlink ref="L5" r:id="rId2" xr:uid="{497783E1-DCD1-4DD9-BE0A-627DA9F64E0A}"/>
    <hyperlink ref="L6" r:id="rId3" xr:uid="{7722E302-8487-4B3A-997C-F797CA083BE9}"/>
    <hyperlink ref="L7" r:id="rId4" xr:uid="{1F91D7A8-C649-4537-BFCE-2D81316EF350}"/>
    <hyperlink ref="L8" r:id="rId5" xr:uid="{DBA897C9-3675-496A-A55A-AFBBEE546374}"/>
    <hyperlink ref="L9" r:id="rId6" xr:uid="{19DA0198-1B05-4D19-9D94-B3EF2271F62B}"/>
    <hyperlink ref="L10" r:id="rId7" xr:uid="{F002F4D4-44BD-4947-9CA8-1449D39DA358}"/>
    <hyperlink ref="L11" r:id="rId8" xr:uid="{43331DAD-0B48-4D2A-88F8-74266C990EB5}"/>
    <hyperlink ref="L12" r:id="rId9" xr:uid="{1EA48500-4DD5-4BDF-84FF-8A5C35741EA8}"/>
    <hyperlink ref="L14" r:id="rId10" xr:uid="{552332CD-DB7C-4F31-A35B-079330996B5F}"/>
    <hyperlink ref="L15" r:id="rId11" xr:uid="{F75C1FE4-713B-4A81-8FD4-98BD2223C39A}"/>
    <hyperlink ref="L17" r:id="rId12" xr:uid="{B43D14C7-3592-4EF3-B9B9-41BA05025F1C}"/>
    <hyperlink ref="L16" r:id="rId13" display="https://www.mk.gov.lv/lv/jaunums/kem-valdiba-apstiprina-atbalstu-majsaimniecibam-ar-propana-butana-gazes-un-dizeldegvielas-apkuri" xr:uid="{CECBDB06-A5F6-4DB3-B791-959D3F2F91F2}"/>
  </hyperlinks>
  <pageMargins left="0.7" right="0.7" top="0.75" bottom="0.75" header="0.3" footer="0.3"/>
  <pageSetup paperSize="9" orientation="portrait" r:id="rId14"/>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86CF1-71E6-4A0F-BB8D-470F47BEA6A6}">
  <dimension ref="A2:AE33"/>
  <sheetViews>
    <sheetView zoomScale="52" zoomScaleNormal="100" workbookViewId="0">
      <selection activeCell="A33" sqref="A33"/>
    </sheetView>
  </sheetViews>
  <sheetFormatPr defaultColWidth="8.83203125" defaultRowHeight="14.25" x14ac:dyDescent="0.2"/>
  <cols>
    <col min="1" max="1" width="37" style="2" bestFit="1" customWidth="1"/>
    <col min="2" max="3" width="13.5" style="2" customWidth="1"/>
    <col min="4" max="4" width="15" style="2" customWidth="1"/>
    <col min="5" max="7" width="13.5" style="2" customWidth="1"/>
    <col min="8" max="8" width="20.33203125" style="47" customWidth="1"/>
    <col min="9" max="11" width="19.6640625" style="48" customWidth="1"/>
    <col min="12" max="13" width="40.83203125" style="56" customWidth="1"/>
    <col min="14" max="16384" width="8.83203125" style="2"/>
  </cols>
  <sheetData>
    <row r="2" spans="1:31" ht="17.100000000000001" customHeight="1" x14ac:dyDescent="0.2">
      <c r="A2" s="11" t="s">
        <v>645</v>
      </c>
      <c r="B2" s="11"/>
      <c r="C2" s="11"/>
      <c r="D2" s="11"/>
      <c r="E2" s="11"/>
      <c r="F2" s="11"/>
      <c r="G2" s="11"/>
    </row>
    <row r="3" spans="1:31" s="101" customFormat="1" ht="30" x14ac:dyDescent="0.2">
      <c r="A3" s="196" t="s">
        <v>37</v>
      </c>
      <c r="B3" s="197" t="s">
        <v>38</v>
      </c>
      <c r="C3" s="197" t="s">
        <v>39</v>
      </c>
      <c r="D3" s="197" t="s">
        <v>40</v>
      </c>
      <c r="E3" s="197" t="s">
        <v>41</v>
      </c>
      <c r="F3" s="197" t="s">
        <v>42</v>
      </c>
      <c r="G3" s="196" t="s">
        <v>43</v>
      </c>
      <c r="H3" s="259" t="s">
        <v>44</v>
      </c>
      <c r="I3" s="260" t="s">
        <v>45</v>
      </c>
      <c r="J3" s="260" t="s">
        <v>46</v>
      </c>
      <c r="K3" s="260" t="s">
        <v>47</v>
      </c>
      <c r="L3" s="118" t="s">
        <v>48</v>
      </c>
      <c r="M3" s="39" t="s">
        <v>249</v>
      </c>
    </row>
    <row r="4" spans="1:31" ht="71.25" x14ac:dyDescent="0.2">
      <c r="A4" s="81" t="s">
        <v>646</v>
      </c>
      <c r="B4" s="81" t="s">
        <v>51</v>
      </c>
      <c r="C4" s="81" t="s">
        <v>52</v>
      </c>
      <c r="D4" s="81" t="s">
        <v>52</v>
      </c>
      <c r="E4" s="81" t="s">
        <v>51</v>
      </c>
      <c r="F4" s="81" t="s">
        <v>52</v>
      </c>
      <c r="G4" s="81" t="s">
        <v>52</v>
      </c>
      <c r="H4" s="200">
        <v>570</v>
      </c>
      <c r="I4" s="201">
        <v>44652</v>
      </c>
      <c r="J4" s="201">
        <v>44926</v>
      </c>
      <c r="K4" s="201">
        <v>44652</v>
      </c>
      <c r="L4" s="82" t="s">
        <v>647</v>
      </c>
      <c r="M4" s="80"/>
    </row>
    <row r="5" spans="1:31" ht="71.25" x14ac:dyDescent="0.2">
      <c r="A5" s="45" t="s">
        <v>648</v>
      </c>
      <c r="B5" s="45" t="s">
        <v>52</v>
      </c>
      <c r="C5" s="45" t="s">
        <v>51</v>
      </c>
      <c r="D5" s="45" t="s">
        <v>52</v>
      </c>
      <c r="E5" s="45" t="s">
        <v>51</v>
      </c>
      <c r="F5" s="81" t="s">
        <v>52</v>
      </c>
      <c r="G5" s="81" t="s">
        <v>52</v>
      </c>
      <c r="H5" s="200">
        <v>120</v>
      </c>
      <c r="I5" s="201">
        <v>44652</v>
      </c>
      <c r="J5" s="201">
        <v>44926</v>
      </c>
      <c r="K5" s="201">
        <v>44652</v>
      </c>
      <c r="L5" s="82" t="s">
        <v>647</v>
      </c>
      <c r="M5" s="80"/>
    </row>
    <row r="6" spans="1:31" ht="71.25" x14ac:dyDescent="0.2">
      <c r="A6" s="45" t="s">
        <v>649</v>
      </c>
      <c r="B6" s="45" t="s">
        <v>52</v>
      </c>
      <c r="C6" s="45" t="s">
        <v>51</v>
      </c>
      <c r="D6" s="45" t="s">
        <v>51</v>
      </c>
      <c r="E6" s="45" t="s">
        <v>52</v>
      </c>
      <c r="F6" s="81" t="s">
        <v>51</v>
      </c>
      <c r="G6" s="81" t="s">
        <v>52</v>
      </c>
      <c r="H6" s="200">
        <f>142</f>
        <v>142</v>
      </c>
      <c r="I6" s="201">
        <v>44652</v>
      </c>
      <c r="J6" s="201">
        <v>44926</v>
      </c>
      <c r="K6" s="201">
        <v>44652</v>
      </c>
      <c r="L6" s="82" t="s">
        <v>647</v>
      </c>
      <c r="M6" s="80"/>
    </row>
    <row r="7" spans="1:31" ht="71.25" x14ac:dyDescent="0.2">
      <c r="A7" s="90" t="s">
        <v>650</v>
      </c>
      <c r="B7" s="90" t="s">
        <v>60</v>
      </c>
      <c r="C7" s="90" t="s">
        <v>60</v>
      </c>
      <c r="D7" s="90" t="s">
        <v>60</v>
      </c>
      <c r="E7" s="90" t="s">
        <v>60</v>
      </c>
      <c r="F7" s="90" t="s">
        <v>60</v>
      </c>
      <c r="G7" s="90" t="s">
        <v>60</v>
      </c>
      <c r="H7" s="277">
        <v>106.3</v>
      </c>
      <c r="I7" s="201">
        <v>44652</v>
      </c>
      <c r="J7" s="201" t="s">
        <v>56</v>
      </c>
      <c r="K7" s="201">
        <v>44652</v>
      </c>
      <c r="L7" s="82" t="s">
        <v>647</v>
      </c>
      <c r="M7" s="80"/>
    </row>
    <row r="8" spans="1:31" ht="71.25" x14ac:dyDescent="0.2">
      <c r="A8" s="81" t="s">
        <v>651</v>
      </c>
      <c r="B8" s="81" t="s">
        <v>51</v>
      </c>
      <c r="C8" s="81" t="s">
        <v>52</v>
      </c>
      <c r="D8" s="81" t="s">
        <v>51</v>
      </c>
      <c r="E8" s="81" t="s">
        <v>52</v>
      </c>
      <c r="F8" s="81" t="s">
        <v>51</v>
      </c>
      <c r="G8" s="81" t="s">
        <v>52</v>
      </c>
      <c r="H8" s="200">
        <v>103</v>
      </c>
      <c r="I8" s="201">
        <v>44652</v>
      </c>
      <c r="J8" s="201" t="s">
        <v>56</v>
      </c>
      <c r="K8" s="201">
        <v>44652</v>
      </c>
      <c r="L8" s="82" t="s">
        <v>647</v>
      </c>
      <c r="M8" s="80"/>
    </row>
    <row r="9" spans="1:31" ht="71.25" x14ac:dyDescent="0.2">
      <c r="A9" s="81" t="s">
        <v>652</v>
      </c>
      <c r="B9" s="81" t="s">
        <v>51</v>
      </c>
      <c r="C9" s="81" t="s">
        <v>52</v>
      </c>
      <c r="D9" s="81" t="s">
        <v>51</v>
      </c>
      <c r="E9" s="81" t="s">
        <v>52</v>
      </c>
      <c r="F9" s="81" t="s">
        <v>51</v>
      </c>
      <c r="G9" s="81" t="s">
        <v>52</v>
      </c>
      <c r="H9" s="278">
        <v>75.7</v>
      </c>
      <c r="I9" s="201">
        <v>44652</v>
      </c>
      <c r="J9" s="201" t="s">
        <v>56</v>
      </c>
      <c r="K9" s="201">
        <v>44652</v>
      </c>
      <c r="L9" s="82" t="s">
        <v>647</v>
      </c>
      <c r="M9" s="80"/>
    </row>
    <row r="10" spans="1:31" ht="71.25" x14ac:dyDescent="0.2">
      <c r="A10" s="81" t="s">
        <v>653</v>
      </c>
      <c r="B10" s="90" t="s">
        <v>60</v>
      </c>
      <c r="C10" s="90" t="s">
        <v>60</v>
      </c>
      <c r="D10" s="90" t="s">
        <v>60</v>
      </c>
      <c r="E10" s="90" t="s">
        <v>60</v>
      </c>
      <c r="F10" s="90" t="s">
        <v>60</v>
      </c>
      <c r="G10" s="90" t="s">
        <v>60</v>
      </c>
      <c r="H10" s="238">
        <v>677</v>
      </c>
      <c r="I10" s="201">
        <v>44652</v>
      </c>
      <c r="J10" s="201">
        <v>45291</v>
      </c>
      <c r="K10" s="201">
        <v>44652</v>
      </c>
      <c r="L10" s="82" t="s">
        <v>647</v>
      </c>
      <c r="M10" s="80"/>
    </row>
    <row r="11" spans="1:31" ht="71.25" x14ac:dyDescent="0.2">
      <c r="A11" s="81" t="s">
        <v>654</v>
      </c>
      <c r="B11" s="90" t="s">
        <v>60</v>
      </c>
      <c r="C11" s="90" t="s">
        <v>60</v>
      </c>
      <c r="D11" s="90" t="s">
        <v>60</v>
      </c>
      <c r="E11" s="90" t="s">
        <v>60</v>
      </c>
      <c r="F11" s="90" t="s">
        <v>60</v>
      </c>
      <c r="G11" s="90" t="s">
        <v>60</v>
      </c>
      <c r="H11" s="238">
        <v>254</v>
      </c>
      <c r="I11" s="201">
        <v>44652</v>
      </c>
      <c r="J11" s="201">
        <v>45291</v>
      </c>
      <c r="K11" s="201">
        <v>44652</v>
      </c>
      <c r="L11" s="82" t="s">
        <v>647</v>
      </c>
      <c r="M11" s="80"/>
    </row>
    <row r="12" spans="1:31" ht="71.25" x14ac:dyDescent="0.2">
      <c r="A12" s="90" t="s">
        <v>655</v>
      </c>
      <c r="B12" s="90" t="s">
        <v>60</v>
      </c>
      <c r="C12" s="90" t="s">
        <v>60</v>
      </c>
      <c r="D12" s="90" t="s">
        <v>60</v>
      </c>
      <c r="E12" s="90" t="s">
        <v>60</v>
      </c>
      <c r="F12" s="90" t="s">
        <v>60</v>
      </c>
      <c r="G12" s="90" t="s">
        <v>60</v>
      </c>
      <c r="H12" s="238">
        <v>193</v>
      </c>
      <c r="I12" s="201">
        <v>44652</v>
      </c>
      <c r="J12" s="201">
        <v>45291</v>
      </c>
      <c r="K12" s="201">
        <v>44652</v>
      </c>
      <c r="L12" s="82" t="s">
        <v>647</v>
      </c>
      <c r="M12" s="80"/>
    </row>
    <row r="13" spans="1:31" ht="71.25" x14ac:dyDescent="0.2">
      <c r="A13" s="81" t="s">
        <v>656</v>
      </c>
      <c r="B13" s="90" t="s">
        <v>60</v>
      </c>
      <c r="C13" s="90" t="s">
        <v>60</v>
      </c>
      <c r="D13" s="90" t="s">
        <v>60</v>
      </c>
      <c r="E13" s="90" t="s">
        <v>60</v>
      </c>
      <c r="F13" s="90" t="s">
        <v>60</v>
      </c>
      <c r="G13" s="90" t="s">
        <v>60</v>
      </c>
      <c r="H13" s="238">
        <v>1500</v>
      </c>
      <c r="I13" s="201">
        <v>44652</v>
      </c>
      <c r="J13" s="201">
        <v>45291</v>
      </c>
      <c r="K13" s="201">
        <v>40838</v>
      </c>
      <c r="L13" s="82" t="s">
        <v>657</v>
      </c>
      <c r="M13" s="80"/>
    </row>
    <row r="14" spans="1:31" ht="69.599999999999994" customHeight="1" x14ac:dyDescent="0.2">
      <c r="A14" s="90" t="s">
        <v>658</v>
      </c>
      <c r="B14" s="90" t="s">
        <v>60</v>
      </c>
      <c r="C14" s="90" t="s">
        <v>60</v>
      </c>
      <c r="D14" s="90" t="s">
        <v>60</v>
      </c>
      <c r="E14" s="90" t="s">
        <v>60</v>
      </c>
      <c r="F14" s="90" t="s">
        <v>60</v>
      </c>
      <c r="G14" s="90" t="s">
        <v>60</v>
      </c>
      <c r="H14" s="238">
        <v>714</v>
      </c>
      <c r="I14" s="201">
        <v>44927</v>
      </c>
      <c r="J14" s="201">
        <v>45291</v>
      </c>
      <c r="K14" s="201">
        <v>44887</v>
      </c>
      <c r="L14" s="130" t="s">
        <v>659</v>
      </c>
      <c r="M14" s="347" t="s">
        <v>657</v>
      </c>
      <c r="N14" s="258"/>
      <c r="O14" s="353"/>
      <c r="P14" s="353"/>
      <c r="Q14" s="353"/>
      <c r="R14" s="353"/>
      <c r="S14" s="353"/>
      <c r="T14" s="353"/>
      <c r="U14" s="353"/>
      <c r="V14" s="353"/>
      <c r="W14" s="353"/>
      <c r="X14" s="353"/>
      <c r="Y14" s="353"/>
      <c r="Z14" s="353"/>
      <c r="AA14" s="353"/>
      <c r="AB14" s="353"/>
      <c r="AC14" s="353"/>
      <c r="AD14" s="353"/>
      <c r="AE14" s="353"/>
    </row>
    <row r="15" spans="1:31" ht="42.75" x14ac:dyDescent="0.2">
      <c r="A15" s="81" t="s">
        <v>660</v>
      </c>
      <c r="B15" s="45"/>
      <c r="C15" s="45"/>
      <c r="D15" s="45"/>
      <c r="E15" s="45"/>
      <c r="F15" s="45"/>
      <c r="G15" s="45"/>
      <c r="H15" s="200">
        <v>56</v>
      </c>
      <c r="I15" s="201">
        <v>44927</v>
      </c>
      <c r="J15" s="201">
        <v>45291</v>
      </c>
      <c r="K15" s="201">
        <v>44887</v>
      </c>
      <c r="L15" s="82" t="s">
        <v>659</v>
      </c>
      <c r="M15" s="80"/>
    </row>
    <row r="16" spans="1:31" ht="42.75" x14ac:dyDescent="0.2">
      <c r="A16" s="81" t="s">
        <v>661</v>
      </c>
      <c r="B16" s="45" t="s">
        <v>52</v>
      </c>
      <c r="C16" s="45" t="s">
        <v>51</v>
      </c>
      <c r="D16" s="45" t="s">
        <v>52</v>
      </c>
      <c r="E16" s="45" t="s">
        <v>52</v>
      </c>
      <c r="F16" s="45" t="s">
        <v>51</v>
      </c>
      <c r="G16" s="45" t="s">
        <v>52</v>
      </c>
      <c r="H16" s="200">
        <v>234</v>
      </c>
      <c r="I16" s="201">
        <v>44927</v>
      </c>
      <c r="J16" s="201">
        <v>45016</v>
      </c>
      <c r="K16" s="201">
        <v>44887</v>
      </c>
      <c r="L16" s="82" t="s">
        <v>659</v>
      </c>
      <c r="M16" s="80"/>
    </row>
    <row r="17" spans="1:13" ht="18.600000000000001" customHeight="1" x14ac:dyDescent="0.2">
      <c r="A17" s="81" t="s">
        <v>662</v>
      </c>
      <c r="B17" s="45" t="s">
        <v>52</v>
      </c>
      <c r="C17" s="45" t="s">
        <v>51</v>
      </c>
      <c r="D17" s="45" t="s">
        <v>51</v>
      </c>
      <c r="E17" s="45" t="s">
        <v>52</v>
      </c>
      <c r="F17" s="45" t="s">
        <v>51</v>
      </c>
      <c r="G17" s="45" t="s">
        <v>52</v>
      </c>
      <c r="H17" s="200">
        <v>764</v>
      </c>
      <c r="I17" s="201">
        <v>44927</v>
      </c>
      <c r="J17" s="201">
        <v>45016</v>
      </c>
      <c r="K17" s="201">
        <v>44887</v>
      </c>
      <c r="L17" s="219" t="s">
        <v>659</v>
      </c>
      <c r="M17" s="80"/>
    </row>
    <row r="18" spans="1:13" ht="42.75" x14ac:dyDescent="0.2">
      <c r="A18" s="81" t="s">
        <v>663</v>
      </c>
      <c r="B18" s="45" t="s">
        <v>52</v>
      </c>
      <c r="C18" s="45" t="s">
        <v>51</v>
      </c>
      <c r="D18" s="45" t="s">
        <v>51</v>
      </c>
      <c r="E18" s="45" t="s">
        <v>51</v>
      </c>
      <c r="F18" s="45" t="s">
        <v>52</v>
      </c>
      <c r="G18" s="45" t="s">
        <v>52</v>
      </c>
      <c r="H18" s="200">
        <v>65</v>
      </c>
      <c r="I18" s="201" t="s">
        <v>56</v>
      </c>
      <c r="J18" s="201">
        <v>45108</v>
      </c>
      <c r="K18" s="201">
        <v>44887</v>
      </c>
      <c r="L18" s="219" t="s">
        <v>659</v>
      </c>
      <c r="M18" s="80"/>
    </row>
    <row r="19" spans="1:13" ht="42.75" x14ac:dyDescent="0.2">
      <c r="A19" s="90" t="s">
        <v>664</v>
      </c>
      <c r="B19" s="90" t="s">
        <v>60</v>
      </c>
      <c r="C19" s="90" t="s">
        <v>60</v>
      </c>
      <c r="D19" s="90" t="s">
        <v>60</v>
      </c>
      <c r="E19" s="90" t="s">
        <v>60</v>
      </c>
      <c r="F19" s="90" t="s">
        <v>60</v>
      </c>
      <c r="G19" s="90" t="s">
        <v>60</v>
      </c>
      <c r="H19" s="238">
        <v>1400</v>
      </c>
      <c r="I19" s="201">
        <v>44927</v>
      </c>
      <c r="J19" s="201">
        <v>46387</v>
      </c>
      <c r="K19" s="201">
        <v>44887</v>
      </c>
      <c r="L19" s="219" t="s">
        <v>659</v>
      </c>
      <c r="M19" s="80"/>
    </row>
    <row r="20" spans="1:13" ht="42.75" x14ac:dyDescent="0.2">
      <c r="A20" s="90" t="s">
        <v>665</v>
      </c>
      <c r="B20" s="90" t="s">
        <v>60</v>
      </c>
      <c r="C20" s="90" t="s">
        <v>60</v>
      </c>
      <c r="D20" s="90" t="s">
        <v>60</v>
      </c>
      <c r="E20" s="90" t="s">
        <v>60</v>
      </c>
      <c r="F20" s="90" t="s">
        <v>60</v>
      </c>
      <c r="G20" s="90" t="s">
        <v>60</v>
      </c>
      <c r="H20" s="238">
        <v>1100</v>
      </c>
      <c r="I20" s="201">
        <v>44927</v>
      </c>
      <c r="J20" s="201">
        <v>46387</v>
      </c>
      <c r="K20" s="201">
        <v>44887</v>
      </c>
      <c r="L20" s="219" t="s">
        <v>659</v>
      </c>
      <c r="M20" s="80"/>
    </row>
    <row r="21" spans="1:13" ht="32.25" customHeight="1" x14ac:dyDescent="0.2">
      <c r="A21" s="80" t="s">
        <v>666</v>
      </c>
      <c r="B21" s="54" t="s">
        <v>51</v>
      </c>
      <c r="C21" s="54" t="s">
        <v>52</v>
      </c>
      <c r="D21" s="54" t="s">
        <v>51</v>
      </c>
      <c r="E21" s="54" t="s">
        <v>52</v>
      </c>
      <c r="F21" s="54" t="s">
        <v>51</v>
      </c>
      <c r="G21" s="54" t="s">
        <v>52</v>
      </c>
      <c r="H21" s="211">
        <v>238</v>
      </c>
      <c r="I21" s="201">
        <v>44927</v>
      </c>
      <c r="J21" s="201">
        <v>45016</v>
      </c>
      <c r="K21" s="201">
        <v>44887</v>
      </c>
      <c r="L21" s="219" t="s">
        <v>659</v>
      </c>
      <c r="M21" s="80"/>
    </row>
    <row r="22" spans="1:13" ht="32.25" customHeight="1" x14ac:dyDescent="0.2">
      <c r="A22" s="80" t="s">
        <v>667</v>
      </c>
      <c r="B22" s="54" t="s">
        <v>51</v>
      </c>
      <c r="C22" s="54" t="s">
        <v>52</v>
      </c>
      <c r="D22" s="54" t="s">
        <v>51</v>
      </c>
      <c r="E22" s="54" t="s">
        <v>51</v>
      </c>
      <c r="F22" s="54" t="s">
        <v>52</v>
      </c>
      <c r="G22" s="54" t="s">
        <v>52</v>
      </c>
      <c r="H22" s="211">
        <v>530</v>
      </c>
      <c r="I22" s="201">
        <v>44927</v>
      </c>
      <c r="J22" s="201" t="s">
        <v>668</v>
      </c>
      <c r="K22" s="201">
        <v>44909</v>
      </c>
      <c r="L22" s="82" t="s">
        <v>669</v>
      </c>
      <c r="M22" s="80"/>
    </row>
    <row r="23" spans="1:13" ht="15" thickBot="1" x14ac:dyDescent="0.25">
      <c r="A23" s="56"/>
      <c r="B23" s="51"/>
      <c r="C23" s="51"/>
      <c r="D23" s="51"/>
      <c r="E23" s="51"/>
      <c r="F23" s="51"/>
      <c r="G23" s="51"/>
      <c r="I23" s="262"/>
      <c r="J23" s="263"/>
      <c r="K23" s="315"/>
      <c r="L23" s="73"/>
    </row>
    <row r="24" spans="1:13" ht="15" x14ac:dyDescent="0.2">
      <c r="A24" s="60" t="s">
        <v>96</v>
      </c>
      <c r="B24" s="102"/>
      <c r="C24" s="102"/>
      <c r="D24" s="102"/>
      <c r="E24" s="102"/>
      <c r="F24" s="102"/>
      <c r="G24" s="102"/>
      <c r="H24" s="204">
        <f>SUMIF($G$4:$G$23,"no",$H$4:$H$23)</f>
        <v>2841.7</v>
      </c>
      <c r="I24" s="265"/>
      <c r="J24" s="58"/>
      <c r="K24" s="58"/>
      <c r="L24" s="72" t="s">
        <v>97</v>
      </c>
    </row>
    <row r="25" spans="1:13" x14ac:dyDescent="0.2">
      <c r="A25" s="62" t="s">
        <v>98</v>
      </c>
      <c r="B25" s="45" t="s">
        <v>51</v>
      </c>
      <c r="C25" s="45" t="s">
        <v>52</v>
      </c>
      <c r="D25" s="45" t="s">
        <v>51</v>
      </c>
      <c r="E25" s="45" t="s">
        <v>51</v>
      </c>
      <c r="F25" s="45" t="s">
        <v>51</v>
      </c>
      <c r="G25" s="45" t="s">
        <v>52</v>
      </c>
      <c r="H25" s="63">
        <f>SUMIFS($H$4:$H$23, $B$4:$B$23, "yes")</f>
        <v>1516.7</v>
      </c>
      <c r="L25" s="72" t="s">
        <v>97</v>
      </c>
    </row>
    <row r="26" spans="1:13" ht="28.5" x14ac:dyDescent="0.2">
      <c r="A26" s="62" t="s">
        <v>99</v>
      </c>
      <c r="B26" s="45" t="s">
        <v>51</v>
      </c>
      <c r="C26" s="45" t="s">
        <v>52</v>
      </c>
      <c r="D26" s="45" t="s">
        <v>51</v>
      </c>
      <c r="E26" s="45" t="s">
        <v>52</v>
      </c>
      <c r="F26" s="45" t="s">
        <v>51</v>
      </c>
      <c r="G26" s="45" t="s">
        <v>52</v>
      </c>
      <c r="H26" s="63">
        <f>SUMIFS($H$4:$H$23, $B$4:$B$23, "yes", $D$4:$D$23, "yes", $F$4:$F$23, "yes")</f>
        <v>416.7</v>
      </c>
      <c r="L26" s="72" t="s">
        <v>97</v>
      </c>
    </row>
    <row r="27" spans="1:13" ht="28.5" x14ac:dyDescent="0.2">
      <c r="A27" s="62" t="s">
        <v>100</v>
      </c>
      <c r="B27" s="45" t="s">
        <v>51</v>
      </c>
      <c r="C27" s="45" t="s">
        <v>52</v>
      </c>
      <c r="D27" s="45" t="s">
        <v>52</v>
      </c>
      <c r="E27" s="45" t="s">
        <v>52</v>
      </c>
      <c r="F27" s="45" t="s">
        <v>51</v>
      </c>
      <c r="G27" s="45" t="s">
        <v>52</v>
      </c>
      <c r="H27" s="63">
        <f>SUMIFS($H$4:$H$23, $B$4:$B$23, "yes", $D$4:$D$23, "no", $F$4:$F$23, "yes")</f>
        <v>0</v>
      </c>
      <c r="L27" s="72" t="s">
        <v>97</v>
      </c>
    </row>
    <row r="28" spans="1:13" ht="28.5" x14ac:dyDescent="0.2">
      <c r="A28" s="62" t="s">
        <v>101</v>
      </c>
      <c r="B28" s="45" t="s">
        <v>51</v>
      </c>
      <c r="C28" s="45" t="s">
        <v>52</v>
      </c>
      <c r="D28" s="45" t="s">
        <v>51</v>
      </c>
      <c r="E28" s="45" t="s">
        <v>51</v>
      </c>
      <c r="F28" s="45" t="s">
        <v>52</v>
      </c>
      <c r="G28" s="45" t="s">
        <v>52</v>
      </c>
      <c r="H28" s="63">
        <f>SUMIFS($H$4:$H$23, $B$4:$B$23, "yes", $D$4:$D$23, "yes", $E$4:$E$23, "yes")</f>
        <v>530</v>
      </c>
      <c r="L28" s="72" t="s">
        <v>97</v>
      </c>
    </row>
    <row r="29" spans="1:13" ht="28.5" x14ac:dyDescent="0.2">
      <c r="A29" s="62" t="s">
        <v>102</v>
      </c>
      <c r="B29" s="45" t="s">
        <v>51</v>
      </c>
      <c r="C29" s="45" t="s">
        <v>52</v>
      </c>
      <c r="D29" s="45" t="s">
        <v>52</v>
      </c>
      <c r="E29" s="45" t="s">
        <v>51</v>
      </c>
      <c r="F29" s="45" t="s">
        <v>52</v>
      </c>
      <c r="G29" s="45" t="s">
        <v>52</v>
      </c>
      <c r="H29" s="63">
        <f>SUMIFS($H$4:$H$23, $B$4:$B$23, "yes", $D$4:$D$23, "no", $E$4:$E$23, "yes")</f>
        <v>570</v>
      </c>
      <c r="L29" s="72" t="s">
        <v>97</v>
      </c>
    </row>
    <row r="30" spans="1:13" ht="15" thickBot="1" x14ac:dyDescent="0.25">
      <c r="A30" s="339" t="s">
        <v>103</v>
      </c>
      <c r="B30" s="142" t="s">
        <v>52</v>
      </c>
      <c r="C30" s="142" t="s">
        <v>52</v>
      </c>
      <c r="D30" s="142"/>
      <c r="E30" s="142"/>
      <c r="F30" s="135"/>
      <c r="G30" s="135" t="s">
        <v>51</v>
      </c>
      <c r="H30" s="340">
        <f>SUMIFS(H4:H23, G4:G23, "yes")</f>
        <v>0</v>
      </c>
      <c r="L30" s="72" t="s">
        <v>97</v>
      </c>
    </row>
    <row r="33" spans="1:1" ht="15" x14ac:dyDescent="0.2">
      <c r="A33" s="396" t="s">
        <v>104</v>
      </c>
    </row>
  </sheetData>
  <hyperlinks>
    <hyperlink ref="L4" r:id="rId1" xr:uid="{0A5D74E9-284E-4E48-ADA1-F8437C25E437}"/>
    <hyperlink ref="L6" r:id="rId2" xr:uid="{9E110F14-CFD0-4221-A6FF-7B9EC65C4366}"/>
    <hyperlink ref="L7" r:id="rId3" xr:uid="{5BF27AA8-344D-4DA5-B2F2-146EA0BC9EA9}"/>
    <hyperlink ref="L8" r:id="rId4" xr:uid="{833A50CA-76EC-4642-9F6D-93355CC8E7F0}"/>
    <hyperlink ref="L9" r:id="rId5" xr:uid="{4C114D05-ED35-49F0-A05F-0F8ADE2810DB}"/>
    <hyperlink ref="L10" r:id="rId6" xr:uid="{A144238C-8D3D-48F8-B8EF-700C2F1F39DF}"/>
    <hyperlink ref="L11" r:id="rId7" xr:uid="{055BDE64-C316-4BE8-85AE-DC024FB64E71}"/>
    <hyperlink ref="L12" r:id="rId8" xr:uid="{7E6E01DD-7686-4516-A2FC-3A727599F52E}"/>
    <hyperlink ref="L13" r:id="rId9" xr:uid="{BAACE0A5-8E40-4456-9C29-5FA4CB67200A}"/>
    <hyperlink ref="L5" r:id="rId10" xr:uid="{D85E51C0-6C3D-4FDE-84D2-805C6639F64B}"/>
    <hyperlink ref="M14" r:id="rId11" xr:uid="{1EE2A759-E344-4BAF-BBFD-6A4BE0AD91A6}"/>
    <hyperlink ref="L15" r:id="rId12" xr:uid="{D7C168C9-192C-4F80-B9AA-6C24BE7056BF}"/>
    <hyperlink ref="L22" r:id="rId13" xr:uid="{1218CE08-2E41-4CE9-A9DF-FCA304C09603}"/>
  </hyperlinks>
  <pageMargins left="0.7" right="0.7" top="0.75" bottom="0.75" header="0.3" footer="0.3"/>
  <pageSetup paperSize="9" orientation="portrait" r:id="rId14"/>
  <legacy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9913D-E1CF-4F99-8688-D588ED571AB5}">
  <dimension ref="A2"/>
  <sheetViews>
    <sheetView zoomScaleNormal="100" workbookViewId="0">
      <selection activeCell="Q23" sqref="Q23"/>
    </sheetView>
  </sheetViews>
  <sheetFormatPr defaultColWidth="8.83203125" defaultRowHeight="15" x14ac:dyDescent="0.2"/>
  <cols>
    <col min="1" max="16384" width="8.83203125" style="12"/>
  </cols>
  <sheetData>
    <row r="2" spans="1:1" ht="20.25" x14ac:dyDescent="0.2">
      <c r="A2" s="370" t="s">
        <v>35</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54EA7-2BB2-4369-9738-EA7BBB3956F1}">
  <dimension ref="A2:M43"/>
  <sheetViews>
    <sheetView topLeftCell="A19" zoomScale="94" zoomScaleNormal="100" workbookViewId="0">
      <selection activeCell="A30" sqref="A30"/>
    </sheetView>
  </sheetViews>
  <sheetFormatPr defaultColWidth="8.83203125" defaultRowHeight="14.25" x14ac:dyDescent="0.2"/>
  <cols>
    <col min="1" max="1" width="53.33203125" style="2" customWidth="1"/>
    <col min="2" max="7" width="16.5" style="51" customWidth="1"/>
    <col min="8" max="8" width="18.83203125" style="47" customWidth="1"/>
    <col min="9" max="11" width="19.6640625" style="48" customWidth="1"/>
    <col min="12" max="13" width="48.83203125" style="56" customWidth="1"/>
    <col min="14" max="16384" width="8.83203125" style="2"/>
  </cols>
  <sheetData>
    <row r="2" spans="1:13" ht="15" x14ac:dyDescent="0.2">
      <c r="A2" s="11" t="s">
        <v>670</v>
      </c>
      <c r="B2" s="46"/>
      <c r="C2" s="46"/>
      <c r="D2" s="46"/>
      <c r="E2" s="46"/>
      <c r="F2" s="46"/>
      <c r="G2" s="46"/>
    </row>
    <row r="3" spans="1:13" s="101" customFormat="1" ht="30" x14ac:dyDescent="0.2">
      <c r="A3" s="196" t="s">
        <v>37</v>
      </c>
      <c r="B3" s="197" t="s">
        <v>38</v>
      </c>
      <c r="C3" s="197" t="s">
        <v>39</v>
      </c>
      <c r="D3" s="197" t="s">
        <v>40</v>
      </c>
      <c r="E3" s="197" t="s">
        <v>41</v>
      </c>
      <c r="F3" s="197" t="s">
        <v>42</v>
      </c>
      <c r="G3" s="196" t="s">
        <v>43</v>
      </c>
      <c r="H3" s="259" t="s">
        <v>44</v>
      </c>
      <c r="I3" s="260" t="s">
        <v>45</v>
      </c>
      <c r="J3" s="260" t="s">
        <v>46</v>
      </c>
      <c r="K3" s="260" t="s">
        <v>47</v>
      </c>
      <c r="L3" s="118" t="s">
        <v>48</v>
      </c>
      <c r="M3" s="39" t="s">
        <v>249</v>
      </c>
    </row>
    <row r="4" spans="1:13" ht="42.75" x14ac:dyDescent="0.2">
      <c r="A4" s="80" t="s">
        <v>671</v>
      </c>
      <c r="B4" s="81" t="s">
        <v>51</v>
      </c>
      <c r="C4" s="81" t="s">
        <v>52</v>
      </c>
      <c r="D4" s="81" t="s">
        <v>51</v>
      </c>
      <c r="E4" s="81" t="s">
        <v>52</v>
      </c>
      <c r="F4" s="81" t="s">
        <v>51</v>
      </c>
      <c r="G4" s="81" t="s">
        <v>52</v>
      </c>
      <c r="H4" s="200">
        <v>15</v>
      </c>
      <c r="I4" s="201">
        <v>44593</v>
      </c>
      <c r="J4" s="266" t="s">
        <v>56</v>
      </c>
      <c r="K4" s="201">
        <v>44652</v>
      </c>
      <c r="L4" s="82" t="s">
        <v>672</v>
      </c>
      <c r="M4" s="80"/>
    </row>
    <row r="5" spans="1:13" ht="42.75" x14ac:dyDescent="0.2">
      <c r="A5" s="80" t="s">
        <v>673</v>
      </c>
      <c r="B5" s="81" t="s">
        <v>51</v>
      </c>
      <c r="C5" s="81" t="s">
        <v>51</v>
      </c>
      <c r="D5" s="81" t="s">
        <v>52</v>
      </c>
      <c r="E5" s="81" t="s">
        <v>51</v>
      </c>
      <c r="F5" s="81" t="s">
        <v>52</v>
      </c>
      <c r="G5" s="81" t="s">
        <v>52</v>
      </c>
      <c r="H5" s="200">
        <v>12</v>
      </c>
      <c r="I5" s="201">
        <v>44593</v>
      </c>
      <c r="J5" s="266" t="s">
        <v>56</v>
      </c>
      <c r="K5" s="201">
        <v>44652</v>
      </c>
      <c r="L5" s="82" t="s">
        <v>672</v>
      </c>
      <c r="M5" s="80"/>
    </row>
    <row r="6" spans="1:13" ht="42.75" x14ac:dyDescent="0.2">
      <c r="A6" s="80" t="s">
        <v>674</v>
      </c>
      <c r="B6" s="81" t="s">
        <v>51</v>
      </c>
      <c r="C6" s="81" t="s">
        <v>51</v>
      </c>
      <c r="D6" s="81" t="s">
        <v>52</v>
      </c>
      <c r="E6" s="81" t="s">
        <v>51</v>
      </c>
      <c r="F6" s="81" t="s">
        <v>52</v>
      </c>
      <c r="G6" s="81" t="s">
        <v>52</v>
      </c>
      <c r="H6" s="200">
        <v>45</v>
      </c>
      <c r="I6" s="201">
        <v>44593</v>
      </c>
      <c r="J6" s="266" t="s">
        <v>56</v>
      </c>
      <c r="K6" s="201">
        <v>44652</v>
      </c>
      <c r="L6" s="82" t="s">
        <v>672</v>
      </c>
      <c r="M6" s="80"/>
    </row>
    <row r="7" spans="1:13" ht="38.25" x14ac:dyDescent="0.2">
      <c r="A7" s="44" t="s">
        <v>675</v>
      </c>
      <c r="B7" s="45" t="s">
        <v>52</v>
      </c>
      <c r="C7" s="45" t="s">
        <v>51</v>
      </c>
      <c r="D7" s="45" t="s">
        <v>52</v>
      </c>
      <c r="E7" s="45" t="s">
        <v>52</v>
      </c>
      <c r="F7" s="81" t="s">
        <v>51</v>
      </c>
      <c r="G7" s="81" t="s">
        <v>52</v>
      </c>
      <c r="H7" s="200">
        <v>495</v>
      </c>
      <c r="I7" s="201">
        <v>44621</v>
      </c>
      <c r="J7" s="266" t="s">
        <v>56</v>
      </c>
      <c r="K7" s="201">
        <v>44652</v>
      </c>
      <c r="L7" s="23" t="s">
        <v>676</v>
      </c>
      <c r="M7" s="80"/>
    </row>
    <row r="8" spans="1:13" ht="42.75" x14ac:dyDescent="0.2">
      <c r="A8" s="44" t="s">
        <v>677</v>
      </c>
      <c r="B8" s="81" t="s">
        <v>52</v>
      </c>
      <c r="C8" s="81" t="s">
        <v>51</v>
      </c>
      <c r="D8" s="81" t="s">
        <v>51</v>
      </c>
      <c r="E8" s="81" t="s">
        <v>52</v>
      </c>
      <c r="F8" s="81" t="s">
        <v>51</v>
      </c>
      <c r="G8" s="81" t="s">
        <v>52</v>
      </c>
      <c r="H8" s="200">
        <v>225</v>
      </c>
      <c r="I8" s="201">
        <v>44621</v>
      </c>
      <c r="J8" s="266" t="s">
        <v>56</v>
      </c>
      <c r="K8" s="201">
        <v>44652</v>
      </c>
      <c r="L8" s="82" t="s">
        <v>678</v>
      </c>
      <c r="M8" s="80"/>
    </row>
    <row r="9" spans="1:13" ht="38.25" x14ac:dyDescent="0.2">
      <c r="A9" s="80" t="s">
        <v>679</v>
      </c>
      <c r="B9" s="81" t="s">
        <v>51</v>
      </c>
      <c r="C9" s="81" t="s">
        <v>51</v>
      </c>
      <c r="D9" s="81" t="s">
        <v>52</v>
      </c>
      <c r="E9" s="81" t="s">
        <v>51</v>
      </c>
      <c r="F9" s="81" t="s">
        <v>52</v>
      </c>
      <c r="G9" s="81" t="s">
        <v>52</v>
      </c>
      <c r="H9" s="200">
        <v>77</v>
      </c>
      <c r="I9" s="201">
        <v>44621</v>
      </c>
      <c r="J9" s="266" t="s">
        <v>321</v>
      </c>
      <c r="K9" s="201">
        <v>44652</v>
      </c>
      <c r="L9" s="23" t="s">
        <v>676</v>
      </c>
      <c r="M9" s="80"/>
    </row>
    <row r="10" spans="1:13" ht="38.25" x14ac:dyDescent="0.2">
      <c r="A10" s="89" t="s">
        <v>680</v>
      </c>
      <c r="B10" s="90" t="s">
        <v>60</v>
      </c>
      <c r="C10" s="90" t="s">
        <v>60</v>
      </c>
      <c r="D10" s="90" t="s">
        <v>60</v>
      </c>
      <c r="E10" s="90" t="s">
        <v>60</v>
      </c>
      <c r="F10" s="90" t="s">
        <v>60</v>
      </c>
      <c r="G10" s="90" t="s">
        <v>60</v>
      </c>
      <c r="H10" s="200">
        <v>2.5</v>
      </c>
      <c r="I10" s="266" t="s">
        <v>56</v>
      </c>
      <c r="J10" s="266" t="s">
        <v>56</v>
      </c>
      <c r="K10" s="201">
        <v>44653</v>
      </c>
      <c r="L10" s="23" t="s">
        <v>676</v>
      </c>
      <c r="M10" s="80"/>
    </row>
    <row r="11" spans="1:13" ht="38.25" x14ac:dyDescent="0.2">
      <c r="A11" s="89" t="s">
        <v>681</v>
      </c>
      <c r="B11" s="90" t="s">
        <v>60</v>
      </c>
      <c r="C11" s="90" t="s">
        <v>60</v>
      </c>
      <c r="D11" s="90" t="s">
        <v>60</v>
      </c>
      <c r="E11" s="90" t="s">
        <v>60</v>
      </c>
      <c r="F11" s="90" t="s">
        <v>60</v>
      </c>
      <c r="G11" s="90" t="s">
        <v>60</v>
      </c>
      <c r="H11" s="200">
        <v>5</v>
      </c>
      <c r="I11" s="266" t="s">
        <v>56</v>
      </c>
      <c r="J11" s="266" t="s">
        <v>56</v>
      </c>
      <c r="K11" s="201">
        <v>44654</v>
      </c>
      <c r="L11" s="23" t="s">
        <v>676</v>
      </c>
      <c r="M11" s="80"/>
    </row>
    <row r="12" spans="1:13" ht="38.25" x14ac:dyDescent="0.2">
      <c r="A12" s="80" t="s">
        <v>682</v>
      </c>
      <c r="B12" s="81" t="s">
        <v>51</v>
      </c>
      <c r="C12" s="81" t="s">
        <v>52</v>
      </c>
      <c r="D12" s="81" t="s">
        <v>51</v>
      </c>
      <c r="E12" s="81" t="s">
        <v>51</v>
      </c>
      <c r="F12" s="81" t="s">
        <v>52</v>
      </c>
      <c r="G12" s="81" t="s">
        <v>52</v>
      </c>
      <c r="H12" s="200">
        <v>18</v>
      </c>
      <c r="I12" s="266" t="s">
        <v>56</v>
      </c>
      <c r="J12" s="266" t="s">
        <v>56</v>
      </c>
      <c r="K12" s="201">
        <v>44655</v>
      </c>
      <c r="L12" s="23" t="s">
        <v>676</v>
      </c>
      <c r="M12" s="80"/>
    </row>
    <row r="13" spans="1:13" ht="42.75" x14ac:dyDescent="0.2">
      <c r="A13" s="89" t="s">
        <v>683</v>
      </c>
      <c r="B13" s="90" t="s">
        <v>60</v>
      </c>
      <c r="C13" s="90" t="s">
        <v>60</v>
      </c>
      <c r="D13" s="90" t="s">
        <v>60</v>
      </c>
      <c r="E13" s="90" t="s">
        <v>60</v>
      </c>
      <c r="F13" s="90" t="s">
        <v>60</v>
      </c>
      <c r="G13" s="90" t="s">
        <v>60</v>
      </c>
      <c r="H13" s="238">
        <v>5</v>
      </c>
      <c r="I13" s="201">
        <v>44621</v>
      </c>
      <c r="J13" s="266" t="s">
        <v>56</v>
      </c>
      <c r="K13" s="201">
        <v>44652</v>
      </c>
      <c r="L13" s="82" t="s">
        <v>678</v>
      </c>
      <c r="M13" s="80"/>
    </row>
    <row r="14" spans="1:13" ht="42.75" x14ac:dyDescent="0.2">
      <c r="A14" s="89" t="s">
        <v>684</v>
      </c>
      <c r="B14" s="90" t="s">
        <v>60</v>
      </c>
      <c r="C14" s="90" t="s">
        <v>60</v>
      </c>
      <c r="D14" s="90" t="s">
        <v>60</v>
      </c>
      <c r="E14" s="90" t="s">
        <v>60</v>
      </c>
      <c r="F14" s="90" t="s">
        <v>60</v>
      </c>
      <c r="G14" s="90" t="s">
        <v>60</v>
      </c>
      <c r="H14" s="238">
        <v>10</v>
      </c>
      <c r="I14" s="201">
        <v>44621</v>
      </c>
      <c r="J14" s="266" t="s">
        <v>56</v>
      </c>
      <c r="K14" s="201">
        <v>44652</v>
      </c>
      <c r="L14" s="82" t="s">
        <v>678</v>
      </c>
      <c r="M14" s="80"/>
    </row>
    <row r="15" spans="1:13" ht="38.25" x14ac:dyDescent="0.2">
      <c r="A15" s="89" t="s">
        <v>685</v>
      </c>
      <c r="B15" s="90" t="s">
        <v>60</v>
      </c>
      <c r="C15" s="90" t="s">
        <v>60</v>
      </c>
      <c r="D15" s="90" t="s">
        <v>60</v>
      </c>
      <c r="E15" s="90" t="s">
        <v>60</v>
      </c>
      <c r="F15" s="90" t="s">
        <v>60</v>
      </c>
      <c r="G15" s="90" t="s">
        <v>60</v>
      </c>
      <c r="H15" s="238">
        <v>8</v>
      </c>
      <c r="I15" s="201">
        <v>44621</v>
      </c>
      <c r="J15" s="266" t="s">
        <v>56</v>
      </c>
      <c r="K15" s="201">
        <v>44652</v>
      </c>
      <c r="L15" s="23" t="s">
        <v>676</v>
      </c>
      <c r="M15" s="80"/>
    </row>
    <row r="16" spans="1:13" ht="28.5" x14ac:dyDescent="0.2">
      <c r="A16" s="89" t="s">
        <v>686</v>
      </c>
      <c r="B16" s="90" t="s">
        <v>60</v>
      </c>
      <c r="C16" s="90" t="s">
        <v>60</v>
      </c>
      <c r="D16" s="90" t="s">
        <v>60</v>
      </c>
      <c r="E16" s="90" t="s">
        <v>60</v>
      </c>
      <c r="F16" s="90" t="s">
        <v>60</v>
      </c>
      <c r="G16" s="90" t="s">
        <v>60</v>
      </c>
      <c r="H16" s="238">
        <v>2</v>
      </c>
      <c r="I16" s="201">
        <v>44621</v>
      </c>
      <c r="J16" s="266" t="s">
        <v>56</v>
      </c>
      <c r="K16" s="201">
        <v>44652</v>
      </c>
      <c r="L16" s="80"/>
      <c r="M16" s="80"/>
    </row>
    <row r="17" spans="1:13" ht="42.75" x14ac:dyDescent="0.2">
      <c r="A17" s="44" t="s">
        <v>687</v>
      </c>
      <c r="B17" s="81" t="s">
        <v>52</v>
      </c>
      <c r="C17" s="81" t="s">
        <v>51</v>
      </c>
      <c r="D17" s="81" t="s">
        <v>51</v>
      </c>
      <c r="E17" s="81" t="s">
        <v>52</v>
      </c>
      <c r="F17" s="81" t="s">
        <v>51</v>
      </c>
      <c r="G17" s="81" t="s">
        <v>52</v>
      </c>
      <c r="H17" s="200">
        <v>500</v>
      </c>
      <c r="I17" s="201" t="s">
        <v>56</v>
      </c>
      <c r="J17" s="201" t="s">
        <v>56</v>
      </c>
      <c r="K17" s="201">
        <v>44652</v>
      </c>
      <c r="L17" s="82" t="s">
        <v>678</v>
      </c>
      <c r="M17" s="80"/>
    </row>
    <row r="18" spans="1:13" ht="28.5" x14ac:dyDescent="0.2">
      <c r="A18" s="80" t="s">
        <v>688</v>
      </c>
      <c r="B18" s="81" t="s">
        <v>51</v>
      </c>
      <c r="C18" s="81" t="s">
        <v>52</v>
      </c>
      <c r="D18" s="81" t="s">
        <v>51</v>
      </c>
      <c r="E18" s="81" t="s">
        <v>52</v>
      </c>
      <c r="F18" s="81" t="s">
        <v>51</v>
      </c>
      <c r="G18" s="81" t="s">
        <v>52</v>
      </c>
      <c r="H18" s="200">
        <v>5.7</v>
      </c>
      <c r="I18" s="201" t="s">
        <v>56</v>
      </c>
      <c r="J18" s="201">
        <v>44562</v>
      </c>
      <c r="K18" s="201" t="s">
        <v>56</v>
      </c>
      <c r="L18" s="80" t="s">
        <v>689</v>
      </c>
      <c r="M18" s="80"/>
    </row>
    <row r="19" spans="1:13" ht="63.75" x14ac:dyDescent="0.2">
      <c r="A19" s="44" t="s">
        <v>690</v>
      </c>
      <c r="B19" s="81" t="s">
        <v>52</v>
      </c>
      <c r="C19" s="81" t="s">
        <v>51</v>
      </c>
      <c r="D19" s="81" t="s">
        <v>52</v>
      </c>
      <c r="E19" s="81" t="s">
        <v>52</v>
      </c>
      <c r="F19" s="81" t="s">
        <v>51</v>
      </c>
      <c r="G19" s="81"/>
      <c r="H19" s="200">
        <v>60</v>
      </c>
      <c r="I19" s="201">
        <v>44930</v>
      </c>
      <c r="J19" s="201" t="s">
        <v>331</v>
      </c>
      <c r="K19" s="201">
        <v>45110</v>
      </c>
      <c r="L19" s="23" t="s">
        <v>691</v>
      </c>
      <c r="M19" s="80"/>
    </row>
    <row r="20" spans="1:13" ht="42.75" x14ac:dyDescent="0.2">
      <c r="A20" s="44" t="s">
        <v>692</v>
      </c>
      <c r="B20" s="81" t="s">
        <v>51</v>
      </c>
      <c r="C20" s="81" t="s">
        <v>52</v>
      </c>
      <c r="D20" s="81" t="s">
        <v>52</v>
      </c>
      <c r="E20" s="81" t="s">
        <v>51</v>
      </c>
      <c r="F20" s="81" t="s">
        <v>52</v>
      </c>
      <c r="G20" s="81" t="s">
        <v>52</v>
      </c>
      <c r="H20" s="200">
        <v>80</v>
      </c>
      <c r="I20" s="201" t="s">
        <v>56</v>
      </c>
      <c r="J20" s="201" t="s">
        <v>56</v>
      </c>
      <c r="K20" s="201">
        <v>47018</v>
      </c>
      <c r="L20" s="23" t="s">
        <v>676</v>
      </c>
      <c r="M20" s="80"/>
    </row>
    <row r="21" spans="1:13" ht="42.75" x14ac:dyDescent="0.2">
      <c r="A21" s="44" t="s">
        <v>693</v>
      </c>
      <c r="B21" s="81" t="s">
        <v>51</v>
      </c>
      <c r="C21" s="81" t="s">
        <v>52</v>
      </c>
      <c r="D21" s="81" t="s">
        <v>52</v>
      </c>
      <c r="E21" s="81" t="s">
        <v>51</v>
      </c>
      <c r="F21" s="81" t="s">
        <v>52</v>
      </c>
      <c r="G21" s="81" t="s">
        <v>52</v>
      </c>
      <c r="H21" s="200">
        <v>390</v>
      </c>
      <c r="I21" s="201" t="s">
        <v>56</v>
      </c>
      <c r="J21" s="201" t="s">
        <v>56</v>
      </c>
      <c r="K21" s="201">
        <v>47019</v>
      </c>
      <c r="L21" s="23" t="s">
        <v>676</v>
      </c>
      <c r="M21" s="80"/>
    </row>
    <row r="22" spans="1:13" ht="38.25" x14ac:dyDescent="0.2">
      <c r="A22" s="44" t="s">
        <v>694</v>
      </c>
      <c r="B22" s="81" t="s">
        <v>51</v>
      </c>
      <c r="C22" s="81" t="s">
        <v>52</v>
      </c>
      <c r="D22" s="81"/>
      <c r="E22" s="81" t="s">
        <v>52</v>
      </c>
      <c r="F22" s="81" t="s">
        <v>52</v>
      </c>
      <c r="G22" s="81" t="s">
        <v>52</v>
      </c>
      <c r="H22" s="200">
        <v>110</v>
      </c>
      <c r="I22" s="201" t="s">
        <v>56</v>
      </c>
      <c r="J22" s="201" t="s">
        <v>56</v>
      </c>
      <c r="K22" s="201">
        <v>47020</v>
      </c>
      <c r="L22" s="23" t="s">
        <v>676</v>
      </c>
      <c r="M22" s="80"/>
    </row>
    <row r="23" spans="1:13" ht="38.25" x14ac:dyDescent="0.2">
      <c r="A23" s="44" t="s">
        <v>695</v>
      </c>
      <c r="B23" s="81" t="s">
        <v>51</v>
      </c>
      <c r="C23" s="81" t="s">
        <v>52</v>
      </c>
      <c r="D23" s="81" t="s">
        <v>51</v>
      </c>
      <c r="E23" s="81" t="s">
        <v>52</v>
      </c>
      <c r="F23" s="81" t="s">
        <v>52</v>
      </c>
      <c r="G23" s="81" t="s">
        <v>52</v>
      </c>
      <c r="H23" s="200">
        <v>35</v>
      </c>
      <c r="I23" s="201" t="s">
        <v>56</v>
      </c>
      <c r="J23" s="201" t="s">
        <v>56</v>
      </c>
      <c r="K23" s="201">
        <v>47021</v>
      </c>
      <c r="L23" s="23" t="s">
        <v>676</v>
      </c>
      <c r="M23" s="80"/>
    </row>
    <row r="24" spans="1:13" ht="42.75" x14ac:dyDescent="0.2">
      <c r="A24" s="44" t="s">
        <v>696</v>
      </c>
      <c r="B24" s="81" t="s">
        <v>51</v>
      </c>
      <c r="C24" s="81" t="s">
        <v>51</v>
      </c>
      <c r="D24" s="81" t="s">
        <v>52</v>
      </c>
      <c r="E24" s="81" t="s">
        <v>51</v>
      </c>
      <c r="F24" s="81" t="s">
        <v>52</v>
      </c>
      <c r="G24" s="81" t="s">
        <v>52</v>
      </c>
      <c r="H24" s="200">
        <v>317</v>
      </c>
      <c r="I24" s="201" t="s">
        <v>56</v>
      </c>
      <c r="J24" s="201" t="s">
        <v>56</v>
      </c>
      <c r="K24" s="201">
        <v>47022</v>
      </c>
      <c r="L24" s="23" t="s">
        <v>676</v>
      </c>
      <c r="M24" s="80"/>
    </row>
    <row r="25" spans="1:13" ht="38.25" x14ac:dyDescent="0.2">
      <c r="A25" s="44" t="s">
        <v>697</v>
      </c>
      <c r="B25" s="81" t="s">
        <v>51</v>
      </c>
      <c r="C25" s="81" t="s">
        <v>52</v>
      </c>
      <c r="D25" s="81" t="s">
        <v>51</v>
      </c>
      <c r="E25" s="81" t="s">
        <v>52</v>
      </c>
      <c r="F25" s="81" t="s">
        <v>51</v>
      </c>
      <c r="G25" s="81" t="s">
        <v>52</v>
      </c>
      <c r="H25" s="200">
        <v>7</v>
      </c>
      <c r="I25" s="201" t="s">
        <v>56</v>
      </c>
      <c r="J25" s="201" t="s">
        <v>56</v>
      </c>
      <c r="K25" s="201">
        <v>47023</v>
      </c>
      <c r="L25" s="23" t="s">
        <v>676</v>
      </c>
      <c r="M25" s="80"/>
    </row>
    <row r="26" spans="1:13" ht="42.75" x14ac:dyDescent="0.2">
      <c r="A26" s="44" t="s">
        <v>698</v>
      </c>
      <c r="B26" s="81" t="s">
        <v>52</v>
      </c>
      <c r="C26" s="81" t="s">
        <v>51</v>
      </c>
      <c r="D26" s="81" t="s">
        <v>51</v>
      </c>
      <c r="E26" s="81" t="s">
        <v>52</v>
      </c>
      <c r="F26" s="81" t="s">
        <v>51</v>
      </c>
      <c r="G26" s="81" t="s">
        <v>52</v>
      </c>
      <c r="H26" s="200">
        <v>8</v>
      </c>
      <c r="I26" s="201" t="s">
        <v>56</v>
      </c>
      <c r="J26" s="201" t="s">
        <v>56</v>
      </c>
      <c r="K26" s="201">
        <v>47024</v>
      </c>
      <c r="L26" s="23" t="s">
        <v>676</v>
      </c>
      <c r="M26" s="80"/>
    </row>
    <row r="27" spans="1:13" ht="42.75" x14ac:dyDescent="0.2">
      <c r="A27" s="44" t="s">
        <v>699</v>
      </c>
      <c r="B27" s="81" t="s">
        <v>52</v>
      </c>
      <c r="C27" s="81" t="s">
        <v>51</v>
      </c>
      <c r="D27" s="81" t="s">
        <v>51</v>
      </c>
      <c r="E27" s="81" t="s">
        <v>52</v>
      </c>
      <c r="F27" s="81" t="s">
        <v>51</v>
      </c>
      <c r="G27" s="81" t="s">
        <v>52</v>
      </c>
      <c r="H27" s="200">
        <v>25</v>
      </c>
      <c r="I27" s="201" t="s">
        <v>56</v>
      </c>
      <c r="J27" s="201" t="s">
        <v>56</v>
      </c>
      <c r="K27" s="201">
        <v>47025</v>
      </c>
      <c r="L27" s="23" t="s">
        <v>676</v>
      </c>
      <c r="M27" s="80"/>
    </row>
    <row r="28" spans="1:13" ht="38.25" x14ac:dyDescent="0.2">
      <c r="A28" s="44" t="s">
        <v>700</v>
      </c>
      <c r="B28" s="81" t="s">
        <v>52</v>
      </c>
      <c r="C28" s="81" t="s">
        <v>51</v>
      </c>
      <c r="D28" s="81" t="s">
        <v>51</v>
      </c>
      <c r="E28" s="81" t="s">
        <v>52</v>
      </c>
      <c r="F28" s="81" t="s">
        <v>51</v>
      </c>
      <c r="G28" s="81" t="s">
        <v>52</v>
      </c>
      <c r="H28" s="200">
        <v>150</v>
      </c>
      <c r="I28" s="201" t="s">
        <v>56</v>
      </c>
      <c r="J28" s="201" t="s">
        <v>56</v>
      </c>
      <c r="K28" s="201">
        <v>47026</v>
      </c>
      <c r="L28" s="23" t="s">
        <v>676</v>
      </c>
      <c r="M28" s="80"/>
    </row>
    <row r="29" spans="1:13" ht="42.75" x14ac:dyDescent="0.2">
      <c r="A29" s="89" t="s">
        <v>701</v>
      </c>
      <c r="B29" s="90" t="s">
        <v>60</v>
      </c>
      <c r="C29" s="90" t="s">
        <v>60</v>
      </c>
      <c r="D29" s="90" t="s">
        <v>60</v>
      </c>
      <c r="E29" s="90" t="s">
        <v>60</v>
      </c>
      <c r="F29" s="90" t="s">
        <v>60</v>
      </c>
      <c r="G29" s="90" t="s">
        <v>60</v>
      </c>
      <c r="H29" s="200">
        <v>30</v>
      </c>
      <c r="I29" s="201" t="s">
        <v>56</v>
      </c>
      <c r="J29" s="201" t="s">
        <v>56</v>
      </c>
      <c r="K29" s="201">
        <v>47027</v>
      </c>
      <c r="L29" s="23" t="s">
        <v>676</v>
      </c>
      <c r="M29" s="80"/>
    </row>
    <row r="30" spans="1:13" ht="38.25" x14ac:dyDescent="0.2">
      <c r="A30" s="44" t="s">
        <v>702</v>
      </c>
      <c r="B30" s="90" t="s">
        <v>60</v>
      </c>
      <c r="C30" s="90" t="s">
        <v>60</v>
      </c>
      <c r="D30" s="90" t="s">
        <v>60</v>
      </c>
      <c r="E30" s="90" t="s">
        <v>60</v>
      </c>
      <c r="F30" s="90" t="s">
        <v>60</v>
      </c>
      <c r="G30" s="90" t="s">
        <v>60</v>
      </c>
      <c r="H30" s="200">
        <v>3.7</v>
      </c>
      <c r="I30" s="201" t="s">
        <v>56</v>
      </c>
      <c r="J30" s="201" t="s">
        <v>56</v>
      </c>
      <c r="K30" s="201">
        <v>47028</v>
      </c>
      <c r="L30" s="23" t="s">
        <v>676</v>
      </c>
      <c r="M30" s="80"/>
    </row>
    <row r="31" spans="1:13" ht="42.75" x14ac:dyDescent="0.2">
      <c r="A31" s="89" t="s">
        <v>703</v>
      </c>
      <c r="B31" s="90" t="s">
        <v>60</v>
      </c>
      <c r="C31" s="90" t="s">
        <v>60</v>
      </c>
      <c r="D31" s="90" t="s">
        <v>60</v>
      </c>
      <c r="E31" s="90" t="s">
        <v>60</v>
      </c>
      <c r="F31" s="90" t="s">
        <v>60</v>
      </c>
      <c r="G31" s="90" t="s">
        <v>60</v>
      </c>
      <c r="H31" s="200">
        <v>1</v>
      </c>
      <c r="I31" s="201" t="s">
        <v>56</v>
      </c>
      <c r="J31" s="201" t="s">
        <v>56</v>
      </c>
      <c r="K31" s="201">
        <v>47029</v>
      </c>
      <c r="L31" s="23" t="s">
        <v>676</v>
      </c>
      <c r="M31" s="80"/>
    </row>
    <row r="32" spans="1:13" ht="38.25" x14ac:dyDescent="0.2">
      <c r="A32" s="44" t="s">
        <v>704</v>
      </c>
      <c r="B32" s="81" t="s">
        <v>51</v>
      </c>
      <c r="C32" s="81" t="s">
        <v>52</v>
      </c>
      <c r="D32" s="81" t="s">
        <v>52</v>
      </c>
      <c r="E32" s="81" t="s">
        <v>52</v>
      </c>
      <c r="F32" s="81" t="s">
        <v>51</v>
      </c>
      <c r="G32" s="81" t="s">
        <v>52</v>
      </c>
      <c r="H32" s="200">
        <v>1</v>
      </c>
      <c r="I32" s="201" t="s">
        <v>56</v>
      </c>
      <c r="J32" s="201" t="s">
        <v>56</v>
      </c>
      <c r="K32" s="201">
        <v>47018</v>
      </c>
      <c r="L32" s="23" t="s">
        <v>676</v>
      </c>
      <c r="M32" s="80"/>
    </row>
    <row r="33" spans="1:12" ht="18.600000000000001" customHeight="1" thickBot="1" x14ac:dyDescent="0.25">
      <c r="A33" s="56"/>
      <c r="B33" s="72"/>
      <c r="C33" s="72"/>
      <c r="D33" s="72"/>
      <c r="E33" s="72"/>
      <c r="F33" s="72"/>
      <c r="G33" s="72"/>
      <c r="H33" s="203"/>
      <c r="I33" s="265"/>
      <c r="K33" s="264"/>
      <c r="L33" s="73"/>
    </row>
    <row r="34" spans="1:12" ht="15" x14ac:dyDescent="0.2">
      <c r="A34" s="60" t="s">
        <v>96</v>
      </c>
      <c r="B34" s="102"/>
      <c r="C34" s="102"/>
      <c r="D34" s="102"/>
      <c r="E34" s="102"/>
      <c r="F34" s="102"/>
      <c r="G34" s="102"/>
      <c r="H34" s="204">
        <f>SUMIFS($H$4:$H$33, G4:G33, "no")</f>
        <v>2515.6999999999998</v>
      </c>
      <c r="I34" s="265"/>
      <c r="J34" s="58"/>
      <c r="K34" s="58"/>
      <c r="L34" s="56" t="s">
        <v>97</v>
      </c>
    </row>
    <row r="35" spans="1:12" x14ac:dyDescent="0.2">
      <c r="A35" s="62" t="s">
        <v>98</v>
      </c>
      <c r="B35" s="45" t="s">
        <v>51</v>
      </c>
      <c r="C35" s="45" t="s">
        <v>52</v>
      </c>
      <c r="D35" s="45" t="s">
        <v>51</v>
      </c>
      <c r="E35" s="45" t="s">
        <v>51</v>
      </c>
      <c r="F35" s="45" t="s">
        <v>51</v>
      </c>
      <c r="G35" s="45" t="s">
        <v>52</v>
      </c>
      <c r="H35" s="63">
        <f>SUMIFS($H$4:$H$33, $B$4:$B$33, "yes")</f>
        <v>1112.7</v>
      </c>
      <c r="L35" s="56" t="s">
        <v>97</v>
      </c>
    </row>
    <row r="36" spans="1:12" x14ac:dyDescent="0.2">
      <c r="A36" s="62" t="s">
        <v>99</v>
      </c>
      <c r="B36" s="45" t="s">
        <v>51</v>
      </c>
      <c r="C36" s="45" t="s">
        <v>52</v>
      </c>
      <c r="D36" s="45" t="s">
        <v>51</v>
      </c>
      <c r="E36" s="45" t="s">
        <v>52</v>
      </c>
      <c r="F36" s="45" t="s">
        <v>51</v>
      </c>
      <c r="G36" s="45" t="s">
        <v>52</v>
      </c>
      <c r="H36" s="63">
        <f>SUMIFS($H$4:$H$33, $B$4:$B$33, "yes", $D$4:$D$33, "yes", $F$4:$F$33, "yes")</f>
        <v>27.7</v>
      </c>
      <c r="I36" s="314"/>
      <c r="L36" s="56" t="s">
        <v>97</v>
      </c>
    </row>
    <row r="37" spans="1:12" x14ac:dyDescent="0.2">
      <c r="A37" s="62" t="s">
        <v>100</v>
      </c>
      <c r="B37" s="45" t="s">
        <v>51</v>
      </c>
      <c r="C37" s="45" t="s">
        <v>52</v>
      </c>
      <c r="D37" s="45" t="s">
        <v>52</v>
      </c>
      <c r="E37" s="45" t="s">
        <v>52</v>
      </c>
      <c r="F37" s="45" t="s">
        <v>51</v>
      </c>
      <c r="G37" s="45" t="s">
        <v>52</v>
      </c>
      <c r="H37" s="63">
        <f>SUMIFS($H$4:$H$33, $B$4:$B$33, "yes", $D$4:$D$33, "no", $F$4:$F$33, "yes")</f>
        <v>1</v>
      </c>
      <c r="L37" s="56" t="s">
        <v>97</v>
      </c>
    </row>
    <row r="38" spans="1:12" x14ac:dyDescent="0.2">
      <c r="A38" s="62" t="s">
        <v>101</v>
      </c>
      <c r="B38" s="45" t="s">
        <v>51</v>
      </c>
      <c r="C38" s="45" t="s">
        <v>52</v>
      </c>
      <c r="D38" s="45" t="s">
        <v>51</v>
      </c>
      <c r="E38" s="45" t="s">
        <v>51</v>
      </c>
      <c r="F38" s="45" t="s">
        <v>52</v>
      </c>
      <c r="G38" s="45" t="s">
        <v>52</v>
      </c>
      <c r="H38" s="63">
        <f>SUMIFS($H$4:$H$33, $B$4:$B$33, "yes", $D$4:$D$33, "yes", $E$4:$E$33, "yes")</f>
        <v>18</v>
      </c>
      <c r="L38" s="56" t="s">
        <v>97</v>
      </c>
    </row>
    <row r="39" spans="1:12" x14ac:dyDescent="0.2">
      <c r="A39" s="62" t="s">
        <v>102</v>
      </c>
      <c r="B39" s="45" t="s">
        <v>51</v>
      </c>
      <c r="C39" s="45" t="s">
        <v>52</v>
      </c>
      <c r="D39" s="45" t="s">
        <v>52</v>
      </c>
      <c r="E39" s="45" t="s">
        <v>51</v>
      </c>
      <c r="F39" s="45" t="s">
        <v>52</v>
      </c>
      <c r="G39" s="45" t="s">
        <v>52</v>
      </c>
      <c r="H39" s="63">
        <f>SUMIFS($H$4:$H$33, $B$4:$B$33, "yes", $D$4:$D$33, "no", $E$4:$E$33, "yes")</f>
        <v>921</v>
      </c>
      <c r="L39" s="56" t="s">
        <v>97</v>
      </c>
    </row>
    <row r="40" spans="1:12" ht="15" thickBot="1" x14ac:dyDescent="0.25">
      <c r="A40" s="341" t="s">
        <v>103</v>
      </c>
      <c r="B40" s="342" t="s">
        <v>52</v>
      </c>
      <c r="C40" s="342" t="s">
        <v>52</v>
      </c>
      <c r="D40" s="342"/>
      <c r="E40" s="342"/>
      <c r="F40" s="342"/>
      <c r="G40" s="342" t="s">
        <v>51</v>
      </c>
      <c r="H40" s="247">
        <f>SUMIFS(H4:H33, G4:G33, "yes")</f>
        <v>0</v>
      </c>
      <c r="L40" s="56" t="s">
        <v>97</v>
      </c>
    </row>
    <row r="43" spans="1:12" ht="15" x14ac:dyDescent="0.2">
      <c r="A43" s="396" t="s">
        <v>104</v>
      </c>
    </row>
  </sheetData>
  <hyperlinks>
    <hyperlink ref="L4" r:id="rId1" xr:uid="{594522F6-DCBB-43D0-AE37-9E1A04802E8D}"/>
    <hyperlink ref="L5" r:id="rId2" xr:uid="{0F2A0470-3111-4556-AF6A-12531BE16CA7}"/>
    <hyperlink ref="L6" r:id="rId3" xr:uid="{1A241F33-7673-4835-AE4E-A51D71B82D85}"/>
    <hyperlink ref="L7" r:id="rId4" xr:uid="{BE14764D-8DB2-4B5A-BD8B-DD45B641ABFF}"/>
    <hyperlink ref="L8" r:id="rId5" xr:uid="{4093A48F-961C-4795-A66E-AE347E245490}"/>
    <hyperlink ref="L9" r:id="rId6" xr:uid="{4D9A423F-1A15-4F1E-AC69-788F0A2DD0CD}"/>
    <hyperlink ref="L13" r:id="rId7" xr:uid="{77D70294-FBC6-4532-867E-1836F93C4769}"/>
    <hyperlink ref="L14" r:id="rId8" xr:uid="{27811684-4996-4030-A27B-20D0151658C3}"/>
    <hyperlink ref="L15" r:id="rId9" xr:uid="{860983CF-0997-4FD8-B489-05BD70C48992}"/>
    <hyperlink ref="L17" r:id="rId10" xr:uid="{C6C834C4-4368-4220-908D-6E9369D58B26}"/>
    <hyperlink ref="L19" r:id="rId11" xr:uid="{3B1A7A73-8F44-4FB7-8951-0A2631E3DE8D}"/>
    <hyperlink ref="L10:L12" r:id="rId12" display="https://budget.public.lu/dam-assets/lb/budget2023/links-dokumenter/impact-budgetaire-paquets-mesures.pdf" xr:uid="{F84AE5CD-C7B2-46A1-A3A0-BD6204BA11E0}"/>
  </hyperlinks>
  <pageMargins left="0.7" right="0.7" top="0.75" bottom="0.75" header="0.3" footer="0.3"/>
  <pageSetup paperSize="9" orientation="portrait" r:id="rId1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756C2-44E6-4D45-927F-937BB135CA3A}">
  <dimension ref="A2:M21"/>
  <sheetViews>
    <sheetView zoomScale="85" workbookViewId="0">
      <selection activeCell="A21" sqref="A21"/>
    </sheetView>
  </sheetViews>
  <sheetFormatPr defaultColWidth="8.83203125" defaultRowHeight="14.25" x14ac:dyDescent="0.2"/>
  <cols>
    <col min="1" max="1" width="42.5" style="2" bestFit="1" customWidth="1"/>
    <col min="2" max="7" width="12.1640625" style="2" customWidth="1"/>
    <col min="8" max="8" width="16.33203125" style="47" customWidth="1"/>
    <col min="9" max="11" width="19.6640625" style="48" customWidth="1"/>
    <col min="12" max="13" width="41.5" style="2" customWidth="1"/>
    <col min="14" max="16384" width="8.83203125" style="2"/>
  </cols>
  <sheetData>
    <row r="2" spans="1:13" ht="17.100000000000001" customHeight="1" x14ac:dyDescent="0.2">
      <c r="A2" s="11" t="s">
        <v>705</v>
      </c>
      <c r="B2" s="250"/>
      <c r="C2" s="250"/>
      <c r="D2" s="250"/>
      <c r="E2" s="250"/>
      <c r="F2" s="250"/>
      <c r="G2" s="250"/>
      <c r="H2" s="292"/>
    </row>
    <row r="3" spans="1:13" s="101" customFormat="1" ht="45" x14ac:dyDescent="0.2">
      <c r="A3" s="196" t="s">
        <v>37</v>
      </c>
      <c r="B3" s="197" t="s">
        <v>38</v>
      </c>
      <c r="C3" s="197" t="s">
        <v>39</v>
      </c>
      <c r="D3" s="197" t="s">
        <v>40</v>
      </c>
      <c r="E3" s="197" t="s">
        <v>41</v>
      </c>
      <c r="F3" s="197" t="s">
        <v>42</v>
      </c>
      <c r="G3" s="196" t="s">
        <v>43</v>
      </c>
      <c r="H3" s="259" t="s">
        <v>44</v>
      </c>
      <c r="I3" s="260" t="s">
        <v>45</v>
      </c>
      <c r="J3" s="260" t="s">
        <v>46</v>
      </c>
      <c r="K3" s="260" t="s">
        <v>47</v>
      </c>
      <c r="L3" s="118" t="s">
        <v>48</v>
      </c>
      <c r="M3" s="39" t="s">
        <v>249</v>
      </c>
    </row>
    <row r="4" spans="1:13" ht="27" customHeight="1" x14ac:dyDescent="0.2">
      <c r="A4" s="90" t="s">
        <v>706</v>
      </c>
      <c r="B4" s="90" t="s">
        <v>60</v>
      </c>
      <c r="C4" s="90" t="s">
        <v>60</v>
      </c>
      <c r="D4" s="90" t="s">
        <v>60</v>
      </c>
      <c r="E4" s="90" t="s">
        <v>60</v>
      </c>
      <c r="F4" s="90" t="s">
        <v>60</v>
      </c>
      <c r="G4" s="90" t="s">
        <v>60</v>
      </c>
      <c r="H4" s="91">
        <v>472.5</v>
      </c>
      <c r="I4" s="201">
        <v>44562</v>
      </c>
      <c r="J4" s="202">
        <v>44926</v>
      </c>
      <c r="K4" s="202">
        <v>42635</v>
      </c>
      <c r="L4" s="82" t="s">
        <v>707</v>
      </c>
      <c r="M4" s="18"/>
    </row>
    <row r="5" spans="1:13" ht="27" customHeight="1" x14ac:dyDescent="0.2">
      <c r="A5" s="251" t="s">
        <v>708</v>
      </c>
      <c r="B5" s="45" t="s">
        <v>51</v>
      </c>
      <c r="C5" s="45" t="s">
        <v>52</v>
      </c>
      <c r="D5" s="45" t="s">
        <v>52</v>
      </c>
      <c r="E5" s="45" t="s">
        <v>51</v>
      </c>
      <c r="F5" s="81" t="s">
        <v>52</v>
      </c>
      <c r="G5" s="81" t="s">
        <v>52</v>
      </c>
      <c r="H5" s="148">
        <v>819.49707581406756</v>
      </c>
      <c r="I5" s="201" t="s">
        <v>56</v>
      </c>
      <c r="J5" s="202" t="s">
        <v>56</v>
      </c>
      <c r="K5" s="202">
        <v>44621</v>
      </c>
      <c r="L5" s="82" t="s">
        <v>142</v>
      </c>
      <c r="M5" s="18"/>
    </row>
    <row r="6" spans="1:13" ht="27" customHeight="1" x14ac:dyDescent="0.2">
      <c r="A6" s="251" t="s">
        <v>709</v>
      </c>
      <c r="B6" s="45" t="s">
        <v>52</v>
      </c>
      <c r="C6" s="45" t="s">
        <v>51</v>
      </c>
      <c r="D6" s="45" t="s">
        <v>52</v>
      </c>
      <c r="E6" s="45" t="s">
        <v>52</v>
      </c>
      <c r="F6" s="81" t="s">
        <v>51</v>
      </c>
      <c r="G6" s="81" t="s">
        <v>52</v>
      </c>
      <c r="H6" s="148">
        <v>87.202799999999982</v>
      </c>
      <c r="I6" s="201" t="s">
        <v>56</v>
      </c>
      <c r="J6" s="202" t="s">
        <v>56</v>
      </c>
      <c r="K6" s="202">
        <v>44682</v>
      </c>
      <c r="L6" s="82" t="s">
        <v>710</v>
      </c>
      <c r="M6" s="18"/>
    </row>
    <row r="7" spans="1:13" ht="33" customHeight="1" x14ac:dyDescent="0.2">
      <c r="A7" s="251" t="s">
        <v>711</v>
      </c>
      <c r="B7" s="45" t="s">
        <v>52</v>
      </c>
      <c r="C7" s="45" t="s">
        <v>51</v>
      </c>
      <c r="D7" s="45" t="s">
        <v>51</v>
      </c>
      <c r="E7" s="45" t="s">
        <v>52</v>
      </c>
      <c r="F7" s="81" t="s">
        <v>51</v>
      </c>
      <c r="G7" s="81" t="s">
        <v>52</v>
      </c>
      <c r="H7" s="148">
        <v>43.601399999999991</v>
      </c>
      <c r="I7" s="201" t="s">
        <v>56</v>
      </c>
      <c r="J7" s="202" t="s">
        <v>56</v>
      </c>
      <c r="K7" s="202">
        <v>44682</v>
      </c>
      <c r="L7" s="82" t="s">
        <v>712</v>
      </c>
      <c r="M7" s="18"/>
    </row>
    <row r="8" spans="1:13" ht="27" customHeight="1" x14ac:dyDescent="0.2">
      <c r="A8" s="251" t="s">
        <v>713</v>
      </c>
      <c r="B8" s="45" t="s">
        <v>52</v>
      </c>
      <c r="C8" s="45" t="s">
        <v>51</v>
      </c>
      <c r="D8" s="45" t="s">
        <v>51</v>
      </c>
      <c r="E8" s="45" t="s">
        <v>52</v>
      </c>
      <c r="F8" s="81" t="s">
        <v>51</v>
      </c>
      <c r="G8" s="81" t="s">
        <v>52</v>
      </c>
      <c r="H8" s="148">
        <v>26.18087049933337</v>
      </c>
      <c r="I8" s="201" t="s">
        <v>56</v>
      </c>
      <c r="J8" s="202" t="s">
        <v>56</v>
      </c>
      <c r="K8" s="202">
        <v>44621</v>
      </c>
      <c r="L8" s="82" t="s">
        <v>714</v>
      </c>
      <c r="M8" s="18"/>
    </row>
    <row r="9" spans="1:13" ht="27" customHeight="1" x14ac:dyDescent="0.2">
      <c r="A9" s="45" t="s">
        <v>715</v>
      </c>
      <c r="B9" s="45" t="s">
        <v>51</v>
      </c>
      <c r="C9" s="45" t="s">
        <v>52</v>
      </c>
      <c r="D9" s="45" t="s">
        <v>51</v>
      </c>
      <c r="E9" s="45" t="s">
        <v>52</v>
      </c>
      <c r="F9" s="81" t="s">
        <v>51</v>
      </c>
      <c r="G9" s="81" t="s">
        <v>52</v>
      </c>
      <c r="H9" s="77">
        <v>14.5</v>
      </c>
      <c r="I9" s="201">
        <v>44562</v>
      </c>
      <c r="J9" s="202">
        <v>44926</v>
      </c>
      <c r="K9" s="202">
        <v>44621</v>
      </c>
      <c r="L9" s="82" t="s">
        <v>716</v>
      </c>
      <c r="M9" s="18"/>
    </row>
    <row r="10" spans="1:13" ht="51" customHeight="1" x14ac:dyDescent="0.2">
      <c r="A10" s="90" t="s">
        <v>717</v>
      </c>
      <c r="B10" s="90" t="s">
        <v>60</v>
      </c>
      <c r="C10" s="90" t="s">
        <v>60</v>
      </c>
      <c r="D10" s="90" t="s">
        <v>60</v>
      </c>
      <c r="E10" s="90" t="s">
        <v>60</v>
      </c>
      <c r="F10" s="90" t="s">
        <v>60</v>
      </c>
      <c r="G10" s="90" t="s">
        <v>60</v>
      </c>
      <c r="H10" s="91">
        <v>508</v>
      </c>
      <c r="I10" s="201">
        <v>44927</v>
      </c>
      <c r="J10" s="202">
        <v>45291</v>
      </c>
      <c r="K10" s="202">
        <v>42635</v>
      </c>
      <c r="L10" s="82" t="s">
        <v>718</v>
      </c>
      <c r="M10" s="18"/>
    </row>
    <row r="11" spans="1:13" ht="25.5" customHeight="1" thickBot="1" x14ac:dyDescent="0.25">
      <c r="A11" s="74"/>
      <c r="B11" s="74"/>
      <c r="C11" s="74"/>
      <c r="D11" s="74"/>
      <c r="E11" s="74"/>
      <c r="F11" s="74"/>
      <c r="G11" s="74"/>
      <c r="H11" s="75"/>
      <c r="I11" s="70"/>
      <c r="J11" s="71"/>
      <c r="K11" s="71"/>
      <c r="L11" s="183"/>
    </row>
    <row r="12" spans="1:13" ht="15" x14ac:dyDescent="0.2">
      <c r="A12" s="60" t="s">
        <v>96</v>
      </c>
      <c r="B12" s="61"/>
      <c r="C12" s="61"/>
      <c r="D12" s="61"/>
      <c r="E12" s="61"/>
      <c r="F12" s="61"/>
      <c r="G12" s="61"/>
      <c r="H12" s="252">
        <f>SUMIFS(H4:H11, G4:G11, "no")</f>
        <v>990.98214631340102</v>
      </c>
      <c r="I12" s="70"/>
      <c r="J12" s="71"/>
      <c r="K12" s="71"/>
      <c r="L12" s="56" t="s">
        <v>97</v>
      </c>
      <c r="M12" s="56"/>
    </row>
    <row r="13" spans="1:13" x14ac:dyDescent="0.2">
      <c r="A13" s="62" t="s">
        <v>98</v>
      </c>
      <c r="B13" s="45" t="s">
        <v>51</v>
      </c>
      <c r="C13" s="45" t="s">
        <v>52</v>
      </c>
      <c r="D13" s="45" t="s">
        <v>51</v>
      </c>
      <c r="E13" s="45" t="s">
        <v>51</v>
      </c>
      <c r="F13" s="45" t="s">
        <v>51</v>
      </c>
      <c r="G13" s="45" t="s">
        <v>52</v>
      </c>
      <c r="H13" s="63">
        <f>SUMIFS($H$4:$H$11, $B$4:$B$11, "yes")</f>
        <v>833.99707581406756</v>
      </c>
      <c r="L13" s="56" t="s">
        <v>97</v>
      </c>
      <c r="M13" s="56"/>
    </row>
    <row r="14" spans="1:13" x14ac:dyDescent="0.2">
      <c r="A14" s="62" t="s">
        <v>99</v>
      </c>
      <c r="B14" s="45" t="s">
        <v>51</v>
      </c>
      <c r="C14" s="45" t="s">
        <v>52</v>
      </c>
      <c r="D14" s="45" t="s">
        <v>51</v>
      </c>
      <c r="E14" s="45" t="s">
        <v>52</v>
      </c>
      <c r="F14" s="45" t="s">
        <v>51</v>
      </c>
      <c r="G14" s="45" t="s">
        <v>52</v>
      </c>
      <c r="H14" s="63">
        <f>SUMIFS($H$4:$H$11, $B$4:$B$11, "yes", $D$4:$D$11, "yes", $F$4:$F$11, "yes")</f>
        <v>14.5</v>
      </c>
      <c r="L14" s="56" t="s">
        <v>97</v>
      </c>
      <c r="M14" s="56"/>
    </row>
    <row r="15" spans="1:13" ht="28.5" x14ac:dyDescent="0.2">
      <c r="A15" s="62" t="s">
        <v>100</v>
      </c>
      <c r="B15" s="45" t="s">
        <v>51</v>
      </c>
      <c r="C15" s="45" t="s">
        <v>52</v>
      </c>
      <c r="D15" s="45" t="s">
        <v>52</v>
      </c>
      <c r="E15" s="45" t="s">
        <v>52</v>
      </c>
      <c r="F15" s="45" t="s">
        <v>51</v>
      </c>
      <c r="G15" s="45" t="s">
        <v>52</v>
      </c>
      <c r="H15" s="63">
        <f>SUMIFS($H$4:$H$11, $B$4:$B$11, "yes", $D$4:$D$11, "no", $F$4:$F$11, "yes")</f>
        <v>0</v>
      </c>
      <c r="L15" s="56" t="s">
        <v>97</v>
      </c>
      <c r="M15" s="56"/>
    </row>
    <row r="16" spans="1:13" x14ac:dyDescent="0.2">
      <c r="A16" s="62" t="s">
        <v>101</v>
      </c>
      <c r="B16" s="45" t="s">
        <v>51</v>
      </c>
      <c r="C16" s="45" t="s">
        <v>52</v>
      </c>
      <c r="D16" s="45" t="s">
        <v>51</v>
      </c>
      <c r="E16" s="45" t="s">
        <v>51</v>
      </c>
      <c r="F16" s="45" t="s">
        <v>52</v>
      </c>
      <c r="G16" s="45" t="s">
        <v>52</v>
      </c>
      <c r="H16" s="63">
        <f>SUMIFS($H$4:$H$11, $B$4:$B$11, "yes", $D$4:$D$11, "yes", $E$4:$E$11, "yes")</f>
        <v>0</v>
      </c>
      <c r="L16" s="56" t="s">
        <v>97</v>
      </c>
      <c r="M16" s="56"/>
    </row>
    <row r="17" spans="1:13" ht="18.600000000000001" customHeight="1" x14ac:dyDescent="0.2">
      <c r="A17" s="62" t="s">
        <v>102</v>
      </c>
      <c r="B17" s="45" t="s">
        <v>51</v>
      </c>
      <c r="C17" s="45" t="s">
        <v>52</v>
      </c>
      <c r="D17" s="45" t="s">
        <v>52</v>
      </c>
      <c r="E17" s="45" t="s">
        <v>51</v>
      </c>
      <c r="F17" s="45" t="s">
        <v>52</v>
      </c>
      <c r="G17" s="45" t="s">
        <v>52</v>
      </c>
      <c r="H17" s="63">
        <f>SUMIFS($H$4:$H$11, $B$4:$B$11, "yes", $D$4:$D$11, "no", $E$4:$E$11, "yes")</f>
        <v>819.49707581406756</v>
      </c>
      <c r="L17" s="56" t="s">
        <v>97</v>
      </c>
      <c r="M17" s="56"/>
    </row>
    <row r="18" spans="1:13" ht="15" thickBot="1" x14ac:dyDescent="0.25">
      <c r="A18" s="245" t="s">
        <v>103</v>
      </c>
      <c r="B18" s="343" t="s">
        <v>52</v>
      </c>
      <c r="C18" s="343" t="s">
        <v>52</v>
      </c>
      <c r="D18" s="343"/>
      <c r="E18" s="343"/>
      <c r="F18" s="343"/>
      <c r="G18" s="343" t="s">
        <v>51</v>
      </c>
      <c r="H18" s="345">
        <f>SUMIFS(H4:H11, G4:G11, "yes")</f>
        <v>0</v>
      </c>
      <c r="L18" s="56" t="s">
        <v>97</v>
      </c>
    </row>
    <row r="21" spans="1:13" ht="15" x14ac:dyDescent="0.2">
      <c r="A21" s="396" t="s">
        <v>104</v>
      </c>
    </row>
  </sheetData>
  <phoneticPr fontId="11" type="noConversion"/>
  <hyperlinks>
    <hyperlink ref="L4" r:id="rId1" xr:uid="{3C2EB298-1859-453C-9B77-29B1FA595817}"/>
    <hyperlink ref="L10" r:id="rId2" location=".Y1E1oXZBxD8" xr:uid="{51D9B499-8481-402D-91E6-7CC37CFF3AE9}"/>
  </hyperlinks>
  <pageMargins left="0.7" right="0.7" top="0.75" bottom="0.75" header="0.3" footer="0.3"/>
  <pageSetup paperSize="9" orientation="portrait" r:id="rId3"/>
  <legacyDrawing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7013D-C93C-4408-A6F3-651A5470575B}">
  <sheetPr filterMode="1"/>
  <dimension ref="A2:N34"/>
  <sheetViews>
    <sheetView zoomScale="85" zoomScaleNormal="85" workbookViewId="0">
      <selection activeCell="I29" sqref="I29"/>
    </sheetView>
  </sheetViews>
  <sheetFormatPr defaultColWidth="8.83203125" defaultRowHeight="14.25" x14ac:dyDescent="0.2"/>
  <cols>
    <col min="1" max="1" width="54.33203125" style="2" customWidth="1"/>
    <col min="2" max="7" width="13.83203125" style="2" bestFit="1" customWidth="1"/>
    <col min="8" max="8" width="14.83203125" style="47" customWidth="1"/>
    <col min="9" max="9" width="21.1640625" style="48" customWidth="1"/>
    <col min="10" max="11" width="19.6640625" style="48" customWidth="1"/>
    <col min="12" max="12" width="46.33203125" style="56" customWidth="1"/>
    <col min="13" max="13" width="36.83203125" style="56" customWidth="1"/>
    <col min="14" max="14" width="19.33203125" style="56" customWidth="1"/>
    <col min="15" max="16384" width="8.83203125" style="2"/>
  </cols>
  <sheetData>
    <row r="2" spans="1:14" ht="15" x14ac:dyDescent="0.2">
      <c r="A2" s="2" t="s">
        <v>719</v>
      </c>
    </row>
    <row r="3" spans="1:14" s="101" customFormat="1" ht="45" x14ac:dyDescent="0.2">
      <c r="A3" s="196" t="s">
        <v>37</v>
      </c>
      <c r="B3" s="197" t="s">
        <v>38</v>
      </c>
      <c r="C3" s="197" t="s">
        <v>39</v>
      </c>
      <c r="D3" s="197" t="s">
        <v>40</v>
      </c>
      <c r="E3" s="197" t="s">
        <v>41</v>
      </c>
      <c r="F3" s="197" t="s">
        <v>42</v>
      </c>
      <c r="G3" s="196" t="s">
        <v>43</v>
      </c>
      <c r="H3" s="259" t="s">
        <v>44</v>
      </c>
      <c r="I3" s="260" t="s">
        <v>45</v>
      </c>
      <c r="J3" s="260" t="s">
        <v>46</v>
      </c>
      <c r="K3" s="260" t="s">
        <v>47</v>
      </c>
      <c r="L3" s="118" t="s">
        <v>48</v>
      </c>
      <c r="M3" s="39" t="s">
        <v>249</v>
      </c>
      <c r="N3" s="261"/>
    </row>
    <row r="4" spans="1:14" ht="51" hidden="1" customHeight="1" x14ac:dyDescent="0.2">
      <c r="A4" s="44" t="s">
        <v>720</v>
      </c>
      <c r="B4" s="45" t="s">
        <v>51</v>
      </c>
      <c r="C4" s="45" t="s">
        <v>52</v>
      </c>
      <c r="D4" s="45" t="s">
        <v>51</v>
      </c>
      <c r="E4" s="45" t="s">
        <v>52</v>
      </c>
      <c r="F4" s="45" t="s">
        <v>51</v>
      </c>
      <c r="G4" s="45" t="s">
        <v>52</v>
      </c>
      <c r="H4" s="200" t="s">
        <v>56</v>
      </c>
      <c r="I4" s="201" t="s">
        <v>56</v>
      </c>
      <c r="J4" s="201">
        <v>44926</v>
      </c>
      <c r="K4" s="201">
        <v>44277</v>
      </c>
      <c r="L4" s="149" t="s">
        <v>721</v>
      </c>
      <c r="M4" s="81"/>
    </row>
    <row r="5" spans="1:14" ht="42.75" x14ac:dyDescent="0.2">
      <c r="A5" s="44" t="s">
        <v>722</v>
      </c>
      <c r="B5" s="45" t="s">
        <v>51</v>
      </c>
      <c r="C5" s="45" t="s">
        <v>51</v>
      </c>
      <c r="D5" s="45" t="s">
        <v>52</v>
      </c>
      <c r="E5" s="45" t="s">
        <v>51</v>
      </c>
      <c r="F5" s="45" t="s">
        <v>52</v>
      </c>
      <c r="G5" s="45" t="s">
        <v>52</v>
      </c>
      <c r="H5" s="200">
        <v>1024</v>
      </c>
      <c r="I5" s="201">
        <v>44743</v>
      </c>
      <c r="J5" s="201">
        <v>44926</v>
      </c>
      <c r="K5" s="201">
        <v>44277</v>
      </c>
      <c r="L5" s="149" t="s">
        <v>721</v>
      </c>
      <c r="M5" s="45"/>
    </row>
    <row r="6" spans="1:14" ht="27" customHeight="1" x14ac:dyDescent="0.2">
      <c r="A6" s="377" t="s">
        <v>723</v>
      </c>
      <c r="B6" s="45" t="s">
        <v>51</v>
      </c>
      <c r="C6" s="45" t="s">
        <v>51</v>
      </c>
      <c r="D6" s="45" t="s">
        <v>52</v>
      </c>
      <c r="E6" s="45" t="s">
        <v>51</v>
      </c>
      <c r="F6" s="45" t="s">
        <v>52</v>
      </c>
      <c r="G6" s="45" t="s">
        <v>52</v>
      </c>
      <c r="H6" s="200" t="s">
        <v>56</v>
      </c>
      <c r="I6" s="201">
        <v>44652</v>
      </c>
      <c r="J6" s="201">
        <v>44926</v>
      </c>
      <c r="K6" s="266"/>
      <c r="L6" s="149" t="s">
        <v>721</v>
      </c>
      <c r="M6" s="149" t="s">
        <v>721</v>
      </c>
    </row>
    <row r="7" spans="1:14" ht="42.75" customHeight="1" x14ac:dyDescent="0.2">
      <c r="A7" s="44" t="s">
        <v>724</v>
      </c>
      <c r="B7" s="45" t="s">
        <v>51</v>
      </c>
      <c r="C7" s="45" t="s">
        <v>51</v>
      </c>
      <c r="D7" s="45" t="s">
        <v>52</v>
      </c>
      <c r="E7" s="45" t="s">
        <v>51</v>
      </c>
      <c r="F7" s="45" t="s">
        <v>52</v>
      </c>
      <c r="G7" s="45" t="s">
        <v>52</v>
      </c>
      <c r="H7" s="200">
        <v>550</v>
      </c>
      <c r="I7" s="201">
        <v>44652</v>
      </c>
      <c r="J7" s="201">
        <v>44926</v>
      </c>
      <c r="K7" s="201">
        <v>44277</v>
      </c>
      <c r="L7" s="143" t="s">
        <v>403</v>
      </c>
      <c r="M7" s="149" t="s">
        <v>721</v>
      </c>
    </row>
    <row r="8" spans="1:14" ht="42.75" customHeight="1" x14ac:dyDescent="0.2">
      <c r="A8" s="44" t="s">
        <v>725</v>
      </c>
      <c r="B8" s="45" t="s">
        <v>51</v>
      </c>
      <c r="C8" s="45" t="s">
        <v>51</v>
      </c>
      <c r="D8" s="45" t="s">
        <v>52</v>
      </c>
      <c r="E8" s="45" t="s">
        <v>51</v>
      </c>
      <c r="F8" s="45" t="s">
        <v>52</v>
      </c>
      <c r="G8" s="45" t="s">
        <v>52</v>
      </c>
      <c r="H8" s="200">
        <v>464</v>
      </c>
      <c r="I8" s="201">
        <v>44652</v>
      </c>
      <c r="J8" s="201">
        <v>44926</v>
      </c>
      <c r="K8" s="201">
        <v>44277</v>
      </c>
      <c r="L8" s="143" t="s">
        <v>403</v>
      </c>
      <c r="M8" s="149" t="s">
        <v>721</v>
      </c>
    </row>
    <row r="9" spans="1:14" ht="42.75" customHeight="1" x14ac:dyDescent="0.2">
      <c r="A9" s="44" t="s">
        <v>726</v>
      </c>
      <c r="B9" s="45" t="s">
        <v>51</v>
      </c>
      <c r="C9" s="45" t="s">
        <v>51</v>
      </c>
      <c r="D9" s="45" t="s">
        <v>52</v>
      </c>
      <c r="E9" s="45" t="s">
        <v>51</v>
      </c>
      <c r="F9" s="45" t="s">
        <v>52</v>
      </c>
      <c r="G9" s="45" t="s">
        <v>52</v>
      </c>
      <c r="H9" s="200">
        <v>11</v>
      </c>
      <c r="I9" s="201">
        <v>44652</v>
      </c>
      <c r="J9" s="201">
        <v>44926</v>
      </c>
      <c r="K9" s="201">
        <v>44277</v>
      </c>
      <c r="L9" s="143" t="s">
        <v>403</v>
      </c>
      <c r="M9" s="149" t="s">
        <v>721</v>
      </c>
    </row>
    <row r="10" spans="1:14" ht="42.75" hidden="1" customHeight="1" x14ac:dyDescent="0.2">
      <c r="A10" s="89" t="s">
        <v>727</v>
      </c>
      <c r="B10" s="90" t="s">
        <v>51</v>
      </c>
      <c r="C10" s="90" t="s">
        <v>52</v>
      </c>
      <c r="D10" s="90" t="s">
        <v>51</v>
      </c>
      <c r="E10" s="90" t="s">
        <v>52</v>
      </c>
      <c r="F10" s="90" t="s">
        <v>51</v>
      </c>
      <c r="G10" s="90" t="s">
        <v>52</v>
      </c>
      <c r="H10" s="238">
        <v>150</v>
      </c>
      <c r="I10" s="201">
        <v>44652</v>
      </c>
      <c r="J10" s="201">
        <v>44926</v>
      </c>
      <c r="K10" s="201">
        <v>44277</v>
      </c>
      <c r="L10" s="149" t="s">
        <v>721</v>
      </c>
      <c r="M10" s="45"/>
    </row>
    <row r="11" spans="1:14" ht="42.75" hidden="1" customHeight="1" x14ac:dyDescent="0.2">
      <c r="A11" s="89" t="s">
        <v>728</v>
      </c>
      <c r="B11" s="90" t="s">
        <v>60</v>
      </c>
      <c r="C11" s="90" t="s">
        <v>60</v>
      </c>
      <c r="D11" s="90" t="s">
        <v>60</v>
      </c>
      <c r="E11" s="90" t="s">
        <v>60</v>
      </c>
      <c r="F11" s="90" t="s">
        <v>60</v>
      </c>
      <c r="G11" s="90" t="s">
        <v>60</v>
      </c>
      <c r="H11" s="238">
        <v>1.7</v>
      </c>
      <c r="I11" s="236">
        <v>44652</v>
      </c>
      <c r="J11" s="236">
        <v>44926</v>
      </c>
      <c r="K11" s="236">
        <v>44277</v>
      </c>
      <c r="L11" s="249" t="s">
        <v>403</v>
      </c>
      <c r="M11" s="45"/>
    </row>
    <row r="12" spans="1:14" ht="42.75" hidden="1" customHeight="1" x14ac:dyDescent="0.2">
      <c r="A12" s="89" t="s">
        <v>729</v>
      </c>
      <c r="B12" s="90" t="s">
        <v>60</v>
      </c>
      <c r="C12" s="90" t="s">
        <v>60</v>
      </c>
      <c r="D12" s="90" t="s">
        <v>60</v>
      </c>
      <c r="E12" s="90" t="s">
        <v>60</v>
      </c>
      <c r="F12" s="90" t="s">
        <v>60</v>
      </c>
      <c r="G12" s="90" t="s">
        <v>60</v>
      </c>
      <c r="H12" s="238">
        <v>4.4000000000000004</v>
      </c>
      <c r="I12" s="236">
        <v>44652</v>
      </c>
      <c r="J12" s="236">
        <v>44926</v>
      </c>
      <c r="K12" s="236">
        <v>44277</v>
      </c>
      <c r="L12" s="249" t="s">
        <v>403</v>
      </c>
      <c r="M12" s="45"/>
    </row>
    <row r="13" spans="1:14" ht="27" hidden="1" customHeight="1" x14ac:dyDescent="0.2">
      <c r="A13" s="89" t="s">
        <v>730</v>
      </c>
      <c r="B13" s="90" t="s">
        <v>60</v>
      </c>
      <c r="C13" s="90" t="s">
        <v>60</v>
      </c>
      <c r="D13" s="90" t="s">
        <v>60</v>
      </c>
      <c r="E13" s="90" t="s">
        <v>60</v>
      </c>
      <c r="F13" s="90" t="s">
        <v>60</v>
      </c>
      <c r="G13" s="90" t="s">
        <v>60</v>
      </c>
      <c r="H13" s="238">
        <v>2800</v>
      </c>
      <c r="I13" s="201">
        <v>44652</v>
      </c>
      <c r="J13" s="201">
        <v>44926</v>
      </c>
      <c r="K13" s="201">
        <v>44277</v>
      </c>
      <c r="L13" s="149" t="s">
        <v>721</v>
      </c>
      <c r="M13" s="45"/>
    </row>
    <row r="14" spans="1:14" ht="27" customHeight="1" x14ac:dyDescent="0.2">
      <c r="A14" s="80" t="s">
        <v>731</v>
      </c>
      <c r="B14" s="81" t="s">
        <v>51</v>
      </c>
      <c r="C14" s="81" t="s">
        <v>52</v>
      </c>
      <c r="D14" s="81" t="s">
        <v>52</v>
      </c>
      <c r="E14" s="81" t="s">
        <v>51</v>
      </c>
      <c r="F14" s="81" t="s">
        <v>52</v>
      </c>
      <c r="G14" s="81" t="s">
        <v>52</v>
      </c>
      <c r="H14" s="200">
        <v>2700</v>
      </c>
      <c r="I14" s="201">
        <v>44562</v>
      </c>
      <c r="J14" s="201">
        <v>44926</v>
      </c>
      <c r="K14" s="201">
        <v>44484</v>
      </c>
      <c r="L14" s="82" t="s">
        <v>732</v>
      </c>
      <c r="M14" s="80"/>
    </row>
    <row r="15" spans="1:14" ht="27" hidden="1" customHeight="1" x14ac:dyDescent="0.2">
      <c r="A15" s="80" t="s">
        <v>733</v>
      </c>
      <c r="B15" s="81" t="s">
        <v>52</v>
      </c>
      <c r="C15" s="81" t="s">
        <v>51</v>
      </c>
      <c r="D15" s="81" t="s">
        <v>52</v>
      </c>
      <c r="E15" s="81" t="s">
        <v>51</v>
      </c>
      <c r="F15" s="81" t="s">
        <v>52</v>
      </c>
      <c r="G15" s="81" t="s">
        <v>52</v>
      </c>
      <c r="H15" s="200">
        <v>500</v>
      </c>
      <c r="I15" s="201">
        <v>44562</v>
      </c>
      <c r="J15" s="201">
        <v>44926</v>
      </c>
      <c r="K15" s="201">
        <v>44484</v>
      </c>
      <c r="L15" s="82" t="s">
        <v>732</v>
      </c>
      <c r="M15" s="80"/>
    </row>
    <row r="16" spans="1:14" ht="27" hidden="1" customHeight="1" x14ac:dyDescent="0.2">
      <c r="A16" s="44" t="s">
        <v>734</v>
      </c>
      <c r="B16" s="81" t="s">
        <v>51</v>
      </c>
      <c r="C16" s="81" t="s">
        <v>52</v>
      </c>
      <c r="D16" s="81" t="s">
        <v>51</v>
      </c>
      <c r="E16" s="81" t="s">
        <v>52</v>
      </c>
      <c r="F16" s="81" t="s">
        <v>51</v>
      </c>
      <c r="G16" s="81" t="s">
        <v>52</v>
      </c>
      <c r="H16" s="200">
        <v>150</v>
      </c>
      <c r="I16" s="201">
        <v>44562</v>
      </c>
      <c r="J16" s="201">
        <v>44926</v>
      </c>
      <c r="K16" s="201">
        <v>44484</v>
      </c>
      <c r="L16" s="82" t="s">
        <v>732</v>
      </c>
      <c r="M16" s="81"/>
    </row>
    <row r="17" spans="1:13" ht="27" customHeight="1" x14ac:dyDescent="0.2">
      <c r="A17" s="44" t="s">
        <v>735</v>
      </c>
      <c r="B17" s="45" t="s">
        <v>51</v>
      </c>
      <c r="C17" s="45" t="s">
        <v>51</v>
      </c>
      <c r="D17" s="45" t="s">
        <v>52</v>
      </c>
      <c r="E17" s="45" t="s">
        <v>51</v>
      </c>
      <c r="F17" s="81" t="s">
        <v>52</v>
      </c>
      <c r="G17" s="81" t="s">
        <v>52</v>
      </c>
      <c r="H17" s="200">
        <v>5400</v>
      </c>
      <c r="I17" s="201">
        <v>44927</v>
      </c>
      <c r="J17" s="201">
        <v>45291</v>
      </c>
      <c r="K17" s="201">
        <v>44096</v>
      </c>
      <c r="L17" s="149" t="s">
        <v>736</v>
      </c>
      <c r="M17" s="81"/>
    </row>
    <row r="18" spans="1:13" ht="28.5" hidden="1" x14ac:dyDescent="0.2">
      <c r="A18" s="80" t="s">
        <v>737</v>
      </c>
      <c r="B18" s="81" t="s">
        <v>51</v>
      </c>
      <c r="C18" s="81" t="s">
        <v>52</v>
      </c>
      <c r="D18" s="81" t="s">
        <v>51</v>
      </c>
      <c r="E18" s="81" t="s">
        <v>52</v>
      </c>
      <c r="F18" s="81" t="s">
        <v>51</v>
      </c>
      <c r="G18" s="81" t="s">
        <v>52</v>
      </c>
      <c r="H18" s="200">
        <v>1400</v>
      </c>
      <c r="I18" s="201">
        <v>44927</v>
      </c>
      <c r="J18" s="201">
        <v>45291</v>
      </c>
      <c r="K18" s="201">
        <v>44096</v>
      </c>
      <c r="L18" s="149" t="s">
        <v>736</v>
      </c>
      <c r="M18" s="81"/>
    </row>
    <row r="19" spans="1:13" ht="28.5" x14ac:dyDescent="0.2">
      <c r="A19" s="80" t="s">
        <v>738</v>
      </c>
      <c r="B19" s="81" t="s">
        <v>51</v>
      </c>
      <c r="C19" s="81" t="s">
        <v>51</v>
      </c>
      <c r="D19" s="81" t="s">
        <v>52</v>
      </c>
      <c r="E19" s="81" t="s">
        <v>51</v>
      </c>
      <c r="F19" s="81" t="s">
        <v>52</v>
      </c>
      <c r="G19" s="81" t="s">
        <v>52</v>
      </c>
      <c r="H19" s="200">
        <v>1200</v>
      </c>
      <c r="I19" s="201">
        <v>44927</v>
      </c>
      <c r="J19" s="201">
        <v>45291</v>
      </c>
      <c r="K19" s="201">
        <v>44096</v>
      </c>
      <c r="L19" s="149" t="s">
        <v>736</v>
      </c>
      <c r="M19" s="81"/>
    </row>
    <row r="20" spans="1:13" ht="30" hidden="1" customHeight="1" x14ac:dyDescent="0.2">
      <c r="A20" s="80" t="s">
        <v>739</v>
      </c>
      <c r="B20" s="81" t="s">
        <v>51</v>
      </c>
      <c r="C20" s="81" t="s">
        <v>52</v>
      </c>
      <c r="D20" s="81" t="s">
        <v>51</v>
      </c>
      <c r="E20" s="81" t="s">
        <v>52</v>
      </c>
      <c r="F20" s="81" t="s">
        <v>51</v>
      </c>
      <c r="G20" s="81" t="s">
        <v>52</v>
      </c>
      <c r="H20" s="237">
        <v>2117</v>
      </c>
      <c r="I20" s="201">
        <v>44927</v>
      </c>
      <c r="J20" s="201">
        <v>45291</v>
      </c>
      <c r="K20" s="201">
        <v>44096</v>
      </c>
      <c r="L20" s="149" t="s">
        <v>736</v>
      </c>
      <c r="M20" s="81"/>
    </row>
    <row r="21" spans="1:13" ht="42.75" hidden="1" x14ac:dyDescent="0.2">
      <c r="A21" s="89" t="s">
        <v>740</v>
      </c>
      <c r="B21" s="90" t="s">
        <v>60</v>
      </c>
      <c r="C21" s="90" t="s">
        <v>60</v>
      </c>
      <c r="D21" s="90" t="s">
        <v>60</v>
      </c>
      <c r="E21" s="90" t="s">
        <v>60</v>
      </c>
      <c r="F21" s="90" t="s">
        <v>60</v>
      </c>
      <c r="G21" s="90" t="s">
        <v>60</v>
      </c>
      <c r="H21" s="238">
        <v>4100</v>
      </c>
      <c r="I21" s="201">
        <v>44927</v>
      </c>
      <c r="J21" s="201">
        <v>45291</v>
      </c>
      <c r="K21" s="201">
        <v>44096</v>
      </c>
      <c r="L21" s="149" t="s">
        <v>736</v>
      </c>
      <c r="M21" s="81"/>
    </row>
    <row r="22" spans="1:13" ht="28.5" hidden="1" x14ac:dyDescent="0.2">
      <c r="A22" s="89" t="s">
        <v>741</v>
      </c>
      <c r="B22" s="90" t="s">
        <v>60</v>
      </c>
      <c r="C22" s="90" t="s">
        <v>60</v>
      </c>
      <c r="D22" s="90" t="s">
        <v>60</v>
      </c>
      <c r="E22" s="90" t="s">
        <v>60</v>
      </c>
      <c r="F22" s="90" t="s">
        <v>60</v>
      </c>
      <c r="G22" s="90" t="s">
        <v>60</v>
      </c>
      <c r="H22" s="238">
        <v>1200</v>
      </c>
      <c r="I22" s="201">
        <v>44927</v>
      </c>
      <c r="J22" s="201">
        <v>45291</v>
      </c>
      <c r="K22" s="201">
        <v>44096</v>
      </c>
      <c r="L22" s="149" t="s">
        <v>736</v>
      </c>
      <c r="M22" s="81"/>
    </row>
    <row r="23" spans="1:13" ht="42.75" x14ac:dyDescent="0.2">
      <c r="A23" s="80" t="s">
        <v>742</v>
      </c>
      <c r="B23" s="81" t="s">
        <v>51</v>
      </c>
      <c r="C23" s="81" t="s">
        <v>51</v>
      </c>
      <c r="D23" s="81" t="s">
        <v>52</v>
      </c>
      <c r="E23" s="81" t="s">
        <v>51</v>
      </c>
      <c r="F23" s="81" t="s">
        <v>52</v>
      </c>
      <c r="G23" s="81" t="s">
        <v>52</v>
      </c>
      <c r="H23" s="200">
        <v>23500</v>
      </c>
      <c r="I23" s="201">
        <v>44927</v>
      </c>
      <c r="J23" s="201">
        <v>45291</v>
      </c>
      <c r="K23" s="201">
        <v>38282</v>
      </c>
      <c r="L23" s="149" t="s">
        <v>743</v>
      </c>
      <c r="M23" s="81"/>
    </row>
    <row r="24" spans="1:13" ht="15" thickBot="1" x14ac:dyDescent="0.25">
      <c r="A24" s="56"/>
      <c r="B24" s="72"/>
      <c r="C24" s="72"/>
      <c r="D24" s="72"/>
      <c r="E24" s="72"/>
      <c r="F24" s="72"/>
      <c r="G24" s="72"/>
      <c r="H24" s="203"/>
      <c r="I24" s="262"/>
      <c r="J24" s="263"/>
      <c r="K24" s="264"/>
      <c r="L24" s="161"/>
      <c r="M24" s="72"/>
    </row>
    <row r="25" spans="1:13" ht="15" x14ac:dyDescent="0.2">
      <c r="A25" s="60" t="s">
        <v>96</v>
      </c>
      <c r="B25" s="61"/>
      <c r="C25" s="61"/>
      <c r="D25" s="61"/>
      <c r="E25" s="61"/>
      <c r="F25" s="61"/>
      <c r="G25" s="61"/>
      <c r="H25" s="204">
        <f>SUMIFS(H4:H24,G4:G24,"no")</f>
        <v>39166</v>
      </c>
      <c r="I25" s="262"/>
      <c r="J25" s="263"/>
      <c r="K25" s="58"/>
      <c r="L25" s="72" t="s">
        <v>97</v>
      </c>
      <c r="M25" s="72"/>
    </row>
    <row r="26" spans="1:13" x14ac:dyDescent="0.2">
      <c r="A26" s="62" t="s">
        <v>98</v>
      </c>
      <c r="B26" s="45" t="s">
        <v>51</v>
      </c>
      <c r="C26" s="45" t="s">
        <v>52</v>
      </c>
      <c r="D26" s="45" t="s">
        <v>51</v>
      </c>
      <c r="E26" s="45" t="s">
        <v>51</v>
      </c>
      <c r="F26" s="45" t="s">
        <v>51</v>
      </c>
      <c r="G26" s="45" t="s">
        <v>52</v>
      </c>
      <c r="H26" s="63">
        <f>SUMIFS($H$4:$H$24, $B$4:$B$24, "yes")</f>
        <v>38666</v>
      </c>
      <c r="L26" s="72" t="s">
        <v>97</v>
      </c>
      <c r="M26" s="72"/>
    </row>
    <row r="27" spans="1:13" x14ac:dyDescent="0.2">
      <c r="A27" s="62" t="s">
        <v>99</v>
      </c>
      <c r="B27" s="45" t="s">
        <v>51</v>
      </c>
      <c r="C27" s="45" t="s">
        <v>52</v>
      </c>
      <c r="D27" s="45" t="s">
        <v>51</v>
      </c>
      <c r="E27" s="45" t="s">
        <v>52</v>
      </c>
      <c r="F27" s="45" t="s">
        <v>51</v>
      </c>
      <c r="G27" s="45" t="s">
        <v>52</v>
      </c>
      <c r="H27" s="63">
        <f>SUMIFS($H$4:$H$24, $B$4:$B$24, "yes", $D$4:$D$24, "yes", $F$4:$F$24, "yes")</f>
        <v>3817</v>
      </c>
      <c r="L27" s="72" t="s">
        <v>97</v>
      </c>
      <c r="M27" s="72"/>
    </row>
    <row r="28" spans="1:13" x14ac:dyDescent="0.2">
      <c r="A28" s="62" t="s">
        <v>100</v>
      </c>
      <c r="B28" s="45" t="s">
        <v>51</v>
      </c>
      <c r="C28" s="45" t="s">
        <v>52</v>
      </c>
      <c r="D28" s="45" t="s">
        <v>52</v>
      </c>
      <c r="E28" s="45" t="s">
        <v>52</v>
      </c>
      <c r="F28" s="45" t="s">
        <v>51</v>
      </c>
      <c r="G28" s="45" t="s">
        <v>52</v>
      </c>
      <c r="H28" s="63">
        <f>SUMIFS($H$4:$H$24, $B$4:$B$24, "yes", $D$4:$D$24, "no", $F$4:$F$24, "yes")</f>
        <v>0</v>
      </c>
      <c r="L28" s="72" t="s">
        <v>97</v>
      </c>
      <c r="M28" s="72"/>
    </row>
    <row r="29" spans="1:13" x14ac:dyDescent="0.2">
      <c r="A29" s="62" t="s">
        <v>101</v>
      </c>
      <c r="B29" s="45" t="s">
        <v>51</v>
      </c>
      <c r="C29" s="45" t="s">
        <v>52</v>
      </c>
      <c r="D29" s="45" t="s">
        <v>51</v>
      </c>
      <c r="E29" s="45" t="s">
        <v>51</v>
      </c>
      <c r="F29" s="45" t="s">
        <v>52</v>
      </c>
      <c r="G29" s="45" t="s">
        <v>52</v>
      </c>
      <c r="H29" s="63">
        <f>SUMIFS($H$4:$H$24, $B$4:$B$24, "yes", $D$4:$D$24, "yes", $E$4:$E$24, "yes")</f>
        <v>0</v>
      </c>
      <c r="L29" s="72" t="s">
        <v>97</v>
      </c>
      <c r="M29" s="72"/>
    </row>
    <row r="30" spans="1:13" x14ac:dyDescent="0.2">
      <c r="A30" s="62" t="s">
        <v>102</v>
      </c>
      <c r="B30" s="45" t="s">
        <v>51</v>
      </c>
      <c r="C30" s="45" t="s">
        <v>52</v>
      </c>
      <c r="D30" s="45" t="s">
        <v>52</v>
      </c>
      <c r="E30" s="45" t="s">
        <v>51</v>
      </c>
      <c r="F30" s="45" t="s">
        <v>52</v>
      </c>
      <c r="G30" s="45" t="s">
        <v>52</v>
      </c>
      <c r="H30" s="63">
        <f>SUMIFS($H$4:$H$24, $B$4:$B$24, "yes", $D$4:$D$24, "no", $E$4:$E$24, "yes")</f>
        <v>34849</v>
      </c>
      <c r="L30" s="72" t="s">
        <v>97</v>
      </c>
      <c r="M30" s="72"/>
    </row>
    <row r="31" spans="1:13" ht="15" thickBot="1" x14ac:dyDescent="0.25">
      <c r="A31" s="245" t="s">
        <v>103</v>
      </c>
      <c r="B31" s="346" t="s">
        <v>52</v>
      </c>
      <c r="C31" s="346" t="s">
        <v>52</v>
      </c>
      <c r="D31" s="346"/>
      <c r="E31" s="346"/>
      <c r="F31" s="346"/>
      <c r="G31" s="346" t="s">
        <v>51</v>
      </c>
      <c r="H31" s="345">
        <f>SUMIFS(H4:H24, G4:G24, "yes")</f>
        <v>0</v>
      </c>
      <c r="L31" s="72" t="s">
        <v>97</v>
      </c>
      <c r="M31" s="72"/>
    </row>
    <row r="34" spans="1:1" ht="15" x14ac:dyDescent="0.2">
      <c r="A34" s="396" t="s">
        <v>104</v>
      </c>
    </row>
  </sheetData>
  <autoFilter ref="A3:I23" xr:uid="{3157013D-C93C-4408-A6F3-651A5470575B}">
    <filterColumn colId="1">
      <filters>
        <filter val="yes"/>
      </filters>
    </filterColumn>
    <filterColumn colId="4">
      <filters>
        <filter val="yes"/>
      </filters>
    </filterColumn>
  </autoFilter>
  <hyperlinks>
    <hyperlink ref="L4" r:id="rId1" xr:uid="{329D6B0A-17B8-4F59-BE23-F444EAC42353}"/>
    <hyperlink ref="L5" r:id="rId2" xr:uid="{1F493B63-CD28-41D9-B025-6F90495D7D0F}"/>
    <hyperlink ref="L10" r:id="rId3" xr:uid="{AE9AE9A0-FF23-4F94-B39B-B57529038B65}"/>
    <hyperlink ref="L11" r:id="rId4" display="Package of measures to cushion the impact of rising energy prices and inflation | News item | Government.nl " xr:uid="{59B81D72-9F36-48EA-9D64-A410D9ECCB49}"/>
    <hyperlink ref="L13" r:id="rId5" xr:uid="{45C4A065-7DBF-4593-9007-A88DCDA61D15}"/>
    <hyperlink ref="L17" r:id="rId6" xr:uid="{B982B0CF-33CD-4D5B-8704-7728B78FEFB2}"/>
    <hyperlink ref="L18" r:id="rId7" xr:uid="{DDEBD113-326E-414C-BDFE-5D76F179C4EA}"/>
    <hyperlink ref="L19" r:id="rId8" xr:uid="{2BAF0470-49F8-412E-A61D-BB66F797D0C6}"/>
    <hyperlink ref="L20" r:id="rId9" xr:uid="{FBA8FD8B-93E5-418B-B7AA-083079502112}"/>
    <hyperlink ref="L21" r:id="rId10" xr:uid="{F2AAFECB-D3FD-4E3A-8BD6-53AB677028B0}"/>
    <hyperlink ref="L22" r:id="rId11" xr:uid="{7C5B8D5E-476C-4EF9-AFC1-6ABD4587C7D8}"/>
    <hyperlink ref="L23" r:id="rId12" xr:uid="{79485451-B838-44A9-A8B7-B981AA195C75}"/>
    <hyperlink ref="L14" r:id="rId13" xr:uid="{903723F4-D1E7-4CF7-B789-B7DC6927107B}"/>
    <hyperlink ref="L16" r:id="rId14" xr:uid="{70B6B01D-3A9A-4004-BBEA-3C4769FDE366}"/>
    <hyperlink ref="L15" r:id="rId15" xr:uid="{4C0A3499-D0D2-44A7-B31D-4870A2DDB689}"/>
    <hyperlink ref="L12" r:id="rId16" display="Package of measures to cushion the impact of rising energy prices and inflation | News item | Government.nl " xr:uid="{2DDF3766-DD5E-45BF-9F4F-8B4E4B9C48DA}"/>
    <hyperlink ref="M7:M9" r:id="rId17" display="Package of measures to cushion the impact of rising energy prices and inflation | News item | Government.nl " xr:uid="{D29E77EA-92A7-4B3E-851C-08F1DB81A669}"/>
    <hyperlink ref="L6" r:id="rId18" display="https://www.government.nl/latest/news/2022/03/21/measures-to-cushion-impact-of-rising-energy-prices-and-inflation" xr:uid="{FD784B8C-029B-4505-B48A-1CDCB5DA4616}"/>
    <hyperlink ref="M6" r:id="rId19" display="https://www.government.nl/latest/news/2022/03/21/measures-to-cushion-impact-of-rising-energy-prices-and-inflation" xr:uid="{1947B8E1-57E3-408D-B50A-C6266B50E9DE}"/>
  </hyperlinks>
  <pageMargins left="0.7" right="0.7" top="0.75" bottom="0.75" header="0.3" footer="0.3"/>
  <legacyDrawing r:id="rId2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4330E-4CE8-46B5-8937-734D423A03B3}">
  <dimension ref="A2:M20"/>
  <sheetViews>
    <sheetView zoomScale="70" zoomScaleNormal="100" workbookViewId="0">
      <selection activeCell="A20" sqref="A20"/>
    </sheetView>
  </sheetViews>
  <sheetFormatPr defaultColWidth="8.83203125" defaultRowHeight="14.25" x14ac:dyDescent="0.2"/>
  <cols>
    <col min="1" max="1" width="36.33203125" style="2" customWidth="1"/>
    <col min="2" max="7" width="11.1640625" style="2" customWidth="1"/>
    <col min="8" max="8" width="18.83203125" style="47" customWidth="1"/>
    <col min="9" max="11" width="19.6640625" style="48" customWidth="1"/>
    <col min="12" max="13" width="52.5" style="56" customWidth="1"/>
    <col min="14" max="16384" width="8.83203125" style="2"/>
  </cols>
  <sheetData>
    <row r="2" spans="1:13" ht="15" x14ac:dyDescent="0.2">
      <c r="A2" s="2" t="s">
        <v>744</v>
      </c>
      <c r="J2" s="313"/>
    </row>
    <row r="3" spans="1:13" s="101" customFormat="1" ht="30" x14ac:dyDescent="0.2">
      <c r="A3" s="196" t="s">
        <v>37</v>
      </c>
      <c r="B3" s="197" t="s">
        <v>38</v>
      </c>
      <c r="C3" s="197" t="s">
        <v>39</v>
      </c>
      <c r="D3" s="197" t="s">
        <v>40</v>
      </c>
      <c r="E3" s="197" t="s">
        <v>41</v>
      </c>
      <c r="F3" s="197" t="s">
        <v>42</v>
      </c>
      <c r="G3" s="196" t="s">
        <v>43</v>
      </c>
      <c r="H3" s="259" t="s">
        <v>44</v>
      </c>
      <c r="I3" s="260" t="s">
        <v>45</v>
      </c>
      <c r="J3" s="260" t="s">
        <v>46</v>
      </c>
      <c r="K3" s="260" t="s">
        <v>47</v>
      </c>
      <c r="L3" s="118" t="s">
        <v>48</v>
      </c>
      <c r="M3" s="39" t="s">
        <v>249</v>
      </c>
    </row>
    <row r="4" spans="1:13" ht="85.5" x14ac:dyDescent="0.2">
      <c r="A4" s="44" t="s">
        <v>745</v>
      </c>
      <c r="B4" s="44" t="s">
        <v>51</v>
      </c>
      <c r="C4" s="44" t="s">
        <v>52</v>
      </c>
      <c r="D4" s="44" t="s">
        <v>52</v>
      </c>
      <c r="E4" s="44" t="s">
        <v>51</v>
      </c>
      <c r="F4" s="253" t="s">
        <v>52</v>
      </c>
      <c r="G4" s="253" t="s">
        <v>52</v>
      </c>
      <c r="H4" s="88">
        <v>3400</v>
      </c>
      <c r="I4" s="201">
        <v>44531</v>
      </c>
      <c r="J4" s="201">
        <v>44926</v>
      </c>
      <c r="K4" s="202">
        <v>44806</v>
      </c>
      <c r="L4" s="82" t="s">
        <v>746</v>
      </c>
      <c r="M4" s="82" t="s">
        <v>747</v>
      </c>
    </row>
    <row r="5" spans="1:13" ht="28.5" x14ac:dyDescent="0.2">
      <c r="A5" s="80" t="s">
        <v>748</v>
      </c>
      <c r="B5" s="80" t="s">
        <v>52</v>
      </c>
      <c r="C5" s="80" t="s">
        <v>51</v>
      </c>
      <c r="D5" s="80" t="s">
        <v>51</v>
      </c>
      <c r="E5" s="80" t="s">
        <v>51</v>
      </c>
      <c r="F5" s="253" t="s">
        <v>52</v>
      </c>
      <c r="G5" s="253" t="s">
        <v>52</v>
      </c>
      <c r="H5" s="77">
        <v>49</v>
      </c>
      <c r="I5" s="201">
        <v>44531</v>
      </c>
      <c r="J5" s="201">
        <v>45016</v>
      </c>
      <c r="K5" s="202" t="s">
        <v>56</v>
      </c>
      <c r="L5" s="80" t="s">
        <v>749</v>
      </c>
      <c r="M5" s="80"/>
    </row>
    <row r="6" spans="1:13" ht="28.5" x14ac:dyDescent="0.2">
      <c r="A6" s="80" t="s">
        <v>750</v>
      </c>
      <c r="B6" s="80" t="s">
        <v>52</v>
      </c>
      <c r="C6" s="80" t="s">
        <v>51</v>
      </c>
      <c r="D6" s="80" t="s">
        <v>51</v>
      </c>
      <c r="E6" s="80" t="s">
        <v>51</v>
      </c>
      <c r="F6" s="253" t="s">
        <v>52</v>
      </c>
      <c r="G6" s="253" t="s">
        <v>52</v>
      </c>
      <c r="H6" s="77">
        <v>47</v>
      </c>
      <c r="I6" s="201">
        <v>44531</v>
      </c>
      <c r="J6" s="201">
        <v>45016</v>
      </c>
      <c r="K6" s="202" t="s">
        <v>56</v>
      </c>
      <c r="L6" s="80" t="s">
        <v>749</v>
      </c>
      <c r="M6" s="80"/>
    </row>
    <row r="7" spans="1:13" ht="142.5" x14ac:dyDescent="0.2">
      <c r="A7" s="89" t="s">
        <v>751</v>
      </c>
      <c r="B7" s="89" t="s">
        <v>60</v>
      </c>
      <c r="C7" s="89" t="s">
        <v>60</v>
      </c>
      <c r="D7" s="89" t="s">
        <v>60</v>
      </c>
      <c r="E7" s="89" t="s">
        <v>60</v>
      </c>
      <c r="F7" s="89" t="s">
        <v>60</v>
      </c>
      <c r="G7" s="89" t="s">
        <v>60</v>
      </c>
      <c r="H7" s="91" t="s">
        <v>56</v>
      </c>
      <c r="I7" s="236" t="s">
        <v>56</v>
      </c>
      <c r="J7" s="236" t="s">
        <v>56</v>
      </c>
      <c r="K7" s="236" t="s">
        <v>56</v>
      </c>
      <c r="L7" s="89" t="s">
        <v>752</v>
      </c>
      <c r="M7" s="80"/>
    </row>
    <row r="8" spans="1:13" ht="42.75" x14ac:dyDescent="0.2">
      <c r="A8" s="80" t="s">
        <v>753</v>
      </c>
      <c r="B8" s="80" t="s">
        <v>52</v>
      </c>
      <c r="C8" s="80" t="s">
        <v>51</v>
      </c>
      <c r="D8" s="80" t="s">
        <v>52</v>
      </c>
      <c r="E8" s="80" t="s">
        <v>51</v>
      </c>
      <c r="F8" s="253" t="s">
        <v>52</v>
      </c>
      <c r="G8" s="253" t="s">
        <v>52</v>
      </c>
      <c r="H8" s="77">
        <v>288</v>
      </c>
      <c r="I8" s="201">
        <v>44835</v>
      </c>
      <c r="J8" s="201">
        <v>45291</v>
      </c>
      <c r="K8" s="202">
        <v>44820</v>
      </c>
      <c r="L8" s="82" t="s">
        <v>754</v>
      </c>
      <c r="M8" s="80"/>
    </row>
    <row r="9" spans="1:13" ht="42.75" x14ac:dyDescent="0.2">
      <c r="A9" s="80" t="s">
        <v>755</v>
      </c>
      <c r="B9" s="44" t="s">
        <v>51</v>
      </c>
      <c r="C9" s="44" t="s">
        <v>52</v>
      </c>
      <c r="D9" s="44" t="s">
        <v>52</v>
      </c>
      <c r="E9" s="44" t="s">
        <v>51</v>
      </c>
      <c r="F9" s="253" t="s">
        <v>52</v>
      </c>
      <c r="G9" s="253" t="s">
        <v>52</v>
      </c>
      <c r="H9" s="88">
        <v>4300</v>
      </c>
      <c r="I9" s="201">
        <v>44927</v>
      </c>
      <c r="J9" s="201">
        <v>45291</v>
      </c>
      <c r="K9" s="202">
        <v>44840</v>
      </c>
      <c r="L9" s="82" t="s">
        <v>756</v>
      </c>
      <c r="M9" s="80"/>
    </row>
    <row r="10" spans="1:13" ht="15.75" thickBot="1" x14ac:dyDescent="0.25">
      <c r="A10" s="56"/>
      <c r="B10" s="36"/>
      <c r="C10" s="36"/>
      <c r="D10" s="36"/>
      <c r="E10" s="36"/>
      <c r="F10" s="254"/>
      <c r="G10" s="254"/>
      <c r="H10" s="255"/>
      <c r="I10" s="70"/>
      <c r="J10" s="70"/>
      <c r="K10" s="71"/>
      <c r="L10" s="73"/>
    </row>
    <row r="11" spans="1:13" ht="15" x14ac:dyDescent="0.2">
      <c r="A11" s="60" t="s">
        <v>96</v>
      </c>
      <c r="B11" s="144"/>
      <c r="C11" s="144"/>
      <c r="D11" s="144"/>
      <c r="E11" s="144"/>
      <c r="F11" s="256"/>
      <c r="G11" s="256"/>
      <c r="H11" s="257">
        <f>SUMIFS(H4:H10, G4:G10, "no")</f>
        <v>8084</v>
      </c>
      <c r="I11" s="71"/>
      <c r="J11" s="71"/>
      <c r="K11" s="71"/>
      <c r="L11" s="72" t="s">
        <v>97</v>
      </c>
    </row>
    <row r="12" spans="1:13" x14ac:dyDescent="0.2">
      <c r="A12" s="62" t="s">
        <v>98</v>
      </c>
      <c r="B12" s="44" t="s">
        <v>51</v>
      </c>
      <c r="C12" s="44" t="s">
        <v>52</v>
      </c>
      <c r="D12" s="44" t="s">
        <v>51</v>
      </c>
      <c r="E12" s="44" t="s">
        <v>51</v>
      </c>
      <c r="F12" s="44" t="s">
        <v>51</v>
      </c>
      <c r="G12" s="44" t="s">
        <v>52</v>
      </c>
      <c r="H12" s="63">
        <f>SUMIFS($H$4:$H$10, $B$4:$B$10, "yes")</f>
        <v>7700</v>
      </c>
      <c r="I12" s="71"/>
      <c r="J12" s="71"/>
      <c r="K12" s="71"/>
      <c r="L12" s="72" t="s">
        <v>97</v>
      </c>
    </row>
    <row r="13" spans="1:13" ht="28.5" x14ac:dyDescent="0.2">
      <c r="A13" s="62" t="s">
        <v>99</v>
      </c>
      <c r="B13" s="44" t="s">
        <v>51</v>
      </c>
      <c r="C13" s="44" t="s">
        <v>52</v>
      </c>
      <c r="D13" s="44" t="s">
        <v>51</v>
      </c>
      <c r="E13" s="44" t="s">
        <v>52</v>
      </c>
      <c r="F13" s="44" t="s">
        <v>51</v>
      </c>
      <c r="G13" s="44" t="s">
        <v>52</v>
      </c>
      <c r="H13" s="63">
        <f>SUMIFS($H$4:$H$10, $B$4:$B$10, "yes", $D$4:$D$10, "yes", $F$4:$F$10, "yes")</f>
        <v>0</v>
      </c>
      <c r="I13" s="58"/>
      <c r="J13" s="58"/>
      <c r="K13" s="58"/>
      <c r="L13" s="72" t="s">
        <v>97</v>
      </c>
    </row>
    <row r="14" spans="1:13" ht="28.5" x14ac:dyDescent="0.2">
      <c r="A14" s="62" t="s">
        <v>100</v>
      </c>
      <c r="B14" s="44" t="s">
        <v>51</v>
      </c>
      <c r="C14" s="44" t="s">
        <v>52</v>
      </c>
      <c r="D14" s="44" t="s">
        <v>52</v>
      </c>
      <c r="E14" s="44" t="s">
        <v>52</v>
      </c>
      <c r="F14" s="44" t="s">
        <v>51</v>
      </c>
      <c r="G14" s="44" t="s">
        <v>52</v>
      </c>
      <c r="H14" s="63">
        <f>SUMIFS($H$4:$H$10, $B$4:$B$10, "yes", $D$4:$D$10, "no", $F$4:$F$10, "yes")</f>
        <v>0</v>
      </c>
      <c r="I14" s="58"/>
      <c r="J14" s="58"/>
      <c r="K14" s="58"/>
      <c r="L14" s="72" t="s">
        <v>97</v>
      </c>
    </row>
    <row r="15" spans="1:13" ht="28.5" x14ac:dyDescent="0.2">
      <c r="A15" s="62" t="s">
        <v>101</v>
      </c>
      <c r="B15" s="44" t="s">
        <v>51</v>
      </c>
      <c r="C15" s="44" t="s">
        <v>52</v>
      </c>
      <c r="D15" s="44" t="s">
        <v>51</v>
      </c>
      <c r="E15" s="44" t="s">
        <v>51</v>
      </c>
      <c r="F15" s="44" t="s">
        <v>52</v>
      </c>
      <c r="G15" s="44" t="s">
        <v>52</v>
      </c>
      <c r="H15" s="63">
        <f>SUMIFS($H$4:$H$10, $B$4:$B$10, "yes", $D$4:$D10, "yes", $E$4:$E$10, "yes")</f>
        <v>0</v>
      </c>
      <c r="I15" s="58"/>
      <c r="J15" s="58"/>
      <c r="K15" s="58"/>
      <c r="L15" s="72" t="s">
        <v>97</v>
      </c>
    </row>
    <row r="16" spans="1:13" ht="28.5" x14ac:dyDescent="0.2">
      <c r="A16" s="62" t="s">
        <v>102</v>
      </c>
      <c r="B16" s="44" t="s">
        <v>51</v>
      </c>
      <c r="C16" s="44" t="s">
        <v>52</v>
      </c>
      <c r="D16" s="44" t="s">
        <v>52</v>
      </c>
      <c r="E16" s="44" t="s">
        <v>51</v>
      </c>
      <c r="F16" s="44" t="s">
        <v>52</v>
      </c>
      <c r="G16" s="44" t="s">
        <v>52</v>
      </c>
      <c r="H16" s="63">
        <f>SUMIFS($H$4:$H$10, $B$4:$B$10, "yes", $D$4:$D$10, "no", $E$4:$E$10, "yes")</f>
        <v>7700</v>
      </c>
      <c r="I16" s="58"/>
      <c r="J16" s="58"/>
      <c r="K16" s="58"/>
      <c r="L16" s="72" t="s">
        <v>97</v>
      </c>
    </row>
    <row r="17" spans="1:12" ht="18.600000000000001" customHeight="1" thickBot="1" x14ac:dyDescent="0.25">
      <c r="A17" s="245" t="s">
        <v>103</v>
      </c>
      <c r="B17" s="343" t="s">
        <v>52</v>
      </c>
      <c r="C17" s="343" t="s">
        <v>52</v>
      </c>
      <c r="D17" s="343"/>
      <c r="E17" s="343"/>
      <c r="F17" s="142"/>
      <c r="G17" s="142" t="s">
        <v>51</v>
      </c>
      <c r="H17" s="344">
        <f>SUMIFS(H4:H10, G4:G10, "yes")</f>
        <v>0</v>
      </c>
      <c r="I17" s="58"/>
      <c r="J17" s="58"/>
      <c r="K17" s="58"/>
      <c r="L17" s="72" t="s">
        <v>97</v>
      </c>
    </row>
    <row r="19" spans="1:12" x14ac:dyDescent="0.2">
      <c r="A19" s="5"/>
      <c r="B19" s="5"/>
      <c r="C19" s="5"/>
      <c r="D19" s="5"/>
      <c r="E19" s="5"/>
      <c r="F19" s="5"/>
      <c r="G19" s="5"/>
    </row>
    <row r="20" spans="1:12" ht="15" x14ac:dyDescent="0.2">
      <c r="A20" s="396" t="s">
        <v>104</v>
      </c>
    </row>
  </sheetData>
  <hyperlinks>
    <hyperlink ref="L4" r:id="rId1" location=":~:text=Norway%20has%20subsidised%20household%20electricity,to%20cost%2034.8%20billion%20crowns" display="https://www.reuters.com/business/energy/norway-shield-households-firms-higher-power-grid-cost-2022-09-02/ - :~:text=Norway%20has%20subsidised%20household%20electricity,to%20cost%2034.8%20billion%20crowns" xr:uid="{02B35D62-7774-4E58-A621-8E448D51C3F1}"/>
    <hyperlink ref="L8" r:id="rId2" xr:uid="{C79D735A-80AB-43C8-8764-8A04E46E52C5}"/>
    <hyperlink ref="M4" r:id="rId3" xr:uid="{53228ECF-D965-4E8B-96D0-E7171F13D90A}"/>
  </hyperlinks>
  <pageMargins left="0.7" right="0.7" top="0.75" bottom="0.75" header="0.3" footer="0.3"/>
  <pageSetup paperSize="9"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07162-0F0D-4F7A-8BCF-12E4D25AAAF9}">
  <dimension ref="A2:M28"/>
  <sheetViews>
    <sheetView topLeftCell="A16" zoomScaleNormal="100" workbookViewId="0">
      <selection activeCell="A28" sqref="A28"/>
    </sheetView>
  </sheetViews>
  <sheetFormatPr defaultColWidth="8.83203125" defaultRowHeight="14.25" x14ac:dyDescent="0.2"/>
  <cols>
    <col min="1" max="1" width="51.83203125" style="2" customWidth="1"/>
    <col min="2" max="7" width="14" style="2" customWidth="1"/>
    <col min="8" max="8" width="15.1640625" style="47" customWidth="1"/>
    <col min="9" max="11" width="19.6640625" style="48" customWidth="1"/>
    <col min="12" max="13" width="58.83203125" style="2" customWidth="1"/>
    <col min="14" max="16384" width="8.83203125" style="2"/>
  </cols>
  <sheetData>
    <row r="2" spans="1:13" ht="15" x14ac:dyDescent="0.2">
      <c r="A2" s="11" t="s">
        <v>757</v>
      </c>
      <c r="B2" s="11"/>
      <c r="C2" s="11"/>
      <c r="D2" s="11"/>
      <c r="E2" s="11"/>
      <c r="F2" s="11"/>
      <c r="G2" s="11"/>
    </row>
    <row r="3" spans="1:13" s="101" customFormat="1" ht="45" x14ac:dyDescent="0.2">
      <c r="A3" s="196" t="s">
        <v>37</v>
      </c>
      <c r="B3" s="197" t="s">
        <v>38</v>
      </c>
      <c r="C3" s="197" t="s">
        <v>39</v>
      </c>
      <c r="D3" s="197" t="s">
        <v>40</v>
      </c>
      <c r="E3" s="197" t="s">
        <v>41</v>
      </c>
      <c r="F3" s="197" t="s">
        <v>42</v>
      </c>
      <c r="G3" s="196" t="s">
        <v>43</v>
      </c>
      <c r="H3" s="259" t="s">
        <v>44</v>
      </c>
      <c r="I3" s="260" t="s">
        <v>45</v>
      </c>
      <c r="J3" s="260" t="s">
        <v>46</v>
      </c>
      <c r="K3" s="260" t="s">
        <v>47</v>
      </c>
      <c r="L3" s="118" t="s">
        <v>48</v>
      </c>
      <c r="M3" s="39" t="s">
        <v>249</v>
      </c>
    </row>
    <row r="4" spans="1:13" ht="72" customHeight="1" x14ac:dyDescent="0.2">
      <c r="A4" s="226" t="s">
        <v>758</v>
      </c>
      <c r="B4" s="226" t="s">
        <v>51</v>
      </c>
      <c r="C4" s="226" t="s">
        <v>52</v>
      </c>
      <c r="D4" s="226" t="s">
        <v>51</v>
      </c>
      <c r="E4" s="226" t="s">
        <v>52</v>
      </c>
      <c r="F4" s="226" t="s">
        <v>51</v>
      </c>
      <c r="G4" s="226" t="s">
        <v>52</v>
      </c>
      <c r="H4" s="227">
        <v>327</v>
      </c>
      <c r="I4" s="379">
        <v>44470</v>
      </c>
      <c r="J4" s="379">
        <v>44652</v>
      </c>
      <c r="K4" s="380">
        <v>44855</v>
      </c>
      <c r="L4" s="228" t="s">
        <v>759</v>
      </c>
      <c r="M4" s="226"/>
    </row>
    <row r="5" spans="1:13" ht="28.5" x14ac:dyDescent="0.2">
      <c r="A5" s="226" t="s">
        <v>760</v>
      </c>
      <c r="B5" s="226" t="s">
        <v>52</v>
      </c>
      <c r="C5" s="226" t="s">
        <v>51</v>
      </c>
      <c r="D5" s="226" t="s">
        <v>51</v>
      </c>
      <c r="E5" s="226" t="s">
        <v>52</v>
      </c>
      <c r="F5" s="226" t="s">
        <v>51</v>
      </c>
      <c r="G5" s="226" t="s">
        <v>52</v>
      </c>
      <c r="H5" s="348" t="s">
        <v>56</v>
      </c>
      <c r="I5" s="380">
        <v>44562</v>
      </c>
      <c r="J5" s="380">
        <v>44926</v>
      </c>
      <c r="K5" s="380">
        <v>41538</v>
      </c>
      <c r="L5" s="228" t="s">
        <v>761</v>
      </c>
      <c r="M5" s="226"/>
    </row>
    <row r="6" spans="1:13" ht="28.5" x14ac:dyDescent="0.2">
      <c r="A6" s="226" t="s">
        <v>762</v>
      </c>
      <c r="B6" s="226" t="s">
        <v>51</v>
      </c>
      <c r="C6" s="226" t="s">
        <v>52</v>
      </c>
      <c r="D6" s="226" t="s">
        <v>51</v>
      </c>
      <c r="E6" s="226" t="s">
        <v>52</v>
      </c>
      <c r="F6" s="226" t="s">
        <v>51</v>
      </c>
      <c r="G6" s="226" t="s">
        <v>52</v>
      </c>
      <c r="H6" s="227">
        <v>436</v>
      </c>
      <c r="I6" s="380">
        <v>44562</v>
      </c>
      <c r="J6" s="380">
        <v>44926</v>
      </c>
      <c r="K6" s="380">
        <v>44551</v>
      </c>
      <c r="L6" s="228" t="s">
        <v>763</v>
      </c>
      <c r="M6" s="226"/>
    </row>
    <row r="7" spans="1:13" ht="29.25" customHeight="1" x14ac:dyDescent="0.2">
      <c r="A7" s="226" t="s">
        <v>764</v>
      </c>
      <c r="B7" s="226" t="s">
        <v>52</v>
      </c>
      <c r="C7" s="226" t="s">
        <v>51</v>
      </c>
      <c r="D7" s="226" t="s">
        <v>51</v>
      </c>
      <c r="E7" s="226" t="s">
        <v>52</v>
      </c>
      <c r="F7" s="226" t="s">
        <v>51</v>
      </c>
      <c r="G7" s="226" t="s">
        <v>52</v>
      </c>
      <c r="H7" s="348" t="s">
        <v>56</v>
      </c>
      <c r="I7" s="380">
        <v>44562</v>
      </c>
      <c r="J7" s="380">
        <v>44926</v>
      </c>
      <c r="K7" s="380">
        <v>40565</v>
      </c>
      <c r="L7" s="228" t="s">
        <v>765</v>
      </c>
      <c r="M7" s="226"/>
    </row>
    <row r="8" spans="1:13" ht="28.5" x14ac:dyDescent="0.2">
      <c r="A8" s="226" t="s">
        <v>766</v>
      </c>
      <c r="B8" s="226" t="s">
        <v>51</v>
      </c>
      <c r="C8" s="226" t="s">
        <v>51</v>
      </c>
      <c r="D8" s="226" t="s">
        <v>52</v>
      </c>
      <c r="E8" s="226" t="s">
        <v>51</v>
      </c>
      <c r="F8" s="226" t="s">
        <v>52</v>
      </c>
      <c r="G8" s="226" t="s">
        <v>52</v>
      </c>
      <c r="H8" s="229">
        <v>2130</v>
      </c>
      <c r="I8" s="379">
        <v>44531</v>
      </c>
      <c r="J8" s="379">
        <v>44650</v>
      </c>
      <c r="K8" s="380">
        <v>45982</v>
      </c>
      <c r="L8" s="228" t="s">
        <v>767</v>
      </c>
      <c r="M8" s="226"/>
    </row>
    <row r="9" spans="1:13" ht="71.25" x14ac:dyDescent="0.2">
      <c r="A9" s="226" t="s">
        <v>768</v>
      </c>
      <c r="B9" s="226" t="s">
        <v>51</v>
      </c>
      <c r="C9" s="226" t="s">
        <v>51</v>
      </c>
      <c r="D9" s="226" t="s">
        <v>52</v>
      </c>
      <c r="E9" s="226" t="s">
        <v>51</v>
      </c>
      <c r="F9" s="226" t="s">
        <v>52</v>
      </c>
      <c r="G9" s="226" t="s">
        <v>52</v>
      </c>
      <c r="H9" s="229">
        <v>872</v>
      </c>
      <c r="I9" s="379">
        <v>44593</v>
      </c>
      <c r="J9" s="379">
        <v>44772</v>
      </c>
      <c r="K9" s="380">
        <v>37217</v>
      </c>
      <c r="L9" s="228" t="s">
        <v>769</v>
      </c>
      <c r="M9" s="226"/>
    </row>
    <row r="10" spans="1:13" ht="46.5" customHeight="1" x14ac:dyDescent="0.2">
      <c r="A10" s="226" t="s">
        <v>770</v>
      </c>
      <c r="B10" s="226" t="s">
        <v>51</v>
      </c>
      <c r="C10" s="226" t="s">
        <v>51</v>
      </c>
      <c r="D10" s="226" t="s">
        <v>52</v>
      </c>
      <c r="E10" s="226" t="s">
        <v>52</v>
      </c>
      <c r="F10" s="226" t="s">
        <v>51</v>
      </c>
      <c r="G10" s="226" t="s">
        <v>52</v>
      </c>
      <c r="H10" s="229">
        <f>640*3/2</f>
        <v>960</v>
      </c>
      <c r="I10" s="379">
        <v>44713</v>
      </c>
      <c r="J10" s="379">
        <v>45291</v>
      </c>
      <c r="K10" s="380">
        <v>40320</v>
      </c>
      <c r="L10" s="228" t="s">
        <v>771</v>
      </c>
      <c r="M10" s="226"/>
    </row>
    <row r="11" spans="1:13" s="180" customFormat="1" ht="57" x14ac:dyDescent="0.2">
      <c r="A11" s="230" t="s">
        <v>772</v>
      </c>
      <c r="B11" s="230" t="s">
        <v>60</v>
      </c>
      <c r="C11" s="230" t="s">
        <v>60</v>
      </c>
      <c r="D11" s="230" t="s">
        <v>60</v>
      </c>
      <c r="E11" s="230" t="s">
        <v>60</v>
      </c>
      <c r="F11" s="230" t="s">
        <v>60</v>
      </c>
      <c r="G11" s="230" t="s">
        <v>60</v>
      </c>
      <c r="H11" s="231">
        <v>210</v>
      </c>
      <c r="I11" s="381">
        <v>44621</v>
      </c>
      <c r="J11" s="381" t="s">
        <v>56</v>
      </c>
      <c r="K11" s="381">
        <v>40320</v>
      </c>
      <c r="L11" s="228" t="s">
        <v>771</v>
      </c>
      <c r="M11" s="230"/>
    </row>
    <row r="12" spans="1:13" ht="57" x14ac:dyDescent="0.2">
      <c r="A12" s="226" t="s">
        <v>773</v>
      </c>
      <c r="B12" s="226" t="s">
        <v>51</v>
      </c>
      <c r="C12" s="226" t="s">
        <v>52</v>
      </c>
      <c r="D12" s="226" t="s">
        <v>51</v>
      </c>
      <c r="E12" s="226" t="s">
        <v>52</v>
      </c>
      <c r="F12" s="226" t="s">
        <v>51</v>
      </c>
      <c r="G12" s="226" t="s">
        <v>52</v>
      </c>
      <c r="H12" s="227">
        <v>300</v>
      </c>
      <c r="I12" s="380">
        <v>40320</v>
      </c>
      <c r="J12" s="379" t="s">
        <v>56</v>
      </c>
      <c r="K12" s="380">
        <v>40320</v>
      </c>
      <c r="L12" s="228" t="s">
        <v>771</v>
      </c>
      <c r="M12" s="226"/>
    </row>
    <row r="13" spans="1:13" ht="57" x14ac:dyDescent="0.2">
      <c r="A13" s="230" t="s">
        <v>774</v>
      </c>
      <c r="B13" s="230" t="s">
        <v>60</v>
      </c>
      <c r="C13" s="230" t="s">
        <v>60</v>
      </c>
      <c r="D13" s="230" t="s">
        <v>60</v>
      </c>
      <c r="E13" s="230" t="s">
        <v>60</v>
      </c>
      <c r="F13" s="230" t="s">
        <v>60</v>
      </c>
      <c r="G13" s="230" t="s">
        <v>60</v>
      </c>
      <c r="H13" s="231">
        <v>3200</v>
      </c>
      <c r="I13" s="381">
        <v>44743</v>
      </c>
      <c r="J13" s="381" t="s">
        <v>56</v>
      </c>
      <c r="K13" s="381">
        <v>40320</v>
      </c>
      <c r="L13" s="228" t="s">
        <v>771</v>
      </c>
      <c r="M13" s="226"/>
    </row>
    <row r="14" spans="1:13" ht="57" x14ac:dyDescent="0.2">
      <c r="A14" s="230" t="s">
        <v>775</v>
      </c>
      <c r="B14" s="230" t="s">
        <v>60</v>
      </c>
      <c r="C14" s="230" t="s">
        <v>60</v>
      </c>
      <c r="D14" s="230" t="s">
        <v>60</v>
      </c>
      <c r="E14" s="230" t="s">
        <v>60</v>
      </c>
      <c r="F14" s="230" t="s">
        <v>60</v>
      </c>
      <c r="G14" s="230" t="s">
        <v>60</v>
      </c>
      <c r="H14" s="231">
        <v>131</v>
      </c>
      <c r="I14" s="381">
        <v>44562</v>
      </c>
      <c r="J14" s="381">
        <v>44926</v>
      </c>
      <c r="K14" s="381" t="s">
        <v>56</v>
      </c>
      <c r="L14" s="226" t="s">
        <v>776</v>
      </c>
      <c r="M14" s="226"/>
    </row>
    <row r="15" spans="1:13" x14ac:dyDescent="0.2">
      <c r="A15" s="226" t="s">
        <v>777</v>
      </c>
      <c r="B15" s="226" t="s">
        <v>51</v>
      </c>
      <c r="C15" s="226" t="s">
        <v>51</v>
      </c>
      <c r="D15" s="226" t="s">
        <v>52</v>
      </c>
      <c r="E15" s="226" t="s">
        <v>51</v>
      </c>
      <c r="F15" s="226" t="s">
        <v>52</v>
      </c>
      <c r="G15" s="226" t="s">
        <v>52</v>
      </c>
      <c r="H15" s="227">
        <v>118</v>
      </c>
      <c r="I15" s="379">
        <v>44713</v>
      </c>
      <c r="J15" s="379">
        <v>44772</v>
      </c>
      <c r="K15" s="379" t="s">
        <v>56</v>
      </c>
      <c r="L15" s="226" t="s">
        <v>776</v>
      </c>
      <c r="M15" s="226"/>
    </row>
    <row r="16" spans="1:13" ht="36.75" customHeight="1" x14ac:dyDescent="0.2">
      <c r="A16" s="226" t="s">
        <v>778</v>
      </c>
      <c r="B16" s="226" t="s">
        <v>51</v>
      </c>
      <c r="C16" s="226" t="s">
        <v>52</v>
      </c>
      <c r="D16" s="226" t="s">
        <v>51</v>
      </c>
      <c r="E16" s="226" t="s">
        <v>52</v>
      </c>
      <c r="F16" s="226" t="s">
        <v>51</v>
      </c>
      <c r="G16" s="226" t="s">
        <v>52</v>
      </c>
      <c r="H16" s="232">
        <v>2450</v>
      </c>
      <c r="I16" s="379">
        <v>44916</v>
      </c>
      <c r="J16" s="379">
        <v>45006</v>
      </c>
      <c r="K16" s="380">
        <v>44761</v>
      </c>
      <c r="L16" s="226" t="s">
        <v>779</v>
      </c>
      <c r="M16" s="228" t="s">
        <v>780</v>
      </c>
    </row>
    <row r="17" spans="1:13" ht="28.5" x14ac:dyDescent="0.2">
      <c r="A17" s="226" t="s">
        <v>781</v>
      </c>
      <c r="B17" s="226" t="s">
        <v>51</v>
      </c>
      <c r="C17" s="226" t="s">
        <v>52</v>
      </c>
      <c r="D17" s="226" t="s">
        <v>52</v>
      </c>
      <c r="E17" s="226" t="s">
        <v>51</v>
      </c>
      <c r="F17" s="226" t="s">
        <v>52</v>
      </c>
      <c r="G17" s="226" t="s">
        <v>52</v>
      </c>
      <c r="H17" s="227">
        <v>4800</v>
      </c>
      <c r="I17" s="379">
        <v>44927</v>
      </c>
      <c r="J17" s="379">
        <v>45291</v>
      </c>
      <c r="K17" s="380">
        <v>46652</v>
      </c>
      <c r="L17" s="228" t="s">
        <v>782</v>
      </c>
      <c r="M17" s="226"/>
    </row>
    <row r="18" spans="1:13" ht="15" thickBot="1" x14ac:dyDescent="0.25">
      <c r="A18" s="56"/>
      <c r="B18" s="56"/>
      <c r="C18" s="56"/>
      <c r="D18" s="56"/>
      <c r="E18" s="56"/>
      <c r="F18" s="56"/>
      <c r="G18" s="56"/>
      <c r="H18" s="233"/>
      <c r="I18" s="262"/>
      <c r="J18" s="262"/>
      <c r="K18" s="264"/>
      <c r="L18" s="234"/>
      <c r="M18" s="56"/>
    </row>
    <row r="19" spans="1:13" ht="15" x14ac:dyDescent="0.2">
      <c r="A19" s="60" t="s">
        <v>96</v>
      </c>
      <c r="B19" s="98"/>
      <c r="C19" s="98"/>
      <c r="D19" s="98"/>
      <c r="E19" s="98"/>
      <c r="F19" s="235"/>
      <c r="G19" s="235"/>
      <c r="H19" s="103">
        <f>SUMIFS(H4:H18, G4:G18, "no")</f>
        <v>12393</v>
      </c>
      <c r="I19" s="58"/>
      <c r="J19" s="58"/>
      <c r="K19" s="58"/>
      <c r="L19" s="72" t="s">
        <v>97</v>
      </c>
      <c r="M19" s="56"/>
    </row>
    <row r="20" spans="1:13" x14ac:dyDescent="0.2">
      <c r="A20" s="62" t="s">
        <v>98</v>
      </c>
      <c r="B20" s="44" t="s">
        <v>51</v>
      </c>
      <c r="C20" s="44" t="s">
        <v>52</v>
      </c>
      <c r="D20" s="44" t="s">
        <v>51</v>
      </c>
      <c r="E20" s="44" t="s">
        <v>51</v>
      </c>
      <c r="F20" s="44" t="s">
        <v>51</v>
      </c>
      <c r="G20" s="44" t="s">
        <v>52</v>
      </c>
      <c r="H20" s="63">
        <f>SUMIFS($H$4:$H$18, $B$4:$B$18, "yes")</f>
        <v>12393</v>
      </c>
      <c r="L20" s="72" t="s">
        <v>97</v>
      </c>
      <c r="M20" s="56"/>
    </row>
    <row r="21" spans="1:13" x14ac:dyDescent="0.2">
      <c r="A21" s="62" t="s">
        <v>99</v>
      </c>
      <c r="B21" s="44" t="s">
        <v>51</v>
      </c>
      <c r="C21" s="44" t="s">
        <v>52</v>
      </c>
      <c r="D21" s="44" t="s">
        <v>51</v>
      </c>
      <c r="E21" s="44" t="s">
        <v>52</v>
      </c>
      <c r="F21" s="44" t="s">
        <v>51</v>
      </c>
      <c r="G21" s="44" t="s">
        <v>52</v>
      </c>
      <c r="H21" s="63">
        <f>SUMIFS($H$4:$H$18, $B$4:$B$18, "yes", $D$4:$D$18, "yes", $F$4:$F$18, "yes")</f>
        <v>3513</v>
      </c>
      <c r="L21" s="72" t="s">
        <v>97</v>
      </c>
      <c r="M21" s="56"/>
    </row>
    <row r="22" spans="1:13" x14ac:dyDescent="0.2">
      <c r="A22" s="62" t="s">
        <v>100</v>
      </c>
      <c r="B22" s="44" t="s">
        <v>51</v>
      </c>
      <c r="C22" s="44" t="s">
        <v>52</v>
      </c>
      <c r="D22" s="44" t="s">
        <v>52</v>
      </c>
      <c r="E22" s="44" t="s">
        <v>52</v>
      </c>
      <c r="F22" s="44" t="s">
        <v>51</v>
      </c>
      <c r="G22" s="44" t="s">
        <v>52</v>
      </c>
      <c r="H22" s="63">
        <f>SUMIFS($H$4:$H$18, $B$4:$B$18, "yes", $D$4:$D$18, "no", $F$4:$F$18, "yes")</f>
        <v>960</v>
      </c>
      <c r="L22" s="72" t="s">
        <v>97</v>
      </c>
    </row>
    <row r="23" spans="1:13" x14ac:dyDescent="0.2">
      <c r="A23" s="62" t="s">
        <v>101</v>
      </c>
      <c r="B23" s="44" t="s">
        <v>51</v>
      </c>
      <c r="C23" s="44" t="s">
        <v>52</v>
      </c>
      <c r="D23" s="44" t="s">
        <v>51</v>
      </c>
      <c r="E23" s="44" t="s">
        <v>51</v>
      </c>
      <c r="F23" s="44" t="s">
        <v>52</v>
      </c>
      <c r="G23" s="44" t="s">
        <v>52</v>
      </c>
      <c r="H23" s="63">
        <f>SUMIFS($H$4:$H$18, $B$4:$B$18, "yes", $D$4:$D$18, "yes", $E$4:$E$18, "yes")</f>
        <v>0</v>
      </c>
      <c r="L23" s="72" t="s">
        <v>97</v>
      </c>
    </row>
    <row r="24" spans="1:13" x14ac:dyDescent="0.2">
      <c r="A24" s="62" t="s">
        <v>102</v>
      </c>
      <c r="B24" s="44" t="s">
        <v>51</v>
      </c>
      <c r="C24" s="44" t="s">
        <v>52</v>
      </c>
      <c r="D24" s="44" t="s">
        <v>52</v>
      </c>
      <c r="E24" s="44" t="s">
        <v>51</v>
      </c>
      <c r="F24" s="44" t="s">
        <v>52</v>
      </c>
      <c r="G24" s="44" t="s">
        <v>52</v>
      </c>
      <c r="H24" s="63">
        <f>SUMIFS($H$4:$H$18, $B$4:$B$18, "yes", $D$4:$D$18, "no", $E$4:$E$18, "yes")</f>
        <v>7920</v>
      </c>
      <c r="L24" s="72" t="s">
        <v>97</v>
      </c>
    </row>
    <row r="25" spans="1:13" ht="15" thickBot="1" x14ac:dyDescent="0.25">
      <c r="A25" s="341" t="s">
        <v>103</v>
      </c>
      <c r="B25" s="246" t="s">
        <v>52</v>
      </c>
      <c r="C25" s="246" t="s">
        <v>52</v>
      </c>
      <c r="D25" s="246"/>
      <c r="E25" s="246"/>
      <c r="F25" s="246"/>
      <c r="G25" s="246" t="s">
        <v>51</v>
      </c>
      <c r="H25" s="247">
        <f>SUMIFS(H4:H18, G4:G18, "yes")</f>
        <v>0</v>
      </c>
      <c r="L25" s="72" t="s">
        <v>97</v>
      </c>
    </row>
    <row r="28" spans="1:13" ht="15" x14ac:dyDescent="0.2">
      <c r="A28" s="396" t="s">
        <v>104</v>
      </c>
    </row>
  </sheetData>
  <hyperlinks>
    <hyperlink ref="L17" r:id="rId1" display="https://dignitynews.eu/en/government-adopted-a-bill-to-freeze-electricity-prices/" xr:uid="{EF2E92AD-48A4-41B7-8ED3-2FE1ABA32EAE}"/>
    <hyperlink ref="L4" r:id="rId2" xr:uid="{91DE329D-491C-433F-BAED-64654749AB2E}"/>
    <hyperlink ref="L5" r:id="rId3" display="https://www.money.pl/gospodarka/ceny-pradu-w-gore-beda-rekompensaty-dla-najbiedniejszych-gospodarstw-6682712406907392a.html" xr:uid="{CB7325F4-A8EF-4C6D-B066-EA643270CD9F}"/>
    <hyperlink ref="L6" r:id="rId4" display="https://www.e15.cz/byznys/prumysl-a-energetika/evropane-si-za-drahe-energie-priplati-az-stovky-miliard-eur-rekove-zadaji-o-pomoc-eu-1386439" xr:uid="{224ECA10-0073-4780-8232-6F990CAC1695}"/>
    <hyperlink ref="L7" r:id="rId5" display="https://www.euronews.com/2022/01/11/energy-crisis-poland-to-introduce-new-financial-aid-for-public-institutions" xr:uid="{6CDB34A1-232F-4EA3-AD5B-909FF5B57F70}"/>
    <hyperlink ref="L8" r:id="rId6" display="https://visegradpost.com/en/2021/11/29/poland-introduces-anti-inflation-shield/" xr:uid="{787024FB-2368-4233-B93A-04825E794BCF}"/>
    <hyperlink ref="L9" r:id="rId7" display="https://www.gov.pl/web/uw-podlaski/tarcza-antyinflacyjna-20--zdecydowane-dzialania-rzadu-przeciw-skutkom-inflacji" xr:uid="{41FD1539-68A6-4AF8-AAEE-66679B328DA8}"/>
    <hyperlink ref="L10" r:id="rId8" display="https://www.gov.pl/web/premier/premier-rozszerzamy-tarcze-antyputinowska-o-pakiet-wsparcia-dla-kredytobiorcow" xr:uid="{963F85F4-61BF-4CD6-863D-176CF9399C1D}"/>
    <hyperlink ref="L11" r:id="rId9" display="https://www.gov.pl/web/premier/premier-rozszerzamy-tarcze-antyputinowska-o-pakiet-wsparcia-dla-kredytobiorcow" xr:uid="{D841E191-6237-40AF-A4C6-2553237B0C44}"/>
    <hyperlink ref="L12" r:id="rId10" display="https://www.gov.pl/web/premier/premier-rozszerzamy-tarcze-antyputinowska-o-pakiet-wsparcia-dla-kredytobiorcow" xr:uid="{563FEAB0-7920-4A0D-AF42-A0A6BC92C614}"/>
    <hyperlink ref="L13" r:id="rId11" display="https://www.gov.pl/web/premier/premier-rozszerzamy-tarcze-antyputinowska-o-pakiet-wsparcia-dla-kredytobiorcow" xr:uid="{777C1788-7DC5-4B08-BC8C-2934C3FDA6A3}"/>
    <hyperlink ref="M16" r:id="rId12" xr:uid="{034CB494-61DD-40CF-B726-820F7AF831D8}"/>
  </hyperlinks>
  <pageMargins left="0.7" right="0.7" top="0.75" bottom="0.75" header="0.3" footer="0.3"/>
  <pageSetup paperSize="9" orientation="portrait" r:id="rId1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4D28D-FEC7-4EB1-AEE6-4F1D67D39FCA}">
  <dimension ref="A2:M1048576"/>
  <sheetViews>
    <sheetView topLeftCell="A19" zoomScale="78" zoomScaleNormal="47" workbookViewId="0">
      <selection activeCell="A24" sqref="A24"/>
    </sheetView>
  </sheetViews>
  <sheetFormatPr defaultColWidth="8.83203125" defaultRowHeight="14.25" x14ac:dyDescent="0.2"/>
  <cols>
    <col min="1" max="1" width="55.1640625" style="2" customWidth="1"/>
    <col min="2" max="7" width="13.5" style="51" customWidth="1"/>
    <col min="8" max="8" width="15.1640625" style="47" customWidth="1"/>
    <col min="9" max="11" width="19.6640625" style="48" customWidth="1"/>
    <col min="12" max="13" width="42.83203125" style="56" customWidth="1"/>
    <col min="14" max="16384" width="8.83203125" style="2"/>
  </cols>
  <sheetData>
    <row r="2" spans="1:13" ht="15" x14ac:dyDescent="0.2">
      <c r="A2" s="11" t="s">
        <v>783</v>
      </c>
      <c r="B2" s="46"/>
      <c r="C2" s="46"/>
      <c r="D2" s="46"/>
      <c r="E2" s="46"/>
      <c r="F2" s="46"/>
      <c r="G2" s="46"/>
    </row>
    <row r="3" spans="1:13" s="101" customFormat="1" ht="45" x14ac:dyDescent="0.2">
      <c r="A3" s="196" t="s">
        <v>37</v>
      </c>
      <c r="B3" s="197" t="s">
        <v>38</v>
      </c>
      <c r="C3" s="197" t="s">
        <v>39</v>
      </c>
      <c r="D3" s="197" t="s">
        <v>40</v>
      </c>
      <c r="E3" s="197" t="s">
        <v>41</v>
      </c>
      <c r="F3" s="197" t="s">
        <v>42</v>
      </c>
      <c r="G3" s="196" t="s">
        <v>43</v>
      </c>
      <c r="H3" s="259" t="s">
        <v>44</v>
      </c>
      <c r="I3" s="260" t="s">
        <v>45</v>
      </c>
      <c r="J3" s="260" t="s">
        <v>46</v>
      </c>
      <c r="K3" s="260" t="s">
        <v>47</v>
      </c>
      <c r="L3" s="118" t="s">
        <v>48</v>
      </c>
      <c r="M3" s="39" t="s">
        <v>249</v>
      </c>
    </row>
    <row r="4" spans="1:13" ht="42.75" x14ac:dyDescent="0.2">
      <c r="A4" s="44" t="s">
        <v>784</v>
      </c>
      <c r="B4" s="45" t="s">
        <v>52</v>
      </c>
      <c r="C4" s="45" t="s">
        <v>51</v>
      </c>
      <c r="D4" s="45" t="s">
        <v>51</v>
      </c>
      <c r="E4" s="45" t="s">
        <v>51</v>
      </c>
      <c r="F4" s="45" t="s">
        <v>52</v>
      </c>
      <c r="G4" s="45" t="s">
        <v>52</v>
      </c>
      <c r="H4" s="77">
        <v>160</v>
      </c>
      <c r="I4" s="201">
        <v>44652</v>
      </c>
      <c r="J4" s="201" t="s">
        <v>56</v>
      </c>
      <c r="K4" s="202">
        <v>43577</v>
      </c>
      <c r="L4" s="78" t="s">
        <v>785</v>
      </c>
      <c r="M4" s="79" t="s">
        <v>786</v>
      </c>
    </row>
    <row r="5" spans="1:13" ht="57" x14ac:dyDescent="0.2">
      <c r="A5" s="44" t="s">
        <v>787</v>
      </c>
      <c r="B5" s="45" t="s">
        <v>51</v>
      </c>
      <c r="C5" s="45" t="s">
        <v>52</v>
      </c>
      <c r="D5" s="45" t="s">
        <v>51</v>
      </c>
      <c r="E5" s="45" t="s">
        <v>52</v>
      </c>
      <c r="F5" s="45" t="s">
        <v>51</v>
      </c>
      <c r="G5" s="45" t="s">
        <v>52</v>
      </c>
      <c r="H5" s="77">
        <v>64</v>
      </c>
      <c r="I5" s="201">
        <v>44621</v>
      </c>
      <c r="J5" s="201">
        <v>44713</v>
      </c>
      <c r="K5" s="201">
        <v>43577</v>
      </c>
      <c r="L5" s="79" t="s">
        <v>788</v>
      </c>
      <c r="M5" s="80"/>
    </row>
    <row r="6" spans="1:13" ht="28.5" x14ac:dyDescent="0.2">
      <c r="A6" s="80" t="s">
        <v>789</v>
      </c>
      <c r="B6" s="81" t="s">
        <v>51</v>
      </c>
      <c r="C6" s="81" t="s">
        <v>52</v>
      </c>
      <c r="D6" s="81" t="s">
        <v>52</v>
      </c>
      <c r="E6" s="81" t="s">
        <v>51</v>
      </c>
      <c r="F6" s="81" t="s">
        <v>52</v>
      </c>
      <c r="G6" s="45" t="s">
        <v>52</v>
      </c>
      <c r="H6" s="77">
        <v>663</v>
      </c>
      <c r="I6" s="201">
        <v>44621</v>
      </c>
      <c r="J6" s="201" t="s">
        <v>56</v>
      </c>
      <c r="K6" s="202">
        <v>43577</v>
      </c>
      <c r="L6" s="79" t="s">
        <v>790</v>
      </c>
      <c r="M6" s="80"/>
    </row>
    <row r="7" spans="1:13" ht="71.25" x14ac:dyDescent="0.2">
      <c r="A7" s="80" t="s">
        <v>791</v>
      </c>
      <c r="B7" s="81" t="s">
        <v>51</v>
      </c>
      <c r="C7" s="81" t="s">
        <v>51</v>
      </c>
      <c r="D7" s="81" t="s">
        <v>52</v>
      </c>
      <c r="E7" s="81" t="s">
        <v>51</v>
      </c>
      <c r="F7" s="81" t="s">
        <v>52</v>
      </c>
      <c r="G7" s="45" t="s">
        <v>52</v>
      </c>
      <c r="H7" s="77">
        <v>381</v>
      </c>
      <c r="I7" s="201">
        <v>44470</v>
      </c>
      <c r="J7" s="201" t="s">
        <v>56</v>
      </c>
      <c r="K7" s="201">
        <v>44356</v>
      </c>
      <c r="L7" s="79" t="s">
        <v>792</v>
      </c>
      <c r="M7" s="82" t="s">
        <v>793</v>
      </c>
    </row>
    <row r="8" spans="1:13" ht="42.75" x14ac:dyDescent="0.2">
      <c r="A8" s="80" t="s">
        <v>794</v>
      </c>
      <c r="B8" s="81" t="s">
        <v>51</v>
      </c>
      <c r="C8" s="81" t="s">
        <v>51</v>
      </c>
      <c r="D8" s="81" t="s">
        <v>52</v>
      </c>
      <c r="E8" s="81" t="s">
        <v>51</v>
      </c>
      <c r="F8" s="81" t="s">
        <v>52</v>
      </c>
      <c r="G8" s="45" t="s">
        <v>52</v>
      </c>
      <c r="H8" s="77">
        <v>479</v>
      </c>
      <c r="I8" s="201">
        <v>44652</v>
      </c>
      <c r="J8" s="201" t="s">
        <v>56</v>
      </c>
      <c r="K8" s="201" t="s">
        <v>56</v>
      </c>
      <c r="L8" s="78" t="s">
        <v>795</v>
      </c>
      <c r="M8" s="80"/>
    </row>
    <row r="9" spans="1:13" ht="42.75" x14ac:dyDescent="0.2">
      <c r="A9" s="83" t="s">
        <v>796</v>
      </c>
      <c r="B9" s="54" t="s">
        <v>51</v>
      </c>
      <c r="C9" s="54" t="s">
        <v>52</v>
      </c>
      <c r="D9" s="54" t="s">
        <v>52</v>
      </c>
      <c r="E9" s="54" t="s">
        <v>52</v>
      </c>
      <c r="F9" s="84" t="s">
        <v>51</v>
      </c>
      <c r="G9" s="85" t="s">
        <v>52</v>
      </c>
      <c r="H9" s="77" t="s">
        <v>56</v>
      </c>
      <c r="I9" s="202">
        <v>44562</v>
      </c>
      <c r="J9" s="202">
        <v>44926</v>
      </c>
      <c r="K9" s="201" t="s">
        <v>56</v>
      </c>
      <c r="L9" s="79" t="s">
        <v>792</v>
      </c>
      <c r="M9" s="80"/>
    </row>
    <row r="10" spans="1:13" s="5" customFormat="1" ht="28.5" x14ac:dyDescent="0.2">
      <c r="A10" s="44" t="s">
        <v>797</v>
      </c>
      <c r="B10" s="86" t="s">
        <v>51</v>
      </c>
      <c r="C10" s="86" t="s">
        <v>51</v>
      </c>
      <c r="D10" s="86" t="s">
        <v>51</v>
      </c>
      <c r="E10" s="86" t="s">
        <v>51</v>
      </c>
      <c r="F10" s="45" t="s">
        <v>52</v>
      </c>
      <c r="G10" s="45" t="s">
        <v>52</v>
      </c>
      <c r="H10" s="77">
        <v>1000</v>
      </c>
      <c r="I10" s="201">
        <v>44927</v>
      </c>
      <c r="J10" s="201">
        <v>45291</v>
      </c>
      <c r="K10" s="201">
        <v>44904</v>
      </c>
      <c r="L10" s="378" t="s">
        <v>798</v>
      </c>
      <c r="M10" s="87"/>
    </row>
    <row r="11" spans="1:13" ht="42.75" x14ac:dyDescent="0.2">
      <c r="A11" s="80" t="s">
        <v>799</v>
      </c>
      <c r="B11" s="81" t="s">
        <v>51</v>
      </c>
      <c r="C11" s="81" t="s">
        <v>51</v>
      </c>
      <c r="D11" s="81" t="s">
        <v>52</v>
      </c>
      <c r="E11" s="81" t="s">
        <v>51</v>
      </c>
      <c r="F11" s="81" t="s">
        <v>52</v>
      </c>
      <c r="G11" s="45" t="s">
        <v>52</v>
      </c>
      <c r="H11" s="77">
        <v>159</v>
      </c>
      <c r="I11" s="201">
        <v>44713</v>
      </c>
      <c r="J11" s="201" t="s">
        <v>56</v>
      </c>
      <c r="K11" s="201" t="s">
        <v>56</v>
      </c>
      <c r="L11" s="79" t="s">
        <v>792</v>
      </c>
      <c r="M11" s="80"/>
    </row>
    <row r="12" spans="1:13" ht="71.25" x14ac:dyDescent="0.2">
      <c r="A12" s="44" t="s">
        <v>800</v>
      </c>
      <c r="B12" s="54" t="s">
        <v>51</v>
      </c>
      <c r="C12" s="81" t="s">
        <v>51</v>
      </c>
      <c r="D12" s="81" t="s">
        <v>52</v>
      </c>
      <c r="E12" s="81" t="s">
        <v>51</v>
      </c>
      <c r="F12" s="81" t="s">
        <v>52</v>
      </c>
      <c r="G12" s="45" t="s">
        <v>52</v>
      </c>
      <c r="H12" s="88">
        <v>2100</v>
      </c>
      <c r="I12" s="201">
        <v>44682</v>
      </c>
      <c r="J12" s="201">
        <v>45047</v>
      </c>
      <c r="K12" s="201" t="s">
        <v>56</v>
      </c>
      <c r="L12" s="79" t="s">
        <v>801</v>
      </c>
      <c r="M12" s="80"/>
    </row>
    <row r="13" spans="1:13" ht="42.75" x14ac:dyDescent="0.2">
      <c r="A13" s="44" t="s">
        <v>802</v>
      </c>
      <c r="B13" s="45" t="s">
        <v>51</v>
      </c>
      <c r="C13" s="45" t="s">
        <v>52</v>
      </c>
      <c r="D13" s="45" t="s">
        <v>51</v>
      </c>
      <c r="E13" s="45" t="s">
        <v>52</v>
      </c>
      <c r="F13" s="45" t="s">
        <v>51</v>
      </c>
      <c r="G13" s="45" t="s">
        <v>52</v>
      </c>
      <c r="H13" s="77">
        <v>730</v>
      </c>
      <c r="I13" s="201">
        <v>44835</v>
      </c>
      <c r="J13" s="201">
        <v>45291</v>
      </c>
      <c r="K13" s="202">
        <v>44809</v>
      </c>
      <c r="L13" s="78" t="s">
        <v>803</v>
      </c>
      <c r="M13" s="80"/>
    </row>
    <row r="14" spans="1:13" ht="28.5" x14ac:dyDescent="0.2">
      <c r="A14" s="44" t="s">
        <v>804</v>
      </c>
      <c r="B14" s="45" t="s">
        <v>51</v>
      </c>
      <c r="C14" s="45" t="s">
        <v>52</v>
      </c>
      <c r="D14" s="45" t="s">
        <v>51</v>
      </c>
      <c r="E14" s="45" t="s">
        <v>52</v>
      </c>
      <c r="F14" s="45" t="s">
        <v>51</v>
      </c>
      <c r="G14" s="45" t="s">
        <v>52</v>
      </c>
      <c r="H14" s="77">
        <v>110</v>
      </c>
      <c r="I14" s="201">
        <v>44835</v>
      </c>
      <c r="J14" s="201">
        <v>45291</v>
      </c>
      <c r="K14" s="202">
        <v>44809</v>
      </c>
      <c r="L14" s="79" t="s">
        <v>805</v>
      </c>
      <c r="M14" s="80"/>
    </row>
    <row r="15" spans="1:13" ht="28.5" x14ac:dyDescent="0.2">
      <c r="A15" s="44" t="s">
        <v>806</v>
      </c>
      <c r="B15" s="45" t="s">
        <v>51</v>
      </c>
      <c r="C15" s="45" t="s">
        <v>52</v>
      </c>
      <c r="D15" s="45" t="s">
        <v>51</v>
      </c>
      <c r="E15" s="45" t="s">
        <v>52</v>
      </c>
      <c r="F15" s="45" t="s">
        <v>51</v>
      </c>
      <c r="G15" s="45" t="s">
        <v>52</v>
      </c>
      <c r="H15" s="77">
        <v>1000</v>
      </c>
      <c r="I15" s="201">
        <v>44835</v>
      </c>
      <c r="J15" s="201">
        <v>45291</v>
      </c>
      <c r="K15" s="202">
        <v>44809</v>
      </c>
      <c r="L15" s="79" t="s">
        <v>805</v>
      </c>
      <c r="M15" s="80"/>
    </row>
    <row r="16" spans="1:13" ht="30.75" customHeight="1" x14ac:dyDescent="0.2">
      <c r="A16" s="44" t="s">
        <v>807</v>
      </c>
      <c r="B16" s="45" t="s">
        <v>51</v>
      </c>
      <c r="C16" s="45" t="s">
        <v>51</v>
      </c>
      <c r="D16" s="45" t="s">
        <v>52</v>
      </c>
      <c r="E16" s="45" t="s">
        <v>52</v>
      </c>
      <c r="F16" s="45" t="s">
        <v>51</v>
      </c>
      <c r="G16" s="45" t="s">
        <v>52</v>
      </c>
      <c r="H16" s="77">
        <v>45</v>
      </c>
      <c r="I16" s="201">
        <v>44835</v>
      </c>
      <c r="J16" s="201">
        <v>45291</v>
      </c>
      <c r="K16" s="202">
        <v>44809</v>
      </c>
      <c r="L16" s="79" t="s">
        <v>805</v>
      </c>
      <c r="M16" s="80"/>
    </row>
    <row r="17" spans="1:13" ht="18.600000000000001" customHeight="1" x14ac:dyDescent="0.2">
      <c r="A17" s="44" t="s">
        <v>808</v>
      </c>
      <c r="B17" s="45" t="s">
        <v>51</v>
      </c>
      <c r="C17" s="45" t="s">
        <v>52</v>
      </c>
      <c r="D17" s="45" t="s">
        <v>52</v>
      </c>
      <c r="E17" s="45" t="s">
        <v>52</v>
      </c>
      <c r="F17" s="45" t="s">
        <v>51</v>
      </c>
      <c r="G17" s="45" t="s">
        <v>52</v>
      </c>
      <c r="H17" s="77">
        <v>66</v>
      </c>
      <c r="I17" s="201">
        <v>44835</v>
      </c>
      <c r="J17" s="201">
        <v>45291</v>
      </c>
      <c r="K17" s="202">
        <v>44809</v>
      </c>
      <c r="L17" s="79" t="s">
        <v>805</v>
      </c>
      <c r="M17" s="79"/>
    </row>
    <row r="18" spans="1:13" ht="28.5" x14ac:dyDescent="0.2">
      <c r="A18" s="44" t="s">
        <v>809</v>
      </c>
      <c r="B18" s="45" t="s">
        <v>51</v>
      </c>
      <c r="C18" s="45" t="s">
        <v>52</v>
      </c>
      <c r="D18" s="45" t="s">
        <v>52</v>
      </c>
      <c r="E18" s="45" t="s">
        <v>51</v>
      </c>
      <c r="F18" s="45" t="s">
        <v>52</v>
      </c>
      <c r="G18" s="45" t="s">
        <v>52</v>
      </c>
      <c r="H18" s="77">
        <v>90</v>
      </c>
      <c r="I18" s="201">
        <v>44835</v>
      </c>
      <c r="J18" s="201">
        <v>45291</v>
      </c>
      <c r="K18" s="202">
        <v>44809</v>
      </c>
      <c r="L18" s="79" t="s">
        <v>805</v>
      </c>
      <c r="M18" s="80"/>
    </row>
    <row r="19" spans="1:13" ht="28.5" x14ac:dyDescent="0.2">
      <c r="A19" s="89" t="s">
        <v>810</v>
      </c>
      <c r="B19" s="90" t="s">
        <v>60</v>
      </c>
      <c r="C19" s="90" t="s">
        <v>60</v>
      </c>
      <c r="D19" s="90" t="s">
        <v>60</v>
      </c>
      <c r="E19" s="90" t="s">
        <v>60</v>
      </c>
      <c r="F19" s="90" t="s">
        <v>60</v>
      </c>
      <c r="G19" s="90" t="s">
        <v>60</v>
      </c>
      <c r="H19" s="91" t="s">
        <v>56</v>
      </c>
      <c r="I19" s="236">
        <v>44835</v>
      </c>
      <c r="J19" s="236">
        <v>45291</v>
      </c>
      <c r="K19" s="236">
        <v>44809</v>
      </c>
      <c r="L19" s="79" t="s">
        <v>805</v>
      </c>
      <c r="M19" s="80"/>
    </row>
    <row r="20" spans="1:13" ht="28.5" x14ac:dyDescent="0.2">
      <c r="A20" s="44" t="s">
        <v>811</v>
      </c>
      <c r="B20" s="45" t="s">
        <v>51</v>
      </c>
      <c r="C20" s="45" t="s">
        <v>51</v>
      </c>
      <c r="D20" s="45" t="s">
        <v>52</v>
      </c>
      <c r="E20" s="45" t="s">
        <v>51</v>
      </c>
      <c r="F20" s="45" t="s">
        <v>52</v>
      </c>
      <c r="G20" s="45" t="s">
        <v>52</v>
      </c>
      <c r="H20" s="77">
        <v>537</v>
      </c>
      <c r="I20" s="201">
        <v>44835</v>
      </c>
      <c r="J20" s="201">
        <v>44926</v>
      </c>
      <c r="K20" s="202">
        <v>44809</v>
      </c>
      <c r="L20" s="79" t="s">
        <v>805</v>
      </c>
      <c r="M20" s="80"/>
    </row>
    <row r="21" spans="1:13" ht="57" x14ac:dyDescent="0.2">
      <c r="A21" s="44" t="s">
        <v>812</v>
      </c>
      <c r="B21" s="45" t="s">
        <v>51</v>
      </c>
      <c r="C21" s="45" t="s">
        <v>52</v>
      </c>
      <c r="D21" s="45" t="s">
        <v>52</v>
      </c>
      <c r="E21" s="45" t="s">
        <v>52</v>
      </c>
      <c r="F21" s="45" t="s">
        <v>51</v>
      </c>
      <c r="G21" s="45" t="s">
        <v>52</v>
      </c>
      <c r="H21" s="77">
        <v>75</v>
      </c>
      <c r="I21" s="201">
        <v>44562</v>
      </c>
      <c r="J21" s="201">
        <v>45291</v>
      </c>
      <c r="K21" s="202">
        <v>44911</v>
      </c>
      <c r="L21" s="79" t="s">
        <v>813</v>
      </c>
      <c r="M21" s="80"/>
    </row>
    <row r="22" spans="1:13" ht="57" x14ac:dyDescent="0.2">
      <c r="A22" s="44" t="s">
        <v>814</v>
      </c>
      <c r="B22" s="45" t="s">
        <v>51</v>
      </c>
      <c r="C22" s="45" t="s">
        <v>52</v>
      </c>
      <c r="D22" s="45" t="s">
        <v>51</v>
      </c>
      <c r="E22" s="45" t="s">
        <v>52</v>
      </c>
      <c r="F22" s="45" t="s">
        <v>51</v>
      </c>
      <c r="G22" s="45" t="s">
        <v>52</v>
      </c>
      <c r="H22" s="77">
        <v>249</v>
      </c>
      <c r="I22" s="201">
        <v>44918</v>
      </c>
      <c r="J22" s="201">
        <v>44918</v>
      </c>
      <c r="K22" s="202">
        <v>44910</v>
      </c>
      <c r="L22" s="79" t="s">
        <v>815</v>
      </c>
      <c r="M22" s="80"/>
    </row>
    <row r="23" spans="1:13" x14ac:dyDescent="0.2">
      <c r="A23" s="44" t="s">
        <v>816</v>
      </c>
      <c r="B23" s="45" t="s">
        <v>51</v>
      </c>
      <c r="C23" s="45" t="s">
        <v>51</v>
      </c>
      <c r="D23" s="45" t="s">
        <v>52</v>
      </c>
      <c r="E23" s="45" t="s">
        <v>52</v>
      </c>
      <c r="F23" s="45" t="s">
        <v>51</v>
      </c>
      <c r="G23" s="45" t="s">
        <v>52</v>
      </c>
      <c r="H23" s="77">
        <v>500</v>
      </c>
      <c r="I23" s="201">
        <v>44927</v>
      </c>
      <c r="J23" s="201">
        <v>44957</v>
      </c>
      <c r="K23" s="202">
        <v>44909</v>
      </c>
      <c r="L23" s="79"/>
      <c r="M23" s="80"/>
    </row>
    <row r="24" spans="1:13" ht="71.25" x14ac:dyDescent="0.2">
      <c r="A24" s="80" t="s">
        <v>817</v>
      </c>
      <c r="B24" s="81" t="s">
        <v>51</v>
      </c>
      <c r="C24" s="81" t="s">
        <v>52</v>
      </c>
      <c r="D24" s="81" t="s">
        <v>51</v>
      </c>
      <c r="E24" s="81" t="s">
        <v>52</v>
      </c>
      <c r="F24" s="81" t="s">
        <v>51</v>
      </c>
      <c r="G24" s="45" t="s">
        <v>52</v>
      </c>
      <c r="H24" s="77">
        <v>155</v>
      </c>
      <c r="I24" s="202">
        <v>44927</v>
      </c>
      <c r="J24" s="202">
        <v>45291</v>
      </c>
      <c r="K24" s="202">
        <v>44844</v>
      </c>
      <c r="L24" s="92" t="s">
        <v>818</v>
      </c>
      <c r="M24" s="80"/>
    </row>
    <row r="25" spans="1:13" ht="28.5" x14ac:dyDescent="0.2">
      <c r="A25" s="89" t="s">
        <v>819</v>
      </c>
      <c r="B25" s="90" t="s">
        <v>60</v>
      </c>
      <c r="C25" s="90" t="s">
        <v>60</v>
      </c>
      <c r="D25" s="90" t="s">
        <v>60</v>
      </c>
      <c r="E25" s="90" t="s">
        <v>60</v>
      </c>
      <c r="F25" s="90" t="s">
        <v>60</v>
      </c>
      <c r="G25" s="90" t="s">
        <v>60</v>
      </c>
      <c r="H25" s="91">
        <v>200</v>
      </c>
      <c r="I25" s="236">
        <v>44927</v>
      </c>
      <c r="J25" s="236">
        <v>45291</v>
      </c>
      <c r="K25" s="202">
        <v>44844</v>
      </c>
      <c r="L25" s="92" t="s">
        <v>805</v>
      </c>
      <c r="M25" s="80"/>
    </row>
    <row r="26" spans="1:13" ht="28.5" x14ac:dyDescent="0.2">
      <c r="A26" s="89" t="s">
        <v>819</v>
      </c>
      <c r="B26" s="90" t="s">
        <v>60</v>
      </c>
      <c r="C26" s="90" t="s">
        <v>60</v>
      </c>
      <c r="D26" s="90" t="s">
        <v>60</v>
      </c>
      <c r="E26" s="90" t="s">
        <v>60</v>
      </c>
      <c r="F26" s="90" t="s">
        <v>60</v>
      </c>
      <c r="G26" s="90" t="s">
        <v>60</v>
      </c>
      <c r="H26" s="91">
        <v>300</v>
      </c>
      <c r="I26" s="236">
        <v>45292</v>
      </c>
      <c r="J26" s="236">
        <v>45657</v>
      </c>
      <c r="K26" s="202">
        <v>44844</v>
      </c>
      <c r="L26" s="92" t="s">
        <v>805</v>
      </c>
      <c r="M26" s="80"/>
    </row>
    <row r="27" spans="1:13" x14ac:dyDescent="0.2">
      <c r="A27" s="80" t="s">
        <v>820</v>
      </c>
      <c r="B27" s="81" t="s">
        <v>51</v>
      </c>
      <c r="C27" s="81" t="s">
        <v>52</v>
      </c>
      <c r="D27" s="81" t="s">
        <v>51</v>
      </c>
      <c r="E27" s="81" t="s">
        <v>52</v>
      </c>
      <c r="F27" s="81" t="s">
        <v>51</v>
      </c>
      <c r="G27" s="45" t="s">
        <v>52</v>
      </c>
      <c r="H27" s="77">
        <v>53</v>
      </c>
      <c r="I27" s="202">
        <v>44927</v>
      </c>
      <c r="J27" s="202">
        <v>45291</v>
      </c>
      <c r="K27" s="202">
        <v>44844</v>
      </c>
      <c r="L27" s="92" t="s">
        <v>805</v>
      </c>
      <c r="M27" s="80"/>
    </row>
    <row r="28" spans="1:13" x14ac:dyDescent="0.2">
      <c r="A28" s="80" t="s">
        <v>821</v>
      </c>
      <c r="B28" s="81" t="s">
        <v>52</v>
      </c>
      <c r="C28" s="81" t="s">
        <v>51</v>
      </c>
      <c r="D28" s="81" t="s">
        <v>51</v>
      </c>
      <c r="E28" s="81" t="s">
        <v>51</v>
      </c>
      <c r="F28" s="81" t="s">
        <v>52</v>
      </c>
      <c r="G28" s="45" t="s">
        <v>52</v>
      </c>
      <c r="H28" s="77">
        <v>40</v>
      </c>
      <c r="I28" s="202">
        <v>44927</v>
      </c>
      <c r="J28" s="202">
        <v>45291</v>
      </c>
      <c r="K28" s="202">
        <v>44844</v>
      </c>
      <c r="L28" s="92" t="s">
        <v>805</v>
      </c>
      <c r="M28" s="80"/>
    </row>
    <row r="29" spans="1:13" x14ac:dyDescent="0.2">
      <c r="A29" s="80" t="s">
        <v>822</v>
      </c>
      <c r="B29" s="81" t="s">
        <v>51</v>
      </c>
      <c r="C29" s="81" t="s">
        <v>51</v>
      </c>
      <c r="D29" s="81" t="s">
        <v>52</v>
      </c>
      <c r="E29" s="81" t="s">
        <v>51</v>
      </c>
      <c r="F29" s="81" t="s">
        <v>52</v>
      </c>
      <c r="G29" s="45" t="s">
        <v>52</v>
      </c>
      <c r="H29" s="77">
        <v>90</v>
      </c>
      <c r="I29" s="202">
        <v>44927</v>
      </c>
      <c r="J29" s="202">
        <v>45291</v>
      </c>
      <c r="K29" s="202">
        <v>44844</v>
      </c>
      <c r="L29" s="92" t="s">
        <v>805</v>
      </c>
      <c r="M29" s="80"/>
    </row>
    <row r="30" spans="1:13" ht="28.5" x14ac:dyDescent="0.2">
      <c r="A30" s="80" t="s">
        <v>823</v>
      </c>
      <c r="B30" s="81" t="s">
        <v>51</v>
      </c>
      <c r="C30" s="81" t="s">
        <v>52</v>
      </c>
      <c r="D30" s="81" t="s">
        <v>52</v>
      </c>
      <c r="E30" s="81" t="s">
        <v>51</v>
      </c>
      <c r="F30" s="81" t="s">
        <v>52</v>
      </c>
      <c r="G30" s="45" t="s">
        <v>52</v>
      </c>
      <c r="H30" s="77">
        <v>60</v>
      </c>
      <c r="I30" s="202">
        <v>44927</v>
      </c>
      <c r="J30" s="202">
        <v>45291</v>
      </c>
      <c r="K30" s="202">
        <v>44844</v>
      </c>
      <c r="L30" s="92" t="s">
        <v>805</v>
      </c>
      <c r="M30" s="80"/>
    </row>
    <row r="31" spans="1:13" ht="42.75" x14ac:dyDescent="0.2">
      <c r="A31" s="80" t="s">
        <v>824</v>
      </c>
      <c r="B31" s="81" t="s">
        <v>52</v>
      </c>
      <c r="C31" s="81" t="s">
        <v>51</v>
      </c>
      <c r="D31" s="81" t="s">
        <v>51</v>
      </c>
      <c r="E31" s="81" t="s">
        <v>52</v>
      </c>
      <c r="F31" s="81" t="s">
        <v>51</v>
      </c>
      <c r="G31" s="45" t="s">
        <v>52</v>
      </c>
      <c r="H31" s="77">
        <v>25</v>
      </c>
      <c r="I31" s="202">
        <v>44927</v>
      </c>
      <c r="J31" s="202">
        <v>45291</v>
      </c>
      <c r="K31" s="202">
        <v>44844</v>
      </c>
      <c r="L31" s="92" t="s">
        <v>805</v>
      </c>
      <c r="M31" s="80"/>
    </row>
    <row r="32" spans="1:13" ht="42.75" x14ac:dyDescent="0.2">
      <c r="A32" s="93" t="s">
        <v>825</v>
      </c>
      <c r="B32" s="94" t="s">
        <v>60</v>
      </c>
      <c r="C32" s="94" t="s">
        <v>60</v>
      </c>
      <c r="D32" s="94" t="s">
        <v>60</v>
      </c>
      <c r="E32" s="94" t="s">
        <v>60</v>
      </c>
      <c r="F32" s="94" t="s">
        <v>60</v>
      </c>
      <c r="G32" s="94" t="s">
        <v>60</v>
      </c>
      <c r="H32" s="95">
        <v>60</v>
      </c>
      <c r="I32" s="202">
        <v>44927</v>
      </c>
      <c r="J32" s="202">
        <v>45291</v>
      </c>
      <c r="K32" s="202">
        <v>44844</v>
      </c>
      <c r="L32" s="92" t="s">
        <v>805</v>
      </c>
      <c r="M32" s="80"/>
    </row>
    <row r="33" spans="1:13" ht="42.75" x14ac:dyDescent="0.2">
      <c r="A33" s="80" t="s">
        <v>826</v>
      </c>
      <c r="B33" s="81" t="s">
        <v>51</v>
      </c>
      <c r="C33" s="81" t="s">
        <v>51</v>
      </c>
      <c r="D33" s="81" t="s">
        <v>52</v>
      </c>
      <c r="E33" s="81" t="s">
        <v>51</v>
      </c>
      <c r="F33" s="81" t="s">
        <v>52</v>
      </c>
      <c r="G33" s="81" t="s">
        <v>52</v>
      </c>
      <c r="H33" s="96">
        <v>25</v>
      </c>
      <c r="I33" s="202">
        <v>44927</v>
      </c>
      <c r="J33" s="202">
        <v>45291</v>
      </c>
      <c r="K33" s="202">
        <v>44844</v>
      </c>
      <c r="L33" s="92" t="s">
        <v>805</v>
      </c>
      <c r="M33" s="80"/>
    </row>
    <row r="34" spans="1:13" ht="28.5" x14ac:dyDescent="0.2">
      <c r="A34" s="93" t="s">
        <v>827</v>
      </c>
      <c r="B34" s="94" t="s">
        <v>60</v>
      </c>
      <c r="C34" s="94" t="s">
        <v>60</v>
      </c>
      <c r="D34" s="94" t="s">
        <v>60</v>
      </c>
      <c r="E34" s="94" t="s">
        <v>60</v>
      </c>
      <c r="F34" s="94" t="s">
        <v>60</v>
      </c>
      <c r="G34" s="94" t="s">
        <v>60</v>
      </c>
      <c r="H34" s="95">
        <v>5</v>
      </c>
      <c r="I34" s="202">
        <v>44927</v>
      </c>
      <c r="J34" s="202">
        <v>45291</v>
      </c>
      <c r="K34" s="202">
        <v>44844</v>
      </c>
      <c r="L34" s="92" t="s">
        <v>805</v>
      </c>
      <c r="M34" s="80"/>
    </row>
    <row r="35" spans="1:13" ht="28.5" x14ac:dyDescent="0.2">
      <c r="A35" s="93" t="s">
        <v>828</v>
      </c>
      <c r="B35" s="94" t="s">
        <v>60</v>
      </c>
      <c r="C35" s="94" t="s">
        <v>60</v>
      </c>
      <c r="D35" s="94" t="s">
        <v>60</v>
      </c>
      <c r="E35" s="94" t="s">
        <v>60</v>
      </c>
      <c r="F35" s="94" t="s">
        <v>60</v>
      </c>
      <c r="G35" s="94" t="s">
        <v>60</v>
      </c>
      <c r="H35" s="95">
        <v>5</v>
      </c>
      <c r="I35" s="202">
        <v>44927</v>
      </c>
      <c r="J35" s="202">
        <v>45291</v>
      </c>
      <c r="K35" s="202">
        <v>44844</v>
      </c>
      <c r="L35" s="92" t="s">
        <v>805</v>
      </c>
      <c r="M35" s="80"/>
    </row>
    <row r="36" spans="1:13" x14ac:dyDescent="0.2">
      <c r="A36" s="80" t="s">
        <v>829</v>
      </c>
      <c r="B36" s="81" t="s">
        <v>51</v>
      </c>
      <c r="C36" s="81" t="s">
        <v>52</v>
      </c>
      <c r="D36" s="81" t="s">
        <v>52</v>
      </c>
      <c r="E36" s="81" t="s">
        <v>52</v>
      </c>
      <c r="F36" s="81" t="s">
        <v>51</v>
      </c>
      <c r="G36" s="45" t="s">
        <v>52</v>
      </c>
      <c r="H36" s="77">
        <v>66</v>
      </c>
      <c r="I36" s="202">
        <v>44927</v>
      </c>
      <c r="J36" s="202">
        <v>45291</v>
      </c>
      <c r="K36" s="202">
        <v>44844</v>
      </c>
      <c r="L36" s="92" t="s">
        <v>805</v>
      </c>
      <c r="M36" s="80"/>
    </row>
    <row r="37" spans="1:13" ht="15" thickBot="1" x14ac:dyDescent="0.25">
      <c r="I37" s="58"/>
      <c r="J37" s="58"/>
      <c r="K37" s="58"/>
    </row>
    <row r="38" spans="1:13" ht="15" x14ac:dyDescent="0.2">
      <c r="A38" s="60" t="s">
        <v>96</v>
      </c>
      <c r="B38" s="102"/>
      <c r="C38" s="102"/>
      <c r="D38" s="102"/>
      <c r="E38" s="102"/>
      <c r="F38" s="102"/>
      <c r="G38" s="102"/>
      <c r="H38" s="103">
        <f>SUMIFS(H4:H37, G4:G37, "no")</f>
        <v>8922</v>
      </c>
      <c r="L38" s="72" t="s">
        <v>97</v>
      </c>
    </row>
    <row r="39" spans="1:13" x14ac:dyDescent="0.2">
      <c r="A39" s="62" t="s">
        <v>98</v>
      </c>
      <c r="B39" s="45" t="s">
        <v>51</v>
      </c>
      <c r="C39" s="45" t="s">
        <v>52</v>
      </c>
      <c r="D39" s="45" t="s">
        <v>51</v>
      </c>
      <c r="E39" s="45" t="s">
        <v>51</v>
      </c>
      <c r="F39" s="45" t="s">
        <v>51</v>
      </c>
      <c r="G39" s="45" t="s">
        <v>52</v>
      </c>
      <c r="H39" s="63">
        <f>SUMIFS($H$4:$H$37, $B$4:$B$37, "yes")</f>
        <v>8697</v>
      </c>
      <c r="L39" s="72" t="s">
        <v>97</v>
      </c>
    </row>
    <row r="40" spans="1:13" x14ac:dyDescent="0.2">
      <c r="A40" s="62" t="s">
        <v>99</v>
      </c>
      <c r="B40" s="45" t="s">
        <v>51</v>
      </c>
      <c r="C40" s="45" t="s">
        <v>52</v>
      </c>
      <c r="D40" s="45" t="s">
        <v>51</v>
      </c>
      <c r="E40" s="45" t="s">
        <v>52</v>
      </c>
      <c r="F40" s="45" t="s">
        <v>51</v>
      </c>
      <c r="G40" s="45" t="s">
        <v>52</v>
      </c>
      <c r="H40" s="63">
        <f>SUMIFS($H$4:$H$37, $B$4:$B$37, "yes", $D$4:$D$37, "yes", $F$4:$F$37, "yes")</f>
        <v>2361</v>
      </c>
      <c r="L40" s="72" t="s">
        <v>97</v>
      </c>
    </row>
    <row r="41" spans="1:13" x14ac:dyDescent="0.2">
      <c r="A41" s="62" t="s">
        <v>100</v>
      </c>
      <c r="B41" s="45" t="s">
        <v>51</v>
      </c>
      <c r="C41" s="45" t="s">
        <v>52</v>
      </c>
      <c r="D41" s="45" t="s">
        <v>52</v>
      </c>
      <c r="E41" s="45" t="s">
        <v>52</v>
      </c>
      <c r="F41" s="45" t="s">
        <v>51</v>
      </c>
      <c r="G41" s="45" t="s">
        <v>52</v>
      </c>
      <c r="H41" s="63">
        <f>SUMIFS($H$4:$H$37, $B$4:$B$37, "yes", $D$4:$D$37, "no", $F$4:$F$37, "yes")</f>
        <v>752</v>
      </c>
      <c r="L41" s="72" t="s">
        <v>97</v>
      </c>
    </row>
    <row r="42" spans="1:13" x14ac:dyDescent="0.2">
      <c r="A42" s="62" t="s">
        <v>101</v>
      </c>
      <c r="B42" s="45" t="s">
        <v>51</v>
      </c>
      <c r="C42" s="45" t="s">
        <v>52</v>
      </c>
      <c r="D42" s="45" t="s">
        <v>51</v>
      </c>
      <c r="E42" s="45" t="s">
        <v>51</v>
      </c>
      <c r="F42" s="45" t="s">
        <v>52</v>
      </c>
      <c r="G42" s="45" t="s">
        <v>52</v>
      </c>
      <c r="H42" s="63">
        <f>SUMIFS($H$4:$H$37, $B$4:$B$37, "yes", $D$4:$D$37, "yes", $E$4:$E$37, "yes")</f>
        <v>1000</v>
      </c>
      <c r="L42" s="72" t="s">
        <v>97</v>
      </c>
    </row>
    <row r="43" spans="1:13" x14ac:dyDescent="0.2">
      <c r="A43" s="62" t="s">
        <v>102</v>
      </c>
      <c r="B43" s="45" t="s">
        <v>51</v>
      </c>
      <c r="C43" s="45" t="s">
        <v>52</v>
      </c>
      <c r="D43" s="45" t="s">
        <v>52</v>
      </c>
      <c r="E43" s="45" t="s">
        <v>51</v>
      </c>
      <c r="F43" s="45" t="s">
        <v>52</v>
      </c>
      <c r="G43" s="45" t="s">
        <v>52</v>
      </c>
      <c r="H43" s="63">
        <f>SUMIFS($H$4:$H$37, $B$4:$B$37, "yes", $D$4:$D$37, "no", $E$4:$E$37, "yes")</f>
        <v>4584</v>
      </c>
      <c r="L43" s="72" t="s">
        <v>97</v>
      </c>
    </row>
    <row r="44" spans="1:13" ht="15" thickBot="1" x14ac:dyDescent="0.25">
      <c r="A44" s="245" t="s">
        <v>103</v>
      </c>
      <c r="B44" s="346" t="s">
        <v>52</v>
      </c>
      <c r="C44" s="346" t="s">
        <v>52</v>
      </c>
      <c r="D44" s="346" t="s">
        <v>52</v>
      </c>
      <c r="E44" s="346" t="s">
        <v>52</v>
      </c>
      <c r="F44" s="346" t="s">
        <v>52</v>
      </c>
      <c r="G44" s="346" t="s">
        <v>51</v>
      </c>
      <c r="H44" s="345">
        <f>SUMIFS(H4:H37, G4:G37, "yes")</f>
        <v>0</v>
      </c>
      <c r="L44" s="72" t="s">
        <v>97</v>
      </c>
    </row>
    <row r="47" spans="1:13" ht="15" x14ac:dyDescent="0.2">
      <c r="A47" s="396" t="s">
        <v>104</v>
      </c>
    </row>
    <row r="1048576" spans="11:11" x14ac:dyDescent="0.2">
      <c r="K1048576" s="52"/>
    </row>
  </sheetData>
  <hyperlinks>
    <hyperlink ref="L4" r:id="rId1" display="https://dre.pt/dre/en/detail/decree-law/30-b-2022-182213907" xr:uid="{21A8BCAD-2897-4131-B623-F0332D697C85}"/>
    <hyperlink ref="M4" r:id="rId2" xr:uid="{C326E403-3176-44AF-A717-5E202EDC359B}"/>
    <hyperlink ref="L5" r:id="rId3" display="https://dre.pt/dre/en/detail/decree-law/30-d-2022-182213909" xr:uid="{6B5AF371-FBF8-4A79-AD56-9C09F2BBCD31}"/>
    <hyperlink ref="L6" r:id="rId4" display="https://dre.pt/dre/en/detail/decree-law/24-a-2022-180398386" xr:uid="{C0944E41-44BF-46EA-91F9-80447B9B36E0}"/>
    <hyperlink ref="L7" r:id="rId5" display="https://ps.pt/wp-content/uploads/2022/04/OE2022.pdf" xr:uid="{C2776AE2-2D84-4260-AD96-405AF571BBD2}"/>
    <hyperlink ref="L8" r:id="rId6" xr:uid="{5EB41B88-2A70-4933-8514-CDE6E53FCA0E}"/>
    <hyperlink ref="L12" r:id="rId7" display="https://www.politico.eu/wp-content/uploads/2022/06/08/Press-release-State-aid-Commission-approves-Spanish-and-Portuguese-measure-to-lower-electricity-prices-amid-energy-crisis24.pdf" xr:uid="{68EC3AF1-8BA1-4CA6-9226-A320378E7507}"/>
    <hyperlink ref="L13" r:id="rId8" location="1" display="https://www.portugal.gov.pt/pt/gc23/comunicacao/noticia?i=familias-primeiro-perguntas-e-respostas - 1" xr:uid="{DB57FD49-DAE0-479F-B58B-C62E7EE3AE6A}"/>
    <hyperlink ref="L14" r:id="rId9" location="1" display="https://www.portugal.gov.pt/pt/gc23/comunicacao/noticia?i=familias-primeiro-perguntas-e-respostas - 1" xr:uid="{4D313728-3B24-495F-9EFD-C880275234E9}"/>
    <hyperlink ref="L15" r:id="rId10" location="1" display="https://www.portugal.gov.pt/pt/gc23/comunicacao/noticia?i=familias-primeiro-perguntas-e-respostas - 1" xr:uid="{41E8C952-D3FA-4945-946D-EDA6D953939E}"/>
    <hyperlink ref="L16" r:id="rId11" location="1" display="https://www.portugal.gov.pt/pt/gc23/comunicacao/noticia?i=familias-primeiro-perguntas-e-respostas - 1" xr:uid="{0CB71C3E-7DE4-4676-9F48-E3D3876546FD}"/>
    <hyperlink ref="L17" r:id="rId12" location="1" display="https://www.portugal.gov.pt/pt/gc23/comunicacao/noticia?i=familias-primeiro-perguntas-e-respostas - 1" xr:uid="{D158BE9E-FA82-44D1-B356-C6E789111969}"/>
    <hyperlink ref="L18" r:id="rId13" location="1" display="https://www.portugal.gov.pt/pt/gc23/comunicacao/noticia?i=familias-primeiro-perguntas-e-respostas - 1" xr:uid="{A3F13653-55C9-4219-8DFB-FBF1793856CC}"/>
    <hyperlink ref="L19" r:id="rId14" location="1" display="https://www.portugal.gov.pt/pt/gc23/comunicacao/noticia?i=familias-primeiro-perguntas-e-respostas - 1" xr:uid="{EEB60675-F307-4B2B-BC4F-29F5CA6DCF1C}"/>
    <hyperlink ref="L24" r:id="rId15" xr:uid="{746BE147-A75D-4D75-99B5-853F5AEA2C62}"/>
    <hyperlink ref="L9" r:id="rId16" display="https://ps.pt/wp-content/uploads/2022/04/OE2022.pdf" xr:uid="{022D7DA4-41A9-4493-BB5D-6E4EF37C0478}"/>
    <hyperlink ref="L11" r:id="rId17" display="https://ps.pt/wp-content/uploads/2022/04/OE2022.pdf" xr:uid="{D95A1862-799E-420B-9F8F-0F5D2FBDA35C}"/>
    <hyperlink ref="L20" r:id="rId18" location="1" display="https://www.portugal.gov.pt/pt/gc23/comunicacao/noticia?i=familias-primeiro-perguntas-e-respostas - 1" xr:uid="{EF9A5A3E-244E-47DB-AC03-56645C17B0E6}"/>
    <hyperlink ref="L25" r:id="rId19" xr:uid="{75B3A024-31EF-4EBB-A569-B96F072D839D}"/>
    <hyperlink ref="L26" r:id="rId20" xr:uid="{8E903C1B-7921-4CB4-9927-2F52A8E45B66}"/>
    <hyperlink ref="L27" r:id="rId21" xr:uid="{3B3C3A66-A031-41A1-8262-26542F6F92C0}"/>
    <hyperlink ref="L28" r:id="rId22" xr:uid="{0BDF00AE-8DCE-4D72-B842-D9EC5BBC4DE8}"/>
    <hyperlink ref="L29" r:id="rId23" xr:uid="{A6887637-A03D-43FC-88A8-39C1D8D62E54}"/>
    <hyperlink ref="L30" r:id="rId24" xr:uid="{2ED77A77-9B58-4473-9169-280AA97A245E}"/>
    <hyperlink ref="L36" r:id="rId25" xr:uid="{37BB833B-693D-4B93-A267-A49F6E37C029}"/>
    <hyperlink ref="M7" r:id="rId26" xr:uid="{601690FF-98D9-4BA8-BF1C-1F4F79880E78}"/>
    <hyperlink ref="L10" r:id="rId27" xr:uid="{1CD529AC-5F7B-490E-ADC4-CC801FFEE2B2}"/>
    <hyperlink ref="L31" r:id="rId28" display="https://www.dgo.gov.pt/politicaorcamental/Paginas/OrcamentosEstado.aspx?Ano=2023&amp;TipoOE=Proposta%20de%20Or%c3%a7amento%20do%20Estado" xr:uid="{CE01712B-CC9C-4075-8C33-6DD282A6981E}"/>
    <hyperlink ref="L32" r:id="rId29" display="https://www.dgo.gov.pt/politicaorcamental/Paginas/OrcamentosEstado.aspx?Ano=2023&amp;TipoOE=Proposta%20de%20Or%c3%a7amento%20do%20Estado" xr:uid="{F358733C-3499-4FE4-9D3B-299E43394DC0}"/>
    <hyperlink ref="L33" r:id="rId30" display="https://www.dgo.gov.pt/politicaorcamental/Paginas/OrcamentosEstado.aspx?Ano=2023&amp;TipoOE=Proposta%20de%20Or%c3%a7amento%20do%20Estado" xr:uid="{CF711BA4-4CD8-469D-AA5D-9C6019BB8AA5}"/>
    <hyperlink ref="L35" r:id="rId31" display="https://www.dgo.gov.pt/politicaorcamental/Paginas/OrcamentosEstado.aspx?Ano=2023&amp;TipoOE=Proposta%20de%20Or%c3%a7amento%20do%20Estado" xr:uid="{C8984E72-AC9D-48AA-B9F3-B81BDCB2363E}"/>
    <hyperlink ref="L34" r:id="rId32" display="https://www.dgo.gov.pt/politicaorcamental/Paginas/OrcamentosEstado.aspx?Ano=2023&amp;TipoOE=Proposta%20de%20Or%c3%a7amento%20do%20Estado" xr:uid="{DBC8E132-0281-4DF7-B413-AD1A55E5A419}"/>
  </hyperlinks>
  <pageMargins left="0.7" right="0.7" top="0.75" bottom="0.75" header="0.3" footer="0.3"/>
  <pageSetup paperSize="9" orientation="portrait" r:id="rId3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4C206-E1AB-408D-AF8C-CC2AF23B7BD0}">
  <dimension ref="A2:M21"/>
  <sheetViews>
    <sheetView zoomScale="48" zoomScaleNormal="190" workbookViewId="0">
      <selection activeCell="A21" sqref="A21"/>
    </sheetView>
  </sheetViews>
  <sheetFormatPr defaultColWidth="8.83203125" defaultRowHeight="14.25" x14ac:dyDescent="0.2"/>
  <cols>
    <col min="1" max="1" width="72" style="2" bestFit="1" customWidth="1"/>
    <col min="2" max="7" width="15.6640625" style="2" customWidth="1"/>
    <col min="8" max="8" width="19.5" style="47" bestFit="1" customWidth="1"/>
    <col min="9" max="11" width="21.83203125" style="48" customWidth="1"/>
    <col min="12" max="13" width="39.33203125" style="2" customWidth="1"/>
    <col min="14" max="16384" width="8.83203125" style="2"/>
  </cols>
  <sheetData>
    <row r="2" spans="1:13" ht="15" x14ac:dyDescent="0.2">
      <c r="A2" s="2" t="s">
        <v>830</v>
      </c>
    </row>
    <row r="3" spans="1:13" s="101" customFormat="1" ht="30" x14ac:dyDescent="0.2">
      <c r="A3" s="196" t="s">
        <v>37</v>
      </c>
      <c r="B3" s="197" t="s">
        <v>38</v>
      </c>
      <c r="C3" s="197" t="s">
        <v>39</v>
      </c>
      <c r="D3" s="197" t="s">
        <v>40</v>
      </c>
      <c r="E3" s="197" t="s">
        <v>41</v>
      </c>
      <c r="F3" s="197" t="s">
        <v>42</v>
      </c>
      <c r="G3" s="196" t="s">
        <v>43</v>
      </c>
      <c r="H3" s="259" t="s">
        <v>44</v>
      </c>
      <c r="I3" s="260" t="s">
        <v>45</v>
      </c>
      <c r="J3" s="260" t="s">
        <v>46</v>
      </c>
      <c r="K3" s="260" t="s">
        <v>47</v>
      </c>
      <c r="L3" s="118" t="s">
        <v>48</v>
      </c>
      <c r="M3" s="39" t="s">
        <v>249</v>
      </c>
    </row>
    <row r="4" spans="1:13" ht="71.25" x14ac:dyDescent="0.2">
      <c r="A4" s="81" t="s">
        <v>831</v>
      </c>
      <c r="B4" s="81" t="s">
        <v>52</v>
      </c>
      <c r="C4" s="81" t="s">
        <v>51</v>
      </c>
      <c r="D4" s="81" t="s">
        <v>52</v>
      </c>
      <c r="E4" s="81" t="s">
        <v>52</v>
      </c>
      <c r="F4" s="81" t="s">
        <v>51</v>
      </c>
      <c r="G4" s="81" t="s">
        <v>52</v>
      </c>
      <c r="H4" s="88">
        <v>4000</v>
      </c>
      <c r="I4" s="266">
        <v>44682</v>
      </c>
      <c r="J4" s="266">
        <v>45291</v>
      </c>
      <c r="K4" s="19">
        <v>44662</v>
      </c>
      <c r="L4" s="149" t="s">
        <v>832</v>
      </c>
      <c r="M4" s="149" t="s">
        <v>833</v>
      </c>
    </row>
    <row r="5" spans="1:13" ht="42.75" x14ac:dyDescent="0.2">
      <c r="A5" s="81" t="s">
        <v>834</v>
      </c>
      <c r="B5" s="81" t="s">
        <v>51</v>
      </c>
      <c r="C5" s="81" t="s">
        <v>52</v>
      </c>
      <c r="D5" s="81" t="s">
        <v>51</v>
      </c>
      <c r="E5" s="81" t="s">
        <v>52</v>
      </c>
      <c r="F5" s="81" t="s">
        <v>51</v>
      </c>
      <c r="G5" s="81" t="s">
        <v>52</v>
      </c>
      <c r="H5" s="77" t="s">
        <v>56</v>
      </c>
      <c r="I5" s="266">
        <v>44682</v>
      </c>
      <c r="J5" s="266">
        <v>45291</v>
      </c>
      <c r="K5" s="19">
        <v>44658</v>
      </c>
      <c r="L5" s="149" t="s">
        <v>833</v>
      </c>
      <c r="M5" s="80"/>
    </row>
    <row r="6" spans="1:13" ht="71.25" x14ac:dyDescent="0.2">
      <c r="A6" s="81" t="s">
        <v>835</v>
      </c>
      <c r="B6" s="81" t="s">
        <v>52</v>
      </c>
      <c r="C6" s="81" t="s">
        <v>51</v>
      </c>
      <c r="D6" s="81" t="s">
        <v>52</v>
      </c>
      <c r="E6" s="81" t="s">
        <v>51</v>
      </c>
      <c r="F6" s="81" t="s">
        <v>52</v>
      </c>
      <c r="G6" s="81" t="s">
        <v>52</v>
      </c>
      <c r="H6" s="77" t="s">
        <v>56</v>
      </c>
      <c r="I6" s="266">
        <v>44501</v>
      </c>
      <c r="J6" s="266">
        <v>44651</v>
      </c>
      <c r="K6" s="19">
        <v>44863</v>
      </c>
      <c r="L6" s="149" t="s">
        <v>836</v>
      </c>
      <c r="M6" s="386" t="s">
        <v>837</v>
      </c>
    </row>
    <row r="7" spans="1:13" ht="71.25" x14ac:dyDescent="0.2">
      <c r="A7" s="81" t="s">
        <v>838</v>
      </c>
      <c r="B7" s="81" t="s">
        <v>52</v>
      </c>
      <c r="C7" s="81" t="s">
        <v>51</v>
      </c>
      <c r="D7" s="81" t="s">
        <v>52</v>
      </c>
      <c r="E7" s="81" t="s">
        <v>51</v>
      </c>
      <c r="F7" s="81" t="s">
        <v>52</v>
      </c>
      <c r="G7" s="81" t="s">
        <v>52</v>
      </c>
      <c r="H7" s="77" t="s">
        <v>56</v>
      </c>
      <c r="I7" s="266">
        <v>44652</v>
      </c>
      <c r="J7" s="266">
        <v>45016</v>
      </c>
      <c r="K7" s="19">
        <v>44638</v>
      </c>
      <c r="L7" s="384" t="s">
        <v>837</v>
      </c>
      <c r="M7" s="18"/>
    </row>
    <row r="8" spans="1:13" ht="42.75" x14ac:dyDescent="0.2">
      <c r="A8" s="81" t="s">
        <v>839</v>
      </c>
      <c r="B8" s="81" t="s">
        <v>52</v>
      </c>
      <c r="C8" s="81" t="s">
        <v>51</v>
      </c>
      <c r="D8" s="81" t="s">
        <v>51</v>
      </c>
      <c r="E8" s="81" t="s">
        <v>52</v>
      </c>
      <c r="F8" s="81" t="s">
        <v>51</v>
      </c>
      <c r="G8" s="81" t="s">
        <v>52</v>
      </c>
      <c r="H8" s="77">
        <v>500</v>
      </c>
      <c r="I8" s="266">
        <v>44927</v>
      </c>
      <c r="J8" s="266">
        <v>45291</v>
      </c>
      <c r="K8" s="19">
        <v>44882</v>
      </c>
      <c r="L8" s="385" t="s">
        <v>840</v>
      </c>
      <c r="M8" s="18"/>
    </row>
    <row r="9" spans="1:13" ht="42.75" x14ac:dyDescent="0.2">
      <c r="A9" s="45" t="s">
        <v>841</v>
      </c>
      <c r="B9" s="45" t="s">
        <v>51</v>
      </c>
      <c r="C9" s="45" t="s">
        <v>51</v>
      </c>
      <c r="D9" s="45" t="s">
        <v>52</v>
      </c>
      <c r="E9" s="45" t="s">
        <v>51</v>
      </c>
      <c r="F9" s="45" t="s">
        <v>52</v>
      </c>
      <c r="G9" s="81" t="s">
        <v>52</v>
      </c>
      <c r="H9" s="88">
        <v>2900</v>
      </c>
      <c r="I9" s="19">
        <v>44774</v>
      </c>
      <c r="J9" s="19">
        <v>44926</v>
      </c>
      <c r="K9" s="19">
        <v>44747</v>
      </c>
      <c r="L9" s="149" t="s">
        <v>842</v>
      </c>
      <c r="M9" s="387"/>
    </row>
    <row r="10" spans="1:13" ht="57" x14ac:dyDescent="0.2">
      <c r="A10" s="81" t="s">
        <v>843</v>
      </c>
      <c r="B10" s="81" t="s">
        <v>51</v>
      </c>
      <c r="C10" s="81" t="s">
        <v>51</v>
      </c>
      <c r="D10" s="81" t="s">
        <v>52</v>
      </c>
      <c r="E10" s="81" t="s">
        <v>51</v>
      </c>
      <c r="F10" s="81" t="s">
        <v>52</v>
      </c>
      <c r="G10" s="81" t="s">
        <v>52</v>
      </c>
      <c r="H10" s="88">
        <v>1616</v>
      </c>
      <c r="I10" s="19">
        <v>44927</v>
      </c>
      <c r="J10" s="19">
        <v>45169</v>
      </c>
      <c r="K10" s="19">
        <v>44805</v>
      </c>
      <c r="L10" s="149" t="s">
        <v>844</v>
      </c>
      <c r="M10" s="80"/>
    </row>
    <row r="11" spans="1:13" ht="15" thickBot="1" x14ac:dyDescent="0.25">
      <c r="A11" s="248"/>
      <c r="B11" s="248"/>
      <c r="C11" s="248"/>
      <c r="D11" s="248"/>
      <c r="E11" s="248"/>
      <c r="F11" s="248"/>
      <c r="G11" s="248"/>
      <c r="H11" s="276"/>
      <c r="I11" s="269"/>
      <c r="J11" s="269"/>
      <c r="K11" s="269"/>
    </row>
    <row r="12" spans="1:13" ht="15" x14ac:dyDescent="0.2">
      <c r="A12" s="60" t="s">
        <v>96</v>
      </c>
      <c r="B12" s="98"/>
      <c r="C12" s="98"/>
      <c r="D12" s="98"/>
      <c r="E12" s="98"/>
      <c r="F12" s="61"/>
      <c r="G12" s="61"/>
      <c r="H12" s="257">
        <f>SUMIFS(H4:H11, G4:G11, "no")</f>
        <v>9016</v>
      </c>
      <c r="I12" s="269"/>
      <c r="J12" s="269"/>
      <c r="K12" s="269"/>
      <c r="L12" s="72" t="s">
        <v>97</v>
      </c>
    </row>
    <row r="13" spans="1:13" x14ac:dyDescent="0.2">
      <c r="A13" s="62" t="s">
        <v>98</v>
      </c>
      <c r="B13" s="44" t="s">
        <v>51</v>
      </c>
      <c r="C13" s="44" t="s">
        <v>52</v>
      </c>
      <c r="D13" s="44" t="s">
        <v>51</v>
      </c>
      <c r="E13" s="44" t="s">
        <v>51</v>
      </c>
      <c r="F13" s="44" t="s">
        <v>51</v>
      </c>
      <c r="G13" s="44" t="s">
        <v>52</v>
      </c>
      <c r="H13" s="63">
        <f>SUMIFS($H$4:$H$11, $B$4:$B$11, "yes")</f>
        <v>4516</v>
      </c>
      <c r="I13" s="269"/>
      <c r="J13" s="269"/>
      <c r="K13" s="269"/>
      <c r="L13" s="72" t="s">
        <v>97</v>
      </c>
    </row>
    <row r="14" spans="1:13" x14ac:dyDescent="0.2">
      <c r="A14" s="62" t="s">
        <v>99</v>
      </c>
      <c r="B14" s="44" t="s">
        <v>51</v>
      </c>
      <c r="C14" s="44" t="s">
        <v>52</v>
      </c>
      <c r="D14" s="44" t="s">
        <v>51</v>
      </c>
      <c r="E14" s="44" t="s">
        <v>52</v>
      </c>
      <c r="F14" s="44" t="s">
        <v>51</v>
      </c>
      <c r="G14" s="44" t="s">
        <v>52</v>
      </c>
      <c r="H14" s="63">
        <f>SUMIFS($H$4:$H$11, $B$4:$B$11, "yes", $D$4:$D$11, "yes", $F$4:$F$11, "yes")</f>
        <v>0</v>
      </c>
      <c r="L14" s="72" t="s">
        <v>97</v>
      </c>
    </row>
    <row r="15" spans="1:13" x14ac:dyDescent="0.2">
      <c r="A15" s="62" t="s">
        <v>100</v>
      </c>
      <c r="B15" s="44" t="s">
        <v>51</v>
      </c>
      <c r="C15" s="44" t="s">
        <v>52</v>
      </c>
      <c r="D15" s="44" t="s">
        <v>52</v>
      </c>
      <c r="E15" s="44" t="s">
        <v>52</v>
      </c>
      <c r="F15" s="44" t="s">
        <v>51</v>
      </c>
      <c r="G15" s="44" t="s">
        <v>52</v>
      </c>
      <c r="H15" s="63">
        <f>SUMIFS($H$4:$H$11, $B$4:$B$11, "yes", $D$4:$D$11, "no", $F$4:$F$11, "yes")</f>
        <v>0</v>
      </c>
      <c r="L15" s="72" t="s">
        <v>97</v>
      </c>
    </row>
    <row r="16" spans="1:13" x14ac:dyDescent="0.2">
      <c r="A16" s="62" t="s">
        <v>101</v>
      </c>
      <c r="B16" s="44" t="s">
        <v>51</v>
      </c>
      <c r="C16" s="44" t="s">
        <v>52</v>
      </c>
      <c r="D16" s="44" t="s">
        <v>51</v>
      </c>
      <c r="E16" s="44" t="s">
        <v>51</v>
      </c>
      <c r="F16" s="44" t="s">
        <v>52</v>
      </c>
      <c r="G16" s="44" t="s">
        <v>52</v>
      </c>
      <c r="H16" s="63">
        <f>SUMIFS($H$4:$H$11, $B$4:$B$11, "yes", $D$4:$D$11, "yes", $E$4:$E$11, "yes")</f>
        <v>0</v>
      </c>
      <c r="L16" s="72" t="s">
        <v>97</v>
      </c>
    </row>
    <row r="17" spans="1:12" x14ac:dyDescent="0.2">
      <c r="A17" s="62" t="s">
        <v>102</v>
      </c>
      <c r="B17" s="44" t="s">
        <v>51</v>
      </c>
      <c r="C17" s="44" t="s">
        <v>52</v>
      </c>
      <c r="D17" s="44" t="s">
        <v>52</v>
      </c>
      <c r="E17" s="44" t="s">
        <v>51</v>
      </c>
      <c r="F17" s="44" t="s">
        <v>52</v>
      </c>
      <c r="G17" s="44" t="s">
        <v>52</v>
      </c>
      <c r="H17" s="63">
        <f>SUMIFS($H$4:$H$11, $B$4:$B$11, "yes", $D$4:$D$11, "no", $E$4:$E$11, "yes")</f>
        <v>4516</v>
      </c>
      <c r="L17" s="72" t="s">
        <v>97</v>
      </c>
    </row>
    <row r="18" spans="1:12" ht="18.600000000000001" customHeight="1" thickBot="1" x14ac:dyDescent="0.25">
      <c r="A18" s="245" t="s">
        <v>103</v>
      </c>
      <c r="B18" s="343" t="s">
        <v>52</v>
      </c>
      <c r="C18" s="343" t="s">
        <v>52</v>
      </c>
      <c r="D18" s="343" t="s">
        <v>52</v>
      </c>
      <c r="E18" s="343" t="s">
        <v>52</v>
      </c>
      <c r="F18" s="343" t="s">
        <v>52</v>
      </c>
      <c r="G18" s="343" t="s">
        <v>51</v>
      </c>
      <c r="H18" s="345">
        <f>SUMIFS(H4:H11, G4:G11, "yes")</f>
        <v>0</v>
      </c>
      <c r="L18" s="72" t="s">
        <v>97</v>
      </c>
    </row>
    <row r="21" spans="1:12" ht="15" x14ac:dyDescent="0.2">
      <c r="A21" s="396" t="s">
        <v>104</v>
      </c>
    </row>
  </sheetData>
  <hyperlinks>
    <hyperlink ref="L10" r:id="rId1" xr:uid="{A7AF67CF-5B08-41F1-8FDE-270413C832A6}"/>
    <hyperlink ref="M4" r:id="rId2" xr:uid="{19BE8508-0FB8-4932-8FB8-73A469BBDE29}"/>
    <hyperlink ref="L4" r:id="rId3" xr:uid="{212E9784-2314-435D-9A74-AEF86C2C1D63}"/>
    <hyperlink ref="L5" r:id="rId4" xr:uid="{BA8877A2-0EF6-4B80-8D0F-C345C7895738}"/>
    <hyperlink ref="L6" r:id="rId5" xr:uid="{8FEA372B-C79F-4461-A2BC-807E2A2AC458}"/>
    <hyperlink ref="L9" r:id="rId6" xr:uid="{60CA2D1E-E19A-4E6D-890B-7A3F73845617}"/>
  </hyperlinks>
  <pageMargins left="0.7" right="0.7" top="0.75" bottom="0.75" header="0.3" footer="0.3"/>
  <pageSetup paperSize="9" orientation="portrait" r:id="rId7"/>
  <legacyDrawing r:id="rId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E5B1E-6376-4014-8773-C0C7E5A1833E}">
  <dimension ref="A2:M27"/>
  <sheetViews>
    <sheetView zoomScale="91" zoomScaleNormal="100" zoomScaleSheetLayoutView="124" workbookViewId="0">
      <selection activeCell="J28" sqref="J28"/>
    </sheetView>
  </sheetViews>
  <sheetFormatPr defaultColWidth="8.83203125" defaultRowHeight="14.25" x14ac:dyDescent="0.2"/>
  <cols>
    <col min="1" max="1" width="49.1640625" style="2" customWidth="1"/>
    <col min="2" max="7" width="14.6640625" style="51" customWidth="1"/>
    <col min="8" max="8" width="19" style="47" customWidth="1"/>
    <col min="9" max="11" width="22.33203125" style="48" customWidth="1"/>
    <col min="12" max="13" width="43" style="56" customWidth="1"/>
    <col min="14" max="16384" width="8.83203125" style="2"/>
  </cols>
  <sheetData>
    <row r="2" spans="1:13" ht="15" x14ac:dyDescent="0.2">
      <c r="A2" s="2" t="s">
        <v>845</v>
      </c>
    </row>
    <row r="3" spans="1:13" s="101" customFormat="1" ht="30" x14ac:dyDescent="0.2">
      <c r="A3" s="196" t="s">
        <v>37</v>
      </c>
      <c r="B3" s="197" t="s">
        <v>38</v>
      </c>
      <c r="C3" s="197" t="s">
        <v>39</v>
      </c>
      <c r="D3" s="197" t="s">
        <v>40</v>
      </c>
      <c r="E3" s="197" t="s">
        <v>41</v>
      </c>
      <c r="F3" s="197" t="s">
        <v>42</v>
      </c>
      <c r="G3" s="196" t="s">
        <v>43</v>
      </c>
      <c r="H3" s="259" t="s">
        <v>44</v>
      </c>
      <c r="I3" s="260" t="s">
        <v>45</v>
      </c>
      <c r="J3" s="260" t="s">
        <v>46</v>
      </c>
      <c r="K3" s="260" t="s">
        <v>47</v>
      </c>
      <c r="L3" s="118" t="s">
        <v>48</v>
      </c>
      <c r="M3" s="39" t="s">
        <v>249</v>
      </c>
    </row>
    <row r="4" spans="1:13" ht="28.5" x14ac:dyDescent="0.2">
      <c r="A4" s="45" t="s">
        <v>846</v>
      </c>
      <c r="B4" s="81" t="s">
        <v>51</v>
      </c>
      <c r="C4" s="81" t="s">
        <v>52</v>
      </c>
      <c r="D4" s="81" t="s">
        <v>51</v>
      </c>
      <c r="E4" s="81" t="s">
        <v>52</v>
      </c>
      <c r="F4" s="81" t="s">
        <v>51</v>
      </c>
      <c r="G4" s="81" t="s">
        <v>52</v>
      </c>
      <c r="H4" s="59">
        <v>83</v>
      </c>
      <c r="I4" s="201">
        <v>44713</v>
      </c>
      <c r="J4" s="201">
        <v>45291</v>
      </c>
      <c r="K4" s="202" t="s">
        <v>56</v>
      </c>
      <c r="L4" s="143" t="s">
        <v>847</v>
      </c>
      <c r="M4" s="72"/>
    </row>
    <row r="5" spans="1:13" ht="28.5" x14ac:dyDescent="0.2">
      <c r="A5" s="45" t="s">
        <v>848</v>
      </c>
      <c r="B5" s="81" t="s">
        <v>51</v>
      </c>
      <c r="C5" s="81" t="s">
        <v>52</v>
      </c>
      <c r="D5" s="81" t="s">
        <v>51</v>
      </c>
      <c r="E5" s="81" t="s">
        <v>52</v>
      </c>
      <c r="F5" s="81" t="s">
        <v>51</v>
      </c>
      <c r="G5" s="81" t="s">
        <v>52</v>
      </c>
      <c r="H5" s="59">
        <v>23</v>
      </c>
      <c r="I5" s="201">
        <v>44713</v>
      </c>
      <c r="J5" s="201">
        <v>45291</v>
      </c>
      <c r="K5" s="202" t="s">
        <v>56</v>
      </c>
      <c r="L5" s="143" t="s">
        <v>847</v>
      </c>
      <c r="M5" s="72"/>
    </row>
    <row r="6" spans="1:13" ht="28.5" x14ac:dyDescent="0.2">
      <c r="A6" s="45" t="s">
        <v>849</v>
      </c>
      <c r="B6" s="81" t="s">
        <v>51</v>
      </c>
      <c r="C6" s="81" t="s">
        <v>52</v>
      </c>
      <c r="D6" s="81" t="s">
        <v>51</v>
      </c>
      <c r="E6" s="81" t="s">
        <v>52</v>
      </c>
      <c r="F6" s="81" t="s">
        <v>51</v>
      </c>
      <c r="G6" s="81" t="s">
        <v>52</v>
      </c>
      <c r="H6" s="59">
        <v>208</v>
      </c>
      <c r="I6" s="201">
        <v>44713</v>
      </c>
      <c r="J6" s="201">
        <v>45291</v>
      </c>
      <c r="K6" s="202" t="s">
        <v>56</v>
      </c>
      <c r="L6" s="143" t="s">
        <v>847</v>
      </c>
      <c r="M6" s="72"/>
    </row>
    <row r="7" spans="1:13" ht="28.5" x14ac:dyDescent="0.2">
      <c r="A7" s="45" t="s">
        <v>850</v>
      </c>
      <c r="B7" s="81" t="s">
        <v>51</v>
      </c>
      <c r="C7" s="81" t="s">
        <v>52</v>
      </c>
      <c r="D7" s="81" t="s">
        <v>51</v>
      </c>
      <c r="E7" s="81" t="s">
        <v>52</v>
      </c>
      <c r="F7" s="81" t="s">
        <v>51</v>
      </c>
      <c r="G7" s="81" t="s">
        <v>52</v>
      </c>
      <c r="H7" s="59">
        <v>20</v>
      </c>
      <c r="I7" s="201">
        <v>44713</v>
      </c>
      <c r="J7" s="201">
        <v>45291</v>
      </c>
      <c r="K7" s="202" t="s">
        <v>56</v>
      </c>
      <c r="L7" s="149"/>
      <c r="M7" s="72"/>
    </row>
    <row r="8" spans="1:13" ht="42.75" x14ac:dyDescent="0.2">
      <c r="A8" s="45" t="s">
        <v>851</v>
      </c>
      <c r="B8" s="45" t="s">
        <v>51</v>
      </c>
      <c r="C8" s="45" t="s">
        <v>52</v>
      </c>
      <c r="D8" s="45" t="s">
        <v>51</v>
      </c>
      <c r="E8" s="45" t="s">
        <v>52</v>
      </c>
      <c r="F8" s="45" t="s">
        <v>51</v>
      </c>
      <c r="G8" s="45" t="s">
        <v>52</v>
      </c>
      <c r="H8" s="59">
        <v>6.3</v>
      </c>
      <c r="I8" s="201">
        <v>44713</v>
      </c>
      <c r="J8" s="201">
        <v>45291</v>
      </c>
      <c r="K8" s="201" t="s">
        <v>56</v>
      </c>
      <c r="L8" s="149"/>
      <c r="M8" s="72"/>
    </row>
    <row r="9" spans="1:13" ht="57" x14ac:dyDescent="0.2">
      <c r="A9" s="45" t="s">
        <v>852</v>
      </c>
      <c r="B9" s="45" t="s">
        <v>52</v>
      </c>
      <c r="C9" s="45" t="s">
        <v>51</v>
      </c>
      <c r="D9" s="45" t="s">
        <v>51</v>
      </c>
      <c r="E9" s="45" t="s">
        <v>51</v>
      </c>
      <c r="F9" s="45" t="s">
        <v>52</v>
      </c>
      <c r="G9" s="45" t="s">
        <v>52</v>
      </c>
      <c r="H9" s="59">
        <v>256.64600000000002</v>
      </c>
      <c r="I9" s="201">
        <v>44713</v>
      </c>
      <c r="J9" s="201">
        <v>45291</v>
      </c>
      <c r="K9" s="201" t="s">
        <v>56</v>
      </c>
      <c r="L9" s="161"/>
      <c r="M9" s="72"/>
    </row>
    <row r="10" spans="1:13" ht="28.5" x14ac:dyDescent="0.2">
      <c r="A10" s="45" t="s">
        <v>853</v>
      </c>
      <c r="B10" s="45" t="s">
        <v>52</v>
      </c>
      <c r="C10" s="45" t="s">
        <v>51</v>
      </c>
      <c r="D10" s="45" t="s">
        <v>51</v>
      </c>
      <c r="E10" s="45" t="s">
        <v>51</v>
      </c>
      <c r="F10" s="45" t="s">
        <v>52</v>
      </c>
      <c r="G10" s="45" t="s">
        <v>52</v>
      </c>
      <c r="H10" s="59">
        <v>80</v>
      </c>
      <c r="I10" s="201">
        <v>44713</v>
      </c>
      <c r="J10" s="201">
        <v>45291</v>
      </c>
      <c r="K10" s="201" t="s">
        <v>56</v>
      </c>
      <c r="L10" s="161"/>
      <c r="M10" s="72"/>
    </row>
    <row r="11" spans="1:13" ht="57" x14ac:dyDescent="0.2">
      <c r="A11" s="45" t="s">
        <v>854</v>
      </c>
      <c r="B11" s="45" t="s">
        <v>52</v>
      </c>
      <c r="C11" s="45" t="s">
        <v>51</v>
      </c>
      <c r="D11" s="45" t="s">
        <v>51</v>
      </c>
      <c r="E11" s="45" t="s">
        <v>51</v>
      </c>
      <c r="F11" s="45" t="s">
        <v>52</v>
      </c>
      <c r="G11" s="45" t="s">
        <v>52</v>
      </c>
      <c r="H11" s="59">
        <v>235</v>
      </c>
      <c r="I11" s="201">
        <v>44713</v>
      </c>
      <c r="J11" s="201">
        <v>45291</v>
      </c>
      <c r="K11" s="201" t="s">
        <v>56</v>
      </c>
      <c r="L11" s="161"/>
      <c r="M11" s="72"/>
    </row>
    <row r="12" spans="1:13" ht="28.5" x14ac:dyDescent="0.2">
      <c r="A12" s="45" t="s">
        <v>855</v>
      </c>
      <c r="B12" s="45" t="s">
        <v>51</v>
      </c>
      <c r="C12" s="45" t="s">
        <v>52</v>
      </c>
      <c r="D12" s="45" t="s">
        <v>52</v>
      </c>
      <c r="E12" s="45" t="s">
        <v>51</v>
      </c>
      <c r="F12" s="45" t="s">
        <v>52</v>
      </c>
      <c r="G12" s="45" t="s">
        <v>52</v>
      </c>
      <c r="H12" s="59">
        <v>394.5</v>
      </c>
      <c r="I12" s="201" t="s">
        <v>56</v>
      </c>
      <c r="J12" s="201">
        <v>45291</v>
      </c>
      <c r="K12" s="201" t="s">
        <v>56</v>
      </c>
      <c r="L12" s="161"/>
      <c r="M12" s="72"/>
    </row>
    <row r="13" spans="1:13" ht="42.75" x14ac:dyDescent="0.2">
      <c r="A13" s="45" t="s">
        <v>856</v>
      </c>
      <c r="B13" s="45" t="s">
        <v>51</v>
      </c>
      <c r="C13" s="45" t="s">
        <v>52</v>
      </c>
      <c r="D13" s="45" t="s">
        <v>52</v>
      </c>
      <c r="E13" s="45" t="s">
        <v>51</v>
      </c>
      <c r="F13" s="45" t="s">
        <v>52</v>
      </c>
      <c r="G13" s="45" t="s">
        <v>52</v>
      </c>
      <c r="H13" s="59">
        <v>378.7</v>
      </c>
      <c r="I13" s="201" t="s">
        <v>56</v>
      </c>
      <c r="J13" s="201">
        <v>45291</v>
      </c>
      <c r="K13" s="201" t="s">
        <v>56</v>
      </c>
      <c r="L13" s="161"/>
      <c r="M13" s="72"/>
    </row>
    <row r="14" spans="1:13" ht="28.5" x14ac:dyDescent="0.2">
      <c r="A14" s="45" t="s">
        <v>857</v>
      </c>
      <c r="B14" s="45" t="s">
        <v>51</v>
      </c>
      <c r="C14" s="45" t="s">
        <v>52</v>
      </c>
      <c r="D14" s="45" t="s">
        <v>52</v>
      </c>
      <c r="E14" s="45" t="s">
        <v>51</v>
      </c>
      <c r="F14" s="45" t="s">
        <v>52</v>
      </c>
      <c r="G14" s="45" t="s">
        <v>52</v>
      </c>
      <c r="H14" s="59">
        <v>1462</v>
      </c>
      <c r="I14" s="201" t="s">
        <v>56</v>
      </c>
      <c r="J14" s="201">
        <v>45292</v>
      </c>
      <c r="K14" s="201" t="s">
        <v>56</v>
      </c>
      <c r="L14" s="161"/>
      <c r="M14" s="72"/>
    </row>
    <row r="15" spans="1:13" ht="28.5" x14ac:dyDescent="0.2">
      <c r="A15" s="45" t="s">
        <v>858</v>
      </c>
      <c r="B15" s="45" t="s">
        <v>52</v>
      </c>
      <c r="C15" s="45" t="s">
        <v>51</v>
      </c>
      <c r="D15" s="45" t="s">
        <v>51</v>
      </c>
      <c r="E15" s="45" t="s">
        <v>52</v>
      </c>
      <c r="F15" s="45" t="s">
        <v>51</v>
      </c>
      <c r="G15" s="45" t="s">
        <v>52</v>
      </c>
      <c r="H15" s="59">
        <v>500</v>
      </c>
      <c r="I15" s="201" t="s">
        <v>56</v>
      </c>
      <c r="J15" s="201">
        <v>45293</v>
      </c>
      <c r="K15" s="201" t="s">
        <v>56</v>
      </c>
      <c r="L15" s="161"/>
      <c r="M15" s="72"/>
    </row>
    <row r="16" spans="1:13" ht="42.75" x14ac:dyDescent="0.2">
      <c r="A16" s="45" t="s">
        <v>859</v>
      </c>
      <c r="B16" s="81" t="s">
        <v>51</v>
      </c>
      <c r="C16" s="81" t="s">
        <v>52</v>
      </c>
      <c r="D16" s="81" t="s">
        <v>52</v>
      </c>
      <c r="E16" s="81" t="s">
        <v>51</v>
      </c>
      <c r="F16" s="81" t="s">
        <v>52</v>
      </c>
      <c r="G16" s="81" t="s">
        <v>52</v>
      </c>
      <c r="H16" s="59">
        <v>73</v>
      </c>
      <c r="I16" s="201">
        <v>44927</v>
      </c>
      <c r="J16" s="201">
        <v>45657</v>
      </c>
      <c r="K16" s="202" t="s">
        <v>56</v>
      </c>
      <c r="L16" s="161"/>
      <c r="M16" s="72"/>
    </row>
    <row r="17" spans="1:12" ht="15" thickBot="1" x14ac:dyDescent="0.25"/>
    <row r="18" spans="1:12" ht="15" x14ac:dyDescent="0.2">
      <c r="A18" s="60" t="s">
        <v>96</v>
      </c>
      <c r="B18" s="61"/>
      <c r="C18" s="61"/>
      <c r="D18" s="61"/>
      <c r="E18" s="61"/>
      <c r="F18" s="61"/>
      <c r="G18" s="61"/>
      <c r="H18" s="103">
        <f>SUMIFS(H4:H17, G4:G17, "no")</f>
        <v>3720.1459999999997</v>
      </c>
      <c r="L18" s="56" t="s">
        <v>97</v>
      </c>
    </row>
    <row r="19" spans="1:12" x14ac:dyDescent="0.2">
      <c r="A19" s="62" t="s">
        <v>98</v>
      </c>
      <c r="B19" s="45" t="s">
        <v>51</v>
      </c>
      <c r="C19" s="45" t="s">
        <v>52</v>
      </c>
      <c r="D19" s="45" t="s">
        <v>51</v>
      </c>
      <c r="E19" s="45" t="s">
        <v>51</v>
      </c>
      <c r="F19" s="45" t="s">
        <v>51</v>
      </c>
      <c r="G19" s="45" t="s">
        <v>52</v>
      </c>
      <c r="H19" s="63">
        <f>SUMIFS($H$4:$H$17, $B$4:$B$17, "yes")</f>
        <v>2648.5</v>
      </c>
      <c r="L19" s="56" t="s">
        <v>97</v>
      </c>
    </row>
    <row r="20" spans="1:12" x14ac:dyDescent="0.2">
      <c r="A20" s="62" t="s">
        <v>99</v>
      </c>
      <c r="B20" s="45" t="s">
        <v>51</v>
      </c>
      <c r="C20" s="45" t="s">
        <v>52</v>
      </c>
      <c r="D20" s="45" t="s">
        <v>51</v>
      </c>
      <c r="E20" s="45" t="s">
        <v>52</v>
      </c>
      <c r="F20" s="45" t="s">
        <v>51</v>
      </c>
      <c r="G20" s="45" t="s">
        <v>52</v>
      </c>
      <c r="H20" s="63">
        <f>SUMIFS($H$4:$H$17, $B$4:$B$17, "yes", $D$4:$D$17, "yes", $F$4:$F$17, "yes")</f>
        <v>340.3</v>
      </c>
      <c r="L20" s="56" t="s">
        <v>97</v>
      </c>
    </row>
    <row r="21" spans="1:12" x14ac:dyDescent="0.2">
      <c r="A21" s="62" t="s">
        <v>100</v>
      </c>
      <c r="B21" s="45" t="s">
        <v>51</v>
      </c>
      <c r="C21" s="45" t="s">
        <v>52</v>
      </c>
      <c r="D21" s="45" t="s">
        <v>52</v>
      </c>
      <c r="E21" s="45" t="s">
        <v>52</v>
      </c>
      <c r="F21" s="45" t="s">
        <v>51</v>
      </c>
      <c r="G21" s="45" t="s">
        <v>52</v>
      </c>
      <c r="H21" s="63">
        <f>SUMIFS($H$4:$H$17, $B$4:$B$17, "yes", $D$4:$D$17, "no", $F$4:$F$17, "yes")</f>
        <v>0</v>
      </c>
      <c r="L21" s="56" t="s">
        <v>97</v>
      </c>
    </row>
    <row r="22" spans="1:12" x14ac:dyDescent="0.2">
      <c r="A22" s="62" t="s">
        <v>101</v>
      </c>
      <c r="B22" s="45" t="s">
        <v>51</v>
      </c>
      <c r="C22" s="45" t="s">
        <v>52</v>
      </c>
      <c r="D22" s="45" t="s">
        <v>51</v>
      </c>
      <c r="E22" s="45" t="s">
        <v>51</v>
      </c>
      <c r="F22" s="45" t="s">
        <v>52</v>
      </c>
      <c r="G22" s="45" t="s">
        <v>52</v>
      </c>
      <c r="H22" s="63">
        <f>SUMIFS($H$4:$H$17, $B$4:$B$17, "yes", $D$4:$D$17, "yes", $E$4:$E$17, "yes")</f>
        <v>0</v>
      </c>
      <c r="L22" s="56" t="s">
        <v>97</v>
      </c>
    </row>
    <row r="23" spans="1:12" x14ac:dyDescent="0.2">
      <c r="A23" s="62" t="s">
        <v>102</v>
      </c>
      <c r="B23" s="45" t="s">
        <v>51</v>
      </c>
      <c r="C23" s="45" t="s">
        <v>52</v>
      </c>
      <c r="D23" s="45" t="s">
        <v>52</v>
      </c>
      <c r="E23" s="45" t="s">
        <v>51</v>
      </c>
      <c r="F23" s="45" t="s">
        <v>52</v>
      </c>
      <c r="G23" s="45" t="s">
        <v>52</v>
      </c>
      <c r="H23" s="63">
        <f>SUMIFS($H$4:$H$17, $B$4:$B$17, "yes", $D$4:$D$17, "no", $E$4:$E$17, "yes")</f>
        <v>2308.1999999999998</v>
      </c>
      <c r="L23" s="56" t="s">
        <v>97</v>
      </c>
    </row>
    <row r="24" spans="1:12" ht="15" thickBot="1" x14ac:dyDescent="0.25">
      <c r="A24" s="341" t="s">
        <v>103</v>
      </c>
      <c r="B24" s="342" t="s">
        <v>52</v>
      </c>
      <c r="C24" s="342" t="s">
        <v>52</v>
      </c>
      <c r="D24" s="342" t="s">
        <v>52</v>
      </c>
      <c r="E24" s="342" t="s">
        <v>52</v>
      </c>
      <c r="F24" s="342" t="s">
        <v>52</v>
      </c>
      <c r="G24" s="342" t="s">
        <v>51</v>
      </c>
      <c r="H24" s="247">
        <f>SUMIFS(H4:H17, G4:G17, "yes")</f>
        <v>0</v>
      </c>
      <c r="L24" s="56" t="s">
        <v>97</v>
      </c>
    </row>
    <row r="27" spans="1:12" ht="15" x14ac:dyDescent="0.2">
      <c r="A27" s="396" t="s">
        <v>104</v>
      </c>
    </row>
  </sheetData>
  <phoneticPr fontId="11" type="noConversion"/>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1B708-C334-4C0A-B750-91552D6F9AB9}">
  <dimension ref="A2:M29"/>
  <sheetViews>
    <sheetView topLeftCell="A2" zoomScale="52" zoomScaleNormal="85" workbookViewId="0">
      <selection activeCell="A29" sqref="A29"/>
    </sheetView>
  </sheetViews>
  <sheetFormatPr defaultColWidth="8.83203125" defaultRowHeight="14.25" x14ac:dyDescent="0.2"/>
  <cols>
    <col min="1" max="1" width="50.83203125" style="2" customWidth="1"/>
    <col min="2" max="7" width="12.83203125" style="2" customWidth="1"/>
    <col min="8" max="8" width="15.6640625" style="47" customWidth="1"/>
    <col min="9" max="11" width="19.6640625" style="48" customWidth="1"/>
    <col min="12" max="13" width="41.83203125" style="2" customWidth="1"/>
    <col min="14" max="16384" width="8.83203125" style="2"/>
  </cols>
  <sheetData>
    <row r="2" spans="1:13" ht="15" x14ac:dyDescent="0.2">
      <c r="A2" s="2" t="s">
        <v>860</v>
      </c>
    </row>
    <row r="3" spans="1:13" s="101" customFormat="1" ht="45" x14ac:dyDescent="0.2">
      <c r="A3" s="196" t="s">
        <v>37</v>
      </c>
      <c r="B3" s="197" t="s">
        <v>38</v>
      </c>
      <c r="C3" s="197" t="s">
        <v>39</v>
      </c>
      <c r="D3" s="197" t="s">
        <v>40</v>
      </c>
      <c r="E3" s="197" t="s">
        <v>41</v>
      </c>
      <c r="F3" s="197" t="s">
        <v>42</v>
      </c>
      <c r="G3" s="196" t="s">
        <v>43</v>
      </c>
      <c r="H3" s="259" t="s">
        <v>44</v>
      </c>
      <c r="I3" s="260" t="s">
        <v>45</v>
      </c>
      <c r="J3" s="260" t="s">
        <v>46</v>
      </c>
      <c r="K3" s="260" t="s">
        <v>47</v>
      </c>
      <c r="L3" s="118" t="s">
        <v>48</v>
      </c>
      <c r="M3" s="39" t="s">
        <v>249</v>
      </c>
    </row>
    <row r="4" spans="1:13" ht="57" x14ac:dyDescent="0.2">
      <c r="A4" s="81" t="s">
        <v>861</v>
      </c>
      <c r="B4" s="222" t="s">
        <v>51</v>
      </c>
      <c r="C4" s="222" t="s">
        <v>51</v>
      </c>
      <c r="D4" s="222" t="s">
        <v>52</v>
      </c>
      <c r="E4" s="222" t="s">
        <v>51</v>
      </c>
      <c r="F4" s="222" t="s">
        <v>52</v>
      </c>
      <c r="G4" s="222" t="s">
        <v>52</v>
      </c>
      <c r="H4" s="223">
        <v>36</v>
      </c>
      <c r="I4" s="388" t="s">
        <v>862</v>
      </c>
      <c r="J4" s="388">
        <v>44772</v>
      </c>
      <c r="K4" s="389" t="s">
        <v>56</v>
      </c>
      <c r="L4" s="220" t="s">
        <v>863</v>
      </c>
      <c r="M4" s="18"/>
    </row>
    <row r="5" spans="1:13" ht="128.25" x14ac:dyDescent="0.2">
      <c r="A5" s="45" t="s">
        <v>864</v>
      </c>
      <c r="B5" s="222" t="s">
        <v>51</v>
      </c>
      <c r="C5" s="222" t="s">
        <v>51</v>
      </c>
      <c r="D5" s="222" t="s">
        <v>52</v>
      </c>
      <c r="E5" s="222" t="s">
        <v>51</v>
      </c>
      <c r="F5" s="222" t="s">
        <v>52</v>
      </c>
      <c r="G5" s="222" t="s">
        <v>52</v>
      </c>
      <c r="H5" s="223">
        <v>18</v>
      </c>
      <c r="I5" s="388" t="s">
        <v>862</v>
      </c>
      <c r="J5" s="388">
        <v>44772</v>
      </c>
      <c r="K5" s="389" t="s">
        <v>56</v>
      </c>
      <c r="L5" s="220" t="s">
        <v>863</v>
      </c>
      <c r="M5" s="18"/>
    </row>
    <row r="6" spans="1:13" ht="71.25" x14ac:dyDescent="0.2">
      <c r="A6" s="45" t="s">
        <v>865</v>
      </c>
      <c r="B6" s="222" t="s">
        <v>51</v>
      </c>
      <c r="C6" s="222" t="s">
        <v>51</v>
      </c>
      <c r="D6" s="222" t="s">
        <v>52</v>
      </c>
      <c r="E6" s="222" t="s">
        <v>51</v>
      </c>
      <c r="F6" s="222" t="s">
        <v>52</v>
      </c>
      <c r="G6" s="222" t="s">
        <v>52</v>
      </c>
      <c r="H6" s="223" t="s">
        <v>56</v>
      </c>
      <c r="I6" s="388">
        <v>44621</v>
      </c>
      <c r="J6" s="388">
        <v>44681</v>
      </c>
      <c r="K6" s="389" t="s">
        <v>56</v>
      </c>
      <c r="L6" s="82" t="s">
        <v>866</v>
      </c>
      <c r="M6" s="18"/>
    </row>
    <row r="7" spans="1:13" ht="71.25" x14ac:dyDescent="0.2">
      <c r="A7" s="45" t="s">
        <v>867</v>
      </c>
      <c r="B7" s="222" t="s">
        <v>51</v>
      </c>
      <c r="C7" s="222" t="s">
        <v>51</v>
      </c>
      <c r="D7" s="222" t="s">
        <v>52</v>
      </c>
      <c r="E7" s="222" t="s">
        <v>51</v>
      </c>
      <c r="F7" s="222" t="s">
        <v>52</v>
      </c>
      <c r="G7" s="222" t="s">
        <v>52</v>
      </c>
      <c r="H7" s="223">
        <v>90</v>
      </c>
      <c r="I7" s="388">
        <v>44682</v>
      </c>
      <c r="J7" s="388">
        <v>44774</v>
      </c>
      <c r="K7" s="389" t="s">
        <v>56</v>
      </c>
      <c r="L7" s="82" t="s">
        <v>868</v>
      </c>
      <c r="M7" s="18"/>
    </row>
    <row r="8" spans="1:13" ht="57" x14ac:dyDescent="0.2">
      <c r="A8" s="45" t="s">
        <v>869</v>
      </c>
      <c r="B8" s="222" t="s">
        <v>51</v>
      </c>
      <c r="C8" s="222" t="s">
        <v>51</v>
      </c>
      <c r="D8" s="222" t="s">
        <v>52</v>
      </c>
      <c r="E8" s="222" t="s">
        <v>51</v>
      </c>
      <c r="F8" s="222" t="s">
        <v>52</v>
      </c>
      <c r="G8" s="222" t="s">
        <v>52</v>
      </c>
      <c r="H8" s="223" t="s">
        <v>56</v>
      </c>
      <c r="I8" s="388">
        <v>44562</v>
      </c>
      <c r="J8" s="388">
        <v>44682</v>
      </c>
      <c r="K8" s="389" t="s">
        <v>56</v>
      </c>
      <c r="L8" s="82" t="s">
        <v>870</v>
      </c>
      <c r="M8" s="18"/>
    </row>
    <row r="9" spans="1:13" ht="99.75" x14ac:dyDescent="0.2">
      <c r="A9" s="81" t="s">
        <v>871</v>
      </c>
      <c r="B9" s="222" t="s">
        <v>51</v>
      </c>
      <c r="C9" s="222" t="s">
        <v>52</v>
      </c>
      <c r="D9" s="222" t="s">
        <v>51</v>
      </c>
      <c r="E9" s="222" t="s">
        <v>52</v>
      </c>
      <c r="F9" s="222" t="s">
        <v>51</v>
      </c>
      <c r="G9" s="222" t="s">
        <v>52</v>
      </c>
      <c r="H9" s="223">
        <v>106</v>
      </c>
      <c r="I9" s="388">
        <v>44621</v>
      </c>
      <c r="J9" s="388" t="s">
        <v>56</v>
      </c>
      <c r="K9" s="389" t="s">
        <v>56</v>
      </c>
      <c r="L9" s="82" t="s">
        <v>872</v>
      </c>
      <c r="M9" s="18"/>
    </row>
    <row r="10" spans="1:13" ht="85.5" x14ac:dyDescent="0.2">
      <c r="A10" s="81" t="s">
        <v>873</v>
      </c>
      <c r="B10" s="222" t="s">
        <v>51</v>
      </c>
      <c r="C10" s="222" t="s">
        <v>52</v>
      </c>
      <c r="D10" s="222" t="s">
        <v>52</v>
      </c>
      <c r="E10" s="222" t="s">
        <v>52</v>
      </c>
      <c r="F10" s="222" t="s">
        <v>51</v>
      </c>
      <c r="G10" s="222" t="s">
        <v>52</v>
      </c>
      <c r="H10" s="223" t="s">
        <v>56</v>
      </c>
      <c r="I10" s="388">
        <v>44621</v>
      </c>
      <c r="J10" s="388">
        <v>44652</v>
      </c>
      <c r="K10" s="389" t="s">
        <v>56</v>
      </c>
      <c r="L10" s="82" t="s">
        <v>872</v>
      </c>
      <c r="M10" s="18"/>
    </row>
    <row r="11" spans="1:13" ht="42.75" x14ac:dyDescent="0.2">
      <c r="A11" s="81" t="s">
        <v>874</v>
      </c>
      <c r="B11" s="222" t="s">
        <v>51</v>
      </c>
      <c r="C11" s="222" t="s">
        <v>52</v>
      </c>
      <c r="D11" s="222" t="s">
        <v>52</v>
      </c>
      <c r="E11" s="222" t="s">
        <v>52</v>
      </c>
      <c r="F11" s="222" t="s">
        <v>51</v>
      </c>
      <c r="G11" s="222" t="s">
        <v>52</v>
      </c>
      <c r="H11" s="223" t="s">
        <v>56</v>
      </c>
      <c r="I11" s="388">
        <v>44621</v>
      </c>
      <c r="J11" s="388">
        <v>44652</v>
      </c>
      <c r="K11" s="389" t="s">
        <v>56</v>
      </c>
      <c r="L11" s="82" t="s">
        <v>872</v>
      </c>
      <c r="M11" s="18"/>
    </row>
    <row r="12" spans="1:13" ht="46.5" customHeight="1" x14ac:dyDescent="0.2">
      <c r="A12" s="81" t="s">
        <v>875</v>
      </c>
      <c r="B12" s="222" t="s">
        <v>52</v>
      </c>
      <c r="C12" s="222" t="s">
        <v>51</v>
      </c>
      <c r="D12" s="222" t="s">
        <v>51</v>
      </c>
      <c r="E12" s="222" t="s">
        <v>52</v>
      </c>
      <c r="F12" s="222" t="s">
        <v>51</v>
      </c>
      <c r="G12" s="222" t="s">
        <v>52</v>
      </c>
      <c r="H12" s="223">
        <v>95</v>
      </c>
      <c r="I12" s="388">
        <v>44621</v>
      </c>
      <c r="J12" s="388" t="s">
        <v>56</v>
      </c>
      <c r="K12" s="389" t="s">
        <v>56</v>
      </c>
      <c r="L12" s="82" t="s">
        <v>876</v>
      </c>
      <c r="M12" s="18"/>
    </row>
    <row r="13" spans="1:13" ht="42.75" x14ac:dyDescent="0.2">
      <c r="A13" s="81" t="s">
        <v>877</v>
      </c>
      <c r="B13" s="222" t="s">
        <v>51</v>
      </c>
      <c r="C13" s="222" t="s">
        <v>52</v>
      </c>
      <c r="D13" s="222" t="s">
        <v>51</v>
      </c>
      <c r="E13" s="222" t="s">
        <v>52</v>
      </c>
      <c r="F13" s="222" t="s">
        <v>51</v>
      </c>
      <c r="G13" s="222" t="s">
        <v>52</v>
      </c>
      <c r="H13" s="223">
        <v>35</v>
      </c>
      <c r="I13" s="388">
        <v>44713</v>
      </c>
      <c r="J13" s="388">
        <v>44926</v>
      </c>
      <c r="K13" s="389" t="s">
        <v>56</v>
      </c>
      <c r="L13" s="149" t="s">
        <v>878</v>
      </c>
      <c r="M13" s="18"/>
    </row>
    <row r="14" spans="1:13" ht="42.75" x14ac:dyDescent="0.2">
      <c r="A14" s="81" t="s">
        <v>879</v>
      </c>
      <c r="B14" s="222" t="s">
        <v>52</v>
      </c>
      <c r="C14" s="222" t="s">
        <v>51</v>
      </c>
      <c r="D14" s="222" t="s">
        <v>52</v>
      </c>
      <c r="E14" s="222" t="s">
        <v>52</v>
      </c>
      <c r="F14" s="222" t="s">
        <v>51</v>
      </c>
      <c r="G14" s="222" t="s">
        <v>52</v>
      </c>
      <c r="H14" s="223">
        <v>86</v>
      </c>
      <c r="I14" s="388">
        <v>44713</v>
      </c>
      <c r="J14" s="388">
        <v>44926</v>
      </c>
      <c r="K14" s="389" t="s">
        <v>56</v>
      </c>
      <c r="L14" s="149" t="s">
        <v>878</v>
      </c>
      <c r="M14" s="18"/>
    </row>
    <row r="15" spans="1:13" x14ac:dyDescent="0.2">
      <c r="A15" s="81" t="s">
        <v>880</v>
      </c>
      <c r="B15" s="222" t="s">
        <v>52</v>
      </c>
      <c r="C15" s="222" t="s">
        <v>51</v>
      </c>
      <c r="D15" s="222" t="s">
        <v>52</v>
      </c>
      <c r="E15" s="222" t="s">
        <v>52</v>
      </c>
      <c r="F15" s="222" t="s">
        <v>51</v>
      </c>
      <c r="G15" s="222" t="s">
        <v>52</v>
      </c>
      <c r="H15" s="223">
        <v>22</v>
      </c>
      <c r="I15" s="388">
        <v>44562</v>
      </c>
      <c r="J15" s="388">
        <v>45291</v>
      </c>
      <c r="K15" s="389" t="s">
        <v>56</v>
      </c>
      <c r="L15" s="45" t="s">
        <v>881</v>
      </c>
      <c r="M15" s="18"/>
    </row>
    <row r="16" spans="1:13" ht="51" x14ac:dyDescent="0.2">
      <c r="A16" s="81" t="s">
        <v>882</v>
      </c>
      <c r="B16" s="222" t="s">
        <v>52</v>
      </c>
      <c r="C16" s="222" t="s">
        <v>51</v>
      </c>
      <c r="D16" s="222" t="s">
        <v>52</v>
      </c>
      <c r="E16" s="222" t="s">
        <v>52</v>
      </c>
      <c r="F16" s="222" t="s">
        <v>51</v>
      </c>
      <c r="G16" s="222" t="s">
        <v>52</v>
      </c>
      <c r="H16" s="223">
        <v>1200</v>
      </c>
      <c r="I16" s="388">
        <v>44927</v>
      </c>
      <c r="J16" s="388" t="s">
        <v>222</v>
      </c>
      <c r="K16" s="389">
        <v>44896</v>
      </c>
      <c r="L16" s="22" t="s">
        <v>883</v>
      </c>
      <c r="M16" s="18"/>
    </row>
    <row r="17" spans="1:13" ht="18.600000000000001" customHeight="1" x14ac:dyDescent="0.2">
      <c r="A17" s="81" t="s">
        <v>884</v>
      </c>
      <c r="B17" s="222" t="s">
        <v>52</v>
      </c>
      <c r="C17" s="222" t="s">
        <v>51</v>
      </c>
      <c r="D17" s="222" t="s">
        <v>51</v>
      </c>
      <c r="E17" s="222" t="s">
        <v>51</v>
      </c>
      <c r="F17" s="222" t="s">
        <v>52</v>
      </c>
      <c r="G17" s="222" t="s">
        <v>52</v>
      </c>
      <c r="H17" s="223">
        <v>350</v>
      </c>
      <c r="I17" s="388">
        <v>44927</v>
      </c>
      <c r="J17" s="388">
        <v>45107</v>
      </c>
      <c r="K17" s="389">
        <v>44925</v>
      </c>
      <c r="L17" s="22" t="s">
        <v>885</v>
      </c>
      <c r="M17" s="18"/>
    </row>
    <row r="18" spans="1:13" x14ac:dyDescent="0.2">
      <c r="A18" s="45" t="s">
        <v>886</v>
      </c>
      <c r="B18" s="222" t="s">
        <v>51</v>
      </c>
      <c r="C18" s="222" t="s">
        <v>52</v>
      </c>
      <c r="D18" s="222" t="s">
        <v>51</v>
      </c>
      <c r="E18" s="222" t="s">
        <v>52</v>
      </c>
      <c r="F18" s="222" t="s">
        <v>51</v>
      </c>
      <c r="G18" s="222" t="s">
        <v>52</v>
      </c>
      <c r="H18" s="223">
        <v>35</v>
      </c>
      <c r="I18" s="388">
        <v>44774</v>
      </c>
      <c r="J18" s="388">
        <v>44986</v>
      </c>
      <c r="K18" s="389" t="s">
        <v>56</v>
      </c>
      <c r="L18" s="45" t="s">
        <v>881</v>
      </c>
      <c r="M18" s="18"/>
    </row>
    <row r="19" spans="1:13" ht="15" thickBot="1" x14ac:dyDescent="0.25">
      <c r="I19" s="71"/>
      <c r="J19" s="71"/>
      <c r="K19" s="71"/>
    </row>
    <row r="20" spans="1:13" ht="15" x14ac:dyDescent="0.2">
      <c r="A20" s="17" t="s">
        <v>96</v>
      </c>
      <c r="B20" s="98"/>
      <c r="C20" s="98"/>
      <c r="D20" s="98"/>
      <c r="E20" s="98"/>
      <c r="F20" s="224"/>
      <c r="G20" s="224"/>
      <c r="H20" s="225">
        <f>SUMIFS(H4:H19, G4:G19, "no")</f>
        <v>2073</v>
      </c>
      <c r="L20" s="72" t="s">
        <v>97</v>
      </c>
    </row>
    <row r="21" spans="1:13" x14ac:dyDescent="0.2">
      <c r="A21" s="62" t="s">
        <v>98</v>
      </c>
      <c r="B21" s="44" t="s">
        <v>51</v>
      </c>
      <c r="C21" s="44" t="s">
        <v>52</v>
      </c>
      <c r="D21" s="44" t="s">
        <v>51</v>
      </c>
      <c r="E21" s="44" t="s">
        <v>51</v>
      </c>
      <c r="F21" s="44" t="s">
        <v>51</v>
      </c>
      <c r="G21" s="44" t="s">
        <v>52</v>
      </c>
      <c r="H21" s="63">
        <f>SUMIFS($H$4:$H$19, $B$4:$B$19, "yes")</f>
        <v>320</v>
      </c>
      <c r="L21" s="72" t="s">
        <v>97</v>
      </c>
    </row>
    <row r="22" spans="1:13" x14ac:dyDescent="0.2">
      <c r="A22" s="62" t="s">
        <v>99</v>
      </c>
      <c r="B22" s="44" t="s">
        <v>51</v>
      </c>
      <c r="C22" s="44" t="s">
        <v>52</v>
      </c>
      <c r="D22" s="44" t="s">
        <v>51</v>
      </c>
      <c r="E22" s="44" t="s">
        <v>52</v>
      </c>
      <c r="F22" s="44" t="s">
        <v>51</v>
      </c>
      <c r="G22" s="44" t="s">
        <v>52</v>
      </c>
      <c r="H22" s="63">
        <f>SUMIFS($H$4:$H$19, $B$4:$B$19, "yes", $D$4:$D$19, "yes", $F$4:$F$19, "yes")</f>
        <v>176</v>
      </c>
      <c r="L22" s="72" t="s">
        <v>97</v>
      </c>
    </row>
    <row r="23" spans="1:13" x14ac:dyDescent="0.2">
      <c r="A23" s="62" t="s">
        <v>100</v>
      </c>
      <c r="B23" s="44" t="s">
        <v>51</v>
      </c>
      <c r="C23" s="44" t="s">
        <v>52</v>
      </c>
      <c r="D23" s="44" t="s">
        <v>52</v>
      </c>
      <c r="E23" s="44" t="s">
        <v>52</v>
      </c>
      <c r="F23" s="44" t="s">
        <v>51</v>
      </c>
      <c r="G23" s="44" t="s">
        <v>52</v>
      </c>
      <c r="H23" s="63">
        <f>SUMIFS($H$4:$H$19, $B$4:$B$19, "yes", $D$4:$D$19, "no", $F$4:$F$19, "yes")</f>
        <v>0</v>
      </c>
      <c r="L23" s="72" t="s">
        <v>97</v>
      </c>
    </row>
    <row r="24" spans="1:13" x14ac:dyDescent="0.2">
      <c r="A24" s="62" t="s">
        <v>101</v>
      </c>
      <c r="B24" s="44" t="s">
        <v>51</v>
      </c>
      <c r="C24" s="44" t="s">
        <v>52</v>
      </c>
      <c r="D24" s="44" t="s">
        <v>51</v>
      </c>
      <c r="E24" s="44" t="s">
        <v>51</v>
      </c>
      <c r="F24" s="44" t="s">
        <v>52</v>
      </c>
      <c r="G24" s="44" t="s">
        <v>52</v>
      </c>
      <c r="H24" s="63">
        <f>SUMIFS($H$4:$H$19, $B$4:$B$19, "yes", $D$4:$D$19, "yes", $E$4:$E$19, "yes")</f>
        <v>0</v>
      </c>
      <c r="L24" s="72" t="s">
        <v>97</v>
      </c>
    </row>
    <row r="25" spans="1:13" x14ac:dyDescent="0.2">
      <c r="A25" s="62" t="s">
        <v>102</v>
      </c>
      <c r="B25" s="44" t="s">
        <v>51</v>
      </c>
      <c r="C25" s="44" t="s">
        <v>52</v>
      </c>
      <c r="D25" s="44" t="s">
        <v>52</v>
      </c>
      <c r="E25" s="44" t="s">
        <v>51</v>
      </c>
      <c r="F25" s="44" t="s">
        <v>52</v>
      </c>
      <c r="G25" s="44" t="s">
        <v>52</v>
      </c>
      <c r="H25" s="63">
        <f>SUMIFS($H$4:$H$19, $B$4:$B$19, "yes", $D$4:$D$19, "no", $E$4:$E$19, "yes")</f>
        <v>144</v>
      </c>
      <c r="L25" s="72" t="s">
        <v>97</v>
      </c>
    </row>
    <row r="26" spans="1:13" ht="15" thickBot="1" x14ac:dyDescent="0.25">
      <c r="A26" s="245" t="s">
        <v>103</v>
      </c>
      <c r="B26" s="246"/>
      <c r="C26" s="246"/>
      <c r="D26" s="246"/>
      <c r="E26" s="246"/>
      <c r="F26" s="246"/>
      <c r="G26" s="246"/>
      <c r="H26" s="247">
        <f>SUMIFS(H4:H19, G4:G19, "yes")</f>
        <v>0</v>
      </c>
      <c r="L26" s="72" t="s">
        <v>97</v>
      </c>
    </row>
    <row r="29" spans="1:13" ht="15" x14ac:dyDescent="0.2">
      <c r="A29" s="396" t="s">
        <v>104</v>
      </c>
    </row>
  </sheetData>
  <hyperlinks>
    <hyperlink ref="L13" r:id="rId1" xr:uid="{00000000-0004-0000-0000-000034000000}"/>
    <hyperlink ref="L14" r:id="rId2" xr:uid="{221174BB-398B-4DE9-9CE3-00C28442104C}"/>
    <hyperlink ref="L4" r:id="rId3" xr:uid="{5C2D3F99-3FDC-48F0-80E6-D9E0453044E0}"/>
    <hyperlink ref="L5" r:id="rId4" xr:uid="{AF985212-6212-465A-94CA-2FDF87B96319}"/>
    <hyperlink ref="L6" r:id="rId5" xr:uid="{B81C3E95-A725-4BD5-BA0B-34F4283343E7}"/>
    <hyperlink ref="L7" r:id="rId6" display="http://www.pisrs.si/Pis.web/pregledPredpisa?id=URED8534" xr:uid="{94C5EA90-448A-4ECD-8519-A4C012145D5E}"/>
    <hyperlink ref="L8" r:id="rId7" xr:uid="{24D706F1-5E39-46FE-AED2-614C9D2EF87D}"/>
    <hyperlink ref="L9" r:id="rId8" xr:uid="{7BE96864-A8FF-44D1-B2DB-8AE5E1FFF85E}"/>
    <hyperlink ref="L10" r:id="rId9" xr:uid="{DEB51333-6541-4F58-8E91-70F0BEF5D07C}"/>
    <hyperlink ref="L11" r:id="rId10" xr:uid="{C5170476-7F13-4456-B6F3-174859A40B0F}"/>
    <hyperlink ref="L12" r:id="rId11" display="http://pisrs.si/Pis.web/pregledPredpisa?id=ZAKO8541" xr:uid="{3132B3DD-89B7-4D46-9793-9DF7F8993750}"/>
    <hyperlink ref="L16" r:id="rId12" xr:uid="{D8BD8AA3-A9B7-41B8-B400-8ACA8F9718A4}"/>
    <hyperlink ref="L17" r:id="rId13" xr:uid="{4080356A-03FB-41EF-A5F4-B14FCFC6F620}"/>
  </hyperlinks>
  <pageMargins left="0.7" right="0.7" top="0.75" bottom="0.75" header="0.3" footer="0.3"/>
  <pageSetup paperSize="9" orientation="portrait" r:id="rId1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5B391-139F-4AD3-9E89-704F89C2190B}">
  <dimension ref="A2:M69"/>
  <sheetViews>
    <sheetView zoomScale="70" zoomScaleNormal="70" workbookViewId="0">
      <selection activeCell="A69" sqref="A69"/>
    </sheetView>
  </sheetViews>
  <sheetFormatPr defaultColWidth="8.83203125" defaultRowHeight="14.25" x14ac:dyDescent="0.2"/>
  <cols>
    <col min="1" max="1" width="62.83203125" style="56" customWidth="1"/>
    <col min="2" max="7" width="13.1640625" style="56" customWidth="1"/>
    <col min="8" max="8" width="18.1640625" style="47" customWidth="1"/>
    <col min="9" max="11" width="19.6640625" style="48" customWidth="1"/>
    <col min="12" max="13" width="46.83203125" style="56" customWidth="1"/>
    <col min="14" max="16384" width="8.83203125" style="2"/>
  </cols>
  <sheetData>
    <row r="2" spans="1:13" ht="17.100000000000001" customHeight="1" x14ac:dyDescent="0.2">
      <c r="A2" s="36" t="s">
        <v>887</v>
      </c>
      <c r="B2" s="36"/>
      <c r="C2" s="36"/>
      <c r="D2" s="36"/>
      <c r="E2" s="36"/>
      <c r="F2" s="36"/>
      <c r="G2" s="36"/>
    </row>
    <row r="3" spans="1:13" s="101" customFormat="1" ht="30" x14ac:dyDescent="0.2">
      <c r="A3" s="196" t="s">
        <v>37</v>
      </c>
      <c r="B3" s="197" t="s">
        <v>38</v>
      </c>
      <c r="C3" s="197" t="s">
        <v>39</v>
      </c>
      <c r="D3" s="197" t="s">
        <v>40</v>
      </c>
      <c r="E3" s="197" t="s">
        <v>41</v>
      </c>
      <c r="F3" s="197" t="s">
        <v>42</v>
      </c>
      <c r="G3" s="196" t="s">
        <v>43</v>
      </c>
      <c r="H3" s="259" t="s">
        <v>44</v>
      </c>
      <c r="I3" s="260" t="s">
        <v>45</v>
      </c>
      <c r="J3" s="260" t="s">
        <v>46</v>
      </c>
      <c r="K3" s="260" t="s">
        <v>47</v>
      </c>
      <c r="L3" s="118" t="s">
        <v>48</v>
      </c>
      <c r="M3" s="39" t="s">
        <v>249</v>
      </c>
    </row>
    <row r="4" spans="1:13" s="353" customFormat="1" ht="57" hidden="1" x14ac:dyDescent="0.2">
      <c r="A4" s="349" t="s">
        <v>888</v>
      </c>
      <c r="B4" s="349" t="s">
        <v>51</v>
      </c>
      <c r="C4" s="349" t="s">
        <v>51</v>
      </c>
      <c r="D4" s="349" t="s">
        <v>52</v>
      </c>
      <c r="E4" s="349" t="s">
        <v>51</v>
      </c>
      <c r="F4" s="349" t="s">
        <v>52</v>
      </c>
      <c r="G4" s="349" t="s">
        <v>52</v>
      </c>
      <c r="H4" s="350" t="s">
        <v>889</v>
      </c>
      <c r="I4" s="351">
        <v>44562</v>
      </c>
      <c r="J4" s="351">
        <v>44651</v>
      </c>
      <c r="K4" s="351">
        <v>44454</v>
      </c>
      <c r="L4" s="352" t="s">
        <v>890</v>
      </c>
      <c r="M4" s="349"/>
    </row>
    <row r="5" spans="1:13" ht="57" x14ac:dyDescent="0.2">
      <c r="A5" s="129" t="s">
        <v>891</v>
      </c>
      <c r="B5" s="128" t="s">
        <v>52</v>
      </c>
      <c r="C5" s="128" t="s">
        <v>52</v>
      </c>
      <c r="D5" s="128" t="s">
        <v>52</v>
      </c>
      <c r="E5" s="128" t="s">
        <v>51</v>
      </c>
      <c r="F5" s="128" t="s">
        <v>52</v>
      </c>
      <c r="G5" s="128" t="s">
        <v>51</v>
      </c>
      <c r="H5" s="427">
        <v>900</v>
      </c>
      <c r="I5" s="428">
        <v>44562</v>
      </c>
      <c r="J5" s="428">
        <v>44651</v>
      </c>
      <c r="K5" s="428">
        <v>44454</v>
      </c>
      <c r="L5" s="130" t="s">
        <v>890</v>
      </c>
      <c r="M5" s="81" t="s">
        <v>892</v>
      </c>
    </row>
    <row r="6" spans="1:13" s="5" customFormat="1" ht="42.75" x14ac:dyDescent="0.2">
      <c r="A6" s="45" t="s">
        <v>893</v>
      </c>
      <c r="B6" s="44" t="s">
        <v>51</v>
      </c>
      <c r="C6" s="44" t="s">
        <v>51</v>
      </c>
      <c r="D6" s="44" t="s">
        <v>52</v>
      </c>
      <c r="E6" s="44" t="s">
        <v>51</v>
      </c>
      <c r="F6" s="44" t="s">
        <v>52</v>
      </c>
      <c r="G6" s="44" t="s">
        <v>52</v>
      </c>
      <c r="H6" s="354">
        <f>2600-900-1360</f>
        <v>340</v>
      </c>
      <c r="I6" s="266">
        <v>44454</v>
      </c>
      <c r="J6" s="266">
        <v>44651</v>
      </c>
      <c r="K6" s="266">
        <v>44454</v>
      </c>
      <c r="L6" s="107" t="s">
        <v>890</v>
      </c>
      <c r="M6" s="81" t="s">
        <v>892</v>
      </c>
    </row>
    <row r="7" spans="1:13" s="5" customFormat="1" ht="42.75" x14ac:dyDescent="0.2">
      <c r="A7" s="129" t="s">
        <v>894</v>
      </c>
      <c r="B7" s="128" t="s">
        <v>52</v>
      </c>
      <c r="C7" s="128" t="s">
        <v>52</v>
      </c>
      <c r="D7" s="128" t="s">
        <v>52</v>
      </c>
      <c r="E7" s="128" t="s">
        <v>51</v>
      </c>
      <c r="F7" s="128" t="s">
        <v>52</v>
      </c>
      <c r="G7" s="128" t="s">
        <v>51</v>
      </c>
      <c r="H7" s="427">
        <f>H25</f>
        <v>1360</v>
      </c>
      <c r="I7" s="428">
        <v>44454</v>
      </c>
      <c r="J7" s="428">
        <v>44651</v>
      </c>
      <c r="K7" s="428">
        <v>44454</v>
      </c>
      <c r="L7" s="107" t="s">
        <v>890</v>
      </c>
      <c r="M7" s="81" t="s">
        <v>892</v>
      </c>
    </row>
    <row r="8" spans="1:13" s="5" customFormat="1" ht="42.75" x14ac:dyDescent="0.2">
      <c r="A8" s="45" t="s">
        <v>895</v>
      </c>
      <c r="B8" s="44" t="s">
        <v>51</v>
      </c>
      <c r="C8" s="44" t="s">
        <v>52</v>
      </c>
      <c r="D8" s="44" t="s">
        <v>51</v>
      </c>
      <c r="E8" s="44" t="s">
        <v>51</v>
      </c>
      <c r="F8" s="44" t="s">
        <v>52</v>
      </c>
      <c r="G8" s="44" t="s">
        <v>52</v>
      </c>
      <c r="H8" s="354" t="s">
        <v>56</v>
      </c>
      <c r="I8" s="266">
        <v>44454</v>
      </c>
      <c r="J8" s="266">
        <v>44651</v>
      </c>
      <c r="K8" s="266">
        <v>44454</v>
      </c>
      <c r="L8" s="107" t="s">
        <v>890</v>
      </c>
      <c r="M8" s="81"/>
    </row>
    <row r="9" spans="1:13" ht="71.25" x14ac:dyDescent="0.2">
      <c r="A9" s="45" t="s">
        <v>896</v>
      </c>
      <c r="B9" s="44" t="s">
        <v>51</v>
      </c>
      <c r="C9" s="80" t="s">
        <v>52</v>
      </c>
      <c r="D9" s="80" t="s">
        <v>51</v>
      </c>
      <c r="E9" s="80" t="s">
        <v>52</v>
      </c>
      <c r="F9" s="80" t="s">
        <v>51</v>
      </c>
      <c r="G9" s="80" t="s">
        <v>52</v>
      </c>
      <c r="H9" s="187">
        <v>100</v>
      </c>
      <c r="I9" s="19">
        <v>44495</v>
      </c>
      <c r="J9" s="266">
        <v>44926</v>
      </c>
      <c r="K9" s="19">
        <v>44495</v>
      </c>
      <c r="L9" s="130" t="s">
        <v>897</v>
      </c>
      <c r="M9" s="124" t="s">
        <v>898</v>
      </c>
    </row>
    <row r="10" spans="1:13" ht="85.5" x14ac:dyDescent="0.2">
      <c r="A10" s="45" t="s">
        <v>899</v>
      </c>
      <c r="B10" s="44" t="s">
        <v>51</v>
      </c>
      <c r="C10" s="80" t="s">
        <v>52</v>
      </c>
      <c r="D10" s="80" t="s">
        <v>51</v>
      </c>
      <c r="E10" s="80" t="s">
        <v>51</v>
      </c>
      <c r="F10" s="80" t="s">
        <v>52</v>
      </c>
      <c r="G10" s="80" t="s">
        <v>52</v>
      </c>
      <c r="H10" s="187">
        <v>100</v>
      </c>
      <c r="I10" s="19">
        <v>44495</v>
      </c>
      <c r="J10" s="266">
        <v>44651</v>
      </c>
      <c r="K10" s="19">
        <v>44495</v>
      </c>
      <c r="L10" s="130" t="s">
        <v>900</v>
      </c>
      <c r="M10" s="81"/>
    </row>
    <row r="11" spans="1:13" ht="99.75" hidden="1" x14ac:dyDescent="0.2">
      <c r="A11" s="349" t="s">
        <v>901</v>
      </c>
      <c r="B11" s="355"/>
      <c r="C11" s="355"/>
      <c r="D11" s="355"/>
      <c r="E11" s="355"/>
      <c r="F11" s="355"/>
      <c r="G11" s="355" t="s">
        <v>52</v>
      </c>
      <c r="H11" s="356" t="s">
        <v>902</v>
      </c>
      <c r="I11" s="399">
        <v>44711</v>
      </c>
      <c r="J11" s="399">
        <v>44926</v>
      </c>
      <c r="K11" s="399">
        <v>44649</v>
      </c>
      <c r="L11" s="130" t="s">
        <v>903</v>
      </c>
      <c r="M11" s="81" t="s">
        <v>904</v>
      </c>
    </row>
    <row r="12" spans="1:13" ht="99.75" x14ac:dyDescent="0.2">
      <c r="A12" s="45" t="s">
        <v>905</v>
      </c>
      <c r="B12" s="44" t="s">
        <v>52</v>
      </c>
      <c r="C12" s="80" t="s">
        <v>51</v>
      </c>
      <c r="D12" s="80" t="s">
        <v>51</v>
      </c>
      <c r="E12" s="80" t="s">
        <v>52</v>
      </c>
      <c r="F12" s="80" t="s">
        <v>51</v>
      </c>
      <c r="G12" s="80" t="s">
        <v>52</v>
      </c>
      <c r="H12" s="288">
        <f>362+68+450+500+125</f>
        <v>1505</v>
      </c>
      <c r="I12" s="19">
        <v>44711</v>
      </c>
      <c r="J12" s="19">
        <v>44926</v>
      </c>
      <c r="K12" s="19">
        <v>44649</v>
      </c>
      <c r="L12" s="130" t="s">
        <v>906</v>
      </c>
      <c r="M12" s="81"/>
    </row>
    <row r="13" spans="1:13" ht="57" x14ac:dyDescent="0.2">
      <c r="A13" s="81" t="s">
        <v>907</v>
      </c>
      <c r="B13" s="44" t="s">
        <v>52</v>
      </c>
      <c r="C13" s="80" t="s">
        <v>51</v>
      </c>
      <c r="D13" s="80" t="s">
        <v>51</v>
      </c>
      <c r="E13" s="80" t="s">
        <v>51</v>
      </c>
      <c r="F13" s="80" t="s">
        <v>52</v>
      </c>
      <c r="G13" s="80" t="s">
        <v>52</v>
      </c>
      <c r="H13" s="288">
        <v>225</v>
      </c>
      <c r="I13" s="19">
        <v>44711</v>
      </c>
      <c r="J13" s="19">
        <v>44926</v>
      </c>
      <c r="K13" s="19">
        <v>44649</v>
      </c>
      <c r="L13" s="130" t="s">
        <v>906</v>
      </c>
      <c r="M13" s="81" t="s">
        <v>892</v>
      </c>
    </row>
    <row r="14" spans="1:13" ht="42.75" x14ac:dyDescent="0.2">
      <c r="A14" s="81" t="s">
        <v>908</v>
      </c>
      <c r="B14" s="44" t="s">
        <v>52</v>
      </c>
      <c r="C14" s="80" t="s">
        <v>51</v>
      </c>
      <c r="D14" s="80" t="s">
        <v>52</v>
      </c>
      <c r="E14" s="80" t="s">
        <v>52</v>
      </c>
      <c r="F14" s="80" t="s">
        <v>51</v>
      </c>
      <c r="G14" s="80" t="s">
        <v>52</v>
      </c>
      <c r="H14" s="288">
        <v>10000</v>
      </c>
      <c r="I14" s="19">
        <v>44711</v>
      </c>
      <c r="J14" s="19">
        <v>44926</v>
      </c>
      <c r="K14" s="19">
        <v>44649</v>
      </c>
      <c r="L14" s="130" t="s">
        <v>906</v>
      </c>
      <c r="M14" s="81"/>
    </row>
    <row r="15" spans="1:13" ht="42.75" x14ac:dyDescent="0.2">
      <c r="A15" s="81" t="s">
        <v>909</v>
      </c>
      <c r="B15" s="44" t="s">
        <v>51</v>
      </c>
      <c r="C15" s="80" t="s">
        <v>51</v>
      </c>
      <c r="D15" s="80" t="s">
        <v>52</v>
      </c>
      <c r="E15" s="80" t="s">
        <v>51</v>
      </c>
      <c r="F15" s="80" t="s">
        <v>52</v>
      </c>
      <c r="G15" s="80" t="s">
        <v>52</v>
      </c>
      <c r="H15" s="357">
        <v>1400</v>
      </c>
      <c r="I15" s="19">
        <v>44652</v>
      </c>
      <c r="J15" s="19">
        <v>44742</v>
      </c>
      <c r="K15" s="19">
        <v>44649</v>
      </c>
      <c r="L15" s="130" t="s">
        <v>910</v>
      </c>
      <c r="M15" s="130" t="s">
        <v>906</v>
      </c>
    </row>
    <row r="16" spans="1:13" ht="71.25" x14ac:dyDescent="0.2">
      <c r="A16" s="81" t="s">
        <v>911</v>
      </c>
      <c r="B16" s="44" t="s">
        <v>51</v>
      </c>
      <c r="C16" s="80" t="s">
        <v>52</v>
      </c>
      <c r="D16" s="80" t="s">
        <v>52</v>
      </c>
      <c r="E16" s="80" t="s">
        <v>51</v>
      </c>
      <c r="F16" s="80" t="s">
        <v>52</v>
      </c>
      <c r="G16" s="80" t="s">
        <v>52</v>
      </c>
      <c r="H16" s="211" t="s">
        <v>56</v>
      </c>
      <c r="I16" s="19">
        <v>44652</v>
      </c>
      <c r="J16" s="19">
        <v>44742</v>
      </c>
      <c r="K16" s="19">
        <v>44649</v>
      </c>
      <c r="L16" s="130" t="s">
        <v>912</v>
      </c>
      <c r="M16" s="81"/>
    </row>
    <row r="17" spans="1:13" ht="18.600000000000001" customHeight="1" x14ac:dyDescent="0.2">
      <c r="A17" s="81" t="s">
        <v>913</v>
      </c>
      <c r="B17" s="44" t="s">
        <v>51</v>
      </c>
      <c r="C17" s="80" t="s">
        <v>52</v>
      </c>
      <c r="D17" s="80" t="s">
        <v>52</v>
      </c>
      <c r="E17" s="80" t="s">
        <v>52</v>
      </c>
      <c r="F17" s="80" t="s">
        <v>51</v>
      </c>
      <c r="G17" s="80" t="s">
        <v>52</v>
      </c>
      <c r="H17" s="211" t="s">
        <v>56</v>
      </c>
      <c r="I17" s="19">
        <v>44652</v>
      </c>
      <c r="J17" s="19">
        <v>44742</v>
      </c>
      <c r="K17" s="19">
        <v>44649</v>
      </c>
      <c r="L17" s="130" t="s">
        <v>912</v>
      </c>
      <c r="M17" s="81"/>
    </row>
    <row r="18" spans="1:13" ht="42.75" x14ac:dyDescent="0.2">
      <c r="A18" s="81" t="s">
        <v>914</v>
      </c>
      <c r="B18" s="44" t="s">
        <v>51</v>
      </c>
      <c r="C18" s="80" t="s">
        <v>52</v>
      </c>
      <c r="D18" s="80" t="s">
        <v>51</v>
      </c>
      <c r="E18" s="80" t="s">
        <v>51</v>
      </c>
      <c r="F18" s="80" t="s">
        <v>52</v>
      </c>
      <c r="G18" s="80" t="s">
        <v>52</v>
      </c>
      <c r="H18" s="211" t="s">
        <v>56</v>
      </c>
      <c r="I18" s="19">
        <v>44652</v>
      </c>
      <c r="J18" s="19">
        <v>44742</v>
      </c>
      <c r="K18" s="19">
        <v>44649</v>
      </c>
      <c r="L18" s="130" t="s">
        <v>906</v>
      </c>
      <c r="M18" s="81"/>
    </row>
    <row r="19" spans="1:13" ht="42.75" x14ac:dyDescent="0.2">
      <c r="A19" s="81" t="s">
        <v>915</v>
      </c>
      <c r="B19" s="44" t="s">
        <v>51</v>
      </c>
      <c r="C19" s="80" t="s">
        <v>52</v>
      </c>
      <c r="D19" s="80" t="s">
        <v>51</v>
      </c>
      <c r="E19" s="80" t="s">
        <v>52</v>
      </c>
      <c r="F19" s="80" t="s">
        <v>51</v>
      </c>
      <c r="G19" s="80" t="s">
        <v>52</v>
      </c>
      <c r="H19" s="211" t="s">
        <v>56</v>
      </c>
      <c r="I19" s="19">
        <v>44652</v>
      </c>
      <c r="J19" s="19">
        <v>44742</v>
      </c>
      <c r="K19" s="19">
        <v>44649</v>
      </c>
      <c r="L19" s="130" t="s">
        <v>912</v>
      </c>
      <c r="M19" s="81"/>
    </row>
    <row r="20" spans="1:13" ht="99.75" x14ac:dyDescent="0.2">
      <c r="A20" s="81" t="s">
        <v>916</v>
      </c>
      <c r="B20" s="44" t="s">
        <v>51</v>
      </c>
      <c r="C20" s="80" t="s">
        <v>51</v>
      </c>
      <c r="D20" s="80" t="s">
        <v>52</v>
      </c>
      <c r="E20" s="80" t="s">
        <v>51</v>
      </c>
      <c r="F20" s="80" t="s">
        <v>52</v>
      </c>
      <c r="G20" s="80" t="s">
        <v>52</v>
      </c>
      <c r="H20" s="211" t="s">
        <v>56</v>
      </c>
      <c r="I20" s="19" t="s">
        <v>56</v>
      </c>
      <c r="J20" s="19" t="s">
        <v>56</v>
      </c>
      <c r="K20" s="19">
        <v>44649</v>
      </c>
      <c r="L20" s="130" t="s">
        <v>142</v>
      </c>
      <c r="M20" s="81"/>
    </row>
    <row r="21" spans="1:13" ht="71.25" x14ac:dyDescent="0.2">
      <c r="A21" s="81" t="s">
        <v>917</v>
      </c>
      <c r="B21" s="44" t="s">
        <v>51</v>
      </c>
      <c r="C21" s="80" t="s">
        <v>51</v>
      </c>
      <c r="D21" s="80" t="s">
        <v>52</v>
      </c>
      <c r="E21" s="80" t="s">
        <v>51</v>
      </c>
      <c r="F21" s="80" t="s">
        <v>52</v>
      </c>
      <c r="G21" s="80" t="s">
        <v>52</v>
      </c>
      <c r="H21" s="187" t="s">
        <v>56</v>
      </c>
      <c r="I21" s="266" t="s">
        <v>56</v>
      </c>
      <c r="J21" s="266" t="s">
        <v>56</v>
      </c>
      <c r="K21" s="266" t="s">
        <v>56</v>
      </c>
      <c r="L21" s="130" t="s">
        <v>142</v>
      </c>
      <c r="M21" s="81"/>
    </row>
    <row r="22" spans="1:13" ht="57" x14ac:dyDescent="0.2">
      <c r="A22" s="81" t="s">
        <v>918</v>
      </c>
      <c r="B22" s="44" t="s">
        <v>52</v>
      </c>
      <c r="C22" s="80" t="s">
        <v>51</v>
      </c>
      <c r="D22" s="80" t="s">
        <v>51</v>
      </c>
      <c r="E22" s="80" t="s">
        <v>52</v>
      </c>
      <c r="F22" s="80" t="s">
        <v>51</v>
      </c>
      <c r="G22" s="80" t="s">
        <v>52</v>
      </c>
      <c r="H22" s="288">
        <v>450</v>
      </c>
      <c r="I22" s="19">
        <v>44775</v>
      </c>
      <c r="J22" s="19">
        <v>44926</v>
      </c>
      <c r="K22" s="19">
        <v>44775</v>
      </c>
      <c r="L22" s="130" t="s">
        <v>919</v>
      </c>
      <c r="M22" s="81"/>
    </row>
    <row r="23" spans="1:13" ht="42.75" x14ac:dyDescent="0.2">
      <c r="A23" s="81" t="s">
        <v>920</v>
      </c>
      <c r="B23" s="44" t="s">
        <v>52</v>
      </c>
      <c r="C23" s="80" t="s">
        <v>51</v>
      </c>
      <c r="D23" s="80" t="s">
        <v>51</v>
      </c>
      <c r="E23" s="80" t="s">
        <v>52</v>
      </c>
      <c r="F23" s="80" t="s">
        <v>51</v>
      </c>
      <c r="G23" s="80" t="s">
        <v>52</v>
      </c>
      <c r="H23" s="288">
        <v>12</v>
      </c>
      <c r="I23" s="19">
        <v>44805</v>
      </c>
      <c r="J23" s="19">
        <v>44926</v>
      </c>
      <c r="K23" s="19">
        <v>44775</v>
      </c>
      <c r="L23" s="130" t="s">
        <v>919</v>
      </c>
      <c r="M23" s="81"/>
    </row>
    <row r="24" spans="1:13" ht="28.5" x14ac:dyDescent="0.2">
      <c r="A24" s="81" t="s">
        <v>921</v>
      </c>
      <c r="B24" s="44" t="s">
        <v>52</v>
      </c>
      <c r="C24" s="80" t="s">
        <v>51</v>
      </c>
      <c r="D24" s="80" t="s">
        <v>51</v>
      </c>
      <c r="E24" s="80" t="s">
        <v>52</v>
      </c>
      <c r="F24" s="80" t="s">
        <v>51</v>
      </c>
      <c r="G24" s="80" t="s">
        <v>52</v>
      </c>
      <c r="H24" s="288">
        <v>201</v>
      </c>
      <c r="I24" s="19">
        <v>44805</v>
      </c>
      <c r="J24" s="19">
        <v>44926</v>
      </c>
      <c r="K24" s="19">
        <v>44775</v>
      </c>
      <c r="L24" s="130" t="s">
        <v>919</v>
      </c>
      <c r="M24" s="81"/>
    </row>
    <row r="25" spans="1:13" ht="42.75" x14ac:dyDescent="0.2">
      <c r="A25" s="81" t="s">
        <v>922</v>
      </c>
      <c r="B25" s="44" t="s">
        <v>51</v>
      </c>
      <c r="C25" s="80" t="s">
        <v>51</v>
      </c>
      <c r="D25" s="80" t="s">
        <v>52</v>
      </c>
      <c r="E25" s="80" t="s">
        <v>51</v>
      </c>
      <c r="F25" s="80" t="s">
        <v>52</v>
      </c>
      <c r="G25" s="80" t="s">
        <v>52</v>
      </c>
      <c r="H25" s="288">
        <v>1360</v>
      </c>
      <c r="I25" s="19">
        <v>44805</v>
      </c>
      <c r="J25" s="19">
        <v>44926</v>
      </c>
      <c r="K25" s="19">
        <v>44775</v>
      </c>
      <c r="L25" s="130" t="s">
        <v>919</v>
      </c>
      <c r="M25" s="81"/>
    </row>
    <row r="26" spans="1:13" ht="57" x14ac:dyDescent="0.2">
      <c r="A26" s="45" t="s">
        <v>923</v>
      </c>
      <c r="B26" s="44" t="s">
        <v>51</v>
      </c>
      <c r="C26" s="80" t="s">
        <v>51</v>
      </c>
      <c r="D26" s="80" t="s">
        <v>52</v>
      </c>
      <c r="E26" s="80" t="s">
        <v>51</v>
      </c>
      <c r="F26" s="80" t="s">
        <v>52</v>
      </c>
      <c r="G26" s="80" t="s">
        <v>52</v>
      </c>
      <c r="H26" s="357">
        <v>6300</v>
      </c>
      <c r="I26" s="266">
        <v>44682</v>
      </c>
      <c r="J26" s="266">
        <v>45077</v>
      </c>
      <c r="K26" s="19" t="s">
        <v>56</v>
      </c>
      <c r="L26" s="130" t="s">
        <v>924</v>
      </c>
      <c r="M26" s="81"/>
    </row>
    <row r="27" spans="1:13" ht="60.75" hidden="1" customHeight="1" x14ac:dyDescent="0.2">
      <c r="A27" s="349" t="s">
        <v>925</v>
      </c>
      <c r="B27" s="355" t="s">
        <v>51</v>
      </c>
      <c r="C27" s="355"/>
      <c r="D27" s="355"/>
      <c r="E27" s="355"/>
      <c r="F27" s="355"/>
      <c r="G27" s="355" t="s">
        <v>52</v>
      </c>
      <c r="H27" s="350" t="s">
        <v>926</v>
      </c>
      <c r="I27" s="399">
        <v>44805</v>
      </c>
      <c r="J27" s="399">
        <v>44926</v>
      </c>
      <c r="K27" s="399">
        <v>44737</v>
      </c>
      <c r="L27" s="79" t="s">
        <v>927</v>
      </c>
      <c r="M27" s="81"/>
    </row>
    <row r="28" spans="1:13" ht="42.75" x14ac:dyDescent="0.2">
      <c r="A28" s="45" t="s">
        <v>928</v>
      </c>
      <c r="B28" s="44" t="s">
        <v>51</v>
      </c>
      <c r="C28" s="80" t="s">
        <v>52</v>
      </c>
      <c r="D28" s="80" t="s">
        <v>51</v>
      </c>
      <c r="E28" s="80" t="s">
        <v>52</v>
      </c>
      <c r="F28" s="80" t="s">
        <v>51</v>
      </c>
      <c r="G28" s="80" t="s">
        <v>52</v>
      </c>
      <c r="H28" s="357">
        <v>208</v>
      </c>
      <c r="I28" s="19">
        <v>44805</v>
      </c>
      <c r="J28" s="19">
        <v>44926</v>
      </c>
      <c r="K28" s="19">
        <v>44737</v>
      </c>
      <c r="L28" s="79" t="s">
        <v>929</v>
      </c>
      <c r="M28" s="81"/>
    </row>
    <row r="29" spans="1:13" ht="42.75" x14ac:dyDescent="0.2">
      <c r="A29" s="45" t="s">
        <v>930</v>
      </c>
      <c r="B29" s="44" t="s">
        <v>51</v>
      </c>
      <c r="C29" s="44" t="s">
        <v>51</v>
      </c>
      <c r="D29" s="80" t="s">
        <v>51</v>
      </c>
      <c r="E29" s="80" t="s">
        <v>52</v>
      </c>
      <c r="F29" s="80" t="s">
        <v>51</v>
      </c>
      <c r="G29" s="80" t="s">
        <v>52</v>
      </c>
      <c r="H29" s="357">
        <v>200</v>
      </c>
      <c r="I29" s="19">
        <v>44805</v>
      </c>
      <c r="J29" s="19">
        <v>44926</v>
      </c>
      <c r="K29" s="19">
        <v>44737</v>
      </c>
      <c r="L29" s="79" t="s">
        <v>929</v>
      </c>
      <c r="M29" s="81"/>
    </row>
    <row r="30" spans="1:13" ht="28.5" x14ac:dyDescent="0.2">
      <c r="A30" s="45" t="s">
        <v>931</v>
      </c>
      <c r="B30" s="44" t="s">
        <v>51</v>
      </c>
      <c r="C30" s="80" t="s">
        <v>52</v>
      </c>
      <c r="D30" s="80" t="s">
        <v>51</v>
      </c>
      <c r="E30" s="80" t="s">
        <v>52</v>
      </c>
      <c r="F30" s="80" t="s">
        <v>51</v>
      </c>
      <c r="G30" s="80" t="s">
        <v>52</v>
      </c>
      <c r="H30" s="357">
        <v>201</v>
      </c>
      <c r="I30" s="19">
        <v>44805</v>
      </c>
      <c r="J30" s="19">
        <v>44926</v>
      </c>
      <c r="K30" s="19">
        <v>44737</v>
      </c>
      <c r="L30" s="79" t="s">
        <v>929</v>
      </c>
      <c r="M30" s="81"/>
    </row>
    <row r="31" spans="1:13" ht="28.5" x14ac:dyDescent="0.2">
      <c r="A31" s="45" t="s">
        <v>932</v>
      </c>
      <c r="B31" s="44" t="s">
        <v>52</v>
      </c>
      <c r="C31" s="80" t="s">
        <v>51</v>
      </c>
      <c r="D31" s="80" t="s">
        <v>51</v>
      </c>
      <c r="E31" s="80" t="s">
        <v>52</v>
      </c>
      <c r="F31" s="80" t="s">
        <v>51</v>
      </c>
      <c r="G31" s="80" t="s">
        <v>52</v>
      </c>
      <c r="H31" s="357">
        <v>250</v>
      </c>
      <c r="I31" s="19">
        <v>44805</v>
      </c>
      <c r="J31" s="19">
        <v>44926</v>
      </c>
      <c r="K31" s="19">
        <v>44737</v>
      </c>
      <c r="L31" s="79" t="s">
        <v>929</v>
      </c>
      <c r="M31" s="81"/>
    </row>
    <row r="32" spans="1:13" ht="42.75" x14ac:dyDescent="0.2">
      <c r="A32" s="45" t="s">
        <v>933</v>
      </c>
      <c r="B32" s="44" t="s">
        <v>51</v>
      </c>
      <c r="C32" s="80" t="s">
        <v>51</v>
      </c>
      <c r="D32" s="80" t="s">
        <v>52</v>
      </c>
      <c r="E32" s="80" t="s">
        <v>51</v>
      </c>
      <c r="F32" s="80" t="s">
        <v>52</v>
      </c>
      <c r="G32" s="80" t="s">
        <v>52</v>
      </c>
      <c r="H32" s="357" t="s">
        <v>56</v>
      </c>
      <c r="I32" s="19">
        <v>44743</v>
      </c>
      <c r="J32" s="19">
        <v>44926</v>
      </c>
      <c r="K32" s="19">
        <v>44737</v>
      </c>
      <c r="L32" s="79" t="s">
        <v>927</v>
      </c>
      <c r="M32" s="81"/>
    </row>
    <row r="33" spans="1:13" ht="42.75" x14ac:dyDescent="0.2">
      <c r="A33" s="45" t="s">
        <v>934</v>
      </c>
      <c r="B33" s="44" t="s">
        <v>51</v>
      </c>
      <c r="C33" s="80" t="s">
        <v>52</v>
      </c>
      <c r="D33" s="80" t="s">
        <v>51</v>
      </c>
      <c r="E33" s="80" t="s">
        <v>51</v>
      </c>
      <c r="F33" s="80" t="s">
        <v>52</v>
      </c>
      <c r="G33" s="80" t="s">
        <v>52</v>
      </c>
      <c r="H33" s="357" t="s">
        <v>56</v>
      </c>
      <c r="I33" s="19">
        <v>44743</v>
      </c>
      <c r="J33" s="19">
        <v>44926</v>
      </c>
      <c r="K33" s="19">
        <v>44737</v>
      </c>
      <c r="L33" s="79" t="s">
        <v>927</v>
      </c>
      <c r="M33" s="81"/>
    </row>
    <row r="34" spans="1:13" ht="42.75" x14ac:dyDescent="0.2">
      <c r="A34" s="45" t="s">
        <v>935</v>
      </c>
      <c r="B34" s="44" t="s">
        <v>51</v>
      </c>
      <c r="C34" s="80" t="s">
        <v>51</v>
      </c>
      <c r="D34" s="80" t="s">
        <v>52</v>
      </c>
      <c r="E34" s="80" t="s">
        <v>51</v>
      </c>
      <c r="F34" s="80" t="s">
        <v>52</v>
      </c>
      <c r="G34" s="80" t="s">
        <v>52</v>
      </c>
      <c r="H34" s="357">
        <v>4329</v>
      </c>
      <c r="I34" s="19">
        <v>44743</v>
      </c>
      <c r="J34" s="19">
        <v>44926</v>
      </c>
      <c r="K34" s="19">
        <v>44737</v>
      </c>
      <c r="L34" s="79" t="s">
        <v>927</v>
      </c>
      <c r="M34" s="358"/>
    </row>
    <row r="35" spans="1:13" ht="42.75" x14ac:dyDescent="0.2">
      <c r="A35" s="45" t="s">
        <v>936</v>
      </c>
      <c r="B35" s="44" t="s">
        <v>51</v>
      </c>
      <c r="C35" s="80" t="s">
        <v>52</v>
      </c>
      <c r="D35" s="80" t="s">
        <v>52</v>
      </c>
      <c r="E35" s="80" t="s">
        <v>52</v>
      </c>
      <c r="F35" s="80" t="s">
        <v>937</v>
      </c>
      <c r="G35" s="80" t="s">
        <v>52</v>
      </c>
      <c r="H35" s="357" t="s">
        <v>56</v>
      </c>
      <c r="I35" s="19">
        <v>44743</v>
      </c>
      <c r="J35" s="19">
        <v>44926</v>
      </c>
      <c r="K35" s="19">
        <v>44737</v>
      </c>
      <c r="L35" s="79" t="s">
        <v>927</v>
      </c>
      <c r="M35" s="81"/>
    </row>
    <row r="36" spans="1:13" ht="85.5" x14ac:dyDescent="0.2">
      <c r="A36" s="45" t="s">
        <v>938</v>
      </c>
      <c r="B36" s="44" t="s">
        <v>51</v>
      </c>
      <c r="C36" s="80" t="s">
        <v>52</v>
      </c>
      <c r="D36" s="80" t="s">
        <v>51</v>
      </c>
      <c r="E36" s="80" t="s">
        <v>52</v>
      </c>
      <c r="F36" s="80" t="s">
        <v>51</v>
      </c>
      <c r="G36" s="80" t="s">
        <v>52</v>
      </c>
      <c r="H36" s="357">
        <v>1200</v>
      </c>
      <c r="I36" s="19">
        <v>44743</v>
      </c>
      <c r="J36" s="19">
        <v>44773</v>
      </c>
      <c r="K36" s="19">
        <v>44737</v>
      </c>
      <c r="L36" s="79" t="s">
        <v>927</v>
      </c>
      <c r="M36" s="171" t="s">
        <v>939</v>
      </c>
    </row>
    <row r="37" spans="1:13" ht="42.75" x14ac:dyDescent="0.2">
      <c r="A37" s="45" t="s">
        <v>940</v>
      </c>
      <c r="B37" s="44" t="s">
        <v>51</v>
      </c>
      <c r="C37" s="44" t="s">
        <v>52</v>
      </c>
      <c r="D37" s="44" t="s">
        <v>52</v>
      </c>
      <c r="E37" s="44" t="s">
        <v>51</v>
      </c>
      <c r="F37" s="44" t="s">
        <v>52</v>
      </c>
      <c r="G37" s="44" t="s">
        <v>52</v>
      </c>
      <c r="H37" s="357" t="s">
        <v>56</v>
      </c>
      <c r="I37" s="266">
        <v>44835</v>
      </c>
      <c r="J37" s="266">
        <v>44926</v>
      </c>
      <c r="K37" s="266">
        <v>44834</v>
      </c>
      <c r="L37" s="130"/>
      <c r="M37" s="80"/>
    </row>
    <row r="38" spans="1:13" ht="71.25" x14ac:dyDescent="0.2">
      <c r="A38" s="45" t="s">
        <v>941</v>
      </c>
      <c r="B38" s="44" t="s">
        <v>51</v>
      </c>
      <c r="C38" s="44" t="s">
        <v>52</v>
      </c>
      <c r="D38" s="44" t="s">
        <v>52</v>
      </c>
      <c r="E38" s="44" t="s">
        <v>51</v>
      </c>
      <c r="F38" s="44" t="s">
        <v>52</v>
      </c>
      <c r="G38" s="44" t="s">
        <v>52</v>
      </c>
      <c r="H38" s="77" t="s">
        <v>56</v>
      </c>
      <c r="I38" s="266">
        <v>44852</v>
      </c>
      <c r="J38" s="266">
        <v>45291</v>
      </c>
      <c r="K38" s="266">
        <v>44852</v>
      </c>
      <c r="L38" s="130" t="s">
        <v>942</v>
      </c>
      <c r="M38" s="124" t="s">
        <v>943</v>
      </c>
    </row>
    <row r="39" spans="1:13" ht="57" x14ac:dyDescent="0.2">
      <c r="A39" s="45" t="s">
        <v>944</v>
      </c>
      <c r="B39" s="44" t="s">
        <v>51</v>
      </c>
      <c r="C39" s="44" t="s">
        <v>52</v>
      </c>
      <c r="D39" s="44" t="s">
        <v>51</v>
      </c>
      <c r="E39" s="44" t="s">
        <v>52</v>
      </c>
      <c r="F39" s="44" t="s">
        <v>51</v>
      </c>
      <c r="G39" s="44" t="s">
        <v>52</v>
      </c>
      <c r="H39" s="77">
        <v>225</v>
      </c>
      <c r="I39" s="266">
        <v>44852</v>
      </c>
      <c r="J39" s="266">
        <v>45291</v>
      </c>
      <c r="K39" s="266">
        <v>44852</v>
      </c>
      <c r="L39" s="130" t="s">
        <v>942</v>
      </c>
      <c r="M39" s="81"/>
    </row>
    <row r="40" spans="1:13" ht="57" x14ac:dyDescent="0.2">
      <c r="A40" s="45" t="s">
        <v>945</v>
      </c>
      <c r="B40" s="44" t="s">
        <v>51</v>
      </c>
      <c r="C40" s="44" t="s">
        <v>52</v>
      </c>
      <c r="D40" s="44" t="s">
        <v>52</v>
      </c>
      <c r="E40" s="44" t="s">
        <v>51</v>
      </c>
      <c r="F40" s="44" t="s">
        <v>52</v>
      </c>
      <c r="G40" s="44" t="s">
        <v>52</v>
      </c>
      <c r="H40" s="88">
        <v>3000</v>
      </c>
      <c r="I40" s="266">
        <v>44852</v>
      </c>
      <c r="J40" s="266">
        <v>45291</v>
      </c>
      <c r="K40" s="266">
        <v>44852</v>
      </c>
      <c r="L40" s="130" t="s">
        <v>942</v>
      </c>
      <c r="M40" s="81"/>
    </row>
    <row r="41" spans="1:13" ht="85.5" x14ac:dyDescent="0.2">
      <c r="A41" s="45" t="s">
        <v>946</v>
      </c>
      <c r="B41" s="44" t="s">
        <v>51</v>
      </c>
      <c r="C41" s="44" t="s">
        <v>52</v>
      </c>
      <c r="D41" s="44" t="s">
        <v>51</v>
      </c>
      <c r="E41" s="44" t="s">
        <v>51</v>
      </c>
      <c r="F41" s="44" t="s">
        <v>52</v>
      </c>
      <c r="G41" s="44" t="s">
        <v>51</v>
      </c>
      <c r="H41" s="187" t="s">
        <v>56</v>
      </c>
      <c r="I41" s="266">
        <v>44852</v>
      </c>
      <c r="J41" s="266">
        <v>45291</v>
      </c>
      <c r="K41" s="266">
        <v>44852</v>
      </c>
      <c r="L41" s="130" t="s">
        <v>942</v>
      </c>
      <c r="M41" s="107" t="s">
        <v>947</v>
      </c>
    </row>
    <row r="42" spans="1:13" ht="85.5" x14ac:dyDescent="0.2">
      <c r="A42" s="45" t="s">
        <v>948</v>
      </c>
      <c r="B42" s="44" t="s">
        <v>51</v>
      </c>
      <c r="C42" s="44" t="s">
        <v>52</v>
      </c>
      <c r="D42" s="44" t="s">
        <v>51</v>
      </c>
      <c r="E42" s="44" t="s">
        <v>51</v>
      </c>
      <c r="F42" s="44" t="s">
        <v>52</v>
      </c>
      <c r="G42" s="44" t="s">
        <v>51</v>
      </c>
      <c r="H42" s="187" t="s">
        <v>56</v>
      </c>
      <c r="I42" s="266">
        <v>44852</v>
      </c>
      <c r="J42" s="266">
        <v>45291</v>
      </c>
      <c r="K42" s="266">
        <v>44852</v>
      </c>
      <c r="L42" s="130" t="s">
        <v>942</v>
      </c>
      <c r="M42" s="107" t="s">
        <v>947</v>
      </c>
    </row>
    <row r="43" spans="1:13" ht="85.5" x14ac:dyDescent="0.2">
      <c r="A43" s="45" t="s">
        <v>949</v>
      </c>
      <c r="B43" s="44" t="s">
        <v>51</v>
      </c>
      <c r="C43" s="44" t="s">
        <v>52</v>
      </c>
      <c r="D43" s="44" t="s">
        <v>52</v>
      </c>
      <c r="E43" s="44" t="s">
        <v>51</v>
      </c>
      <c r="F43" s="44" t="s">
        <v>52</v>
      </c>
      <c r="G43" s="44" t="s">
        <v>51</v>
      </c>
      <c r="H43" s="187" t="s">
        <v>56</v>
      </c>
      <c r="I43" s="266">
        <v>44852</v>
      </c>
      <c r="J43" s="266">
        <v>45291</v>
      </c>
      <c r="K43" s="266">
        <v>44852</v>
      </c>
      <c r="L43" s="130" t="s">
        <v>942</v>
      </c>
      <c r="M43" s="80"/>
    </row>
    <row r="44" spans="1:13" ht="57" x14ac:dyDescent="0.2">
      <c r="A44" s="45" t="s">
        <v>950</v>
      </c>
      <c r="B44" s="44" t="s">
        <v>51</v>
      </c>
      <c r="C44" s="44" t="s">
        <v>52</v>
      </c>
      <c r="D44" s="44" t="s">
        <v>51</v>
      </c>
      <c r="E44" s="44" t="s">
        <v>51</v>
      </c>
      <c r="F44" s="44" t="s">
        <v>52</v>
      </c>
      <c r="G44" s="44" t="s">
        <v>51</v>
      </c>
      <c r="H44" s="187" t="s">
        <v>56</v>
      </c>
      <c r="I44" s="266">
        <v>44852</v>
      </c>
      <c r="J44" s="266">
        <v>45291</v>
      </c>
      <c r="K44" s="266">
        <v>44852</v>
      </c>
      <c r="L44" s="130" t="s">
        <v>942</v>
      </c>
      <c r="M44" s="107" t="s">
        <v>951</v>
      </c>
    </row>
    <row r="45" spans="1:13" ht="57" x14ac:dyDescent="0.2">
      <c r="A45" s="81" t="s">
        <v>952</v>
      </c>
      <c r="B45" s="44" t="s">
        <v>51</v>
      </c>
      <c r="C45" s="80" t="s">
        <v>52</v>
      </c>
      <c r="D45" s="80" t="s">
        <v>51</v>
      </c>
      <c r="E45" s="80" t="s">
        <v>51</v>
      </c>
      <c r="F45" s="80" t="s">
        <v>52</v>
      </c>
      <c r="G45" s="80" t="s">
        <v>52</v>
      </c>
      <c r="H45" s="187">
        <v>3000</v>
      </c>
      <c r="I45" s="266">
        <v>44848</v>
      </c>
      <c r="J45" s="266">
        <v>45291</v>
      </c>
      <c r="K45" s="19">
        <v>44847</v>
      </c>
      <c r="L45" s="130" t="s">
        <v>953</v>
      </c>
      <c r="M45" s="171" t="s">
        <v>954</v>
      </c>
    </row>
    <row r="46" spans="1:13" ht="71.25" x14ac:dyDescent="0.2">
      <c r="A46" s="81" t="s">
        <v>955</v>
      </c>
      <c r="B46" s="44" t="s">
        <v>52</v>
      </c>
      <c r="C46" s="80" t="s">
        <v>51</v>
      </c>
      <c r="D46" s="80" t="s">
        <v>51</v>
      </c>
      <c r="E46" s="80" t="s">
        <v>52</v>
      </c>
      <c r="F46" s="80" t="s">
        <v>51</v>
      </c>
      <c r="G46" s="80" t="s">
        <v>52</v>
      </c>
      <c r="H46" s="187">
        <v>660</v>
      </c>
      <c r="I46" s="266" t="s">
        <v>56</v>
      </c>
      <c r="J46" s="266" t="s">
        <v>56</v>
      </c>
      <c r="K46" s="266" t="s">
        <v>56</v>
      </c>
      <c r="L46" s="130" t="s">
        <v>956</v>
      </c>
      <c r="M46" s="130" t="s">
        <v>957</v>
      </c>
    </row>
    <row r="47" spans="1:13" ht="71.25" x14ac:dyDescent="0.2">
      <c r="A47" s="81" t="s">
        <v>958</v>
      </c>
      <c r="B47" s="44" t="s">
        <v>51</v>
      </c>
      <c r="C47" s="80" t="s">
        <v>52</v>
      </c>
      <c r="D47" s="80" t="s">
        <v>51</v>
      </c>
      <c r="E47" s="80" t="s">
        <v>52</v>
      </c>
      <c r="F47" s="80" t="s">
        <v>51</v>
      </c>
      <c r="G47" s="80" t="s">
        <v>52</v>
      </c>
      <c r="H47" s="187">
        <v>840</v>
      </c>
      <c r="I47" s="266" t="s">
        <v>56</v>
      </c>
      <c r="J47" s="266" t="s">
        <v>56</v>
      </c>
      <c r="K47" s="266" t="s">
        <v>56</v>
      </c>
      <c r="L47" s="130" t="s">
        <v>956</v>
      </c>
      <c r="M47" s="130" t="s">
        <v>957</v>
      </c>
    </row>
    <row r="48" spans="1:13" ht="71.25" x14ac:dyDescent="0.2">
      <c r="A48" s="81" t="s">
        <v>959</v>
      </c>
      <c r="B48" s="44" t="s">
        <v>52</v>
      </c>
      <c r="C48" s="80" t="s">
        <v>51</v>
      </c>
      <c r="D48" s="80" t="s">
        <v>51</v>
      </c>
      <c r="E48" s="80" t="s">
        <v>51</v>
      </c>
      <c r="F48" s="80" t="s">
        <v>52</v>
      </c>
      <c r="G48" s="80" t="s">
        <v>52</v>
      </c>
      <c r="H48" s="187">
        <v>300</v>
      </c>
      <c r="I48" s="266" t="s">
        <v>56</v>
      </c>
      <c r="J48" s="266" t="s">
        <v>56</v>
      </c>
      <c r="K48" s="266" t="s">
        <v>56</v>
      </c>
      <c r="L48" s="130" t="s">
        <v>956</v>
      </c>
      <c r="M48" s="130" t="s">
        <v>957</v>
      </c>
    </row>
    <row r="49" spans="1:13" ht="71.25" x14ac:dyDescent="0.2">
      <c r="A49" s="81" t="s">
        <v>960</v>
      </c>
      <c r="B49" s="44" t="s">
        <v>52</v>
      </c>
      <c r="C49" s="80" t="s">
        <v>51</v>
      </c>
      <c r="D49" s="80" t="s">
        <v>51</v>
      </c>
      <c r="E49" s="80" t="s">
        <v>52</v>
      </c>
      <c r="F49" s="80" t="s">
        <v>51</v>
      </c>
      <c r="G49" s="80"/>
      <c r="H49" s="187">
        <v>240</v>
      </c>
      <c r="I49" s="266" t="s">
        <v>56</v>
      </c>
      <c r="J49" s="266" t="s">
        <v>56</v>
      </c>
      <c r="K49" s="266" t="s">
        <v>56</v>
      </c>
      <c r="L49" s="130" t="s">
        <v>956</v>
      </c>
      <c r="M49" s="130" t="s">
        <v>957</v>
      </c>
    </row>
    <row r="50" spans="1:13" x14ac:dyDescent="0.2">
      <c r="A50" s="81" t="s">
        <v>961</v>
      </c>
      <c r="B50" s="44" t="s">
        <v>52</v>
      </c>
      <c r="C50" s="80" t="s">
        <v>51</v>
      </c>
      <c r="D50" s="80" t="s">
        <v>51</v>
      </c>
      <c r="E50" s="80" t="s">
        <v>52</v>
      </c>
      <c r="F50" s="80" t="s">
        <v>51</v>
      </c>
      <c r="G50" s="80" t="s">
        <v>52</v>
      </c>
      <c r="H50" s="187">
        <v>120</v>
      </c>
      <c r="I50" s="266" t="s">
        <v>56</v>
      </c>
      <c r="J50" s="266" t="s">
        <v>56</v>
      </c>
      <c r="K50" s="266" t="s">
        <v>56</v>
      </c>
      <c r="L50" s="130"/>
      <c r="M50" s="130" t="s">
        <v>957</v>
      </c>
    </row>
    <row r="51" spans="1:13" ht="71.25" x14ac:dyDescent="0.2">
      <c r="A51" s="81" t="s">
        <v>962</v>
      </c>
      <c r="B51" s="44" t="s">
        <v>51</v>
      </c>
      <c r="C51" s="80" t="s">
        <v>51</v>
      </c>
      <c r="D51" s="80" t="s">
        <v>52</v>
      </c>
      <c r="E51" s="80" t="s">
        <v>51</v>
      </c>
      <c r="F51" s="80" t="s">
        <v>52</v>
      </c>
      <c r="G51" s="80" t="s">
        <v>52</v>
      </c>
      <c r="H51" s="187">
        <f>6500/2</f>
        <v>3250</v>
      </c>
      <c r="I51" s="266">
        <v>44927</v>
      </c>
      <c r="J51" s="266">
        <v>45107</v>
      </c>
      <c r="K51" s="19">
        <v>45287</v>
      </c>
      <c r="L51" s="130" t="s">
        <v>956</v>
      </c>
      <c r="M51" s="130" t="s">
        <v>957</v>
      </c>
    </row>
    <row r="52" spans="1:13" ht="71.25" x14ac:dyDescent="0.2">
      <c r="A52" s="129" t="s">
        <v>963</v>
      </c>
      <c r="B52" s="128" t="s">
        <v>52</v>
      </c>
      <c r="C52" s="128" t="s">
        <v>52</v>
      </c>
      <c r="D52" s="128" t="s">
        <v>52</v>
      </c>
      <c r="E52" s="128" t="s">
        <v>51</v>
      </c>
      <c r="F52" s="128" t="s">
        <v>52</v>
      </c>
      <c r="G52" s="128" t="s">
        <v>51</v>
      </c>
      <c r="H52" s="429" t="s">
        <v>56</v>
      </c>
      <c r="I52" s="428">
        <v>44927</v>
      </c>
      <c r="J52" s="428" t="s">
        <v>56</v>
      </c>
      <c r="K52" s="428">
        <v>45287</v>
      </c>
      <c r="L52" s="130" t="s">
        <v>956</v>
      </c>
      <c r="M52" s="130" t="s">
        <v>957</v>
      </c>
    </row>
    <row r="53" spans="1:13" ht="71.25" x14ac:dyDescent="0.2">
      <c r="A53" s="81" t="s">
        <v>964</v>
      </c>
      <c r="B53" s="44" t="s">
        <v>52</v>
      </c>
      <c r="C53" s="80" t="s">
        <v>51</v>
      </c>
      <c r="D53" s="80" t="s">
        <v>52</v>
      </c>
      <c r="E53" s="80" t="s">
        <v>52</v>
      </c>
      <c r="F53" s="80" t="s">
        <v>51</v>
      </c>
      <c r="G53" s="80" t="s">
        <v>52</v>
      </c>
      <c r="H53" s="187">
        <v>500</v>
      </c>
      <c r="I53" s="266" t="s">
        <v>56</v>
      </c>
      <c r="J53" s="266" t="s">
        <v>56</v>
      </c>
      <c r="K53" s="266" t="s">
        <v>56</v>
      </c>
      <c r="L53" s="130" t="s">
        <v>956</v>
      </c>
      <c r="M53" s="130" t="s">
        <v>957</v>
      </c>
    </row>
    <row r="54" spans="1:13" ht="71.25" x14ac:dyDescent="0.2">
      <c r="A54" s="81" t="s">
        <v>965</v>
      </c>
      <c r="B54" s="80" t="s">
        <v>52</v>
      </c>
      <c r="C54" s="80" t="s">
        <v>51</v>
      </c>
      <c r="D54" s="80" t="s">
        <v>51</v>
      </c>
      <c r="E54" s="80" t="s">
        <v>52</v>
      </c>
      <c r="F54" s="80" t="s">
        <v>51</v>
      </c>
      <c r="G54" s="80" t="s">
        <v>52</v>
      </c>
      <c r="H54" s="187">
        <v>450</v>
      </c>
      <c r="I54" s="266" t="s">
        <v>56</v>
      </c>
      <c r="J54" s="266" t="s">
        <v>56</v>
      </c>
      <c r="K54" s="266" t="s">
        <v>56</v>
      </c>
      <c r="L54" s="130" t="s">
        <v>956</v>
      </c>
      <c r="M54" s="130" t="s">
        <v>957</v>
      </c>
    </row>
    <row r="55" spans="1:13" ht="57" x14ac:dyDescent="0.2">
      <c r="A55" s="129" t="s">
        <v>966</v>
      </c>
      <c r="B55" s="128" t="s">
        <v>52</v>
      </c>
      <c r="C55" s="128" t="s">
        <v>52</v>
      </c>
      <c r="D55" s="128" t="s">
        <v>52</v>
      </c>
      <c r="E55" s="128" t="s">
        <v>51</v>
      </c>
      <c r="F55" s="128" t="s">
        <v>52</v>
      </c>
      <c r="G55" s="128" t="s">
        <v>51</v>
      </c>
      <c r="H55" s="429" t="s">
        <v>56</v>
      </c>
      <c r="I55" s="428">
        <v>44922</v>
      </c>
      <c r="J55" s="428">
        <v>45291</v>
      </c>
      <c r="K55" s="266">
        <v>44922</v>
      </c>
      <c r="L55" s="130" t="s">
        <v>957</v>
      </c>
      <c r="M55" s="80"/>
    </row>
    <row r="56" spans="1:13" ht="57" x14ac:dyDescent="0.2">
      <c r="A56" s="45" t="s">
        <v>967</v>
      </c>
      <c r="B56" s="44" t="s">
        <v>51</v>
      </c>
      <c r="C56" s="44" t="s">
        <v>52</v>
      </c>
      <c r="D56" s="44" t="s">
        <v>51</v>
      </c>
      <c r="E56" s="44" t="s">
        <v>52</v>
      </c>
      <c r="F56" s="44" t="s">
        <v>52</v>
      </c>
      <c r="G56" s="44" t="s">
        <v>52</v>
      </c>
      <c r="H56" s="187" t="s">
        <v>56</v>
      </c>
      <c r="I56" s="266">
        <v>44922</v>
      </c>
      <c r="J56" s="266">
        <v>45291</v>
      </c>
      <c r="K56" s="266">
        <v>44922</v>
      </c>
      <c r="L56" s="130" t="s">
        <v>957</v>
      </c>
      <c r="M56" s="80"/>
    </row>
    <row r="57" spans="1:13" ht="42.75" x14ac:dyDescent="0.2">
      <c r="A57" s="45" t="s">
        <v>968</v>
      </c>
      <c r="B57" s="44" t="s">
        <v>52</v>
      </c>
      <c r="C57" s="44" t="s">
        <v>51</v>
      </c>
      <c r="D57" s="44" t="s">
        <v>51</v>
      </c>
      <c r="E57" s="44" t="s">
        <v>51</v>
      </c>
      <c r="F57" s="44" t="s">
        <v>52</v>
      </c>
      <c r="G57" s="44" t="s">
        <v>52</v>
      </c>
      <c r="H57" s="187">
        <v>112.5</v>
      </c>
      <c r="I57" s="266">
        <v>44922</v>
      </c>
      <c r="J57" s="266">
        <v>45107</v>
      </c>
      <c r="K57" s="266">
        <v>44922</v>
      </c>
      <c r="L57" s="130" t="s">
        <v>957</v>
      </c>
      <c r="M57" s="80"/>
    </row>
    <row r="58" spans="1:13" ht="42.75" x14ac:dyDescent="0.2">
      <c r="A58" s="45" t="s">
        <v>969</v>
      </c>
      <c r="B58" s="44" t="s">
        <v>51</v>
      </c>
      <c r="C58" s="44" t="s">
        <v>52</v>
      </c>
      <c r="D58" s="44" t="s">
        <v>52</v>
      </c>
      <c r="E58" s="44" t="s">
        <v>51</v>
      </c>
      <c r="F58" s="44" t="s">
        <v>52</v>
      </c>
      <c r="G58" s="44" t="s">
        <v>52</v>
      </c>
      <c r="H58" s="187" t="s">
        <v>56</v>
      </c>
      <c r="I58" s="266">
        <v>44927</v>
      </c>
      <c r="J58" s="266"/>
      <c r="K58" s="266">
        <v>44922</v>
      </c>
      <c r="L58" s="130" t="s">
        <v>957</v>
      </c>
      <c r="M58" s="80"/>
    </row>
    <row r="59" spans="1:13" ht="15" thickBot="1" x14ac:dyDescent="0.25"/>
    <row r="60" spans="1:13" ht="15" x14ac:dyDescent="0.2">
      <c r="A60" s="60" t="s">
        <v>96</v>
      </c>
      <c r="B60" s="98"/>
      <c r="C60" s="98"/>
      <c r="D60" s="98"/>
      <c r="E60" s="98"/>
      <c r="F60" s="98"/>
      <c r="G60" s="98"/>
      <c r="H60" s="221">
        <f>SUMIFS(H5:H59, G5:G59, "no")</f>
        <v>40838.5</v>
      </c>
      <c r="L60" s="56" t="s">
        <v>97</v>
      </c>
    </row>
    <row r="61" spans="1:13" x14ac:dyDescent="0.2">
      <c r="A61" s="62" t="s">
        <v>98</v>
      </c>
      <c r="B61" s="44" t="s">
        <v>51</v>
      </c>
      <c r="C61" s="44" t="s">
        <v>52</v>
      </c>
      <c r="D61" s="44" t="s">
        <v>51</v>
      </c>
      <c r="E61" s="44" t="s">
        <v>51</v>
      </c>
      <c r="F61" s="44" t="s">
        <v>51</v>
      </c>
      <c r="G61" s="44" t="s">
        <v>52</v>
      </c>
      <c r="H61" s="63">
        <f>SUMIFS($H$5:$H$59, $B$5:$B$59, "yes")</f>
        <v>26053</v>
      </c>
      <c r="L61" s="56" t="s">
        <v>97</v>
      </c>
    </row>
    <row r="62" spans="1:13" x14ac:dyDescent="0.2">
      <c r="A62" s="62" t="s">
        <v>99</v>
      </c>
      <c r="B62" s="44" t="s">
        <v>51</v>
      </c>
      <c r="C62" s="44" t="s">
        <v>52</v>
      </c>
      <c r="D62" s="44" t="s">
        <v>51</v>
      </c>
      <c r="E62" s="44" t="s">
        <v>52</v>
      </c>
      <c r="F62" s="44" t="s">
        <v>51</v>
      </c>
      <c r="G62" s="44" t="s">
        <v>52</v>
      </c>
      <c r="H62" s="63">
        <f>SUMIFS($H$5:$H$59, $B$5:$B$59, "yes", $D$5:$D$59, "yes", $F$5:$F$59, "yes")</f>
        <v>2974</v>
      </c>
      <c r="L62" s="56" t="s">
        <v>97</v>
      </c>
    </row>
    <row r="63" spans="1:13" x14ac:dyDescent="0.2">
      <c r="A63" s="62" t="s">
        <v>100</v>
      </c>
      <c r="B63" s="44" t="s">
        <v>51</v>
      </c>
      <c r="C63" s="44" t="s">
        <v>52</v>
      </c>
      <c r="D63" s="44" t="s">
        <v>52</v>
      </c>
      <c r="E63" s="44" t="s">
        <v>52</v>
      </c>
      <c r="F63" s="44" t="s">
        <v>51</v>
      </c>
      <c r="G63" s="44" t="s">
        <v>52</v>
      </c>
      <c r="H63" s="63">
        <f>SUMIFS($H$5:$H$59, $B$5:$B$59, "yes", $D$5:$D$59, "no", $F$5:$F$59, "yes")</f>
        <v>0</v>
      </c>
      <c r="L63" s="56" t="s">
        <v>97</v>
      </c>
    </row>
    <row r="64" spans="1:13" x14ac:dyDescent="0.2">
      <c r="A64" s="62" t="s">
        <v>101</v>
      </c>
      <c r="B64" s="44" t="s">
        <v>51</v>
      </c>
      <c r="C64" s="44" t="s">
        <v>52</v>
      </c>
      <c r="D64" s="44" t="s">
        <v>51</v>
      </c>
      <c r="E64" s="44" t="s">
        <v>51</v>
      </c>
      <c r="F64" s="44" t="s">
        <v>52</v>
      </c>
      <c r="G64" s="44" t="s">
        <v>52</v>
      </c>
      <c r="H64" s="63">
        <f>SUMIFS($H$5:$H$59, $B$5:$B$59, "yes", $D$5:$D$59, "yes", $E$5:$E$59, "yes")</f>
        <v>3100</v>
      </c>
      <c r="L64" s="56" t="s">
        <v>97</v>
      </c>
    </row>
    <row r="65" spans="1:12" x14ac:dyDescent="0.2">
      <c r="A65" s="62" t="s">
        <v>102</v>
      </c>
      <c r="B65" s="44" t="s">
        <v>51</v>
      </c>
      <c r="C65" s="44" t="s">
        <v>52</v>
      </c>
      <c r="D65" s="44" t="s">
        <v>52</v>
      </c>
      <c r="E65" s="44" t="s">
        <v>51</v>
      </c>
      <c r="F65" s="44" t="s">
        <v>52</v>
      </c>
      <c r="G65" s="44" t="s">
        <v>52</v>
      </c>
      <c r="H65" s="63">
        <f>SUMIFS($H$5:$H$59, $B$5:$B$59, "yes", $D$5:$D$59, "no", $E$5:$E$59, "yes")</f>
        <v>19979</v>
      </c>
      <c r="L65" s="56" t="s">
        <v>97</v>
      </c>
    </row>
    <row r="66" spans="1:12" ht="15" thickBot="1" x14ac:dyDescent="0.25">
      <c r="A66" s="359" t="s">
        <v>103</v>
      </c>
      <c r="B66" s="360" t="s">
        <v>52</v>
      </c>
      <c r="C66" s="360" t="s">
        <v>52</v>
      </c>
      <c r="D66" s="360" t="s">
        <v>52</v>
      </c>
      <c r="E66" s="360" t="s">
        <v>52</v>
      </c>
      <c r="F66" s="360" t="s">
        <v>52</v>
      </c>
      <c r="G66" s="360" t="s">
        <v>51</v>
      </c>
      <c r="H66" s="247">
        <f>SUMIFS(H5:H59, G5:G59, "yes")</f>
        <v>2260</v>
      </c>
      <c r="L66" s="56" t="s">
        <v>97</v>
      </c>
    </row>
    <row r="69" spans="1:12" ht="15" x14ac:dyDescent="0.2">
      <c r="A69" s="396" t="s">
        <v>104</v>
      </c>
    </row>
  </sheetData>
  <hyperlinks>
    <hyperlink ref="L9" r:id="rId1" xr:uid="{D5AB8F65-0CD6-40E2-8951-FD667232A556}"/>
    <hyperlink ref="L11" r:id="rId2" xr:uid="{B3E9FE85-EC74-4C5D-9957-4E50808E8F79}"/>
    <hyperlink ref="L26" r:id="rId3" display="https://www.politico.eu/wp-content/uploads/2022/06/08/Press-release-State-aid-Commission-approves-Spanish-and-Portuguese-measure-to-lower-electricity-prices-amid-energy-crisis24.pdf" xr:uid="{6ECC6152-AA2F-4BC9-83DB-CBBE7F43BF0D}"/>
    <hyperlink ref="L45" r:id="rId4" xr:uid="{56A8EED5-F76C-4BEA-9A28-525AACF10C35}"/>
    <hyperlink ref="L27" r:id="rId5" xr:uid="{34371011-D52A-47BE-AFD0-8EA38810DA9F}"/>
    <hyperlink ref="L13" r:id="rId6" xr:uid="{2E1E8882-E6E2-4AF0-8F86-9EC974ACF0CC}"/>
    <hyperlink ref="L14" r:id="rId7" xr:uid="{FB1E6058-BFA4-41E6-8D90-2CB1709D5F92}"/>
    <hyperlink ref="L12" r:id="rId8" xr:uid="{9665011A-CFCF-414D-A4F5-8F176B9E8934}"/>
    <hyperlink ref="L15" r:id="rId9" xr:uid="{FC12AF8F-0E81-45FA-9874-7292E7672B28}"/>
    <hyperlink ref="M15" r:id="rId10" xr:uid="{A70EB2E2-ED9A-493F-B419-183703A25F14}"/>
    <hyperlink ref="L18" r:id="rId11" xr:uid="{47A4D0EC-284D-4A97-9848-43D2099FF55F}"/>
    <hyperlink ref="L32" r:id="rId12" xr:uid="{3A31E615-072A-4DCC-B598-E5F82AD1CC50}"/>
    <hyperlink ref="L33" r:id="rId13" xr:uid="{7ACC218C-90AC-4D4F-8664-81F8A4AE1165}"/>
    <hyperlink ref="L34" r:id="rId14" xr:uid="{ACE50682-3217-4512-A933-A27306152163}"/>
    <hyperlink ref="L36" r:id="rId15" xr:uid="{BBD10FB5-65AC-490B-8232-B3E625F6D721}"/>
    <hyperlink ref="L35" r:id="rId16" xr:uid="{546FF0DE-14B6-47CF-BC9E-FA2114BFB284}"/>
    <hyperlink ref="L55" r:id="rId17" display="https://www.boe.es/diario_boe/txt.php?id=BOE-A-2022-22685" xr:uid="{46CF6ACC-56B3-44DC-B014-306E9DE9DF87}"/>
    <hyperlink ref="L56" r:id="rId18" display="https://www.boe.es/diario_boe/txt.php?id=BOE-A-2022-22685" xr:uid="{8612293B-2245-49AA-BA00-82DA97A9ACEB}"/>
    <hyperlink ref="L57" r:id="rId19" display="https://www.boe.es/diario_boe/txt.php?id=BOE-A-2022-22685" xr:uid="{13CF732B-FE65-4AE4-8113-D4D6324CA7CB}"/>
    <hyperlink ref="L38" r:id="rId20" tooltip="PDF firmado BOE-A-2022-17040" display="https://www.boe.es/boe/dias/2022/10/19/pdfs/BOE-A-2022-17040.pdf" xr:uid="{A8AC1AD0-9EEA-4272-9362-32BF672A5F75}"/>
    <hyperlink ref="L41" r:id="rId21" tooltip="PDF firmado BOE-A-2022-17040" display="https://www.boe.es/boe/dias/2022/10/19/pdfs/BOE-A-2022-17040.pdf" xr:uid="{FE91B2C4-5287-45D1-9B60-0DD57D442E7B}"/>
    <hyperlink ref="L5" r:id="rId22" xr:uid="{3EF8C5FB-5B0C-4020-A150-19E8F41E8AA0}"/>
    <hyperlink ref="L6" r:id="rId23" xr:uid="{E96CDDAF-3081-44DE-AA1F-36A488712695}"/>
    <hyperlink ref="L8" r:id="rId24" xr:uid="{49D4BFF2-23D7-40F7-9924-76544C0747D4}"/>
    <hyperlink ref="L4" r:id="rId25" xr:uid="{4D5DBDE6-B67D-4158-A940-4E9CCD22CEE9}"/>
    <hyperlink ref="L22" r:id="rId26" xr:uid="{B4B671AC-5901-4DF2-8339-E2C89CDF0705}"/>
    <hyperlink ref="L23" r:id="rId27" xr:uid="{B5E3DBAC-3D9F-4DA8-9E0B-373058C6318D}"/>
    <hyperlink ref="L24" r:id="rId28" xr:uid="{1E1D75A7-2D28-43F8-813A-7EA514120F13}"/>
    <hyperlink ref="M45" r:id="rId29" location="inicio " xr:uid="{EB1BD82B-A954-4193-85CD-B1747417F8A1}"/>
    <hyperlink ref="L46" r:id="rId30" xr:uid="{061F7CC9-D543-46F0-A114-85705940F992}"/>
    <hyperlink ref="L40" r:id="rId31" tooltip="PDF firmado BOE-A-2022-17040" display="https://www.boe.es/boe/dias/2022/10/19/pdfs/BOE-A-2022-17040.pdf" xr:uid="{981279AD-20C6-4C66-A68D-97294411D4FA}"/>
    <hyperlink ref="L39" r:id="rId32" tooltip="PDF firmado BOE-A-2022-17040" display="https://www.boe.es/boe/dias/2022/10/19/pdfs/BOE-A-2022-17040.pdf" xr:uid="{8ACA01F0-CDAB-444C-A46F-BA527CE8ADDB}"/>
    <hyperlink ref="L42" r:id="rId33" tooltip="PDF firmado BOE-A-2022-17040" display="https://www.boe.es/boe/dias/2022/10/19/pdfs/BOE-A-2022-17040.pdf" xr:uid="{574C034D-5595-427C-8DAF-0F223060F97A}"/>
    <hyperlink ref="L43" r:id="rId34" tooltip="PDF firmado BOE-A-2022-17040" display="https://www.boe.es/boe/dias/2022/10/19/pdfs/BOE-A-2022-17040.pdf" xr:uid="{CA360793-85E9-4358-AD58-F7E70FD36627}"/>
    <hyperlink ref="L44" r:id="rId35" tooltip="PDF firmado BOE-A-2022-17040" display="https://www.boe.es/boe/dias/2022/10/19/pdfs/BOE-A-2022-17040.pdf" xr:uid="{415B4AD8-9493-4497-A2B5-979A0D1C2B90}"/>
    <hyperlink ref="L7" r:id="rId36" xr:uid="{63314307-4BEE-4DA8-A9CD-169B1897F768}"/>
    <hyperlink ref="M54" r:id="rId37" display="https://www.boe.es/diario_boe/txt.php?id=BOE-A-2022-22685" xr:uid="{BC53DB70-EA0A-47CB-9130-3CC57141F690}"/>
    <hyperlink ref="M53" r:id="rId38" display="https://www.boe.es/diario_boe/txt.php?id=BOE-A-2022-22685" xr:uid="{88F3F9BF-68EE-45CB-87FE-2538CE126E36}"/>
    <hyperlink ref="M51" r:id="rId39" display="https://www.boe.es/diario_boe/txt.php?id=BOE-A-2022-22685" xr:uid="{763E9818-83CD-4EBF-B7A1-33CE0F1D5F41}"/>
    <hyperlink ref="M50" r:id="rId40" display="https://www.boe.es/diario_boe/txt.php?id=BOE-A-2022-22685" xr:uid="{D3353192-7FB3-42DD-8F4B-E7986F9B3C9E}"/>
    <hyperlink ref="M49" r:id="rId41" display="https://www.boe.es/diario_boe/txt.php?id=BOE-A-2022-22685" xr:uid="{6586FFAA-9EBA-4333-B094-C7FE04FFCCD2}"/>
    <hyperlink ref="M48" r:id="rId42" display="https://www.boe.es/diario_boe/txt.php?id=BOE-A-2022-22685" xr:uid="{CDBA1CF0-52FF-4DAC-BF3B-626CA3AC0156}"/>
    <hyperlink ref="M47" r:id="rId43" display="https://www.boe.es/diario_boe/txt.php?id=BOE-A-2022-22685" xr:uid="{636CA7AF-EC7F-48D3-93D7-A9CFF08D488E}"/>
    <hyperlink ref="M46" r:id="rId44" display="https://www.boe.es/diario_boe/txt.php?id=BOE-A-2022-22685" xr:uid="{8326998E-DED1-44E3-8E52-2E5C3F5E28E4}"/>
    <hyperlink ref="L58" r:id="rId45" display="https://www.boe.es/diario_boe/txt.php?id=BOE-A-2022-22685" xr:uid="{EDE985B8-4BB9-434B-BD37-8EC511B126E6}"/>
    <hyperlink ref="M52" r:id="rId46" display="https://www.boe.es/diario_boe/txt.php?id=BOE-A-2022-22685" xr:uid="{68E4CE58-BDD9-4A9F-BB33-FD4AA963B9B9}"/>
    <hyperlink ref="L25" r:id="rId47" xr:uid="{4364EE19-17A0-4D90-AE1B-2AF9F2A99A3C}"/>
    <hyperlink ref="M36" r:id="rId48" xr:uid="{E4F29C31-7959-4E45-A663-27E27F5030D9}"/>
    <hyperlink ref="M9" r:id="rId49" xr:uid="{A0875AC7-98D1-47E7-90F3-6FD616F9D6DB}"/>
    <hyperlink ref="M38" r:id="rId50" xr:uid="{EF7F3425-10AE-4D52-81A2-0CB9933E8CDC}"/>
    <hyperlink ref="M41" r:id="rId51" xr:uid="{BFA3C8FD-2361-44CF-A26D-1B63F18C9166}"/>
    <hyperlink ref="M42" r:id="rId52" xr:uid="{C4409EED-B984-4D65-95DF-0356EF3A63F5}"/>
    <hyperlink ref="M44" r:id="rId53" xr:uid="{9B9DEBE1-008E-41A0-BF28-1CFB857FE1E1}"/>
  </hyperlinks>
  <pageMargins left="0.7" right="0.7" top="0.75" bottom="0.75" header="0.3" footer="0.3"/>
  <pageSetup paperSize="9" orientation="portrait" r:id="rId54"/>
  <legacyDrawing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51"/>
  <sheetViews>
    <sheetView zoomScale="85" zoomScaleNormal="85" workbookViewId="0">
      <pane xSplit="1" ySplit="3" topLeftCell="G34" activePane="bottomRight" state="frozen"/>
      <selection pane="topRight" activeCell="B1" sqref="B1"/>
      <selection pane="bottomLeft" activeCell="A4" sqref="A4"/>
      <selection pane="bottomRight" activeCell="H42" sqref="H42"/>
    </sheetView>
  </sheetViews>
  <sheetFormatPr defaultColWidth="9.33203125" defaultRowHeight="14.25" x14ac:dyDescent="0.2"/>
  <cols>
    <col min="1" max="1" width="49.33203125" style="2" customWidth="1"/>
    <col min="2" max="7" width="15.1640625" style="51" customWidth="1"/>
    <col min="8" max="8" width="19.6640625" style="47" customWidth="1"/>
    <col min="9" max="11" width="18.83203125" style="48" customWidth="1"/>
    <col min="12" max="13" width="44.5" style="56" customWidth="1"/>
    <col min="14" max="16384" width="9.33203125" style="2"/>
  </cols>
  <sheetData>
    <row r="2" spans="1:13" ht="17.100000000000001" customHeight="1" x14ac:dyDescent="0.2">
      <c r="A2" s="11" t="s">
        <v>36</v>
      </c>
      <c r="B2" s="46"/>
      <c r="C2" s="46"/>
      <c r="D2" s="46"/>
      <c r="E2" s="46"/>
      <c r="F2" s="46"/>
      <c r="G2" s="46"/>
    </row>
    <row r="3" spans="1:13" s="136" customFormat="1" ht="45" x14ac:dyDescent="0.2">
      <c r="A3" s="33" t="s">
        <v>37</v>
      </c>
      <c r="B3" s="33" t="s">
        <v>38</v>
      </c>
      <c r="C3" s="33" t="s">
        <v>39</v>
      </c>
      <c r="D3" s="33" t="s">
        <v>40</v>
      </c>
      <c r="E3" s="33" t="s">
        <v>41</v>
      </c>
      <c r="F3" s="33" t="s">
        <v>42</v>
      </c>
      <c r="G3" s="33" t="s">
        <v>43</v>
      </c>
      <c r="H3" s="33" t="s">
        <v>44</v>
      </c>
      <c r="I3" s="33" t="s">
        <v>45</v>
      </c>
      <c r="J3" s="33" t="s">
        <v>46</v>
      </c>
      <c r="K3" s="33" t="s">
        <v>47</v>
      </c>
      <c r="L3" s="33" t="s">
        <v>48</v>
      </c>
      <c r="M3" s="33" t="s">
        <v>49</v>
      </c>
    </row>
    <row r="4" spans="1:13" ht="28.5" x14ac:dyDescent="0.2">
      <c r="A4" s="80" t="s">
        <v>50</v>
      </c>
      <c r="B4" s="81" t="s">
        <v>51</v>
      </c>
      <c r="C4" s="81" t="s">
        <v>52</v>
      </c>
      <c r="D4" s="81" t="s">
        <v>51</v>
      </c>
      <c r="E4" s="81" t="s">
        <v>52</v>
      </c>
      <c r="F4" s="81" t="s">
        <v>51</v>
      </c>
      <c r="G4" s="81" t="s">
        <v>52</v>
      </c>
      <c r="H4" s="288">
        <v>628</v>
      </c>
      <c r="I4" s="408">
        <v>44652</v>
      </c>
      <c r="J4" s="409">
        <v>44926</v>
      </c>
      <c r="K4" s="409">
        <v>44589</v>
      </c>
      <c r="L4" s="80" t="s">
        <v>53</v>
      </c>
      <c r="M4" s="80"/>
    </row>
    <row r="5" spans="1:13" ht="28.5" x14ac:dyDescent="0.2">
      <c r="A5" s="44" t="s">
        <v>54</v>
      </c>
      <c r="B5" s="81" t="s">
        <v>51</v>
      </c>
      <c r="C5" s="81" t="s">
        <v>52</v>
      </c>
      <c r="D5" s="81" t="s">
        <v>51</v>
      </c>
      <c r="E5" s="81" t="s">
        <v>52</v>
      </c>
      <c r="F5" s="81" t="s">
        <v>51</v>
      </c>
      <c r="G5" s="81" t="s">
        <v>52</v>
      </c>
      <c r="H5" s="288">
        <v>227</v>
      </c>
      <c r="I5" s="410">
        <v>44562</v>
      </c>
      <c r="J5" s="409">
        <v>44926</v>
      </c>
      <c r="K5" s="409">
        <v>44589</v>
      </c>
      <c r="L5" s="80" t="s">
        <v>53</v>
      </c>
      <c r="M5" s="80"/>
    </row>
    <row r="6" spans="1:13" ht="28.5" x14ac:dyDescent="0.2">
      <c r="A6" s="44" t="s">
        <v>55</v>
      </c>
      <c r="B6" s="45" t="s">
        <v>51</v>
      </c>
      <c r="C6" s="45" t="s">
        <v>51</v>
      </c>
      <c r="D6" s="45" t="s">
        <v>51</v>
      </c>
      <c r="E6" s="45" t="s">
        <v>52</v>
      </c>
      <c r="F6" s="45" t="s">
        <v>51</v>
      </c>
      <c r="G6" s="45" t="s">
        <v>52</v>
      </c>
      <c r="H6" s="125">
        <f>350+350</f>
        <v>700</v>
      </c>
      <c r="I6" s="411" t="s">
        <v>56</v>
      </c>
      <c r="J6" s="411" t="s">
        <v>56</v>
      </c>
      <c r="K6" s="409">
        <v>44589</v>
      </c>
      <c r="L6" s="44" t="s">
        <v>57</v>
      </c>
      <c r="M6" s="80"/>
    </row>
    <row r="7" spans="1:13" ht="28.5" x14ac:dyDescent="0.2">
      <c r="A7" s="44" t="s">
        <v>58</v>
      </c>
      <c r="B7" s="45" t="s">
        <v>51</v>
      </c>
      <c r="C7" s="45" t="s">
        <v>51</v>
      </c>
      <c r="D7" s="45" t="s">
        <v>52</v>
      </c>
      <c r="E7" s="45" t="s">
        <v>52</v>
      </c>
      <c r="F7" s="45" t="s">
        <v>51</v>
      </c>
      <c r="G7" s="45" t="s">
        <v>52</v>
      </c>
      <c r="H7" s="125">
        <v>520</v>
      </c>
      <c r="I7" s="411" t="s">
        <v>56</v>
      </c>
      <c r="J7" s="411" t="s">
        <v>56</v>
      </c>
      <c r="K7" s="409">
        <v>44589</v>
      </c>
      <c r="L7" s="44" t="s">
        <v>57</v>
      </c>
      <c r="M7" s="80"/>
    </row>
    <row r="8" spans="1:13" ht="28.5" x14ac:dyDescent="0.2">
      <c r="A8" s="44" t="s">
        <v>59</v>
      </c>
      <c r="B8" s="90" t="s">
        <v>60</v>
      </c>
      <c r="C8" s="90" t="s">
        <v>60</v>
      </c>
      <c r="D8" s="90" t="s">
        <v>60</v>
      </c>
      <c r="E8" s="90" t="s">
        <v>60</v>
      </c>
      <c r="F8" s="90" t="s">
        <v>60</v>
      </c>
      <c r="G8" s="90" t="s">
        <v>60</v>
      </c>
      <c r="H8" s="289">
        <v>15</v>
      </c>
      <c r="I8" s="412">
        <v>44562</v>
      </c>
      <c r="J8" s="413">
        <v>44926</v>
      </c>
      <c r="K8" s="413">
        <v>44589</v>
      </c>
      <c r="L8" s="80" t="s">
        <v>53</v>
      </c>
      <c r="M8" s="80"/>
    </row>
    <row r="9" spans="1:13" ht="28.5" x14ac:dyDescent="0.2">
      <c r="A9" s="80" t="s">
        <v>61</v>
      </c>
      <c r="B9" s="81" t="s">
        <v>51</v>
      </c>
      <c r="C9" s="81" t="s">
        <v>51</v>
      </c>
      <c r="D9" s="81" t="s">
        <v>52</v>
      </c>
      <c r="E9" s="81" t="s">
        <v>51</v>
      </c>
      <c r="F9" s="81" t="s">
        <v>52</v>
      </c>
      <c r="G9" s="81" t="s">
        <v>52</v>
      </c>
      <c r="H9" s="288">
        <v>1100</v>
      </c>
      <c r="I9" s="408">
        <v>44682</v>
      </c>
      <c r="J9" s="408">
        <v>45107</v>
      </c>
      <c r="K9" s="409">
        <v>44640</v>
      </c>
      <c r="L9" s="80" t="s">
        <v>53</v>
      </c>
      <c r="M9" s="137"/>
    </row>
    <row r="10" spans="1:13" ht="28.5" x14ac:dyDescent="0.2">
      <c r="A10" s="44" t="s">
        <v>62</v>
      </c>
      <c r="B10" s="81" t="s">
        <v>51</v>
      </c>
      <c r="C10" s="81" t="s">
        <v>52</v>
      </c>
      <c r="D10" s="81" t="s">
        <v>51</v>
      </c>
      <c r="E10" s="81" t="s">
        <v>52</v>
      </c>
      <c r="F10" s="81" t="s">
        <v>51</v>
      </c>
      <c r="G10" s="81" t="s">
        <v>52</v>
      </c>
      <c r="H10" s="288">
        <f>120+220</f>
        <v>340</v>
      </c>
      <c r="I10" s="408">
        <v>44682</v>
      </c>
      <c r="J10" s="408">
        <v>45107</v>
      </c>
      <c r="K10" s="409">
        <v>44640</v>
      </c>
      <c r="L10" s="80" t="s">
        <v>53</v>
      </c>
      <c r="M10" s="80"/>
    </row>
    <row r="11" spans="1:13" ht="57" x14ac:dyDescent="0.2">
      <c r="A11" s="44" t="s">
        <v>63</v>
      </c>
      <c r="B11" s="81" t="s">
        <v>51</v>
      </c>
      <c r="C11" s="81" t="s">
        <v>52</v>
      </c>
      <c r="D11" s="81" t="s">
        <v>52</v>
      </c>
      <c r="E11" s="81" t="s">
        <v>52</v>
      </c>
      <c r="F11" s="81" t="s">
        <v>51</v>
      </c>
      <c r="G11" s="81" t="s">
        <v>52</v>
      </c>
      <c r="H11" s="288">
        <f>150+153</f>
        <v>303</v>
      </c>
      <c r="I11" s="408">
        <v>44682</v>
      </c>
      <c r="J11" s="408">
        <v>45107</v>
      </c>
      <c r="K11" s="409">
        <v>44640</v>
      </c>
      <c r="L11" s="80" t="s">
        <v>53</v>
      </c>
      <c r="M11" s="80"/>
    </row>
    <row r="12" spans="1:13" ht="28.5" x14ac:dyDescent="0.2">
      <c r="A12" s="44" t="s">
        <v>64</v>
      </c>
      <c r="B12" s="81" t="s">
        <v>52</v>
      </c>
      <c r="C12" s="81" t="s">
        <v>51</v>
      </c>
      <c r="D12" s="81" t="s">
        <v>51</v>
      </c>
      <c r="E12" s="81" t="s">
        <v>52</v>
      </c>
      <c r="F12" s="81" t="s">
        <v>51</v>
      </c>
      <c r="G12" s="81" t="s">
        <v>52</v>
      </c>
      <c r="H12" s="288">
        <v>27</v>
      </c>
      <c r="I12" s="408">
        <v>44805</v>
      </c>
      <c r="J12" s="408">
        <v>45107</v>
      </c>
      <c r="K12" s="409">
        <v>44640</v>
      </c>
      <c r="L12" s="80" t="s">
        <v>53</v>
      </c>
      <c r="M12" s="80"/>
    </row>
    <row r="13" spans="1:13" ht="42.75" x14ac:dyDescent="0.2">
      <c r="A13" s="80" t="s">
        <v>65</v>
      </c>
      <c r="B13" s="81" t="s">
        <v>52</v>
      </c>
      <c r="C13" s="81" t="s">
        <v>51</v>
      </c>
      <c r="D13" s="81" t="s">
        <v>51</v>
      </c>
      <c r="E13" s="81" t="s">
        <v>52</v>
      </c>
      <c r="F13" s="81" t="s">
        <v>51</v>
      </c>
      <c r="G13" s="81" t="s">
        <v>52</v>
      </c>
      <c r="H13" s="288">
        <f>60+60</f>
        <v>120</v>
      </c>
      <c r="I13" s="408">
        <v>44805</v>
      </c>
      <c r="J13" s="408">
        <v>45107</v>
      </c>
      <c r="K13" s="409">
        <v>44640</v>
      </c>
      <c r="L13" s="80" t="s">
        <v>53</v>
      </c>
      <c r="M13" s="80"/>
    </row>
    <row r="14" spans="1:13" ht="28.5" x14ac:dyDescent="0.2">
      <c r="A14" s="44" t="s">
        <v>66</v>
      </c>
      <c r="B14" s="90" t="s">
        <v>60</v>
      </c>
      <c r="C14" s="90" t="s">
        <v>60</v>
      </c>
      <c r="D14" s="90" t="s">
        <v>60</v>
      </c>
      <c r="E14" s="90" t="s">
        <v>60</v>
      </c>
      <c r="F14" s="90" t="s">
        <v>60</v>
      </c>
      <c r="G14" s="90" t="s">
        <v>60</v>
      </c>
      <c r="H14" s="288">
        <f>30+55</f>
        <v>85</v>
      </c>
      <c r="I14" s="408">
        <v>44805</v>
      </c>
      <c r="J14" s="408">
        <v>45107</v>
      </c>
      <c r="K14" s="409">
        <v>44640</v>
      </c>
      <c r="L14" s="80" t="s">
        <v>53</v>
      </c>
      <c r="M14" s="80"/>
    </row>
    <row r="15" spans="1:13" ht="28.5" x14ac:dyDescent="0.2">
      <c r="A15" s="44" t="s">
        <v>67</v>
      </c>
      <c r="B15" s="90" t="s">
        <v>60</v>
      </c>
      <c r="C15" s="90" t="s">
        <v>60</v>
      </c>
      <c r="D15" s="90" t="s">
        <v>60</v>
      </c>
      <c r="E15" s="90" t="s">
        <v>60</v>
      </c>
      <c r="F15" s="90" t="s">
        <v>60</v>
      </c>
      <c r="G15" s="90" t="s">
        <v>60</v>
      </c>
      <c r="H15" s="288">
        <f>30+31</f>
        <v>61</v>
      </c>
      <c r="I15" s="408">
        <v>44805</v>
      </c>
      <c r="J15" s="408">
        <v>45291</v>
      </c>
      <c r="K15" s="409">
        <v>44726</v>
      </c>
      <c r="L15" s="80" t="s">
        <v>53</v>
      </c>
      <c r="M15" s="80"/>
    </row>
    <row r="16" spans="1:13" ht="28.5" x14ac:dyDescent="0.2">
      <c r="A16" s="89" t="s">
        <v>68</v>
      </c>
      <c r="B16" s="90" t="s">
        <v>60</v>
      </c>
      <c r="C16" s="90" t="s">
        <v>60</v>
      </c>
      <c r="D16" s="90" t="s">
        <v>60</v>
      </c>
      <c r="E16" s="90" t="s">
        <v>60</v>
      </c>
      <c r="F16" s="90" t="s">
        <v>60</v>
      </c>
      <c r="G16" s="90" t="s">
        <v>60</v>
      </c>
      <c r="H16" s="289">
        <v>71</v>
      </c>
      <c r="I16" s="413">
        <v>44927</v>
      </c>
      <c r="J16" s="413">
        <v>45291</v>
      </c>
      <c r="K16" s="413">
        <v>44726</v>
      </c>
      <c r="L16" s="80" t="s">
        <v>53</v>
      </c>
      <c r="M16" s="80"/>
    </row>
    <row r="17" spans="1:13" ht="18.600000000000001" customHeight="1" x14ac:dyDescent="0.2">
      <c r="A17" s="126" t="s">
        <v>69</v>
      </c>
      <c r="B17" s="81" t="s">
        <v>51</v>
      </c>
      <c r="C17" s="81" t="s">
        <v>52</v>
      </c>
      <c r="D17" s="81" t="s">
        <v>52</v>
      </c>
      <c r="E17" s="81" t="s">
        <v>52</v>
      </c>
      <c r="F17" s="81" t="s">
        <v>51</v>
      </c>
      <c r="G17" s="81" t="s">
        <v>52</v>
      </c>
      <c r="H17" s="288">
        <v>2800</v>
      </c>
      <c r="I17" s="408">
        <v>44835</v>
      </c>
      <c r="J17" s="409" t="s">
        <v>56</v>
      </c>
      <c r="K17" s="409">
        <v>44726</v>
      </c>
      <c r="L17" s="80" t="s">
        <v>53</v>
      </c>
      <c r="M17" s="80"/>
    </row>
    <row r="18" spans="1:13" ht="28.5" x14ac:dyDescent="0.2">
      <c r="A18" s="126" t="s">
        <v>70</v>
      </c>
      <c r="B18" s="81" t="s">
        <v>51</v>
      </c>
      <c r="C18" s="81" t="s">
        <v>52</v>
      </c>
      <c r="D18" s="81" t="s">
        <v>51</v>
      </c>
      <c r="E18" s="81" t="s">
        <v>52</v>
      </c>
      <c r="F18" s="81" t="s">
        <v>51</v>
      </c>
      <c r="G18" s="81" t="s">
        <v>52</v>
      </c>
      <c r="H18" s="288">
        <v>520</v>
      </c>
      <c r="I18" s="409">
        <v>44927</v>
      </c>
      <c r="J18" s="409">
        <v>45291</v>
      </c>
      <c r="K18" s="409">
        <v>44726</v>
      </c>
      <c r="L18" s="80" t="s">
        <v>53</v>
      </c>
      <c r="M18" s="80"/>
    </row>
    <row r="19" spans="1:13" ht="28.5" x14ac:dyDescent="0.2">
      <c r="A19" s="44" t="s">
        <v>71</v>
      </c>
      <c r="B19" s="81" t="s">
        <v>51</v>
      </c>
      <c r="C19" s="81" t="s">
        <v>52</v>
      </c>
      <c r="D19" s="81" t="s">
        <v>51</v>
      </c>
      <c r="E19" s="81" t="s">
        <v>52</v>
      </c>
      <c r="F19" s="81" t="s">
        <v>51</v>
      </c>
      <c r="G19" s="81" t="s">
        <v>52</v>
      </c>
      <c r="H19" s="288">
        <v>330</v>
      </c>
      <c r="I19" s="408">
        <v>44805</v>
      </c>
      <c r="J19" s="409" t="s">
        <v>56</v>
      </c>
      <c r="K19" s="409">
        <v>44726</v>
      </c>
      <c r="L19" s="80" t="s">
        <v>53</v>
      </c>
      <c r="M19" s="80"/>
    </row>
    <row r="20" spans="1:13" ht="28.5" x14ac:dyDescent="0.2">
      <c r="A20" s="126" t="s">
        <v>72</v>
      </c>
      <c r="B20" s="81" t="s">
        <v>51</v>
      </c>
      <c r="C20" s="81" t="s">
        <v>52</v>
      </c>
      <c r="D20" s="81" t="s">
        <v>51</v>
      </c>
      <c r="E20" s="81" t="s">
        <v>52</v>
      </c>
      <c r="F20" s="81" t="s">
        <v>51</v>
      </c>
      <c r="G20" s="81" t="s">
        <v>52</v>
      </c>
      <c r="H20" s="288">
        <f>200+100</f>
        <v>300</v>
      </c>
      <c r="I20" s="408">
        <v>44805</v>
      </c>
      <c r="J20" s="408">
        <v>45291</v>
      </c>
      <c r="K20" s="409">
        <v>44726</v>
      </c>
      <c r="L20" s="80" t="s">
        <v>53</v>
      </c>
      <c r="M20" s="80"/>
    </row>
    <row r="21" spans="1:13" ht="28.5" x14ac:dyDescent="0.2">
      <c r="A21" s="126" t="s">
        <v>73</v>
      </c>
      <c r="B21" s="81" t="s">
        <v>51</v>
      </c>
      <c r="C21" s="81" t="s">
        <v>52</v>
      </c>
      <c r="D21" s="81" t="s">
        <v>51</v>
      </c>
      <c r="E21" s="81" t="s">
        <v>52</v>
      </c>
      <c r="F21" s="81" t="s">
        <v>51</v>
      </c>
      <c r="G21" s="81" t="s">
        <v>52</v>
      </c>
      <c r="H21" s="288">
        <v>205</v>
      </c>
      <c r="I21" s="408">
        <v>44805</v>
      </c>
      <c r="J21" s="409">
        <v>44926</v>
      </c>
      <c r="K21" s="409">
        <v>44835</v>
      </c>
      <c r="L21" s="80" t="s">
        <v>53</v>
      </c>
      <c r="M21" s="80"/>
    </row>
    <row r="22" spans="1:13" ht="28.5" x14ac:dyDescent="0.2">
      <c r="A22" s="80" t="s">
        <v>74</v>
      </c>
      <c r="B22" s="81" t="s">
        <v>51</v>
      </c>
      <c r="C22" s="81" t="s">
        <v>52</v>
      </c>
      <c r="D22" s="81" t="s">
        <v>52</v>
      </c>
      <c r="E22" s="81" t="s">
        <v>52</v>
      </c>
      <c r="F22" s="81" t="s">
        <v>51</v>
      </c>
      <c r="G22" s="81" t="s">
        <v>52</v>
      </c>
      <c r="H22" s="288">
        <v>233.3</v>
      </c>
      <c r="I22" s="409" t="s">
        <v>56</v>
      </c>
      <c r="J22" s="409" t="s">
        <v>56</v>
      </c>
      <c r="K22" s="409">
        <v>44835</v>
      </c>
      <c r="L22" s="80" t="s">
        <v>53</v>
      </c>
      <c r="M22" s="80"/>
    </row>
    <row r="23" spans="1:13" ht="28.5" x14ac:dyDescent="0.2">
      <c r="A23" s="431" t="s">
        <v>75</v>
      </c>
      <c r="B23" s="81" t="s">
        <v>51</v>
      </c>
      <c r="C23" s="81" t="s">
        <v>51</v>
      </c>
      <c r="D23" s="81" t="s">
        <v>52</v>
      </c>
      <c r="E23" s="81" t="s">
        <v>52</v>
      </c>
      <c r="F23" s="81" t="s">
        <v>51</v>
      </c>
      <c r="G23" s="81" t="s">
        <v>52</v>
      </c>
      <c r="H23" s="288">
        <f>450+850</f>
        <v>1300</v>
      </c>
      <c r="I23" s="408">
        <v>44805</v>
      </c>
      <c r="J23" s="409">
        <v>45291</v>
      </c>
      <c r="K23" s="409">
        <v>44835</v>
      </c>
      <c r="L23" s="80" t="s">
        <v>53</v>
      </c>
      <c r="M23" s="80"/>
    </row>
    <row r="24" spans="1:13" s="5" customFormat="1" ht="28.5" x14ac:dyDescent="0.2">
      <c r="A24" s="44" t="s">
        <v>76</v>
      </c>
      <c r="B24" s="45" t="s">
        <v>51</v>
      </c>
      <c r="C24" s="45" t="s">
        <v>52</v>
      </c>
      <c r="D24" s="45" t="s">
        <v>51</v>
      </c>
      <c r="E24" s="45" t="s">
        <v>52</v>
      </c>
      <c r="F24" s="45" t="s">
        <v>51</v>
      </c>
      <c r="G24" s="45" t="s">
        <v>52</v>
      </c>
      <c r="H24" s="288">
        <f>5+15</f>
        <v>20</v>
      </c>
      <c r="I24" s="408">
        <v>44805</v>
      </c>
      <c r="J24" s="408">
        <v>46387</v>
      </c>
      <c r="K24" s="408">
        <v>44835</v>
      </c>
      <c r="L24" s="44" t="s">
        <v>57</v>
      </c>
      <c r="M24" s="44"/>
    </row>
    <row r="25" spans="1:13" ht="28.5" x14ac:dyDescent="0.2">
      <c r="A25" s="44" t="s">
        <v>77</v>
      </c>
      <c r="B25" s="45" t="s">
        <v>51</v>
      </c>
      <c r="C25" s="45" t="s">
        <v>51</v>
      </c>
      <c r="D25" s="45" t="s">
        <v>52</v>
      </c>
      <c r="E25" s="45" t="s">
        <v>52</v>
      </c>
      <c r="F25" s="45" t="s">
        <v>51</v>
      </c>
      <c r="G25" s="45" t="s">
        <v>52</v>
      </c>
      <c r="H25" s="288">
        <v>110</v>
      </c>
      <c r="I25" s="413">
        <v>44805</v>
      </c>
      <c r="J25" s="413">
        <v>44926</v>
      </c>
      <c r="K25" s="413">
        <v>44835</v>
      </c>
      <c r="L25" s="89" t="s">
        <v>57</v>
      </c>
      <c r="M25" s="80"/>
    </row>
    <row r="26" spans="1:13" ht="28.5" x14ac:dyDescent="0.2">
      <c r="A26" s="89" t="s">
        <v>78</v>
      </c>
      <c r="B26" s="90" t="s">
        <v>60</v>
      </c>
      <c r="C26" s="90" t="s">
        <v>60</v>
      </c>
      <c r="D26" s="90" t="s">
        <v>60</v>
      </c>
      <c r="E26" s="90" t="s">
        <v>60</v>
      </c>
      <c r="F26" s="90" t="s">
        <v>60</v>
      </c>
      <c r="G26" s="90" t="s">
        <v>60</v>
      </c>
      <c r="H26" s="289">
        <v>288.60000000000002</v>
      </c>
      <c r="I26" s="413">
        <v>44927</v>
      </c>
      <c r="J26" s="413">
        <v>45291</v>
      </c>
      <c r="K26" s="413">
        <v>44835</v>
      </c>
      <c r="L26" s="89" t="s">
        <v>57</v>
      </c>
      <c r="M26" s="80"/>
    </row>
    <row r="27" spans="1:13" ht="42.75" x14ac:dyDescent="0.2">
      <c r="A27" s="89" t="s">
        <v>79</v>
      </c>
      <c r="B27" s="90" t="s">
        <v>60</v>
      </c>
      <c r="C27" s="90" t="s">
        <v>60</v>
      </c>
      <c r="D27" s="90" t="s">
        <v>60</v>
      </c>
      <c r="E27" s="90" t="s">
        <v>60</v>
      </c>
      <c r="F27" s="90" t="s">
        <v>60</v>
      </c>
      <c r="G27" s="90" t="s">
        <v>60</v>
      </c>
      <c r="H27" s="289">
        <v>1480</v>
      </c>
      <c r="I27" s="413">
        <v>44927</v>
      </c>
      <c r="J27" s="413">
        <v>45291</v>
      </c>
      <c r="K27" s="413">
        <v>44835</v>
      </c>
      <c r="L27" s="89" t="s">
        <v>57</v>
      </c>
      <c r="M27" s="80"/>
    </row>
    <row r="28" spans="1:13" ht="28.5" x14ac:dyDescent="0.2">
      <c r="A28" s="89" t="s">
        <v>80</v>
      </c>
      <c r="B28" s="90" t="s">
        <v>60</v>
      </c>
      <c r="C28" s="90" t="s">
        <v>60</v>
      </c>
      <c r="D28" s="90" t="s">
        <v>60</v>
      </c>
      <c r="E28" s="90" t="s">
        <v>60</v>
      </c>
      <c r="F28" s="90" t="s">
        <v>60</v>
      </c>
      <c r="G28" s="90" t="s">
        <v>60</v>
      </c>
      <c r="H28" s="127">
        <v>10</v>
      </c>
      <c r="I28" s="413" t="s">
        <v>56</v>
      </c>
      <c r="J28" s="413" t="s">
        <v>56</v>
      </c>
      <c r="K28" s="413">
        <v>44835</v>
      </c>
      <c r="L28" s="80" t="s">
        <v>53</v>
      </c>
      <c r="M28" s="80"/>
    </row>
    <row r="29" spans="1:13" ht="28.5" x14ac:dyDescent="0.2">
      <c r="A29" s="89" t="s">
        <v>81</v>
      </c>
      <c r="B29" s="90" t="s">
        <v>60</v>
      </c>
      <c r="C29" s="90" t="s">
        <v>60</v>
      </c>
      <c r="D29" s="90" t="s">
        <v>60</v>
      </c>
      <c r="E29" s="90" t="s">
        <v>60</v>
      </c>
      <c r="F29" s="90" t="s">
        <v>60</v>
      </c>
      <c r="G29" s="90" t="s">
        <v>60</v>
      </c>
      <c r="H29" s="127">
        <v>80</v>
      </c>
      <c r="I29" s="413" t="s">
        <v>56</v>
      </c>
      <c r="J29" s="413" t="s">
        <v>56</v>
      </c>
      <c r="K29" s="413">
        <v>44835</v>
      </c>
      <c r="L29" s="80" t="s">
        <v>53</v>
      </c>
      <c r="M29" s="80"/>
    </row>
    <row r="30" spans="1:13" ht="28.5" x14ac:dyDescent="0.2">
      <c r="A30" s="89" t="s">
        <v>82</v>
      </c>
      <c r="B30" s="90" t="s">
        <v>60</v>
      </c>
      <c r="C30" s="90" t="s">
        <v>60</v>
      </c>
      <c r="D30" s="90" t="s">
        <v>60</v>
      </c>
      <c r="E30" s="90" t="s">
        <v>60</v>
      </c>
      <c r="F30" s="90" t="s">
        <v>60</v>
      </c>
      <c r="G30" s="90" t="s">
        <v>60</v>
      </c>
      <c r="H30" s="289">
        <v>353</v>
      </c>
      <c r="I30" s="413">
        <v>44927</v>
      </c>
      <c r="J30" s="413">
        <v>45291</v>
      </c>
      <c r="K30" s="413">
        <v>44835</v>
      </c>
      <c r="L30" s="89" t="s">
        <v>57</v>
      </c>
      <c r="M30" s="80"/>
    </row>
    <row r="31" spans="1:13" ht="28.5" x14ac:dyDescent="0.2">
      <c r="A31" s="44" t="s">
        <v>83</v>
      </c>
      <c r="B31" s="45" t="s">
        <v>51</v>
      </c>
      <c r="C31" s="45" t="s">
        <v>52</v>
      </c>
      <c r="D31" s="45" t="s">
        <v>51</v>
      </c>
      <c r="E31" s="45" t="s">
        <v>52</v>
      </c>
      <c r="F31" s="45" t="s">
        <v>51</v>
      </c>
      <c r="G31" s="45" t="s">
        <v>52</v>
      </c>
      <c r="H31" s="288">
        <f>300+300</f>
        <v>600</v>
      </c>
      <c r="I31" s="414">
        <v>44805</v>
      </c>
      <c r="J31" s="413">
        <v>45291</v>
      </c>
      <c r="K31" s="413">
        <v>44835</v>
      </c>
      <c r="L31" s="80" t="s">
        <v>84</v>
      </c>
      <c r="M31" s="80"/>
    </row>
    <row r="32" spans="1:13" ht="28.5" x14ac:dyDescent="0.2">
      <c r="A32" s="44" t="s">
        <v>85</v>
      </c>
      <c r="B32" s="45" t="s">
        <v>51</v>
      </c>
      <c r="C32" s="45" t="s">
        <v>52</v>
      </c>
      <c r="D32" s="45" t="s">
        <v>51</v>
      </c>
      <c r="E32" s="45" t="s">
        <v>52</v>
      </c>
      <c r="F32" s="45" t="s">
        <v>51</v>
      </c>
      <c r="G32" s="45" t="s">
        <v>52</v>
      </c>
      <c r="H32" s="125">
        <v>50</v>
      </c>
      <c r="I32" s="408" t="s">
        <v>56</v>
      </c>
      <c r="J32" s="408" t="s">
        <v>56</v>
      </c>
      <c r="K32" s="408" t="s">
        <v>56</v>
      </c>
      <c r="L32" s="44" t="s">
        <v>57</v>
      </c>
      <c r="M32" s="80"/>
    </row>
    <row r="33" spans="1:13" ht="28.5" x14ac:dyDescent="0.2">
      <c r="A33" s="89" t="s">
        <v>86</v>
      </c>
      <c r="B33" s="90" t="s">
        <v>60</v>
      </c>
      <c r="C33" s="90" t="s">
        <v>60</v>
      </c>
      <c r="D33" s="90" t="s">
        <v>60</v>
      </c>
      <c r="E33" s="90" t="s">
        <v>60</v>
      </c>
      <c r="F33" s="90" t="s">
        <v>60</v>
      </c>
      <c r="G33" s="90" t="s">
        <v>60</v>
      </c>
      <c r="H33" s="127">
        <v>130</v>
      </c>
      <c r="I33" s="413" t="s">
        <v>56</v>
      </c>
      <c r="J33" s="413" t="s">
        <v>56</v>
      </c>
      <c r="K33" s="413">
        <v>44835</v>
      </c>
      <c r="L33" s="80" t="s">
        <v>84</v>
      </c>
      <c r="M33" s="80"/>
    </row>
    <row r="34" spans="1:13" ht="28.5" x14ac:dyDescent="0.2">
      <c r="A34" s="44" t="s">
        <v>87</v>
      </c>
      <c r="B34" s="45" t="s">
        <v>51</v>
      </c>
      <c r="C34" s="45" t="s">
        <v>52</v>
      </c>
      <c r="D34" s="45" t="s">
        <v>51</v>
      </c>
      <c r="E34" s="45" t="s">
        <v>52</v>
      </c>
      <c r="F34" s="45" t="s">
        <v>51</v>
      </c>
      <c r="G34" s="45" t="s">
        <v>52</v>
      </c>
      <c r="H34" s="125">
        <v>1000</v>
      </c>
      <c r="I34" s="408" t="s">
        <v>56</v>
      </c>
      <c r="J34" s="408" t="s">
        <v>56</v>
      </c>
      <c r="K34" s="408" t="s">
        <v>56</v>
      </c>
      <c r="L34" s="44" t="s">
        <v>57</v>
      </c>
      <c r="M34" s="80"/>
    </row>
    <row r="35" spans="1:13" ht="57" x14ac:dyDescent="0.2">
      <c r="A35" s="128" t="s">
        <v>88</v>
      </c>
      <c r="B35" s="129" t="s">
        <v>52</v>
      </c>
      <c r="C35" s="129" t="s">
        <v>52</v>
      </c>
      <c r="D35" s="129" t="s">
        <v>52</v>
      </c>
      <c r="E35" s="129" t="s">
        <v>52</v>
      </c>
      <c r="F35" s="129" t="s">
        <v>52</v>
      </c>
      <c r="G35" s="129" t="s">
        <v>51</v>
      </c>
      <c r="H35" s="290">
        <v>2000</v>
      </c>
      <c r="I35" s="415">
        <v>44805</v>
      </c>
      <c r="J35" s="415" t="s">
        <v>56</v>
      </c>
      <c r="K35" s="409">
        <v>44804</v>
      </c>
      <c r="L35" s="130" t="s">
        <v>89</v>
      </c>
      <c r="M35" s="80"/>
    </row>
    <row r="36" spans="1:13" ht="28.5" x14ac:dyDescent="0.2">
      <c r="A36" s="44" t="s">
        <v>90</v>
      </c>
      <c r="B36" s="45" t="s">
        <v>51</v>
      </c>
      <c r="C36" s="45" t="s">
        <v>52</v>
      </c>
      <c r="D36" s="45" t="s">
        <v>51</v>
      </c>
      <c r="E36" s="45" t="s">
        <v>52</v>
      </c>
      <c r="F36" s="45" t="s">
        <v>51</v>
      </c>
      <c r="G36" s="45" t="s">
        <v>52</v>
      </c>
      <c r="H36" s="125">
        <v>30</v>
      </c>
      <c r="I36" s="408" t="s">
        <v>56</v>
      </c>
      <c r="J36" s="408" t="s">
        <v>56</v>
      </c>
      <c r="K36" s="409">
        <v>44909</v>
      </c>
      <c r="L36" s="44" t="s">
        <v>57</v>
      </c>
      <c r="M36" s="80"/>
    </row>
    <row r="37" spans="1:13" ht="28.5" x14ac:dyDescent="0.2">
      <c r="A37" s="44" t="s">
        <v>91</v>
      </c>
      <c r="B37" s="45" t="s">
        <v>51</v>
      </c>
      <c r="C37" s="45" t="s">
        <v>52</v>
      </c>
      <c r="D37" s="45" t="s">
        <v>51</v>
      </c>
      <c r="E37" s="45" t="s">
        <v>52</v>
      </c>
      <c r="F37" s="45" t="s">
        <v>51</v>
      </c>
      <c r="G37" s="45" t="s">
        <v>52</v>
      </c>
      <c r="H37" s="77">
        <v>450</v>
      </c>
      <c r="I37" s="408" t="s">
        <v>56</v>
      </c>
      <c r="J37" s="408" t="s">
        <v>56</v>
      </c>
      <c r="K37" s="409">
        <v>44909</v>
      </c>
      <c r="L37" s="44" t="s">
        <v>57</v>
      </c>
      <c r="M37" s="80"/>
    </row>
    <row r="38" spans="1:13" ht="42.75" x14ac:dyDescent="0.2">
      <c r="A38" s="44" t="s">
        <v>92</v>
      </c>
      <c r="B38" s="45" t="s">
        <v>51</v>
      </c>
      <c r="C38" s="45" t="s">
        <v>52</v>
      </c>
      <c r="D38" s="45" t="s">
        <v>51</v>
      </c>
      <c r="E38" s="45" t="s">
        <v>52</v>
      </c>
      <c r="F38" s="45" t="s">
        <v>51</v>
      </c>
      <c r="G38" s="45" t="s">
        <v>52</v>
      </c>
      <c r="H38" s="77">
        <v>675</v>
      </c>
      <c r="I38" s="415"/>
      <c r="J38" s="415"/>
      <c r="K38" s="409">
        <v>44909</v>
      </c>
      <c r="L38" s="44" t="s">
        <v>57</v>
      </c>
      <c r="M38" s="80"/>
    </row>
    <row r="39" spans="1:13" ht="28.5" x14ac:dyDescent="0.2">
      <c r="A39" s="44" t="s">
        <v>93</v>
      </c>
      <c r="B39" s="45" t="s">
        <v>51</v>
      </c>
      <c r="C39" s="45" t="s">
        <v>51</v>
      </c>
      <c r="D39" s="45" t="s">
        <v>52</v>
      </c>
      <c r="E39" s="45" t="s">
        <v>51</v>
      </c>
      <c r="F39" s="45" t="s">
        <v>52</v>
      </c>
      <c r="G39" s="45" t="s">
        <v>52</v>
      </c>
      <c r="H39" s="288">
        <v>2733.2</v>
      </c>
      <c r="I39" s="408">
        <v>44896</v>
      </c>
      <c r="J39" s="408">
        <v>45473</v>
      </c>
      <c r="K39" s="409">
        <v>44825</v>
      </c>
      <c r="L39" s="80" t="s">
        <v>53</v>
      </c>
      <c r="M39" s="80"/>
    </row>
    <row r="40" spans="1:13" s="5" customFormat="1" ht="57" x14ac:dyDescent="0.2">
      <c r="A40" s="430" t="s">
        <v>94</v>
      </c>
      <c r="B40" s="45" t="s">
        <v>52</v>
      </c>
      <c r="C40" s="45" t="s">
        <v>51</v>
      </c>
      <c r="D40" s="45" t="s">
        <v>52</v>
      </c>
      <c r="E40" s="45" t="s">
        <v>52</v>
      </c>
      <c r="F40" s="45" t="s">
        <v>51</v>
      </c>
      <c r="G40" s="45" t="s">
        <v>52</v>
      </c>
      <c r="H40" s="125">
        <v>6000</v>
      </c>
      <c r="I40" s="408">
        <v>44927</v>
      </c>
      <c r="J40" s="408">
        <v>45291</v>
      </c>
      <c r="K40" s="408">
        <v>44917</v>
      </c>
      <c r="L40" s="130" t="s">
        <v>95</v>
      </c>
      <c r="M40" s="44"/>
    </row>
    <row r="41" spans="1:13" s="5" customFormat="1" ht="15" thickBot="1" x14ac:dyDescent="0.25">
      <c r="A41" s="131"/>
      <c r="B41" s="68"/>
      <c r="C41" s="68"/>
      <c r="D41" s="68"/>
      <c r="E41" s="68"/>
      <c r="F41" s="68"/>
      <c r="G41" s="68"/>
      <c r="H41" s="291"/>
      <c r="I41" s="262"/>
      <c r="J41" s="262"/>
      <c r="K41" s="262"/>
      <c r="L41" s="138"/>
      <c r="M41" s="67"/>
    </row>
    <row r="42" spans="1:13" s="20" customFormat="1" ht="15" x14ac:dyDescent="0.2">
      <c r="A42" s="60" t="s">
        <v>96</v>
      </c>
      <c r="B42" s="102" t="s">
        <v>51</v>
      </c>
      <c r="C42" s="102" t="s">
        <v>51</v>
      </c>
      <c r="D42" s="102"/>
      <c r="E42" s="102"/>
      <c r="F42" s="102"/>
      <c r="G42" s="102"/>
      <c r="H42" s="375">
        <f>SUMIFS(H4:H41, G4:G41, "no")</f>
        <v>21321.5</v>
      </c>
      <c r="I42" s="309"/>
      <c r="J42" s="309"/>
      <c r="K42" s="309"/>
      <c r="L42" s="56" t="s">
        <v>97</v>
      </c>
      <c r="M42" s="139"/>
    </row>
    <row r="43" spans="1:13" x14ac:dyDescent="0.2">
      <c r="A43" s="62" t="s">
        <v>98</v>
      </c>
      <c r="B43" s="45" t="s">
        <v>51</v>
      </c>
      <c r="C43" s="45" t="s">
        <v>52</v>
      </c>
      <c r="D43" s="45" t="s">
        <v>51</v>
      </c>
      <c r="E43" s="45" t="s">
        <v>51</v>
      </c>
      <c r="F43" s="45" t="s">
        <v>51</v>
      </c>
      <c r="G43" s="45" t="s">
        <v>52</v>
      </c>
      <c r="H43" s="279">
        <f>SUMIF(B$4:B$41, "yes", $H$4:$H$41)</f>
        <v>15174.5</v>
      </c>
      <c r="L43" s="56" t="s">
        <v>97</v>
      </c>
    </row>
    <row r="44" spans="1:13" x14ac:dyDescent="0.2">
      <c r="A44" s="62" t="s">
        <v>99</v>
      </c>
      <c r="B44" s="45" t="s">
        <v>51</v>
      </c>
      <c r="C44" s="45" t="s">
        <v>52</v>
      </c>
      <c r="D44" s="45" t="s">
        <v>51</v>
      </c>
      <c r="E44" s="45" t="s">
        <v>52</v>
      </c>
      <c r="F44" s="45" t="s">
        <v>51</v>
      </c>
      <c r="G44" s="45" t="s">
        <v>52</v>
      </c>
      <c r="H44" s="279">
        <f>SUMIFS($H$4:$H$41, $B$4:$B$41, "yes", D$4:D$41, "yes", $F$4:$F$41, "yes")</f>
        <v>6075</v>
      </c>
      <c r="L44" s="56" t="s">
        <v>97</v>
      </c>
    </row>
    <row r="45" spans="1:13" x14ac:dyDescent="0.2">
      <c r="A45" s="62" t="s">
        <v>100</v>
      </c>
      <c r="B45" s="45" t="s">
        <v>51</v>
      </c>
      <c r="C45" s="45" t="s">
        <v>52</v>
      </c>
      <c r="D45" s="45" t="s">
        <v>52</v>
      </c>
      <c r="E45" s="45" t="s">
        <v>52</v>
      </c>
      <c r="F45" s="45" t="s">
        <v>51</v>
      </c>
      <c r="G45" s="45" t="s">
        <v>52</v>
      </c>
      <c r="H45" s="279">
        <f>SUMIFS($H$4:$H$41, $B$4:$B$41, "yes", D$4:D$41, "no", $F$4:$F$41, "yes")</f>
        <v>5266.3</v>
      </c>
      <c r="L45" s="56" t="s">
        <v>97</v>
      </c>
    </row>
    <row r="46" spans="1:13" x14ac:dyDescent="0.2">
      <c r="A46" s="62" t="s">
        <v>101</v>
      </c>
      <c r="B46" s="45" t="s">
        <v>51</v>
      </c>
      <c r="C46" s="45" t="s">
        <v>52</v>
      </c>
      <c r="D46" s="45" t="s">
        <v>51</v>
      </c>
      <c r="E46" s="45" t="s">
        <v>51</v>
      </c>
      <c r="F46" s="45" t="s">
        <v>52</v>
      </c>
      <c r="G46" s="45" t="s">
        <v>52</v>
      </c>
      <c r="H46" s="279">
        <f>SUMIFS($H$4:$H$41, $B$4:$B$41, "yes", D$4:D$41, "yes", $E$4:$E$41, "yes")</f>
        <v>0</v>
      </c>
      <c r="L46" s="56" t="s">
        <v>97</v>
      </c>
    </row>
    <row r="47" spans="1:13" x14ac:dyDescent="0.2">
      <c r="A47" s="62" t="s">
        <v>102</v>
      </c>
      <c r="B47" s="45" t="s">
        <v>51</v>
      </c>
      <c r="C47" s="45" t="s">
        <v>52</v>
      </c>
      <c r="D47" s="45" t="s">
        <v>52</v>
      </c>
      <c r="E47" s="45" t="s">
        <v>51</v>
      </c>
      <c r="F47" s="45" t="s">
        <v>52</v>
      </c>
      <c r="G47" s="45" t="s">
        <v>52</v>
      </c>
      <c r="H47" s="279">
        <f>SUMIFS($H$4:$H$41, $B$4:$B$41, "yes", D$4:D$41, "no", $E$4:$E$41, "yes")</f>
        <v>3833.2</v>
      </c>
      <c r="L47" s="56" t="s">
        <v>97</v>
      </c>
    </row>
    <row r="48" spans="1:13" ht="15" thickBot="1" x14ac:dyDescent="0.25">
      <c r="A48" s="133" t="s">
        <v>103</v>
      </c>
      <c r="B48" s="134" t="s">
        <v>52</v>
      </c>
      <c r="C48" s="135" t="s">
        <v>52</v>
      </c>
      <c r="D48" s="135" t="s">
        <v>52</v>
      </c>
      <c r="E48" s="135" t="s">
        <v>52</v>
      </c>
      <c r="F48" s="135" t="s">
        <v>52</v>
      </c>
      <c r="G48" s="134" t="s">
        <v>51</v>
      </c>
      <c r="H48" s="376">
        <v>2000</v>
      </c>
      <c r="L48" s="56" t="s">
        <v>97</v>
      </c>
    </row>
    <row r="49" spans="1:7" ht="17.100000000000001" customHeight="1" x14ac:dyDescent="0.2"/>
    <row r="50" spans="1:7" ht="17.100000000000001" customHeight="1" x14ac:dyDescent="0.2">
      <c r="A50" s="5"/>
      <c r="B50" s="53"/>
      <c r="C50" s="53"/>
      <c r="D50" s="53"/>
      <c r="E50" s="53"/>
      <c r="F50" s="53"/>
      <c r="G50" s="53"/>
    </row>
    <row r="51" spans="1:7" ht="15" x14ac:dyDescent="0.2">
      <c r="A51" s="396" t="s">
        <v>104</v>
      </c>
    </row>
  </sheetData>
  <autoFilter ref="A3:G40" xr:uid="{00000000-0001-0000-0000-000000000000}"/>
  <phoneticPr fontId="11" type="noConversion"/>
  <hyperlinks>
    <hyperlink ref="L35" r:id="rId1" xr:uid="{57168009-FEEB-425E-946D-0AE1595E7416}"/>
    <hyperlink ref="L40" r:id="rId2" xr:uid="{F100B109-2269-4D86-8214-1DAD61823C48}"/>
  </hyperlinks>
  <pageMargins left="0.7" right="0.7" top="0.75" bottom="0.75" header="0.3" footer="0.3"/>
  <pageSetup paperSize="9" orientation="portrait" r:id="rId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6F86D-0411-4847-A3C4-8089EEBC4285}">
  <dimension ref="A2:M28"/>
  <sheetViews>
    <sheetView topLeftCell="A8" zoomScale="74" workbookViewId="0">
      <selection activeCell="E12" sqref="E12"/>
    </sheetView>
  </sheetViews>
  <sheetFormatPr defaultColWidth="8.83203125" defaultRowHeight="14.25" x14ac:dyDescent="0.2"/>
  <cols>
    <col min="1" max="1" width="23" style="2" customWidth="1"/>
    <col min="2" max="7" width="15.6640625" style="2" customWidth="1"/>
    <col min="8" max="8" width="18.1640625" style="47" customWidth="1"/>
    <col min="9" max="11" width="19.6640625" style="48" customWidth="1"/>
    <col min="12" max="13" width="54.83203125" style="2" customWidth="1"/>
    <col min="14" max="16384" width="8.83203125" style="2"/>
  </cols>
  <sheetData>
    <row r="2" spans="1:13" ht="17.100000000000001" customHeight="1" x14ac:dyDescent="0.2">
      <c r="A2" s="36" t="s">
        <v>970</v>
      </c>
      <c r="B2" s="36"/>
      <c r="C2" s="36"/>
      <c r="D2" s="36"/>
      <c r="E2" s="36"/>
      <c r="F2" s="36"/>
      <c r="G2" s="36"/>
    </row>
    <row r="3" spans="1:13" s="101" customFormat="1" ht="30" x14ac:dyDescent="0.2">
      <c r="A3" s="196" t="s">
        <v>37</v>
      </c>
      <c r="B3" s="197" t="s">
        <v>38</v>
      </c>
      <c r="C3" s="197" t="s">
        <v>39</v>
      </c>
      <c r="D3" s="197" t="s">
        <v>40</v>
      </c>
      <c r="E3" s="197" t="s">
        <v>41</v>
      </c>
      <c r="F3" s="197" t="s">
        <v>42</v>
      </c>
      <c r="G3" s="196" t="s">
        <v>43</v>
      </c>
      <c r="H3" s="259" t="s">
        <v>44</v>
      </c>
      <c r="I3" s="260" t="s">
        <v>45</v>
      </c>
      <c r="J3" s="260" t="s">
        <v>46</v>
      </c>
      <c r="K3" s="260" t="s">
        <v>47</v>
      </c>
      <c r="L3" s="118" t="s">
        <v>48</v>
      </c>
      <c r="M3" s="39" t="s">
        <v>249</v>
      </c>
    </row>
    <row r="4" spans="1:13" ht="85.5" x14ac:dyDescent="0.2">
      <c r="A4" s="81" t="s">
        <v>971</v>
      </c>
      <c r="B4" s="81" t="s">
        <v>51</v>
      </c>
      <c r="C4" s="81" t="s">
        <v>52</v>
      </c>
      <c r="D4" s="81" t="s">
        <v>52</v>
      </c>
      <c r="E4" s="81" t="s">
        <v>51</v>
      </c>
      <c r="F4" s="81" t="s">
        <v>52</v>
      </c>
      <c r="G4" s="81" t="s">
        <v>52</v>
      </c>
      <c r="H4" s="361">
        <v>713.6</v>
      </c>
      <c r="I4" s="379">
        <v>44531</v>
      </c>
      <c r="J4" s="379">
        <v>44620</v>
      </c>
      <c r="K4" s="390">
        <v>44575</v>
      </c>
      <c r="L4" s="210" t="s">
        <v>403</v>
      </c>
      <c r="M4" s="54"/>
    </row>
    <row r="5" spans="1:13" ht="42.75" x14ac:dyDescent="0.2">
      <c r="A5" s="45" t="s">
        <v>972</v>
      </c>
      <c r="B5" s="81" t="s">
        <v>51</v>
      </c>
      <c r="C5" s="81" t="s">
        <v>51</v>
      </c>
      <c r="D5" s="81" t="s">
        <v>52</v>
      </c>
      <c r="E5" s="81" t="s">
        <v>51</v>
      </c>
      <c r="F5" s="81" t="s">
        <v>52</v>
      </c>
      <c r="G5" s="81" t="s">
        <v>52</v>
      </c>
      <c r="H5" s="362">
        <v>336.9</v>
      </c>
      <c r="I5" s="390">
        <v>44713</v>
      </c>
      <c r="J5" s="390">
        <v>44865</v>
      </c>
      <c r="K5" s="390">
        <v>44641</v>
      </c>
      <c r="L5" s="210" t="s">
        <v>403</v>
      </c>
      <c r="M5" s="54"/>
    </row>
    <row r="6" spans="1:13" ht="71.25" x14ac:dyDescent="0.2">
      <c r="A6" s="90" t="s">
        <v>973</v>
      </c>
      <c r="B6" s="212" t="s">
        <v>60</v>
      </c>
      <c r="C6" s="212" t="s">
        <v>60</v>
      </c>
      <c r="D6" s="212" t="s">
        <v>60</v>
      </c>
      <c r="E6" s="212" t="s">
        <v>60</v>
      </c>
      <c r="F6" s="212" t="s">
        <v>60</v>
      </c>
      <c r="G6" s="90" t="s">
        <v>60</v>
      </c>
      <c r="H6" s="363" t="s">
        <v>56</v>
      </c>
      <c r="I6" s="390">
        <v>44641</v>
      </c>
      <c r="J6" s="390">
        <v>44926</v>
      </c>
      <c r="K6" s="390">
        <v>44641</v>
      </c>
      <c r="L6" s="210" t="s">
        <v>403</v>
      </c>
      <c r="M6" s="54"/>
    </row>
    <row r="7" spans="1:13" ht="28.5" x14ac:dyDescent="0.2">
      <c r="A7" s="81" t="s">
        <v>974</v>
      </c>
      <c r="B7" s="212" t="s">
        <v>60</v>
      </c>
      <c r="C7" s="212" t="s">
        <v>60</v>
      </c>
      <c r="D7" s="212" t="s">
        <v>60</v>
      </c>
      <c r="E7" s="212" t="s">
        <v>60</v>
      </c>
      <c r="F7" s="212" t="s">
        <v>60</v>
      </c>
      <c r="G7" s="212" t="s">
        <v>60</v>
      </c>
      <c r="H7" s="364">
        <v>373</v>
      </c>
      <c r="I7" s="390">
        <v>44641</v>
      </c>
      <c r="J7" s="390">
        <v>44926</v>
      </c>
      <c r="K7" s="390">
        <v>44641</v>
      </c>
      <c r="L7" s="210" t="s">
        <v>403</v>
      </c>
      <c r="M7" s="54"/>
    </row>
    <row r="8" spans="1:13" ht="85.5" x14ac:dyDescent="0.2">
      <c r="A8" s="81" t="s">
        <v>975</v>
      </c>
      <c r="B8" s="81" t="s">
        <v>51</v>
      </c>
      <c r="C8" s="81" t="s">
        <v>52</v>
      </c>
      <c r="D8" s="81" t="s">
        <v>52</v>
      </c>
      <c r="E8" s="81" t="s">
        <v>52</v>
      </c>
      <c r="F8" s="81" t="s">
        <v>51</v>
      </c>
      <c r="G8" s="81" t="s">
        <v>52</v>
      </c>
      <c r="H8" s="362">
        <v>81.599999999999994</v>
      </c>
      <c r="I8" s="390">
        <v>44641</v>
      </c>
      <c r="J8" s="390">
        <v>44681</v>
      </c>
      <c r="K8" s="390">
        <v>44641</v>
      </c>
      <c r="L8" s="210" t="s">
        <v>403</v>
      </c>
      <c r="M8" s="54"/>
    </row>
    <row r="9" spans="1:13" ht="71.25" x14ac:dyDescent="0.2">
      <c r="A9" s="81" t="s">
        <v>976</v>
      </c>
      <c r="B9" s="81" t="s">
        <v>51</v>
      </c>
      <c r="C9" s="81" t="s">
        <v>52</v>
      </c>
      <c r="D9" s="81" t="s">
        <v>52</v>
      </c>
      <c r="E9" s="81" t="s">
        <v>52</v>
      </c>
      <c r="F9" s="81" t="s">
        <v>51</v>
      </c>
      <c r="G9" s="81" t="s">
        <v>52</v>
      </c>
      <c r="H9" s="362">
        <v>48</v>
      </c>
      <c r="I9" s="390">
        <v>44743</v>
      </c>
      <c r="J9" s="390">
        <v>44926</v>
      </c>
      <c r="K9" s="390">
        <v>44641</v>
      </c>
      <c r="L9" s="210" t="s">
        <v>403</v>
      </c>
      <c r="M9" s="54"/>
    </row>
    <row r="10" spans="1:13" ht="42.75" x14ac:dyDescent="0.2">
      <c r="A10" s="81" t="s">
        <v>977</v>
      </c>
      <c r="B10" s="81" t="s">
        <v>51</v>
      </c>
      <c r="C10" s="81" t="s">
        <v>51</v>
      </c>
      <c r="D10" s="81" t="s">
        <v>52</v>
      </c>
      <c r="E10" s="81" t="s">
        <v>51</v>
      </c>
      <c r="F10" s="81" t="s">
        <v>52</v>
      </c>
      <c r="G10" s="81" t="s">
        <v>52</v>
      </c>
      <c r="H10" s="362">
        <v>86</v>
      </c>
      <c r="I10" s="390">
        <v>44562</v>
      </c>
      <c r="J10" s="390">
        <v>44926</v>
      </c>
      <c r="K10" s="390">
        <v>44641</v>
      </c>
      <c r="L10" s="210" t="s">
        <v>403</v>
      </c>
      <c r="M10" s="54"/>
    </row>
    <row r="11" spans="1:13" ht="71.25" x14ac:dyDescent="0.2">
      <c r="A11" s="129" t="s">
        <v>978</v>
      </c>
      <c r="B11" s="129" t="s">
        <v>52</v>
      </c>
      <c r="C11" s="129" t="s">
        <v>52</v>
      </c>
      <c r="D11" s="129" t="s">
        <v>52</v>
      </c>
      <c r="E11" s="129" t="s">
        <v>52</v>
      </c>
      <c r="F11" s="129" t="s">
        <v>52</v>
      </c>
      <c r="G11" s="129" t="s">
        <v>51</v>
      </c>
      <c r="H11" s="365">
        <v>23400</v>
      </c>
      <c r="I11" s="390">
        <v>44808</v>
      </c>
      <c r="J11" s="390">
        <v>12</v>
      </c>
      <c r="K11" s="390">
        <v>44808</v>
      </c>
      <c r="L11" s="82" t="s">
        <v>979</v>
      </c>
      <c r="M11" s="54"/>
    </row>
    <row r="12" spans="1:13" ht="71.25" x14ac:dyDescent="0.2">
      <c r="A12" s="45" t="s">
        <v>980</v>
      </c>
      <c r="B12" s="45" t="s">
        <v>51</v>
      </c>
      <c r="C12" s="45" t="s">
        <v>52</v>
      </c>
      <c r="D12" s="45" t="s">
        <v>51</v>
      </c>
      <c r="E12" s="45" t="s">
        <v>52</v>
      </c>
      <c r="F12" s="45" t="s">
        <v>51</v>
      </c>
      <c r="G12" s="45" t="s">
        <v>52</v>
      </c>
      <c r="H12" s="366">
        <v>33.6</v>
      </c>
      <c r="I12" s="390">
        <v>44927</v>
      </c>
      <c r="J12" s="390">
        <v>45291</v>
      </c>
      <c r="K12" s="390">
        <v>44875</v>
      </c>
      <c r="L12" s="82" t="s">
        <v>981</v>
      </c>
      <c r="M12" s="54"/>
    </row>
    <row r="13" spans="1:13" ht="42.75" x14ac:dyDescent="0.2">
      <c r="A13" s="45" t="s">
        <v>982</v>
      </c>
      <c r="B13" s="212" t="s">
        <v>60</v>
      </c>
      <c r="C13" s="212" t="s">
        <v>60</v>
      </c>
      <c r="D13" s="212" t="s">
        <v>60</v>
      </c>
      <c r="E13" s="212" t="s">
        <v>60</v>
      </c>
      <c r="F13" s="212" t="s">
        <v>60</v>
      </c>
      <c r="G13" s="212" t="s">
        <v>60</v>
      </c>
      <c r="H13" s="366">
        <v>213.5</v>
      </c>
      <c r="I13" s="390">
        <v>44835</v>
      </c>
      <c r="J13" s="390">
        <v>44896</v>
      </c>
      <c r="K13" s="390">
        <v>44918</v>
      </c>
      <c r="L13" s="82" t="s">
        <v>983</v>
      </c>
      <c r="M13" s="54"/>
    </row>
    <row r="14" spans="1:13" ht="99.75" x14ac:dyDescent="0.2">
      <c r="A14" s="213" t="s">
        <v>984</v>
      </c>
      <c r="B14" s="213" t="s">
        <v>51</v>
      </c>
      <c r="C14" s="213" t="s">
        <v>52</v>
      </c>
      <c r="D14" s="213" t="s">
        <v>52</v>
      </c>
      <c r="E14" s="213" t="s">
        <v>52</v>
      </c>
      <c r="F14" s="213" t="s">
        <v>51</v>
      </c>
      <c r="G14" s="213" t="s">
        <v>52</v>
      </c>
      <c r="H14" s="366" t="s">
        <v>56</v>
      </c>
      <c r="I14" s="390">
        <v>44866</v>
      </c>
      <c r="J14" s="390">
        <v>44926</v>
      </c>
      <c r="K14" s="390">
        <v>45170</v>
      </c>
      <c r="L14" s="82" t="s">
        <v>985</v>
      </c>
      <c r="M14" s="54"/>
    </row>
    <row r="15" spans="1:13" ht="128.25" x14ac:dyDescent="0.2">
      <c r="A15" s="213" t="s">
        <v>986</v>
      </c>
      <c r="B15" s="213" t="s">
        <v>51</v>
      </c>
      <c r="C15" s="213" t="s">
        <v>52</v>
      </c>
      <c r="D15" s="213" t="s">
        <v>51</v>
      </c>
      <c r="E15" s="213" t="s">
        <v>52</v>
      </c>
      <c r="F15" s="213" t="s">
        <v>51</v>
      </c>
      <c r="G15" s="213" t="s">
        <v>52</v>
      </c>
      <c r="H15" s="366">
        <v>4880</v>
      </c>
      <c r="I15" s="390">
        <v>44470</v>
      </c>
      <c r="J15" s="390" t="s">
        <v>987</v>
      </c>
      <c r="K15" s="390">
        <v>44835</v>
      </c>
      <c r="L15" s="82"/>
      <c r="M15" s="54"/>
    </row>
    <row r="16" spans="1:13" ht="42.75" x14ac:dyDescent="0.2">
      <c r="A16" s="213" t="s">
        <v>988</v>
      </c>
      <c r="B16" s="213" t="s">
        <v>51</v>
      </c>
      <c r="C16" s="213" t="s">
        <v>51</v>
      </c>
      <c r="D16" s="213" t="s">
        <v>52</v>
      </c>
      <c r="E16" s="213" t="s">
        <v>51</v>
      </c>
      <c r="F16" s="213" t="s">
        <v>52</v>
      </c>
      <c r="G16" s="213" t="s">
        <v>52</v>
      </c>
      <c r="H16" s="366">
        <v>598</v>
      </c>
      <c r="I16" s="390">
        <v>44927</v>
      </c>
      <c r="J16" s="390">
        <v>46022</v>
      </c>
      <c r="K16" s="390">
        <v>44784</v>
      </c>
      <c r="L16" s="82" t="s">
        <v>989</v>
      </c>
      <c r="M16" s="54"/>
    </row>
    <row r="17" spans="1:13" ht="71.25" x14ac:dyDescent="0.2">
      <c r="A17" s="213" t="s">
        <v>990</v>
      </c>
      <c r="B17" s="213" t="s">
        <v>52</v>
      </c>
      <c r="C17" s="213" t="s">
        <v>51</v>
      </c>
      <c r="D17" s="213" t="s">
        <v>52</v>
      </c>
      <c r="E17" s="213" t="s">
        <v>51</v>
      </c>
      <c r="F17" s="213" t="s">
        <v>52</v>
      </c>
      <c r="G17" s="213" t="s">
        <v>52</v>
      </c>
      <c r="H17" s="366">
        <v>33.799999999999997</v>
      </c>
      <c r="I17" s="390">
        <v>44927</v>
      </c>
      <c r="J17" s="390">
        <v>45291</v>
      </c>
      <c r="K17" s="390">
        <v>44784</v>
      </c>
      <c r="L17" s="82" t="s">
        <v>989</v>
      </c>
      <c r="M17" s="54"/>
    </row>
    <row r="18" spans="1:13" ht="15" thickBot="1" x14ac:dyDescent="0.25">
      <c r="I18" s="310"/>
      <c r="J18" s="311"/>
      <c r="M18" s="51"/>
    </row>
    <row r="19" spans="1:13" ht="16.899999999999999" customHeight="1" x14ac:dyDescent="0.2">
      <c r="A19" s="60" t="s">
        <v>96</v>
      </c>
      <c r="B19" s="98"/>
      <c r="C19" s="98"/>
      <c r="D19" s="98"/>
      <c r="E19" s="98"/>
      <c r="F19" s="214"/>
      <c r="G19" s="61"/>
      <c r="H19" s="215">
        <f>SUMIFS(H4:H18, G4:G18, "no")</f>
        <v>6811.5</v>
      </c>
      <c r="I19" s="310"/>
      <c r="J19" s="311"/>
      <c r="L19" s="51" t="s">
        <v>97</v>
      </c>
      <c r="M19" s="51"/>
    </row>
    <row r="20" spans="1:13" ht="24" customHeight="1" x14ac:dyDescent="0.2">
      <c r="A20" s="62" t="s">
        <v>98</v>
      </c>
      <c r="B20" s="44" t="s">
        <v>51</v>
      </c>
      <c r="C20" s="44" t="s">
        <v>52</v>
      </c>
      <c r="D20" s="44" t="s">
        <v>51</v>
      </c>
      <c r="E20" s="44" t="s">
        <v>51</v>
      </c>
      <c r="F20" s="44" t="s">
        <v>51</v>
      </c>
      <c r="G20" s="44" t="s">
        <v>52</v>
      </c>
      <c r="H20" s="63">
        <f>SUMIFS($H$4:$H$18, $B$4:$B$18, "yes")</f>
        <v>6777.7</v>
      </c>
      <c r="I20" s="310"/>
      <c r="J20" s="311"/>
      <c r="L20" s="51" t="s">
        <v>97</v>
      </c>
      <c r="M20" s="51"/>
    </row>
    <row r="21" spans="1:13" ht="28.5" x14ac:dyDescent="0.2">
      <c r="A21" s="62" t="s">
        <v>99</v>
      </c>
      <c r="B21" s="44" t="s">
        <v>51</v>
      </c>
      <c r="C21" s="44" t="s">
        <v>52</v>
      </c>
      <c r="D21" s="44" t="s">
        <v>51</v>
      </c>
      <c r="E21" s="44" t="s">
        <v>52</v>
      </c>
      <c r="F21" s="44" t="s">
        <v>51</v>
      </c>
      <c r="G21" s="44" t="s">
        <v>52</v>
      </c>
      <c r="H21" s="63">
        <f>SUMIFS($H$4:$H$18, $B$4:$B$18, "yes", $D$4:$D$18, "yes", $F$4:$F$18, "yes")</f>
        <v>4913.6000000000004</v>
      </c>
      <c r="I21" s="310"/>
      <c r="J21" s="311"/>
      <c r="L21" s="51" t="s">
        <v>97</v>
      </c>
      <c r="M21" s="51"/>
    </row>
    <row r="22" spans="1:13" ht="28.5" x14ac:dyDescent="0.2">
      <c r="A22" s="62" t="s">
        <v>100</v>
      </c>
      <c r="B22" s="44" t="s">
        <v>51</v>
      </c>
      <c r="C22" s="44" t="s">
        <v>52</v>
      </c>
      <c r="D22" s="44" t="s">
        <v>52</v>
      </c>
      <c r="E22" s="44" t="s">
        <v>52</v>
      </c>
      <c r="F22" s="44" t="s">
        <v>51</v>
      </c>
      <c r="G22" s="44" t="s">
        <v>52</v>
      </c>
      <c r="H22" s="63">
        <f>SUMIFS($H$4:$H$18, $B$4:$B$18, "yes", $D$4:$D$18, "no", $F$4:$F$18, "yes")</f>
        <v>129.6</v>
      </c>
      <c r="I22" s="310"/>
      <c r="J22" s="311"/>
      <c r="L22" s="51" t="s">
        <v>97</v>
      </c>
      <c r="M22" s="51"/>
    </row>
    <row r="23" spans="1:13" ht="28.5" x14ac:dyDescent="0.2">
      <c r="A23" s="62" t="s">
        <v>101</v>
      </c>
      <c r="B23" s="44" t="s">
        <v>51</v>
      </c>
      <c r="C23" s="44" t="s">
        <v>52</v>
      </c>
      <c r="D23" s="44" t="s">
        <v>51</v>
      </c>
      <c r="E23" s="44" t="s">
        <v>51</v>
      </c>
      <c r="F23" s="44" t="s">
        <v>52</v>
      </c>
      <c r="G23" s="44" t="s">
        <v>52</v>
      </c>
      <c r="H23" s="63">
        <f>SUMIFS($H$4:$H$18, $B$4:$B$18, "yes", $D$4:$D$18, "yes", $E$4:$E$18, "yes")</f>
        <v>0</v>
      </c>
      <c r="I23" s="310"/>
      <c r="J23" s="311"/>
      <c r="L23" s="51" t="s">
        <v>97</v>
      </c>
      <c r="M23" s="51"/>
    </row>
    <row r="24" spans="1:13" ht="28.5" x14ac:dyDescent="0.2">
      <c r="A24" s="62" t="s">
        <v>102</v>
      </c>
      <c r="B24" s="44" t="s">
        <v>51</v>
      </c>
      <c r="C24" s="44" t="s">
        <v>52</v>
      </c>
      <c r="D24" s="44" t="s">
        <v>52</v>
      </c>
      <c r="E24" s="44" t="s">
        <v>51</v>
      </c>
      <c r="F24" s="44" t="s">
        <v>52</v>
      </c>
      <c r="G24" s="44" t="s">
        <v>52</v>
      </c>
      <c r="H24" s="63">
        <f>SUMIFS($H$4:$H$18, $B$4:$B$18, "yes", $D$4:$D$18, "no", $E$4:$E$18, "yes")</f>
        <v>1734.5</v>
      </c>
      <c r="I24" s="310"/>
      <c r="J24" s="311"/>
      <c r="L24" s="51" t="s">
        <v>97</v>
      </c>
      <c r="M24" s="51"/>
    </row>
    <row r="25" spans="1:13" ht="17.100000000000001" customHeight="1" thickBot="1" x14ac:dyDescent="0.25">
      <c r="A25" s="216" t="s">
        <v>103</v>
      </c>
      <c r="B25" s="135"/>
      <c r="C25" s="135"/>
      <c r="D25" s="135"/>
      <c r="E25" s="135"/>
      <c r="F25" s="217"/>
      <c r="G25" s="65"/>
      <c r="H25" s="218">
        <f>SUMIF($G$4:$G$18, "yes", $H$4:$H$18)</f>
        <v>23400</v>
      </c>
      <c r="I25" s="312"/>
      <c r="J25" s="312"/>
      <c r="L25" s="51" t="s">
        <v>97</v>
      </c>
    </row>
    <row r="28" spans="1:13" ht="15" x14ac:dyDescent="0.2">
      <c r="A28" s="396" t="s">
        <v>104</v>
      </c>
    </row>
  </sheetData>
  <hyperlinks>
    <hyperlink ref="L4" r:id="rId1" display="https://www.lecho.be/economie-politique/belgique/general/reductions-de-taxes-et-cheques-aux-menages-au-menu-a-travers-l-europe/10359580" xr:uid="{B8AEC4BE-21CF-43B9-AA42-D031BF660EAB}"/>
    <hyperlink ref="L11" r:id="rId2" xr:uid="{A01DADE9-ECCE-46E2-84DD-066E0585115C}"/>
    <hyperlink ref="L14" r:id="rId3" xr:uid="{606496D8-7E0C-4A3C-863F-356208256E9E}"/>
    <hyperlink ref="L13" r:id="rId4" xr:uid="{3F717AF3-C6E0-44A0-BD8C-DDC35FFEF68C}"/>
    <hyperlink ref="L16" r:id="rId5" display="https://www.government.se/press-releases/2022/11/budget-bill-for-2023--reforms-to-strengthen-sweden-in-challenging-times/" xr:uid="{BE3354A2-5C1F-4590-9D61-E4269EAED8C9}"/>
    <hyperlink ref="L17" r:id="rId6" display="https://www.government.se/press-releases/2022/11/budget-bill-for-2023--reforms-to-strengthen-sweden-in-challenging-times/" xr:uid="{924B8837-56B6-4E26-956A-3FCC3BEF9D8A}"/>
    <hyperlink ref="L12" r:id="rId7" xr:uid="{BD8A387B-1B94-44E2-A67E-2AF0BD39E1F9}"/>
    <hyperlink ref="L5" r:id="rId8" display="https://www.lecho.be/economie-politique/belgique/general/reductions-de-taxes-et-cheques-aux-menages-au-menu-a-travers-l-europe/10359580" xr:uid="{3CEAFE31-2DEF-4C8D-A65D-CC832673054F}"/>
    <hyperlink ref="L6" r:id="rId9" display="https://www.lecho.be/economie-politique/belgique/general/reductions-de-taxes-et-cheques-aux-menages-au-menu-a-travers-l-europe/10359580" xr:uid="{A8505752-76DD-47E1-AEF0-F54B6A141193}"/>
    <hyperlink ref="L7:L8" r:id="rId10" display="https://www.lecho.be/economie-politique/belgique/general/reductions-de-taxes-et-cheques-aux-menages-au-menu-a-travers-l-europe/10359580" xr:uid="{3FF2DD5A-15B7-422A-92B2-E2322F158795}"/>
    <hyperlink ref="L10" r:id="rId11" display="https://www.lecho.be/economie-politique/belgique/general/reductions-de-taxes-et-cheques-aux-menages-au-menu-a-travers-l-europe/10359580" xr:uid="{B6595536-78D4-4643-8B14-93A82A6BB572}"/>
    <hyperlink ref="L9" r:id="rId12" display="https://www.lecho.be/economie-politique/belgique/general/reductions-de-taxes-et-cheques-aux-menages-au-menu-a-travers-l-europe/10359580" xr:uid="{586983BB-3043-4727-B617-66CC58528205}"/>
  </hyperlinks>
  <pageMargins left="0.7" right="0.7" top="0.75" bottom="0.75" header="0.3" footer="0.3"/>
  <pageSetup paperSize="9" orientation="portrait" r:id="rId13"/>
  <legacyDrawing r:id="rId1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00E6F-E61D-49BE-BBE8-0B85A879912D}">
  <dimension ref="A2:M28"/>
  <sheetViews>
    <sheetView topLeftCell="A11" zoomScale="85" zoomScaleNormal="85" workbookViewId="0"/>
  </sheetViews>
  <sheetFormatPr defaultColWidth="8.83203125" defaultRowHeight="14.25" x14ac:dyDescent="0.2"/>
  <cols>
    <col min="1" max="1" width="46.83203125" style="2" customWidth="1"/>
    <col min="2" max="5" width="15.6640625" style="2" customWidth="1"/>
    <col min="6" max="6" width="17.5" style="2" customWidth="1"/>
    <col min="7" max="7" width="13.33203125" style="2" customWidth="1"/>
    <col min="8" max="8" width="14.83203125" style="47" customWidth="1"/>
    <col min="9" max="11" width="19.6640625" style="48" customWidth="1"/>
    <col min="12" max="12" width="54.1640625" style="56" customWidth="1"/>
    <col min="13" max="13" width="54.1640625" style="2" customWidth="1"/>
    <col min="14" max="16384" width="8.83203125" style="2"/>
  </cols>
  <sheetData>
    <row r="2" spans="1:13" ht="17.100000000000001" customHeight="1" x14ac:dyDescent="0.2">
      <c r="A2" s="11" t="s">
        <v>991</v>
      </c>
      <c r="B2" s="11"/>
      <c r="C2" s="11"/>
      <c r="D2" s="11"/>
      <c r="E2" s="11"/>
      <c r="F2" s="11"/>
      <c r="G2" s="11"/>
    </row>
    <row r="3" spans="1:13" s="101" customFormat="1" ht="45" x14ac:dyDescent="0.2">
      <c r="A3" s="196" t="s">
        <v>37</v>
      </c>
      <c r="B3" s="197" t="s">
        <v>38</v>
      </c>
      <c r="C3" s="197" t="s">
        <v>39</v>
      </c>
      <c r="D3" s="197" t="s">
        <v>40</v>
      </c>
      <c r="E3" s="197" t="s">
        <v>41</v>
      </c>
      <c r="F3" s="197" t="s">
        <v>42</v>
      </c>
      <c r="G3" s="196" t="s">
        <v>43</v>
      </c>
      <c r="H3" s="259" t="s">
        <v>44</v>
      </c>
      <c r="I3" s="260" t="s">
        <v>45</v>
      </c>
      <c r="J3" s="260" t="s">
        <v>46</v>
      </c>
      <c r="K3" s="260" t="s">
        <v>47</v>
      </c>
      <c r="L3" s="117" t="s">
        <v>48</v>
      </c>
      <c r="M3" s="39" t="s">
        <v>249</v>
      </c>
    </row>
    <row r="4" spans="1:13" ht="31.5" customHeight="1" x14ac:dyDescent="0.2">
      <c r="A4" s="45" t="s">
        <v>992</v>
      </c>
      <c r="B4" s="90" t="s">
        <v>60</v>
      </c>
      <c r="C4" s="90" t="s">
        <v>60</v>
      </c>
      <c r="D4" s="90" t="s">
        <v>60</v>
      </c>
      <c r="E4" s="90" t="s">
        <v>60</v>
      </c>
      <c r="F4" s="90" t="s">
        <v>60</v>
      </c>
      <c r="G4" s="90" t="s">
        <v>60</v>
      </c>
      <c r="H4" s="407">
        <v>25700</v>
      </c>
      <c r="I4" s="236">
        <v>44652</v>
      </c>
      <c r="J4" s="236">
        <v>44895</v>
      </c>
      <c r="K4" s="236">
        <v>44652</v>
      </c>
      <c r="L4" s="82" t="s">
        <v>993</v>
      </c>
      <c r="M4" s="18"/>
    </row>
    <row r="5" spans="1:13" ht="28.5" x14ac:dyDescent="0.2">
      <c r="A5" s="44" t="s">
        <v>994</v>
      </c>
      <c r="B5" s="44" t="s">
        <v>51</v>
      </c>
      <c r="C5" s="44" t="s">
        <v>51</v>
      </c>
      <c r="D5" s="44" t="s">
        <v>52</v>
      </c>
      <c r="E5" s="44" t="s">
        <v>51</v>
      </c>
      <c r="F5" s="44" t="s">
        <v>52</v>
      </c>
      <c r="G5" s="44" t="s">
        <v>52</v>
      </c>
      <c r="H5" s="77">
        <v>2700</v>
      </c>
      <c r="I5" s="201">
        <v>44643</v>
      </c>
      <c r="J5" s="201">
        <v>45016</v>
      </c>
      <c r="K5" s="201">
        <v>44643</v>
      </c>
      <c r="L5" s="367" t="s">
        <v>995</v>
      </c>
      <c r="M5" s="18"/>
    </row>
    <row r="6" spans="1:13" ht="28.5" x14ac:dyDescent="0.2">
      <c r="A6" s="45" t="s">
        <v>996</v>
      </c>
      <c r="B6" s="45" t="s">
        <v>51</v>
      </c>
      <c r="C6" s="45" t="s">
        <v>52</v>
      </c>
      <c r="D6" s="45" t="s">
        <v>52</v>
      </c>
      <c r="E6" s="45" t="s">
        <v>52</v>
      </c>
      <c r="F6" s="45" t="s">
        <v>51</v>
      </c>
      <c r="G6" s="45" t="s">
        <v>52</v>
      </c>
      <c r="H6" s="200">
        <v>10700</v>
      </c>
      <c r="I6" s="201">
        <v>44916</v>
      </c>
      <c r="J6" s="201">
        <v>45006</v>
      </c>
      <c r="K6" s="201">
        <v>44652</v>
      </c>
      <c r="L6" s="82" t="s">
        <v>997</v>
      </c>
      <c r="M6" s="18"/>
    </row>
    <row r="7" spans="1:13" ht="42.75" x14ac:dyDescent="0.2">
      <c r="A7" s="45" t="s">
        <v>998</v>
      </c>
      <c r="B7" s="45" t="s">
        <v>51</v>
      </c>
      <c r="C7" s="45" t="s">
        <v>52</v>
      </c>
      <c r="D7" s="45" t="s">
        <v>51</v>
      </c>
      <c r="E7" s="45" t="s">
        <v>52</v>
      </c>
      <c r="F7" s="45" t="s">
        <v>51</v>
      </c>
      <c r="G7" s="45" t="s">
        <v>52</v>
      </c>
      <c r="H7" s="200">
        <v>418</v>
      </c>
      <c r="I7" s="202">
        <v>44562</v>
      </c>
      <c r="J7" s="202">
        <v>44926</v>
      </c>
      <c r="K7" s="202">
        <v>44561</v>
      </c>
      <c r="L7" s="82" t="s">
        <v>999</v>
      </c>
      <c r="M7" s="18"/>
    </row>
    <row r="8" spans="1:13" ht="32.25" customHeight="1" x14ac:dyDescent="0.2">
      <c r="A8" s="45" t="s">
        <v>1000</v>
      </c>
      <c r="B8" s="90" t="s">
        <v>60</v>
      </c>
      <c r="C8" s="90" t="s">
        <v>60</v>
      </c>
      <c r="D8" s="90" t="s">
        <v>60</v>
      </c>
      <c r="E8" s="90" t="s">
        <v>60</v>
      </c>
      <c r="F8" s="90" t="s">
        <v>60</v>
      </c>
      <c r="G8" s="90" t="s">
        <v>60</v>
      </c>
      <c r="H8" s="238">
        <v>500</v>
      </c>
      <c r="I8" s="236">
        <v>44652</v>
      </c>
      <c r="J8" s="236">
        <v>44834</v>
      </c>
      <c r="K8" s="236">
        <v>44858</v>
      </c>
      <c r="L8" s="82" t="s">
        <v>1001</v>
      </c>
      <c r="M8" s="18"/>
    </row>
    <row r="9" spans="1:13" ht="42.75" x14ac:dyDescent="0.2">
      <c r="A9" s="45" t="s">
        <v>1002</v>
      </c>
      <c r="B9" s="90" t="s">
        <v>60</v>
      </c>
      <c r="C9" s="90" t="s">
        <v>60</v>
      </c>
      <c r="D9" s="90" t="s">
        <v>60</v>
      </c>
      <c r="E9" s="90" t="s">
        <v>60</v>
      </c>
      <c r="F9" s="90" t="s">
        <v>60</v>
      </c>
      <c r="G9" s="90" t="s">
        <v>60</v>
      </c>
      <c r="H9" s="238">
        <v>17650</v>
      </c>
      <c r="I9" s="236">
        <v>44835</v>
      </c>
      <c r="J9" s="236">
        <v>45016</v>
      </c>
      <c r="K9" s="236">
        <v>44707</v>
      </c>
      <c r="L9" s="82" t="s">
        <v>1003</v>
      </c>
      <c r="M9" s="18"/>
    </row>
    <row r="10" spans="1:13" ht="71.25" x14ac:dyDescent="0.2">
      <c r="A10" s="45" t="s">
        <v>1004</v>
      </c>
      <c r="B10" s="18" t="s">
        <v>51</v>
      </c>
      <c r="C10" s="18" t="s">
        <v>52</v>
      </c>
      <c r="D10" s="18" t="s">
        <v>52</v>
      </c>
      <c r="E10" s="18" t="s">
        <v>52</v>
      </c>
      <c r="F10" s="18" t="s">
        <v>51</v>
      </c>
      <c r="G10" s="81" t="s">
        <v>52</v>
      </c>
      <c r="H10" s="200">
        <v>6840</v>
      </c>
      <c r="I10" s="201">
        <v>44835</v>
      </c>
      <c r="J10" s="201">
        <v>45016</v>
      </c>
      <c r="K10" s="202">
        <v>44739</v>
      </c>
      <c r="L10" s="44" t="s">
        <v>881</v>
      </c>
      <c r="M10" s="18"/>
    </row>
    <row r="11" spans="1:13" ht="57" x14ac:dyDescent="0.2">
      <c r="A11" s="81" t="s">
        <v>1005</v>
      </c>
      <c r="B11" s="81" t="s">
        <v>51</v>
      </c>
      <c r="C11" s="81" t="s">
        <v>52</v>
      </c>
      <c r="D11" s="81" t="s">
        <v>51</v>
      </c>
      <c r="E11" s="81" t="s">
        <v>52</v>
      </c>
      <c r="F11" s="81" t="s">
        <v>51</v>
      </c>
      <c r="G11" s="81" t="s">
        <v>52</v>
      </c>
      <c r="H11" s="200">
        <v>6160</v>
      </c>
      <c r="I11" s="201">
        <v>44835</v>
      </c>
      <c r="J11" s="201">
        <v>45016</v>
      </c>
      <c r="K11" s="202">
        <v>44740</v>
      </c>
      <c r="L11" s="44" t="s">
        <v>881</v>
      </c>
      <c r="M11" s="18"/>
    </row>
    <row r="12" spans="1:13" ht="42.75" x14ac:dyDescent="0.2">
      <c r="A12" s="81" t="s">
        <v>1006</v>
      </c>
      <c r="B12" s="81" t="s">
        <v>51</v>
      </c>
      <c r="C12" s="81" t="s">
        <v>52</v>
      </c>
      <c r="D12" s="81" t="s">
        <v>51</v>
      </c>
      <c r="E12" s="81" t="s">
        <v>52</v>
      </c>
      <c r="F12" s="81" t="s">
        <v>51</v>
      </c>
      <c r="G12" s="81" t="s">
        <v>52</v>
      </c>
      <c r="H12" s="200">
        <v>2850</v>
      </c>
      <c r="I12" s="201">
        <v>44835</v>
      </c>
      <c r="J12" s="201">
        <v>45016</v>
      </c>
      <c r="K12" s="202">
        <v>44741</v>
      </c>
      <c r="L12" s="44" t="s">
        <v>881</v>
      </c>
      <c r="M12" s="18"/>
    </row>
    <row r="13" spans="1:13" ht="57" x14ac:dyDescent="0.2">
      <c r="A13" s="81" t="s">
        <v>1007</v>
      </c>
      <c r="B13" s="81" t="s">
        <v>51</v>
      </c>
      <c r="C13" s="81" t="s">
        <v>52</v>
      </c>
      <c r="D13" s="81" t="s">
        <v>51</v>
      </c>
      <c r="E13" s="81" t="s">
        <v>52</v>
      </c>
      <c r="F13" s="81" t="s">
        <v>51</v>
      </c>
      <c r="G13" s="81" t="s">
        <v>52</v>
      </c>
      <c r="H13" s="200">
        <v>1030</v>
      </c>
      <c r="I13" s="201">
        <v>44835</v>
      </c>
      <c r="J13" s="201">
        <v>45016</v>
      </c>
      <c r="K13" s="202">
        <v>44742</v>
      </c>
      <c r="L13" s="44" t="s">
        <v>881</v>
      </c>
      <c r="M13" s="18"/>
    </row>
    <row r="14" spans="1:13" ht="28.5" x14ac:dyDescent="0.2">
      <c r="A14" s="81" t="s">
        <v>1008</v>
      </c>
      <c r="B14" s="81" t="s">
        <v>51</v>
      </c>
      <c r="C14" s="81" t="s">
        <v>52</v>
      </c>
      <c r="D14" s="81" t="s">
        <v>52</v>
      </c>
      <c r="E14" s="81" t="s">
        <v>52</v>
      </c>
      <c r="F14" s="81" t="s">
        <v>51</v>
      </c>
      <c r="G14" s="81" t="s">
        <v>52</v>
      </c>
      <c r="H14" s="200">
        <v>570</v>
      </c>
      <c r="I14" s="391">
        <v>44835</v>
      </c>
      <c r="J14" s="391">
        <v>45016</v>
      </c>
      <c r="K14" s="392">
        <v>44743</v>
      </c>
      <c r="L14" s="44" t="s">
        <v>881</v>
      </c>
      <c r="M14" s="18"/>
    </row>
    <row r="15" spans="1:13" ht="57" x14ac:dyDescent="0.2">
      <c r="A15" s="45" t="s">
        <v>1009</v>
      </c>
      <c r="B15" s="45" t="s">
        <v>51</v>
      </c>
      <c r="C15" s="45" t="s">
        <v>51</v>
      </c>
      <c r="D15" s="45" t="s">
        <v>52</v>
      </c>
      <c r="E15" s="45" t="s">
        <v>51</v>
      </c>
      <c r="F15" s="81" t="s">
        <v>52</v>
      </c>
      <c r="G15" s="81" t="s">
        <v>52</v>
      </c>
      <c r="H15" s="239">
        <v>68500</v>
      </c>
      <c r="I15" s="201">
        <v>44835</v>
      </c>
      <c r="J15" s="201">
        <v>45016</v>
      </c>
      <c r="K15" s="202">
        <v>44827</v>
      </c>
      <c r="L15" s="82" t="s">
        <v>1010</v>
      </c>
      <c r="M15" s="18"/>
    </row>
    <row r="16" spans="1:13" ht="42.75" x14ac:dyDescent="0.2">
      <c r="A16" s="45" t="s">
        <v>1011</v>
      </c>
      <c r="B16" s="45" t="s">
        <v>51</v>
      </c>
      <c r="C16" s="45" t="s">
        <v>52</v>
      </c>
      <c r="D16" s="45" t="s">
        <v>51</v>
      </c>
      <c r="E16" s="45" t="s">
        <v>52</v>
      </c>
      <c r="F16" s="81" t="s">
        <v>51</v>
      </c>
      <c r="G16" s="81" t="s">
        <v>52</v>
      </c>
      <c r="H16" s="239">
        <f>(2732+1640+2732)/2</f>
        <v>3552</v>
      </c>
      <c r="I16" s="201">
        <v>44927</v>
      </c>
      <c r="J16" s="201">
        <v>45291</v>
      </c>
      <c r="K16" s="202">
        <v>44891</v>
      </c>
      <c r="L16" s="210" t="s">
        <v>881</v>
      </c>
      <c r="M16" s="18"/>
    </row>
    <row r="17" spans="1:13" ht="28.5" x14ac:dyDescent="0.2">
      <c r="A17" s="81" t="s">
        <v>1012</v>
      </c>
      <c r="B17" s="129" t="s">
        <v>52</v>
      </c>
      <c r="C17" s="129" t="s">
        <v>52</v>
      </c>
      <c r="D17" s="129" t="s">
        <v>52</v>
      </c>
      <c r="E17" s="129" t="s">
        <v>52</v>
      </c>
      <c r="F17" s="129" t="s">
        <v>52</v>
      </c>
      <c r="G17" s="129" t="s">
        <v>51</v>
      </c>
      <c r="H17" s="240">
        <v>46000</v>
      </c>
      <c r="I17" s="268">
        <v>44812</v>
      </c>
      <c r="J17" s="268">
        <v>45291</v>
      </c>
      <c r="K17" s="268">
        <v>44812</v>
      </c>
      <c r="L17" s="82" t="s">
        <v>1013</v>
      </c>
      <c r="M17" s="18"/>
    </row>
    <row r="18" spans="1:13" ht="15" thickBot="1" x14ac:dyDescent="0.25">
      <c r="I18" s="58"/>
      <c r="J18" s="58"/>
      <c r="K18" s="58"/>
    </row>
    <row r="19" spans="1:13" ht="15" x14ac:dyDescent="0.2">
      <c r="A19" s="60" t="s">
        <v>96</v>
      </c>
      <c r="B19" s="98"/>
      <c r="C19" s="98"/>
      <c r="D19" s="98"/>
      <c r="E19" s="98"/>
      <c r="F19" s="61"/>
      <c r="G19" s="61"/>
      <c r="H19" s="204">
        <f>SUMIFS(H4:H18, G4:G18, "no")</f>
        <v>103320</v>
      </c>
      <c r="I19" s="58"/>
      <c r="J19" s="58"/>
      <c r="K19" s="58"/>
      <c r="L19" s="56" t="s">
        <v>97</v>
      </c>
    </row>
    <row r="20" spans="1:13" x14ac:dyDescent="0.2">
      <c r="A20" s="205" t="s">
        <v>98</v>
      </c>
      <c r="B20" s="169" t="s">
        <v>51</v>
      </c>
      <c r="C20" s="169" t="s">
        <v>52</v>
      </c>
      <c r="D20" s="169" t="s">
        <v>51</v>
      </c>
      <c r="E20" s="169" t="s">
        <v>51</v>
      </c>
      <c r="F20" s="169" t="s">
        <v>51</v>
      </c>
      <c r="G20" s="169" t="s">
        <v>52</v>
      </c>
      <c r="H20" s="241">
        <f>SUMIFS($H$4:$H$18, $B$4:$B$18, "yes")</f>
        <v>103320</v>
      </c>
      <c r="I20" s="58"/>
      <c r="J20" s="58"/>
      <c r="K20" s="58"/>
      <c r="L20" s="56" t="s">
        <v>97</v>
      </c>
    </row>
    <row r="21" spans="1:13" x14ac:dyDescent="0.2">
      <c r="A21" s="206" t="s">
        <v>99</v>
      </c>
      <c r="B21" s="44" t="s">
        <v>51</v>
      </c>
      <c r="C21" s="44" t="s">
        <v>52</v>
      </c>
      <c r="D21" s="44" t="s">
        <v>51</v>
      </c>
      <c r="E21" s="44" t="s">
        <v>52</v>
      </c>
      <c r="F21" s="44" t="s">
        <v>51</v>
      </c>
      <c r="G21" s="44" t="s">
        <v>52</v>
      </c>
      <c r="H21" s="63">
        <f>SUMIFS($H$4:$H$18, $B$4:$B$18, "yes", $D$4:$D$18, "yes", $F$4:$F$18, "yes")</f>
        <v>14010</v>
      </c>
      <c r="I21" s="400"/>
      <c r="J21" s="58"/>
      <c r="K21" s="58"/>
      <c r="L21" s="56" t="s">
        <v>97</v>
      </c>
    </row>
    <row r="22" spans="1:13" x14ac:dyDescent="0.2">
      <c r="A22" s="206" t="s">
        <v>100</v>
      </c>
      <c r="B22" s="44" t="s">
        <v>51</v>
      </c>
      <c r="C22" s="44" t="s">
        <v>52</v>
      </c>
      <c r="D22" s="44" t="s">
        <v>52</v>
      </c>
      <c r="E22" s="44" t="s">
        <v>52</v>
      </c>
      <c r="F22" s="44" t="s">
        <v>51</v>
      </c>
      <c r="G22" s="44" t="s">
        <v>52</v>
      </c>
      <c r="H22" s="63">
        <f>SUMIFS($H$4:$H$18, $B$4:$B$18, "yes", $D$4:$D$18, "no", $F$4:$F$18, "yes")</f>
        <v>18110</v>
      </c>
      <c r="I22" s="58"/>
      <c r="J22" s="58"/>
      <c r="K22" s="58"/>
      <c r="L22" s="56" t="s">
        <v>97</v>
      </c>
    </row>
    <row r="23" spans="1:13" x14ac:dyDescent="0.2">
      <c r="A23" s="206" t="s">
        <v>101</v>
      </c>
      <c r="B23" s="44" t="s">
        <v>51</v>
      </c>
      <c r="C23" s="44" t="s">
        <v>52</v>
      </c>
      <c r="D23" s="44" t="s">
        <v>51</v>
      </c>
      <c r="E23" s="44" t="s">
        <v>51</v>
      </c>
      <c r="F23" s="44" t="s">
        <v>52</v>
      </c>
      <c r="G23" s="44" t="s">
        <v>52</v>
      </c>
      <c r="H23" s="63">
        <f>SUMIFS($H$4:$H$18, $B$4:$B$18, "yes", $D$4:$D$18, "yes", $E$4:$E$18, "yes")</f>
        <v>0</v>
      </c>
      <c r="I23" s="58"/>
      <c r="J23" s="58"/>
      <c r="K23" s="58"/>
      <c r="L23" s="56" t="s">
        <v>97</v>
      </c>
    </row>
    <row r="24" spans="1:13" ht="17.100000000000001" customHeight="1" x14ac:dyDescent="0.2">
      <c r="A24" s="206" t="s">
        <v>102</v>
      </c>
      <c r="B24" s="207" t="s">
        <v>51</v>
      </c>
      <c r="C24" s="207" t="s">
        <v>52</v>
      </c>
      <c r="D24" s="207" t="s">
        <v>52</v>
      </c>
      <c r="E24" s="207" t="s">
        <v>51</v>
      </c>
      <c r="F24" s="44" t="s">
        <v>52</v>
      </c>
      <c r="G24" s="44" t="s">
        <v>52</v>
      </c>
      <c r="H24" s="63">
        <f>SUMIFS($H$4:$H$18, $B$4:$B$18, "yes", $D$4:$D$18, "no", $E$4:$E$18, "yes")</f>
        <v>71200</v>
      </c>
      <c r="L24" s="56" t="s">
        <v>97</v>
      </c>
    </row>
    <row r="25" spans="1:13" ht="17.100000000000001" customHeight="1" thickBot="1" x14ac:dyDescent="0.25">
      <c r="A25" s="208" t="s">
        <v>103</v>
      </c>
      <c r="B25" s="209"/>
      <c r="C25" s="209"/>
      <c r="D25" s="209"/>
      <c r="E25" s="135"/>
      <c r="F25" s="242"/>
      <c r="G25" s="243"/>
      <c r="H25" s="244">
        <f>SUMIFS($H$4:$H$18, $G$4:$G$18, "yes")</f>
        <v>46000</v>
      </c>
      <c r="L25" s="56" t="s">
        <v>97</v>
      </c>
    </row>
    <row r="28" spans="1:13" ht="15" x14ac:dyDescent="0.2">
      <c r="A28" s="396" t="s">
        <v>104</v>
      </c>
    </row>
  </sheetData>
  <hyperlinks>
    <hyperlink ref="L17" r:id="rId1" xr:uid="{00000000-0004-0000-0000-00003C000000}"/>
    <hyperlink ref="L6" r:id="rId2" xr:uid="{EAA2B156-63D8-49F1-A3EB-A28B5877565B}"/>
    <hyperlink ref="L4" r:id="rId3" location=":~:text=1.-,What%20is%20the%20council%20tax%20rebate%3F,need%20to%20be%20paid%20back" xr:uid="{9C31E9F7-8092-49F5-BC96-60CB3B154A08}"/>
    <hyperlink ref="L7" r:id="rId4" xr:uid="{8518135D-E426-4804-8255-7BE7CE1AD321}"/>
    <hyperlink ref="L8" r:id="rId5" xr:uid="{56B6DDFB-D961-4DC6-995B-7199F1AABFBE}"/>
    <hyperlink ref="L9" r:id="rId6" xr:uid="{3659ACC6-3308-441F-A8AE-F4B735914E51}"/>
    <hyperlink ref="L15" r:id="rId7" xr:uid="{775AD0F7-4CF0-4578-AE38-A5C5801EC667}"/>
    <hyperlink ref="L5" r:id="rId8" xr:uid="{151127AC-B6A7-4D3A-99E6-28D2E31AE9A3}"/>
  </hyperlinks>
  <pageMargins left="0.7" right="0.7" top="0.75" bottom="0.75" header="0.3" footer="0.3"/>
  <pageSetup paperSize="9" orientation="portrait" r:id="rId9"/>
  <legacy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0F7E6-FDC9-4DE9-808D-3C90E322B948}">
  <dimension ref="A2:O38"/>
  <sheetViews>
    <sheetView topLeftCell="A20" zoomScale="85" zoomScaleNormal="85" workbookViewId="0">
      <selection activeCell="A22" sqref="A22"/>
    </sheetView>
  </sheetViews>
  <sheetFormatPr defaultColWidth="8.83203125" defaultRowHeight="14.25" x14ac:dyDescent="0.2"/>
  <cols>
    <col min="1" max="1" width="35.1640625" style="2" customWidth="1"/>
    <col min="2" max="7" width="12.83203125" style="2" customWidth="1"/>
    <col min="8" max="8" width="18.33203125" style="47" customWidth="1"/>
    <col min="9" max="11" width="19.33203125" style="48" customWidth="1"/>
    <col min="12" max="13" width="49.5" style="2" customWidth="1"/>
    <col min="14" max="16384" width="8.83203125" style="2"/>
  </cols>
  <sheetData>
    <row r="2" spans="1:15" ht="15" x14ac:dyDescent="0.2">
      <c r="A2" s="11" t="s">
        <v>105</v>
      </c>
      <c r="B2" s="11"/>
      <c r="C2" s="11"/>
      <c r="D2" s="11"/>
      <c r="E2" s="11"/>
      <c r="F2" s="11"/>
      <c r="G2" s="11"/>
      <c r="M2" s="51"/>
      <c r="N2" s="51"/>
      <c r="O2" s="51"/>
    </row>
    <row r="3" spans="1:15" s="136" customFormat="1" ht="30" x14ac:dyDescent="0.2">
      <c r="A3" s="33" t="s">
        <v>37</v>
      </c>
      <c r="B3" s="33" t="s">
        <v>38</v>
      </c>
      <c r="C3" s="33" t="s">
        <v>39</v>
      </c>
      <c r="D3" s="33" t="s">
        <v>40</v>
      </c>
      <c r="E3" s="33" t="s">
        <v>41</v>
      </c>
      <c r="F3" s="33" t="s">
        <v>42</v>
      </c>
      <c r="G3" s="33" t="s">
        <v>43</v>
      </c>
      <c r="H3" s="33" t="s">
        <v>44</v>
      </c>
      <c r="I3" s="33" t="s">
        <v>45</v>
      </c>
      <c r="J3" s="33" t="s">
        <v>46</v>
      </c>
      <c r="K3" s="33" t="s">
        <v>47</v>
      </c>
      <c r="L3" s="109" t="s">
        <v>48</v>
      </c>
      <c r="M3" s="109" t="s">
        <v>49</v>
      </c>
    </row>
    <row r="4" spans="1:15" ht="42.75" x14ac:dyDescent="0.2">
      <c r="A4" s="81" t="s">
        <v>106</v>
      </c>
      <c r="B4" s="18" t="s">
        <v>51</v>
      </c>
      <c r="C4" s="18" t="s">
        <v>51</v>
      </c>
      <c r="D4" s="18" t="s">
        <v>52</v>
      </c>
      <c r="E4" s="18" t="s">
        <v>51</v>
      </c>
      <c r="F4" s="18" t="s">
        <v>52</v>
      </c>
      <c r="G4" s="18" t="s">
        <v>51</v>
      </c>
      <c r="H4" s="211">
        <v>156</v>
      </c>
      <c r="I4" s="410" t="s">
        <v>56</v>
      </c>
      <c r="J4" s="410" t="s">
        <v>56</v>
      </c>
      <c r="K4" s="410" t="s">
        <v>56</v>
      </c>
      <c r="L4" s="80"/>
      <c r="M4" s="81"/>
      <c r="N4" s="51"/>
      <c r="O4" s="51"/>
    </row>
    <row r="5" spans="1:15" ht="28.5" x14ac:dyDescent="0.2">
      <c r="A5" s="81" t="s">
        <v>107</v>
      </c>
      <c r="B5" s="18" t="s">
        <v>51</v>
      </c>
      <c r="C5" s="18" t="s">
        <v>51</v>
      </c>
      <c r="D5" s="18" t="s">
        <v>52</v>
      </c>
      <c r="E5" s="18" t="s">
        <v>51</v>
      </c>
      <c r="F5" s="18" t="s">
        <v>52</v>
      </c>
      <c r="G5" s="18" t="s">
        <v>52</v>
      </c>
      <c r="H5" s="211">
        <v>915</v>
      </c>
      <c r="I5" s="410">
        <v>44621</v>
      </c>
      <c r="J5" s="410">
        <v>44926</v>
      </c>
      <c r="K5" s="410" t="s">
        <v>56</v>
      </c>
      <c r="L5" s="143" t="s">
        <v>108</v>
      </c>
      <c r="M5" s="81"/>
      <c r="N5" s="51"/>
      <c r="O5" s="51"/>
    </row>
    <row r="6" spans="1:15" x14ac:dyDescent="0.2">
      <c r="A6" s="81" t="s">
        <v>109</v>
      </c>
      <c r="B6" s="18" t="s">
        <v>51</v>
      </c>
      <c r="C6" s="18" t="s">
        <v>51</v>
      </c>
      <c r="D6" s="18" t="s">
        <v>52</v>
      </c>
      <c r="E6" s="18" t="s">
        <v>51</v>
      </c>
      <c r="F6" s="18" t="s">
        <v>52</v>
      </c>
      <c r="G6" s="18" t="s">
        <v>52</v>
      </c>
      <c r="H6" s="211">
        <v>612</v>
      </c>
      <c r="I6" s="410">
        <v>44652</v>
      </c>
      <c r="J6" s="410">
        <v>44926</v>
      </c>
      <c r="K6" s="410" t="s">
        <v>56</v>
      </c>
      <c r="L6" s="143" t="s">
        <v>108</v>
      </c>
      <c r="M6" s="81"/>
      <c r="N6" s="51"/>
      <c r="O6" s="51"/>
    </row>
    <row r="7" spans="1:15" ht="28.5" x14ac:dyDescent="0.2">
      <c r="A7" s="81" t="s">
        <v>110</v>
      </c>
      <c r="B7" s="18" t="s">
        <v>51</v>
      </c>
      <c r="C7" s="18" t="s">
        <v>51</v>
      </c>
      <c r="D7" s="18" t="s">
        <v>52</v>
      </c>
      <c r="E7" s="18" t="s">
        <v>51</v>
      </c>
      <c r="F7" s="18" t="s">
        <v>52</v>
      </c>
      <c r="G7" s="18" t="s">
        <v>52</v>
      </c>
      <c r="H7" s="211">
        <v>927</v>
      </c>
      <c r="I7" s="410">
        <v>44621</v>
      </c>
      <c r="J7" s="410">
        <v>44926</v>
      </c>
      <c r="K7" s="410" t="s">
        <v>56</v>
      </c>
      <c r="L7" s="143" t="s">
        <v>108</v>
      </c>
      <c r="M7" s="81"/>
      <c r="N7" s="51"/>
      <c r="O7" s="51"/>
    </row>
    <row r="8" spans="1:15" ht="42.75" x14ac:dyDescent="0.2">
      <c r="A8" s="81" t="s">
        <v>111</v>
      </c>
      <c r="B8" s="18" t="s">
        <v>51</v>
      </c>
      <c r="C8" s="18" t="s">
        <v>52</v>
      </c>
      <c r="D8" s="18" t="s">
        <v>52</v>
      </c>
      <c r="E8" s="18" t="s">
        <v>52</v>
      </c>
      <c r="F8" s="18" t="s">
        <v>51</v>
      </c>
      <c r="G8" s="18" t="s">
        <v>52</v>
      </c>
      <c r="H8" s="211">
        <v>520</v>
      </c>
      <c r="I8" s="410">
        <v>44621</v>
      </c>
      <c r="J8" s="410">
        <v>44926</v>
      </c>
      <c r="K8" s="410" t="s">
        <v>56</v>
      </c>
      <c r="L8" s="143" t="s">
        <v>108</v>
      </c>
      <c r="M8" s="81"/>
      <c r="N8" s="51"/>
      <c r="O8" s="51"/>
    </row>
    <row r="9" spans="1:15" ht="42.75" x14ac:dyDescent="0.2">
      <c r="A9" s="81" t="s">
        <v>112</v>
      </c>
      <c r="B9" s="18" t="s">
        <v>51</v>
      </c>
      <c r="C9" s="18" t="s">
        <v>52</v>
      </c>
      <c r="D9" s="18" t="s">
        <v>51</v>
      </c>
      <c r="E9" s="18" t="s">
        <v>52</v>
      </c>
      <c r="F9" s="18" t="s">
        <v>51</v>
      </c>
      <c r="G9" s="18" t="s">
        <v>52</v>
      </c>
      <c r="H9" s="211">
        <v>315</v>
      </c>
      <c r="I9" s="410">
        <v>44621</v>
      </c>
      <c r="J9" s="410">
        <v>44926</v>
      </c>
      <c r="K9" s="410" t="s">
        <v>56</v>
      </c>
      <c r="L9" s="143" t="s">
        <v>108</v>
      </c>
      <c r="M9" s="81"/>
      <c r="N9" s="51"/>
      <c r="O9" s="51"/>
    </row>
    <row r="10" spans="1:15" ht="28.5" x14ac:dyDescent="0.2">
      <c r="A10" s="81" t="s">
        <v>113</v>
      </c>
      <c r="B10" s="80" t="s">
        <v>51</v>
      </c>
      <c r="C10" s="80" t="s">
        <v>52</v>
      </c>
      <c r="D10" s="80" t="s">
        <v>51</v>
      </c>
      <c r="E10" s="80" t="s">
        <v>51</v>
      </c>
      <c r="F10" s="80" t="s">
        <v>52</v>
      </c>
      <c r="G10" s="80" t="s">
        <v>52</v>
      </c>
      <c r="H10" s="211">
        <v>928</v>
      </c>
      <c r="I10" s="410">
        <v>44621</v>
      </c>
      <c r="J10" s="410">
        <v>44926</v>
      </c>
      <c r="K10" s="410" t="s">
        <v>56</v>
      </c>
      <c r="L10" s="143" t="s">
        <v>108</v>
      </c>
      <c r="M10" s="81"/>
      <c r="N10" s="51"/>
      <c r="O10" s="51"/>
    </row>
    <row r="11" spans="1:15" ht="38.25" x14ac:dyDescent="0.2">
      <c r="A11" s="81" t="s">
        <v>114</v>
      </c>
      <c r="B11" s="18" t="s">
        <v>51</v>
      </c>
      <c r="C11" s="18" t="s">
        <v>52</v>
      </c>
      <c r="D11" s="18" t="s">
        <v>51</v>
      </c>
      <c r="E11" s="18" t="s">
        <v>52</v>
      </c>
      <c r="F11" s="18" t="s">
        <v>51</v>
      </c>
      <c r="G11" s="18" t="s">
        <v>52</v>
      </c>
      <c r="H11" s="211">
        <v>17</v>
      </c>
      <c r="I11" s="410">
        <v>44743</v>
      </c>
      <c r="J11" s="410">
        <v>44926</v>
      </c>
      <c r="K11" s="410"/>
      <c r="L11" s="22" t="s">
        <v>115</v>
      </c>
      <c r="M11" s="81"/>
      <c r="N11" s="51"/>
      <c r="O11" s="51"/>
    </row>
    <row r="12" spans="1:15" ht="28.5" x14ac:dyDescent="0.2">
      <c r="A12" s="81" t="s">
        <v>116</v>
      </c>
      <c r="B12" s="18" t="s">
        <v>51</v>
      </c>
      <c r="C12" s="18" t="s">
        <v>52</v>
      </c>
      <c r="D12" s="18" t="s">
        <v>52</v>
      </c>
      <c r="E12" s="18" t="s">
        <v>52</v>
      </c>
      <c r="F12" s="18" t="s">
        <v>51</v>
      </c>
      <c r="G12" s="18" t="s">
        <v>52</v>
      </c>
      <c r="H12" s="211">
        <v>481</v>
      </c>
      <c r="I12" s="410">
        <v>44866</v>
      </c>
      <c r="J12" s="410">
        <v>44926</v>
      </c>
      <c r="K12" s="410"/>
      <c r="L12" s="143" t="s">
        <v>108</v>
      </c>
      <c r="M12" s="81"/>
      <c r="N12" s="51"/>
      <c r="O12" s="51"/>
    </row>
    <row r="13" spans="1:15" ht="28.5" x14ac:dyDescent="0.2">
      <c r="A13" s="81" t="s">
        <v>117</v>
      </c>
      <c r="B13" s="18" t="s">
        <v>51</v>
      </c>
      <c r="C13" s="18" t="s">
        <v>52</v>
      </c>
      <c r="D13" s="18" t="s">
        <v>52</v>
      </c>
      <c r="E13" s="18" t="s">
        <v>52</v>
      </c>
      <c r="F13" s="18" t="s">
        <v>51</v>
      </c>
      <c r="G13" s="18" t="s">
        <v>52</v>
      </c>
      <c r="H13" s="211">
        <v>364</v>
      </c>
      <c r="I13" s="410">
        <v>44866</v>
      </c>
      <c r="J13" s="410">
        <v>44926</v>
      </c>
      <c r="K13" s="410"/>
      <c r="L13" s="143" t="s">
        <v>108</v>
      </c>
      <c r="M13" s="81"/>
      <c r="N13" s="51"/>
      <c r="O13" s="51"/>
    </row>
    <row r="14" spans="1:15" ht="28.5" x14ac:dyDescent="0.2">
      <c r="A14" s="81" t="s">
        <v>118</v>
      </c>
      <c r="B14" s="18" t="s">
        <v>52</v>
      </c>
      <c r="C14" s="18" t="s">
        <v>51</v>
      </c>
      <c r="D14" s="18" t="s">
        <v>52</v>
      </c>
      <c r="E14" s="18" t="s">
        <v>51</v>
      </c>
      <c r="F14" s="18" t="s">
        <v>52</v>
      </c>
      <c r="G14" s="18" t="s">
        <v>52</v>
      </c>
      <c r="H14" s="211">
        <v>55</v>
      </c>
      <c r="I14" s="410" t="s">
        <v>56</v>
      </c>
      <c r="J14" s="410" t="s">
        <v>56</v>
      </c>
      <c r="K14" s="410" t="s">
        <v>56</v>
      </c>
      <c r="L14" s="143" t="s">
        <v>108</v>
      </c>
      <c r="M14" s="81"/>
      <c r="N14" s="51"/>
      <c r="O14" s="51"/>
    </row>
    <row r="15" spans="1:15" ht="42.75" x14ac:dyDescent="0.2">
      <c r="A15" s="81" t="s">
        <v>106</v>
      </c>
      <c r="B15" s="18" t="s">
        <v>51</v>
      </c>
      <c r="C15" s="18" t="s">
        <v>51</v>
      </c>
      <c r="D15" s="18" t="s">
        <v>52</v>
      </c>
      <c r="E15" s="18" t="s">
        <v>51</v>
      </c>
      <c r="F15" s="18" t="s">
        <v>52</v>
      </c>
      <c r="G15" s="18" t="s">
        <v>51</v>
      </c>
      <c r="H15" s="211">
        <v>120</v>
      </c>
      <c r="I15" s="410">
        <v>44927</v>
      </c>
      <c r="J15" s="410" t="s">
        <v>56</v>
      </c>
      <c r="K15" s="410"/>
      <c r="L15" s="143" t="s">
        <v>108</v>
      </c>
      <c r="M15" s="81"/>
      <c r="N15" s="51"/>
      <c r="O15" s="51"/>
    </row>
    <row r="16" spans="1:15" ht="28.5" x14ac:dyDescent="0.2">
      <c r="A16" s="81" t="s">
        <v>119</v>
      </c>
      <c r="B16" s="18" t="s">
        <v>51</v>
      </c>
      <c r="C16" s="18" t="s">
        <v>51</v>
      </c>
      <c r="D16" s="18" t="s">
        <v>52</v>
      </c>
      <c r="E16" s="18" t="s">
        <v>51</v>
      </c>
      <c r="F16" s="18" t="s">
        <v>52</v>
      </c>
      <c r="G16" s="18" t="s">
        <v>52</v>
      </c>
      <c r="H16" s="211">
        <v>346</v>
      </c>
      <c r="I16" s="410">
        <v>44927</v>
      </c>
      <c r="J16" s="410">
        <v>45016</v>
      </c>
      <c r="K16" s="410">
        <v>44820</v>
      </c>
      <c r="L16" s="143" t="s">
        <v>108</v>
      </c>
      <c r="M16" s="81"/>
      <c r="N16" s="51"/>
      <c r="O16" s="51"/>
    </row>
    <row r="17" spans="1:15" ht="18.600000000000001" customHeight="1" x14ac:dyDescent="0.2">
      <c r="A17" s="81" t="s">
        <v>120</v>
      </c>
      <c r="B17" s="18" t="s">
        <v>51</v>
      </c>
      <c r="C17" s="18" t="s">
        <v>51</v>
      </c>
      <c r="D17" s="18" t="s">
        <v>52</v>
      </c>
      <c r="E17" s="18" t="s">
        <v>51</v>
      </c>
      <c r="F17" s="18" t="s">
        <v>52</v>
      </c>
      <c r="G17" s="18" t="s">
        <v>52</v>
      </c>
      <c r="H17" s="211">
        <v>266</v>
      </c>
      <c r="I17" s="410">
        <v>44927</v>
      </c>
      <c r="J17" s="410">
        <v>45016</v>
      </c>
      <c r="K17" s="410">
        <v>44820</v>
      </c>
      <c r="L17" s="143" t="s">
        <v>108</v>
      </c>
      <c r="M17" s="81"/>
      <c r="N17" s="51"/>
      <c r="O17" s="51"/>
    </row>
    <row r="18" spans="1:15" ht="28.5" x14ac:dyDescent="0.2">
      <c r="A18" s="81" t="s">
        <v>110</v>
      </c>
      <c r="B18" s="18" t="s">
        <v>51</v>
      </c>
      <c r="C18" s="18" t="s">
        <v>51</v>
      </c>
      <c r="D18" s="18" t="s">
        <v>52</v>
      </c>
      <c r="E18" s="18" t="s">
        <v>51</v>
      </c>
      <c r="F18" s="18" t="s">
        <v>52</v>
      </c>
      <c r="G18" s="18" t="s">
        <v>52</v>
      </c>
      <c r="H18" s="211">
        <v>248</v>
      </c>
      <c r="I18" s="410">
        <v>44927</v>
      </c>
      <c r="J18" s="410">
        <v>45016</v>
      </c>
      <c r="K18" s="410">
        <v>44820</v>
      </c>
      <c r="L18" s="143" t="s">
        <v>108</v>
      </c>
      <c r="M18" s="81"/>
      <c r="N18" s="51"/>
      <c r="O18" s="51"/>
    </row>
    <row r="19" spans="1:15" ht="28.5" x14ac:dyDescent="0.2">
      <c r="A19" s="81" t="s">
        <v>121</v>
      </c>
      <c r="B19" s="80" t="s">
        <v>51</v>
      </c>
      <c r="C19" s="80" t="s">
        <v>52</v>
      </c>
      <c r="D19" s="80" t="s">
        <v>51</v>
      </c>
      <c r="E19" s="80" t="s">
        <v>51</v>
      </c>
      <c r="F19" s="80" t="s">
        <v>52</v>
      </c>
      <c r="G19" s="80" t="s">
        <v>52</v>
      </c>
      <c r="H19" s="211">
        <v>621</v>
      </c>
      <c r="I19" s="410">
        <v>44927</v>
      </c>
      <c r="J19" s="410">
        <v>45016</v>
      </c>
      <c r="K19" s="410">
        <v>44820</v>
      </c>
      <c r="L19" s="143" t="s">
        <v>108</v>
      </c>
      <c r="M19" s="81"/>
      <c r="N19" s="51"/>
      <c r="O19" s="51"/>
    </row>
    <row r="20" spans="1:15" ht="28.5" x14ac:dyDescent="0.2">
      <c r="A20" s="81" t="s">
        <v>118</v>
      </c>
      <c r="B20" s="18" t="s">
        <v>52</v>
      </c>
      <c r="C20" s="18" t="s">
        <v>51</v>
      </c>
      <c r="D20" s="18" t="s">
        <v>52</v>
      </c>
      <c r="E20" s="18" t="s">
        <v>51</v>
      </c>
      <c r="F20" s="18" t="s">
        <v>52</v>
      </c>
      <c r="G20" s="18" t="s">
        <v>52</v>
      </c>
      <c r="H20" s="211">
        <v>63</v>
      </c>
      <c r="I20" s="410">
        <v>44927</v>
      </c>
      <c r="J20" s="410">
        <v>45016</v>
      </c>
      <c r="K20" s="410">
        <v>44820</v>
      </c>
      <c r="L20" s="143" t="s">
        <v>108</v>
      </c>
      <c r="M20" s="81"/>
      <c r="N20" s="51"/>
      <c r="O20" s="51"/>
    </row>
    <row r="21" spans="1:15" ht="57" x14ac:dyDescent="0.2">
      <c r="A21" s="81" t="s">
        <v>122</v>
      </c>
      <c r="B21" s="18" t="s">
        <v>51</v>
      </c>
      <c r="C21" s="18" t="s">
        <v>52</v>
      </c>
      <c r="D21" s="18" t="s">
        <v>52</v>
      </c>
      <c r="E21" s="18" t="s">
        <v>52</v>
      </c>
      <c r="F21" s="18" t="s">
        <v>51</v>
      </c>
      <c r="G21" s="18" t="s">
        <v>52</v>
      </c>
      <c r="H21" s="211">
        <v>1447</v>
      </c>
      <c r="I21" s="410">
        <v>44927</v>
      </c>
      <c r="J21" s="410">
        <v>45016</v>
      </c>
      <c r="K21" s="410">
        <v>44820</v>
      </c>
      <c r="L21" s="143" t="s">
        <v>108</v>
      </c>
      <c r="M21" s="81"/>
      <c r="N21" s="51"/>
      <c r="O21" s="51"/>
    </row>
    <row r="22" spans="1:15" ht="28.5" x14ac:dyDescent="0.2">
      <c r="A22" s="81" t="s">
        <v>123</v>
      </c>
      <c r="B22" s="18" t="s">
        <v>51</v>
      </c>
      <c r="C22" s="18" t="s">
        <v>52</v>
      </c>
      <c r="D22" s="18" t="s">
        <v>51</v>
      </c>
      <c r="E22" s="18" t="s">
        <v>51</v>
      </c>
      <c r="F22" s="18" t="s">
        <v>52</v>
      </c>
      <c r="G22" s="18" t="s">
        <v>52</v>
      </c>
      <c r="H22" s="211">
        <v>115</v>
      </c>
      <c r="I22" s="410">
        <v>44927</v>
      </c>
      <c r="J22" s="410" t="s">
        <v>56</v>
      </c>
      <c r="K22" s="410"/>
      <c r="L22" s="143" t="s">
        <v>108</v>
      </c>
      <c r="M22" s="81"/>
      <c r="N22" s="51"/>
      <c r="O22" s="51"/>
    </row>
    <row r="23" spans="1:15" ht="57" x14ac:dyDescent="0.2">
      <c r="A23" s="81" t="s">
        <v>124</v>
      </c>
      <c r="B23" s="18" t="s">
        <v>52</v>
      </c>
      <c r="C23" s="18" t="s">
        <v>51</v>
      </c>
      <c r="D23" s="18" t="s">
        <v>52</v>
      </c>
      <c r="E23" s="18" t="s">
        <v>52</v>
      </c>
      <c r="F23" s="18" t="s">
        <v>51</v>
      </c>
      <c r="G23" s="18" t="s">
        <v>52</v>
      </c>
      <c r="H23" s="211">
        <v>975</v>
      </c>
      <c r="I23" s="410">
        <v>44927</v>
      </c>
      <c r="J23" s="410" t="s">
        <v>125</v>
      </c>
      <c r="K23" s="410">
        <v>45210</v>
      </c>
      <c r="L23" s="143" t="s">
        <v>126</v>
      </c>
      <c r="M23" s="81"/>
      <c r="N23" s="51"/>
      <c r="O23" s="51"/>
    </row>
    <row r="24" spans="1:15" ht="42.75" x14ac:dyDescent="0.2">
      <c r="A24" s="81" t="s">
        <v>127</v>
      </c>
      <c r="B24" s="18" t="s">
        <v>52</v>
      </c>
      <c r="C24" s="18" t="s">
        <v>51</v>
      </c>
      <c r="D24" s="18" t="s">
        <v>52</v>
      </c>
      <c r="E24" s="18" t="s">
        <v>52</v>
      </c>
      <c r="F24" s="18" t="s">
        <v>52</v>
      </c>
      <c r="G24" s="18" t="s">
        <v>52</v>
      </c>
      <c r="H24" s="211">
        <v>200</v>
      </c>
      <c r="I24" s="410" t="s">
        <v>56</v>
      </c>
      <c r="J24" s="410" t="s">
        <v>56</v>
      </c>
      <c r="K24" s="410" t="s">
        <v>56</v>
      </c>
      <c r="L24" s="82" t="s">
        <v>128</v>
      </c>
      <c r="M24" s="80"/>
    </row>
    <row r="25" spans="1:15" ht="15" thickBot="1" x14ac:dyDescent="0.25">
      <c r="A25" s="72"/>
      <c r="L25" s="73"/>
      <c r="M25" s="56"/>
    </row>
    <row r="26" spans="1:15" s="20" customFormat="1" ht="15" x14ac:dyDescent="0.2">
      <c r="A26" s="60" t="s">
        <v>96</v>
      </c>
      <c r="B26" s="144" t="s">
        <v>51</v>
      </c>
      <c r="C26" s="144" t="s">
        <v>51</v>
      </c>
      <c r="D26" s="144"/>
      <c r="E26" s="144"/>
      <c r="F26" s="144"/>
      <c r="G26" s="144" t="s">
        <v>52</v>
      </c>
      <c r="H26" s="308">
        <f>SUMIF($G$4:$G$25,"no",$H$4:$H$25)</f>
        <v>9415</v>
      </c>
      <c r="I26" s="309"/>
      <c r="J26" s="309"/>
      <c r="K26" s="309"/>
      <c r="L26" s="56" t="s">
        <v>97</v>
      </c>
      <c r="M26" s="140"/>
      <c r="N26" s="145"/>
      <c r="O26" s="145"/>
    </row>
    <row r="27" spans="1:15" x14ac:dyDescent="0.2">
      <c r="A27" s="62" t="s">
        <v>98</v>
      </c>
      <c r="B27" s="44" t="s">
        <v>51</v>
      </c>
      <c r="C27" s="44" t="s">
        <v>52</v>
      </c>
      <c r="D27" s="44" t="s">
        <v>51</v>
      </c>
      <c r="E27" s="44" t="s">
        <v>51</v>
      </c>
      <c r="F27" s="44" t="s">
        <v>51</v>
      </c>
      <c r="G27" s="44" t="s">
        <v>52</v>
      </c>
      <c r="H27" s="274">
        <f>SUMIFS(H4:H25,B4:B25, "yes")</f>
        <v>8398</v>
      </c>
      <c r="L27" s="56" t="s">
        <v>97</v>
      </c>
      <c r="M27" s="72"/>
      <c r="N27" s="51"/>
      <c r="O27" s="51"/>
    </row>
    <row r="28" spans="1:15" ht="28.5" x14ac:dyDescent="0.2">
      <c r="A28" s="62" t="s">
        <v>99</v>
      </c>
      <c r="B28" s="44" t="s">
        <v>51</v>
      </c>
      <c r="C28" s="44" t="s">
        <v>52</v>
      </c>
      <c r="D28" s="44" t="s">
        <v>51</v>
      </c>
      <c r="E28" s="44" t="s">
        <v>52</v>
      </c>
      <c r="F28" s="44" t="s">
        <v>51</v>
      </c>
      <c r="G28" s="44" t="s">
        <v>52</v>
      </c>
      <c r="H28" s="274">
        <f>SUMIFS($H$4:$H$25, $B$4:$B$25, "yes", D4:D25, "yes", F4:F25, "yes")</f>
        <v>332</v>
      </c>
      <c r="L28" s="56" t="s">
        <v>97</v>
      </c>
      <c r="M28" s="72"/>
      <c r="N28" s="51"/>
      <c r="O28" s="51"/>
    </row>
    <row r="29" spans="1:15" ht="16.899999999999999" customHeight="1" x14ac:dyDescent="0.2">
      <c r="A29" s="62" t="s">
        <v>100</v>
      </c>
      <c r="B29" s="44" t="s">
        <v>51</v>
      </c>
      <c r="C29" s="44" t="s">
        <v>52</v>
      </c>
      <c r="D29" s="44" t="s">
        <v>52</v>
      </c>
      <c r="E29" s="44" t="s">
        <v>52</v>
      </c>
      <c r="F29" s="44" t="s">
        <v>51</v>
      </c>
      <c r="G29" s="44" t="s">
        <v>52</v>
      </c>
      <c r="H29" s="274">
        <f>SUMIFS(H4:H25, B4:B25, "yes", D4:D25, "no", F4:F25, "yes")</f>
        <v>2812</v>
      </c>
      <c r="L29" s="56" t="s">
        <v>97</v>
      </c>
      <c r="M29" s="72"/>
      <c r="N29" s="51"/>
      <c r="O29" s="51"/>
    </row>
    <row r="30" spans="1:15" ht="28.5" x14ac:dyDescent="0.2">
      <c r="A30" s="62" t="s">
        <v>101</v>
      </c>
      <c r="B30" s="44" t="s">
        <v>51</v>
      </c>
      <c r="C30" s="44" t="s">
        <v>52</v>
      </c>
      <c r="D30" s="44" t="s">
        <v>51</v>
      </c>
      <c r="E30" s="44" t="s">
        <v>51</v>
      </c>
      <c r="F30" s="44" t="s">
        <v>52</v>
      </c>
      <c r="G30" s="44" t="s">
        <v>52</v>
      </c>
      <c r="H30" s="274">
        <f>SUMIFS(H4:H25, B4:B25, "yes", D4:D25, "yes", E4:E25, "yes")</f>
        <v>1664</v>
      </c>
      <c r="L30" s="56" t="s">
        <v>97</v>
      </c>
      <c r="M30" s="72"/>
      <c r="N30" s="51"/>
      <c r="O30" s="51"/>
    </row>
    <row r="31" spans="1:15" ht="28.5" x14ac:dyDescent="0.2">
      <c r="A31" s="62" t="s">
        <v>102</v>
      </c>
      <c r="B31" s="44" t="s">
        <v>51</v>
      </c>
      <c r="C31" s="44" t="s">
        <v>52</v>
      </c>
      <c r="D31" s="44" t="s">
        <v>52</v>
      </c>
      <c r="E31" s="44" t="s">
        <v>51</v>
      </c>
      <c r="F31" s="44" t="s">
        <v>52</v>
      </c>
      <c r="G31" s="44" t="s">
        <v>52</v>
      </c>
      <c r="H31" s="274">
        <f>SUMIFS(H4:H25, B4:B25, "yes", D4:D25, "no", E4:E25, "yes")</f>
        <v>3590</v>
      </c>
      <c r="L31" s="56" t="s">
        <v>97</v>
      </c>
      <c r="M31" s="72"/>
      <c r="N31" s="51"/>
      <c r="O31" s="51"/>
    </row>
    <row r="32" spans="1:15" ht="15" thickBot="1" x14ac:dyDescent="0.25">
      <c r="A32" s="133" t="s">
        <v>103</v>
      </c>
      <c r="B32" s="141" t="s">
        <v>52</v>
      </c>
      <c r="C32" s="142" t="s">
        <v>52</v>
      </c>
      <c r="D32" s="142" t="s">
        <v>52</v>
      </c>
      <c r="E32" s="142" t="s">
        <v>52</v>
      </c>
      <c r="F32" s="142" t="s">
        <v>52</v>
      </c>
      <c r="G32" s="141" t="s">
        <v>51</v>
      </c>
      <c r="H32" s="275">
        <f>SUMIFS(H4:H25, G4:G25, "no")</f>
        <v>9415</v>
      </c>
      <c r="L32" s="2" t="s">
        <v>97</v>
      </c>
      <c r="M32" s="51"/>
      <c r="N32" s="51"/>
      <c r="O32" s="51"/>
    </row>
    <row r="33" spans="1:15" x14ac:dyDescent="0.2">
      <c r="M33" s="51"/>
      <c r="N33" s="51"/>
      <c r="O33" s="51"/>
    </row>
    <row r="34" spans="1:15" x14ac:dyDescent="0.2">
      <c r="M34" s="51"/>
      <c r="N34" s="51"/>
      <c r="O34" s="51"/>
    </row>
    <row r="35" spans="1:15" ht="15" x14ac:dyDescent="0.2">
      <c r="A35" s="396" t="s">
        <v>104</v>
      </c>
      <c r="M35" s="51"/>
      <c r="N35" s="51"/>
      <c r="O35" s="51"/>
    </row>
    <row r="36" spans="1:15" x14ac:dyDescent="0.2">
      <c r="M36" s="51"/>
      <c r="N36" s="51"/>
      <c r="O36" s="51"/>
    </row>
    <row r="37" spans="1:15" x14ac:dyDescent="0.2">
      <c r="M37" s="51"/>
      <c r="N37" s="51"/>
      <c r="O37" s="51"/>
    </row>
    <row r="38" spans="1:15" x14ac:dyDescent="0.2">
      <c r="M38" s="51"/>
      <c r="N38" s="51"/>
      <c r="O38" s="51"/>
    </row>
  </sheetData>
  <autoFilter ref="A3:K24" xr:uid="{2840F7E6-FDC9-4DE9-808D-3C90E322B948}"/>
  <hyperlinks>
    <hyperlink ref="L24" r:id="rId1" xr:uid="{7F12A2F7-2B58-4325-905D-7F544D12C415}"/>
    <hyperlink ref="L11" r:id="rId2" xr:uid="{6980981C-FFD5-4CD9-A770-BD2CC03F467C}"/>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7BFD4-520B-408B-9F74-F433EA986374}">
  <dimension ref="A2:O23"/>
  <sheetViews>
    <sheetView topLeftCell="A11" zoomScale="83" workbookViewId="0">
      <selection activeCell="I4" sqref="I4:K12"/>
    </sheetView>
  </sheetViews>
  <sheetFormatPr defaultColWidth="8.83203125" defaultRowHeight="14.25" x14ac:dyDescent="0.2"/>
  <cols>
    <col min="1" max="1" width="35.5" style="2" customWidth="1"/>
    <col min="2" max="7" width="10.5" style="2" customWidth="1"/>
    <col min="8" max="8" width="16.1640625" style="47" customWidth="1"/>
    <col min="9" max="11" width="17.6640625" style="48" customWidth="1"/>
    <col min="12" max="13" width="26.6640625" style="2" customWidth="1"/>
    <col min="14" max="16384" width="8.83203125" style="2"/>
  </cols>
  <sheetData>
    <row r="2" spans="1:15" ht="15" x14ac:dyDescent="0.2">
      <c r="A2" s="11" t="s">
        <v>129</v>
      </c>
      <c r="B2" s="11"/>
      <c r="C2" s="11"/>
      <c r="D2" s="11"/>
      <c r="E2" s="11"/>
      <c r="F2" s="11"/>
      <c r="G2" s="11"/>
      <c r="M2" s="51"/>
      <c r="N2" s="51"/>
      <c r="O2" s="51"/>
    </row>
    <row r="3" spans="1:15" ht="45" x14ac:dyDescent="0.2">
      <c r="A3" s="33" t="s">
        <v>37</v>
      </c>
      <c r="B3" s="33" t="s">
        <v>38</v>
      </c>
      <c r="C3" s="33" t="s">
        <v>39</v>
      </c>
      <c r="D3" s="33" t="s">
        <v>40</v>
      </c>
      <c r="E3" s="33" t="s">
        <v>41</v>
      </c>
      <c r="F3" s="33" t="s">
        <v>42</v>
      </c>
      <c r="G3" s="33" t="s">
        <v>43</v>
      </c>
      <c r="H3" s="33" t="s">
        <v>44</v>
      </c>
      <c r="I3" s="33" t="s">
        <v>45</v>
      </c>
      <c r="J3" s="33" t="s">
        <v>46</v>
      </c>
      <c r="K3" s="33" t="s">
        <v>47</v>
      </c>
      <c r="L3" s="33" t="s">
        <v>48</v>
      </c>
      <c r="M3" s="33" t="s">
        <v>49</v>
      </c>
      <c r="N3" s="51"/>
      <c r="O3" s="51"/>
    </row>
    <row r="4" spans="1:15" ht="85.5" x14ac:dyDescent="0.2">
      <c r="A4" s="81" t="s">
        <v>130</v>
      </c>
      <c r="B4" s="80" t="s">
        <v>52</v>
      </c>
      <c r="C4" s="80" t="s">
        <v>51</v>
      </c>
      <c r="D4" s="80" t="s">
        <v>52</v>
      </c>
      <c r="E4" s="80" t="s">
        <v>51</v>
      </c>
      <c r="F4" s="80" t="s">
        <v>52</v>
      </c>
      <c r="G4" s="80" t="s">
        <v>52</v>
      </c>
      <c r="H4" s="271">
        <v>225</v>
      </c>
      <c r="I4" s="409">
        <v>44501</v>
      </c>
      <c r="J4" s="409" t="s">
        <v>56</v>
      </c>
      <c r="K4" s="409">
        <v>44491</v>
      </c>
      <c r="L4" s="82" t="s">
        <v>131</v>
      </c>
      <c r="M4" s="80"/>
    </row>
    <row r="5" spans="1:15" ht="71.25" x14ac:dyDescent="0.2">
      <c r="A5" s="81" t="s">
        <v>132</v>
      </c>
      <c r="B5" s="80" t="s">
        <v>52</v>
      </c>
      <c r="C5" s="80" t="s">
        <v>51</v>
      </c>
      <c r="D5" s="80" t="s">
        <v>52</v>
      </c>
      <c r="E5" s="80" t="s">
        <v>52</v>
      </c>
      <c r="F5" s="80" t="s">
        <v>51</v>
      </c>
      <c r="G5" s="80" t="s">
        <v>52</v>
      </c>
      <c r="H5" s="271">
        <v>476</v>
      </c>
      <c r="I5" s="409">
        <v>44621</v>
      </c>
      <c r="J5" s="409" t="s">
        <v>133</v>
      </c>
      <c r="K5" s="409">
        <v>44602</v>
      </c>
      <c r="L5" s="82" t="s">
        <v>134</v>
      </c>
      <c r="M5" s="80"/>
    </row>
    <row r="6" spans="1:15" ht="85.5" x14ac:dyDescent="0.2">
      <c r="A6" s="44" t="s">
        <v>135</v>
      </c>
      <c r="B6" s="80" t="s">
        <v>51</v>
      </c>
      <c r="C6" s="80" t="s">
        <v>51</v>
      </c>
      <c r="D6" s="80" t="s">
        <v>52</v>
      </c>
      <c r="E6" s="80" t="s">
        <v>52</v>
      </c>
      <c r="F6" s="80" t="s">
        <v>51</v>
      </c>
      <c r="G6" s="80" t="s">
        <v>52</v>
      </c>
      <c r="H6" s="271">
        <v>1020</v>
      </c>
      <c r="I6" s="409">
        <v>44743</v>
      </c>
      <c r="J6" s="409">
        <v>44926</v>
      </c>
      <c r="K6" s="409">
        <v>44697</v>
      </c>
      <c r="L6" s="82" t="s">
        <v>136</v>
      </c>
      <c r="M6" s="80"/>
    </row>
    <row r="7" spans="1:15" ht="99.75" x14ac:dyDescent="0.2">
      <c r="A7" s="81" t="s">
        <v>137</v>
      </c>
      <c r="B7" s="80" t="s">
        <v>51</v>
      </c>
      <c r="C7" s="80" t="s">
        <v>51</v>
      </c>
      <c r="D7" s="80" t="s">
        <v>52</v>
      </c>
      <c r="E7" s="80" t="s">
        <v>51</v>
      </c>
      <c r="F7" s="80" t="s">
        <v>52</v>
      </c>
      <c r="G7" s="80" t="s">
        <v>52</v>
      </c>
      <c r="H7" s="271">
        <v>77</v>
      </c>
      <c r="I7" s="409">
        <v>44743</v>
      </c>
      <c r="J7" s="409">
        <v>44834</v>
      </c>
      <c r="K7" s="409">
        <v>44770</v>
      </c>
      <c r="L7" s="82" t="s">
        <v>138</v>
      </c>
      <c r="M7" s="80"/>
    </row>
    <row r="8" spans="1:15" ht="71.25" x14ac:dyDescent="0.2">
      <c r="A8" s="80" t="s">
        <v>139</v>
      </c>
      <c r="B8" s="80" t="s">
        <v>52</v>
      </c>
      <c r="C8" s="80" t="s">
        <v>51</v>
      </c>
      <c r="D8" s="80" t="s">
        <v>52</v>
      </c>
      <c r="E8" s="80" t="s">
        <v>51</v>
      </c>
      <c r="F8" s="80" t="s">
        <v>52</v>
      </c>
      <c r="G8" s="80" t="s">
        <v>52</v>
      </c>
      <c r="H8" s="271">
        <v>1850</v>
      </c>
      <c r="I8" s="409">
        <v>44835</v>
      </c>
      <c r="J8" s="409">
        <v>45291</v>
      </c>
      <c r="K8" s="409">
        <v>44834</v>
      </c>
      <c r="L8" s="82" t="s">
        <v>140</v>
      </c>
      <c r="M8" s="80"/>
    </row>
    <row r="9" spans="1:15" ht="114" x14ac:dyDescent="0.2">
      <c r="A9" s="80" t="s">
        <v>141</v>
      </c>
      <c r="B9" s="80" t="s">
        <v>51</v>
      </c>
      <c r="C9" s="80" t="s">
        <v>52</v>
      </c>
      <c r="D9" s="80" t="s">
        <v>51</v>
      </c>
      <c r="E9" s="80" t="s">
        <v>52</v>
      </c>
      <c r="F9" s="80" t="s">
        <v>51</v>
      </c>
      <c r="G9" s="80" t="s">
        <v>52</v>
      </c>
      <c r="H9" s="382">
        <v>95.02094000000001</v>
      </c>
      <c r="I9" s="409" t="s">
        <v>56</v>
      </c>
      <c r="J9" s="409" t="s">
        <v>56</v>
      </c>
      <c r="K9" s="409" t="s">
        <v>56</v>
      </c>
      <c r="L9" s="82" t="s">
        <v>142</v>
      </c>
      <c r="M9" s="80"/>
    </row>
    <row r="10" spans="1:15" ht="114" x14ac:dyDescent="0.2">
      <c r="A10" s="80" t="s">
        <v>143</v>
      </c>
      <c r="B10" s="80" t="s">
        <v>51</v>
      </c>
      <c r="C10" s="80" t="s">
        <v>52</v>
      </c>
      <c r="D10" s="80" t="s">
        <v>52</v>
      </c>
      <c r="E10" s="80" t="s">
        <v>51</v>
      </c>
      <c r="F10" s="80" t="s">
        <v>52</v>
      </c>
      <c r="G10" s="80" t="s">
        <v>52</v>
      </c>
      <c r="H10" s="383">
        <v>67.872100000000003</v>
      </c>
      <c r="I10" s="409" t="s">
        <v>56</v>
      </c>
      <c r="J10" s="409" t="s">
        <v>56</v>
      </c>
      <c r="K10" s="409" t="s">
        <v>56</v>
      </c>
      <c r="L10" s="82" t="s">
        <v>142</v>
      </c>
      <c r="M10" s="80"/>
    </row>
    <row r="11" spans="1:15" ht="114" x14ac:dyDescent="0.2">
      <c r="A11" s="80" t="s">
        <v>144</v>
      </c>
      <c r="B11" s="80" t="s">
        <v>51</v>
      </c>
      <c r="C11" s="80" t="s">
        <v>52</v>
      </c>
      <c r="D11" s="80" t="s">
        <v>52</v>
      </c>
      <c r="E11" s="80" t="s">
        <v>51</v>
      </c>
      <c r="F11" s="80" t="s">
        <v>52</v>
      </c>
      <c r="G11" s="80" t="s">
        <v>52</v>
      </c>
      <c r="H11" s="383">
        <v>54.297680000000007</v>
      </c>
      <c r="I11" s="409" t="s">
        <v>56</v>
      </c>
      <c r="J11" s="409" t="s">
        <v>56</v>
      </c>
      <c r="K11" s="409" t="s">
        <v>56</v>
      </c>
      <c r="L11" s="82" t="s">
        <v>142</v>
      </c>
      <c r="M11" s="80"/>
    </row>
    <row r="12" spans="1:15" ht="114" x14ac:dyDescent="0.2">
      <c r="A12" s="80" t="s">
        <v>145</v>
      </c>
      <c r="B12" s="80" t="s">
        <v>51</v>
      </c>
      <c r="C12" s="80" t="s">
        <v>52</v>
      </c>
      <c r="D12" s="80" t="s">
        <v>52</v>
      </c>
      <c r="E12" s="80" t="s">
        <v>51</v>
      </c>
      <c r="F12" s="80" t="s">
        <v>52</v>
      </c>
      <c r="G12" s="80" t="s">
        <v>52</v>
      </c>
      <c r="H12" s="383">
        <v>13.150771822325588</v>
      </c>
      <c r="I12" s="409" t="s">
        <v>56</v>
      </c>
      <c r="J12" s="409" t="s">
        <v>56</v>
      </c>
      <c r="K12" s="409" t="s">
        <v>56</v>
      </c>
      <c r="L12" s="82" t="s">
        <v>142</v>
      </c>
      <c r="M12" s="80"/>
    </row>
    <row r="13" spans="1:15" ht="15" thickBot="1" x14ac:dyDescent="0.25">
      <c r="A13" s="146"/>
      <c r="H13" s="272"/>
      <c r="I13" s="318"/>
      <c r="J13" s="318"/>
      <c r="K13" s="318"/>
      <c r="L13" s="147"/>
    </row>
    <row r="14" spans="1:15" s="20" customFormat="1" ht="15" x14ac:dyDescent="0.2">
      <c r="A14" s="60" t="s">
        <v>96</v>
      </c>
      <c r="B14" s="144" t="s">
        <v>51</v>
      </c>
      <c r="C14" s="144" t="s">
        <v>51</v>
      </c>
      <c r="D14" s="144"/>
      <c r="E14" s="144"/>
      <c r="F14" s="144"/>
      <c r="G14" s="144" t="s">
        <v>52</v>
      </c>
      <c r="H14" s="273">
        <f>SUMIF($G$4:$G$13,"no",$H$4:$H$13)</f>
        <v>3878.3414918223257</v>
      </c>
      <c r="I14" s="309"/>
      <c r="J14" s="309"/>
      <c r="K14" s="309"/>
      <c r="L14" s="2" t="s">
        <v>97</v>
      </c>
    </row>
    <row r="15" spans="1:15" x14ac:dyDescent="0.2">
      <c r="A15" s="62" t="s">
        <v>98</v>
      </c>
      <c r="B15" s="44" t="s">
        <v>51</v>
      </c>
      <c r="C15" s="44" t="s">
        <v>52</v>
      </c>
      <c r="D15" s="44" t="s">
        <v>51</v>
      </c>
      <c r="E15" s="44" t="s">
        <v>51</v>
      </c>
      <c r="F15" s="44" t="s">
        <v>51</v>
      </c>
      <c r="G15" s="44" t="s">
        <v>52</v>
      </c>
      <c r="H15" s="274">
        <f>SUMIFS(H4:H13, B4:B13, "yes")</f>
        <v>1327.3414918223257</v>
      </c>
      <c r="L15" s="2" t="s">
        <v>97</v>
      </c>
    </row>
    <row r="16" spans="1:15" ht="28.5" x14ac:dyDescent="0.2">
      <c r="A16" s="62" t="s">
        <v>99</v>
      </c>
      <c r="B16" s="44" t="s">
        <v>51</v>
      </c>
      <c r="C16" s="44" t="s">
        <v>52</v>
      </c>
      <c r="D16" s="44" t="s">
        <v>51</v>
      </c>
      <c r="E16" s="44" t="s">
        <v>52</v>
      </c>
      <c r="F16" s="44" t="s">
        <v>51</v>
      </c>
      <c r="G16" s="44" t="s">
        <v>52</v>
      </c>
      <c r="H16" s="274">
        <f>SUMIFS(H4:H13, B4:B13, "yes", D4:D13, "yes", F4:F13, "yes")</f>
        <v>95.02094000000001</v>
      </c>
      <c r="L16" s="2" t="s">
        <v>97</v>
      </c>
    </row>
    <row r="17" spans="1:12" ht="18.600000000000001" customHeight="1" x14ac:dyDescent="0.2">
      <c r="A17" s="62" t="s">
        <v>100</v>
      </c>
      <c r="B17" s="44" t="s">
        <v>51</v>
      </c>
      <c r="C17" s="44" t="s">
        <v>52</v>
      </c>
      <c r="D17" s="44" t="s">
        <v>52</v>
      </c>
      <c r="E17" s="44" t="s">
        <v>52</v>
      </c>
      <c r="F17" s="44" t="s">
        <v>51</v>
      </c>
      <c r="G17" s="44" t="s">
        <v>52</v>
      </c>
      <c r="H17" s="274">
        <f>SUMIFS($H$4:$H$13,$B$4:$B$13,"yes",$D$4:$D$13,"no",$F$4:$F$13,"yes")</f>
        <v>1020</v>
      </c>
      <c r="L17" s="2" t="s">
        <v>97</v>
      </c>
    </row>
    <row r="18" spans="1:12" ht="28.5" x14ac:dyDescent="0.2">
      <c r="A18" s="62" t="s">
        <v>101</v>
      </c>
      <c r="B18" s="44" t="s">
        <v>51</v>
      </c>
      <c r="C18" s="44" t="s">
        <v>52</v>
      </c>
      <c r="D18" s="44" t="s">
        <v>51</v>
      </c>
      <c r="E18" s="44" t="s">
        <v>51</v>
      </c>
      <c r="F18" s="44" t="s">
        <v>52</v>
      </c>
      <c r="G18" s="44" t="s">
        <v>52</v>
      </c>
      <c r="H18" s="274">
        <f>SUMIFS($H$4:$H$13,$B$4:$B$13,"yes",$D$4:$D$13,"yes",$E$4:$E$13,"yes")</f>
        <v>0</v>
      </c>
      <c r="L18" s="2" t="s">
        <v>97</v>
      </c>
    </row>
    <row r="19" spans="1:12" ht="28.5" x14ac:dyDescent="0.2">
      <c r="A19" s="62" t="s">
        <v>102</v>
      </c>
      <c r="B19" s="44" t="s">
        <v>51</v>
      </c>
      <c r="C19" s="44" t="s">
        <v>52</v>
      </c>
      <c r="D19" s="44" t="s">
        <v>52</v>
      </c>
      <c r="E19" s="44" t="s">
        <v>51</v>
      </c>
      <c r="F19" s="44" t="s">
        <v>52</v>
      </c>
      <c r="G19" s="44" t="s">
        <v>52</v>
      </c>
      <c r="H19" s="274">
        <f>SUMIFS($H$4:$H$13,$B$4:$B$13,"yes",$D$4:$D$13,"no",$E$4:$E$13,"yes")</f>
        <v>212.3205518223256</v>
      </c>
      <c r="L19" s="2" t="s">
        <v>97</v>
      </c>
    </row>
    <row r="20" spans="1:12" ht="15" thickBot="1" x14ac:dyDescent="0.25">
      <c r="A20" s="133" t="s">
        <v>103</v>
      </c>
      <c r="B20" s="141" t="s">
        <v>52</v>
      </c>
      <c r="C20" s="142" t="s">
        <v>52</v>
      </c>
      <c r="D20" s="142" t="s">
        <v>52</v>
      </c>
      <c r="E20" s="142" t="s">
        <v>52</v>
      </c>
      <c r="F20" s="142" t="s">
        <v>52</v>
      </c>
      <c r="G20" s="141" t="s">
        <v>51</v>
      </c>
      <c r="H20" s="275">
        <f>SUMIFS(H4:H13, G4:G13, "yes")</f>
        <v>0</v>
      </c>
      <c r="L20" s="2" t="s">
        <v>97</v>
      </c>
    </row>
    <row r="22" spans="1:12" x14ac:dyDescent="0.2">
      <c r="A22" s="5"/>
      <c r="B22" s="5"/>
      <c r="C22" s="5"/>
      <c r="D22" s="5"/>
      <c r="E22" s="5"/>
      <c r="F22" s="5"/>
      <c r="G22" s="5"/>
    </row>
    <row r="23" spans="1:12" ht="15" x14ac:dyDescent="0.2">
      <c r="A23" s="396" t="s">
        <v>104</v>
      </c>
    </row>
  </sheetData>
  <hyperlinks>
    <hyperlink ref="L8" r:id="rId1" xr:uid="{3D169959-FC2C-4D62-B738-70E3BD2BBE63}"/>
    <hyperlink ref="L6" r:id="rId2" xr:uid="{8D61EC54-CFB6-4D10-8763-994180A0937F}"/>
    <hyperlink ref="L4" r:id="rId3" xr:uid="{1AF764A3-56DF-4799-B67C-672938EDD885}"/>
    <hyperlink ref="L7" r:id="rId4" xr:uid="{39A8B10A-54F1-4AF3-BF3F-817337F4824B}"/>
    <hyperlink ref="L5" r:id="rId5" xr:uid="{A412A535-F025-44B4-89E0-4BB182353A0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DAB55-35CD-4E4D-A48B-51CE87CDF0D1}">
  <dimension ref="A2:M35"/>
  <sheetViews>
    <sheetView topLeftCell="A19" zoomScale="68" workbookViewId="0">
      <selection activeCell="H26" sqref="H26"/>
    </sheetView>
  </sheetViews>
  <sheetFormatPr defaultColWidth="8.83203125" defaultRowHeight="14.25" x14ac:dyDescent="0.2"/>
  <cols>
    <col min="1" max="1" width="56.1640625" style="2" customWidth="1"/>
    <col min="2" max="7" width="13.5" style="2" customWidth="1"/>
    <col min="8" max="8" width="20.5" style="47" customWidth="1"/>
    <col min="9" max="11" width="25.1640625" style="48" customWidth="1"/>
    <col min="12" max="12" width="56.33203125" style="2" customWidth="1"/>
    <col min="13" max="13" width="56.5" style="2" customWidth="1"/>
    <col min="14" max="16384" width="8.83203125" style="2"/>
  </cols>
  <sheetData>
    <row r="2" spans="1:13" ht="15" x14ac:dyDescent="0.2">
      <c r="A2" s="2" t="s">
        <v>146</v>
      </c>
    </row>
    <row r="3" spans="1:13" s="136" customFormat="1" ht="30" x14ac:dyDescent="0.2">
      <c r="A3" s="41" t="s">
        <v>37</v>
      </c>
      <c r="B3" s="40" t="s">
        <v>38</v>
      </c>
      <c r="C3" s="41" t="s">
        <v>39</v>
      </c>
      <c r="D3" s="41" t="s">
        <v>40</v>
      </c>
      <c r="E3" s="41" t="s">
        <v>41</v>
      </c>
      <c r="F3" s="41" t="s">
        <v>42</v>
      </c>
      <c r="G3" s="40" t="s">
        <v>43</v>
      </c>
      <c r="H3" s="40" t="s">
        <v>44</v>
      </c>
      <c r="I3" s="41" t="s">
        <v>45</v>
      </c>
      <c r="J3" s="41" t="s">
        <v>46</v>
      </c>
      <c r="K3" s="41" t="s">
        <v>47</v>
      </c>
      <c r="L3" s="41" t="s">
        <v>48</v>
      </c>
      <c r="M3" s="33" t="s">
        <v>49</v>
      </c>
    </row>
    <row r="4" spans="1:13" ht="42.75" x14ac:dyDescent="0.2">
      <c r="A4" s="81" t="s">
        <v>147</v>
      </c>
      <c r="B4" s="81" t="s">
        <v>51</v>
      </c>
      <c r="C4" s="81" t="s">
        <v>52</v>
      </c>
      <c r="D4" s="81" t="s">
        <v>51</v>
      </c>
      <c r="E4" s="81" t="s">
        <v>52</v>
      </c>
      <c r="F4" s="81" t="s">
        <v>51</v>
      </c>
      <c r="G4" s="81" t="s">
        <v>52</v>
      </c>
      <c r="H4" s="148">
        <v>159</v>
      </c>
      <c r="I4" s="408">
        <v>44652</v>
      </c>
      <c r="J4" s="408">
        <v>44651</v>
      </c>
      <c r="K4" s="409">
        <v>42422</v>
      </c>
      <c r="L4" s="149" t="s">
        <v>148</v>
      </c>
      <c r="M4" s="81"/>
    </row>
    <row r="5" spans="1:13" ht="42.75" x14ac:dyDescent="0.2">
      <c r="A5" s="81" t="s">
        <v>149</v>
      </c>
      <c r="B5" s="81" t="s">
        <v>52</v>
      </c>
      <c r="C5" s="81" t="s">
        <v>51</v>
      </c>
      <c r="D5" s="81" t="s">
        <v>51</v>
      </c>
      <c r="E5" s="81" t="s">
        <v>52</v>
      </c>
      <c r="F5" s="81" t="s">
        <v>51</v>
      </c>
      <c r="G5" s="81" t="s">
        <v>52</v>
      </c>
      <c r="H5" s="148">
        <v>79.599999999999994</v>
      </c>
      <c r="I5" s="408">
        <v>44652</v>
      </c>
      <c r="J5" s="408">
        <v>44651</v>
      </c>
      <c r="K5" s="409">
        <v>42422</v>
      </c>
      <c r="L5" s="149" t="s">
        <v>148</v>
      </c>
      <c r="M5" s="81"/>
    </row>
    <row r="6" spans="1:13" ht="42.75" x14ac:dyDescent="0.2">
      <c r="A6" s="81" t="s">
        <v>150</v>
      </c>
      <c r="B6" s="81" t="s">
        <v>51</v>
      </c>
      <c r="C6" s="81" t="s">
        <v>51</v>
      </c>
      <c r="D6" s="81" t="s">
        <v>52</v>
      </c>
      <c r="E6" s="81" t="s">
        <v>51</v>
      </c>
      <c r="F6" s="81" t="s">
        <v>52</v>
      </c>
      <c r="G6" s="81" t="s">
        <v>52</v>
      </c>
      <c r="H6" s="148">
        <v>278.5</v>
      </c>
      <c r="I6" s="408">
        <v>44652</v>
      </c>
      <c r="J6" s="408">
        <v>44651</v>
      </c>
      <c r="K6" s="409">
        <v>42422</v>
      </c>
      <c r="L6" s="149" t="s">
        <v>148</v>
      </c>
      <c r="M6" s="81"/>
    </row>
    <row r="7" spans="1:13" ht="42.75" x14ac:dyDescent="0.2">
      <c r="A7" s="81" t="s">
        <v>151</v>
      </c>
      <c r="B7" s="81" t="s">
        <v>51</v>
      </c>
      <c r="C7" s="81" t="s">
        <v>52</v>
      </c>
      <c r="D7" s="81" t="s">
        <v>51</v>
      </c>
      <c r="E7" s="81" t="s">
        <v>52</v>
      </c>
      <c r="F7" s="81" t="s">
        <v>51</v>
      </c>
      <c r="G7" s="81" t="s">
        <v>52</v>
      </c>
      <c r="H7" s="148">
        <v>44.2</v>
      </c>
      <c r="I7" s="408">
        <v>44652</v>
      </c>
      <c r="J7" s="408">
        <v>44651</v>
      </c>
      <c r="K7" s="409">
        <v>42422</v>
      </c>
      <c r="L7" s="149" t="s">
        <v>148</v>
      </c>
      <c r="M7" s="81"/>
    </row>
    <row r="8" spans="1:13" ht="42.75" x14ac:dyDescent="0.2">
      <c r="A8" s="81" t="s">
        <v>152</v>
      </c>
      <c r="B8" s="81" t="s">
        <v>51</v>
      </c>
      <c r="C8" s="81" t="s">
        <v>52</v>
      </c>
      <c r="D8" s="81" t="s">
        <v>51</v>
      </c>
      <c r="E8" s="81" t="s">
        <v>52</v>
      </c>
      <c r="F8" s="81" t="s">
        <v>51</v>
      </c>
      <c r="G8" s="81" t="s">
        <v>52</v>
      </c>
      <c r="H8" s="148">
        <v>62.4</v>
      </c>
      <c r="I8" s="408">
        <v>44652</v>
      </c>
      <c r="J8" s="408">
        <v>44651</v>
      </c>
      <c r="K8" s="409">
        <v>42422</v>
      </c>
      <c r="L8" s="149" t="s">
        <v>148</v>
      </c>
      <c r="M8" s="81"/>
    </row>
    <row r="9" spans="1:13" ht="42.75" x14ac:dyDescent="0.2">
      <c r="A9" s="81" t="s">
        <v>153</v>
      </c>
      <c r="B9" s="81" t="s">
        <v>52</v>
      </c>
      <c r="C9" s="81" t="s">
        <v>51</v>
      </c>
      <c r="D9" s="81" t="s">
        <v>51</v>
      </c>
      <c r="E9" s="81" t="s">
        <v>52</v>
      </c>
      <c r="F9" s="81" t="s">
        <v>51</v>
      </c>
      <c r="G9" s="81" t="s">
        <v>52</v>
      </c>
      <c r="H9" s="148">
        <v>33</v>
      </c>
      <c r="I9" s="408">
        <v>44652</v>
      </c>
      <c r="J9" s="408">
        <v>44651</v>
      </c>
      <c r="K9" s="409">
        <v>42422</v>
      </c>
      <c r="L9" s="149" t="s">
        <v>148</v>
      </c>
      <c r="M9" s="81"/>
    </row>
    <row r="10" spans="1:13" ht="28.5" x14ac:dyDescent="0.2">
      <c r="A10" s="81" t="s">
        <v>154</v>
      </c>
      <c r="B10" s="129" t="s">
        <v>52</v>
      </c>
      <c r="C10" s="129" t="s">
        <v>52</v>
      </c>
      <c r="D10" s="129" t="s">
        <v>52</v>
      </c>
      <c r="E10" s="129" t="s">
        <v>52</v>
      </c>
      <c r="F10" s="129" t="s">
        <v>52</v>
      </c>
      <c r="G10" s="129" t="s">
        <v>51</v>
      </c>
      <c r="H10" s="150">
        <v>797</v>
      </c>
      <c r="I10" s="415">
        <v>44782</v>
      </c>
      <c r="J10" s="415">
        <v>44926</v>
      </c>
      <c r="K10" s="415">
        <v>40047</v>
      </c>
      <c r="L10" s="149" t="s">
        <v>155</v>
      </c>
      <c r="M10" s="81"/>
    </row>
    <row r="11" spans="1:13" ht="71.25" x14ac:dyDescent="0.2">
      <c r="A11" s="45" t="s">
        <v>156</v>
      </c>
      <c r="B11" s="45" t="s">
        <v>51</v>
      </c>
      <c r="C11" s="45" t="s">
        <v>52</v>
      </c>
      <c r="D11" s="45" t="s">
        <v>51</v>
      </c>
      <c r="E11" s="45" t="s">
        <v>52</v>
      </c>
      <c r="F11" s="45" t="s">
        <v>51</v>
      </c>
      <c r="G11" s="45" t="s">
        <v>52</v>
      </c>
      <c r="H11" s="148">
        <v>57.9</v>
      </c>
      <c r="I11" s="408">
        <v>44835</v>
      </c>
      <c r="J11" s="409">
        <v>45016</v>
      </c>
      <c r="K11" s="409">
        <v>44813</v>
      </c>
      <c r="L11" s="149" t="s">
        <v>157</v>
      </c>
      <c r="M11" s="81"/>
    </row>
    <row r="12" spans="1:13" ht="71.25" x14ac:dyDescent="0.2">
      <c r="A12" s="45" t="s">
        <v>158</v>
      </c>
      <c r="B12" s="45" t="s">
        <v>51</v>
      </c>
      <c r="C12" s="45" t="s">
        <v>52</v>
      </c>
      <c r="D12" s="45" t="s">
        <v>51</v>
      </c>
      <c r="E12" s="45" t="s">
        <v>52</v>
      </c>
      <c r="F12" s="45" t="s">
        <v>51</v>
      </c>
      <c r="G12" s="45" t="s">
        <v>52</v>
      </c>
      <c r="H12" s="148">
        <v>8.1999999999999993</v>
      </c>
      <c r="I12" s="408">
        <v>44835</v>
      </c>
      <c r="J12" s="409">
        <v>45016</v>
      </c>
      <c r="K12" s="409">
        <v>44813</v>
      </c>
      <c r="L12" s="149" t="s">
        <v>157</v>
      </c>
      <c r="M12" s="81"/>
    </row>
    <row r="13" spans="1:13" ht="71.25" x14ac:dyDescent="0.2">
      <c r="A13" s="45" t="s">
        <v>159</v>
      </c>
      <c r="B13" s="45" t="s">
        <v>51</v>
      </c>
      <c r="C13" s="45" t="s">
        <v>52</v>
      </c>
      <c r="D13" s="45" t="s">
        <v>51</v>
      </c>
      <c r="E13" s="45" t="s">
        <v>52</v>
      </c>
      <c r="F13" s="45" t="s">
        <v>51</v>
      </c>
      <c r="G13" s="45" t="s">
        <v>52</v>
      </c>
      <c r="H13" s="148">
        <f>5.97+9.95</f>
        <v>15.919999999999998</v>
      </c>
      <c r="I13" s="408">
        <v>44835</v>
      </c>
      <c r="J13" s="409">
        <v>45016</v>
      </c>
      <c r="K13" s="409">
        <v>44813</v>
      </c>
      <c r="L13" s="149" t="s">
        <v>157</v>
      </c>
      <c r="M13" s="81"/>
    </row>
    <row r="14" spans="1:13" ht="71.25" x14ac:dyDescent="0.2">
      <c r="A14" s="45" t="s">
        <v>160</v>
      </c>
      <c r="B14" s="45" t="s">
        <v>51</v>
      </c>
      <c r="C14" s="45" t="s">
        <v>52</v>
      </c>
      <c r="D14" s="45" t="s">
        <v>51</v>
      </c>
      <c r="E14" s="45" t="s">
        <v>52</v>
      </c>
      <c r="F14" s="45" t="s">
        <v>51</v>
      </c>
      <c r="G14" s="45" t="s">
        <v>52</v>
      </c>
      <c r="H14" s="148">
        <v>32.6</v>
      </c>
      <c r="I14" s="408">
        <v>44835</v>
      </c>
      <c r="J14" s="409">
        <v>45016</v>
      </c>
      <c r="K14" s="409">
        <v>44813</v>
      </c>
      <c r="L14" s="149" t="s">
        <v>157</v>
      </c>
      <c r="M14" s="81"/>
    </row>
    <row r="15" spans="1:13" ht="71.25" x14ac:dyDescent="0.2">
      <c r="A15" s="45" t="s">
        <v>161</v>
      </c>
      <c r="B15" s="45" t="s">
        <v>51</v>
      </c>
      <c r="C15" s="45" t="s">
        <v>52</v>
      </c>
      <c r="D15" s="45" t="s">
        <v>51</v>
      </c>
      <c r="E15" s="45" t="s">
        <v>52</v>
      </c>
      <c r="F15" s="45" t="s">
        <v>51</v>
      </c>
      <c r="G15" s="45" t="s">
        <v>52</v>
      </c>
      <c r="H15" s="148">
        <v>4.25</v>
      </c>
      <c r="I15" s="408">
        <v>44835</v>
      </c>
      <c r="J15" s="409">
        <v>45016</v>
      </c>
      <c r="K15" s="409">
        <v>44813</v>
      </c>
      <c r="L15" s="149" t="s">
        <v>157</v>
      </c>
      <c r="M15" s="81"/>
    </row>
    <row r="16" spans="1:13" ht="71.25" x14ac:dyDescent="0.2">
      <c r="A16" s="45" t="s">
        <v>162</v>
      </c>
      <c r="B16" s="45" t="s">
        <v>51</v>
      </c>
      <c r="C16" s="45" t="s">
        <v>52</v>
      </c>
      <c r="D16" s="45" t="s">
        <v>52</v>
      </c>
      <c r="E16" s="45" t="s">
        <v>52</v>
      </c>
      <c r="F16" s="45" t="s">
        <v>51</v>
      </c>
      <c r="G16" s="45" t="s">
        <v>52</v>
      </c>
      <c r="H16" s="148">
        <v>76.900000000000006</v>
      </c>
      <c r="I16" s="408">
        <v>44835</v>
      </c>
      <c r="J16" s="409">
        <v>45016</v>
      </c>
      <c r="K16" s="409">
        <v>44813</v>
      </c>
      <c r="L16" s="149" t="s">
        <v>157</v>
      </c>
      <c r="M16" s="81"/>
    </row>
    <row r="17" spans="1:13" ht="18.600000000000001" customHeight="1" x14ac:dyDescent="0.2">
      <c r="A17" s="45" t="s">
        <v>163</v>
      </c>
      <c r="B17" s="45" t="s">
        <v>51</v>
      </c>
      <c r="C17" s="45" t="s">
        <v>52</v>
      </c>
      <c r="D17" s="45" t="s">
        <v>52</v>
      </c>
      <c r="E17" s="45" t="s">
        <v>51</v>
      </c>
      <c r="F17" s="45" t="s">
        <v>52</v>
      </c>
      <c r="G17" s="45" t="s">
        <v>52</v>
      </c>
      <c r="H17" s="148">
        <v>412</v>
      </c>
      <c r="I17" s="408">
        <v>44835</v>
      </c>
      <c r="J17" s="409">
        <v>45016</v>
      </c>
      <c r="K17" s="409">
        <v>44813</v>
      </c>
      <c r="L17" s="149" t="s">
        <v>157</v>
      </c>
      <c r="M17" s="81"/>
    </row>
    <row r="18" spans="1:13" ht="71.25" x14ac:dyDescent="0.2">
      <c r="A18" s="45" t="s">
        <v>164</v>
      </c>
      <c r="B18" s="45" t="s">
        <v>52</v>
      </c>
      <c r="C18" s="45" t="s">
        <v>51</v>
      </c>
      <c r="D18" s="45" t="s">
        <v>52</v>
      </c>
      <c r="E18" s="45" t="s">
        <v>51</v>
      </c>
      <c r="F18" s="45" t="s">
        <v>52</v>
      </c>
      <c r="G18" s="45" t="s">
        <v>52</v>
      </c>
      <c r="H18" s="148">
        <v>35.299999999999997</v>
      </c>
      <c r="I18" s="408">
        <v>44835</v>
      </c>
      <c r="J18" s="409">
        <v>45016</v>
      </c>
      <c r="K18" s="409">
        <v>44813</v>
      </c>
      <c r="L18" s="149" t="s">
        <v>157</v>
      </c>
      <c r="M18" s="81"/>
    </row>
    <row r="19" spans="1:13" ht="71.25" x14ac:dyDescent="0.2">
      <c r="A19" s="45" t="s">
        <v>165</v>
      </c>
      <c r="B19" s="45" t="s">
        <v>52</v>
      </c>
      <c r="C19" s="45" t="s">
        <v>52</v>
      </c>
      <c r="D19" s="45" t="s">
        <v>52</v>
      </c>
      <c r="E19" s="45" t="s">
        <v>51</v>
      </c>
      <c r="F19" s="45" t="s">
        <v>52</v>
      </c>
      <c r="G19" s="45" t="s">
        <v>52</v>
      </c>
      <c r="H19" s="148">
        <v>132.69999999999999</v>
      </c>
      <c r="I19" s="408">
        <v>44835</v>
      </c>
      <c r="J19" s="409">
        <v>45016</v>
      </c>
      <c r="K19" s="409">
        <v>44813</v>
      </c>
      <c r="L19" s="149" t="s">
        <v>157</v>
      </c>
      <c r="M19" s="81"/>
    </row>
    <row r="20" spans="1:13" ht="71.25" x14ac:dyDescent="0.2">
      <c r="A20" s="45" t="s">
        <v>166</v>
      </c>
      <c r="B20" s="45" t="s">
        <v>51</v>
      </c>
      <c r="C20" s="45" t="s">
        <v>51</v>
      </c>
      <c r="D20" s="45" t="s">
        <v>52</v>
      </c>
      <c r="E20" s="45" t="s">
        <v>51</v>
      </c>
      <c r="F20" s="45" t="s">
        <v>52</v>
      </c>
      <c r="G20" s="45" t="s">
        <v>52</v>
      </c>
      <c r="H20" s="148">
        <v>195.8</v>
      </c>
      <c r="I20" s="408">
        <v>44835</v>
      </c>
      <c r="J20" s="409">
        <v>45016</v>
      </c>
      <c r="K20" s="409">
        <v>44813</v>
      </c>
      <c r="L20" s="149" t="s">
        <v>157</v>
      </c>
      <c r="M20" s="81"/>
    </row>
    <row r="21" spans="1:13" ht="71.25" x14ac:dyDescent="0.2">
      <c r="A21" s="45" t="s">
        <v>167</v>
      </c>
      <c r="B21" s="45" t="s">
        <v>51</v>
      </c>
      <c r="C21" s="45" t="s">
        <v>52</v>
      </c>
      <c r="D21" s="45" t="s">
        <v>51</v>
      </c>
      <c r="E21" s="45" t="s">
        <v>52</v>
      </c>
      <c r="F21" s="45" t="s">
        <v>51</v>
      </c>
      <c r="G21" s="45" t="s">
        <v>52</v>
      </c>
      <c r="H21" s="148">
        <f>8.7+32.5</f>
        <v>41.2</v>
      </c>
      <c r="I21" s="408">
        <v>44835</v>
      </c>
      <c r="J21" s="409">
        <v>45016</v>
      </c>
      <c r="K21" s="409">
        <v>44813</v>
      </c>
      <c r="L21" s="149" t="s">
        <v>157</v>
      </c>
      <c r="M21" s="81"/>
    </row>
    <row r="22" spans="1:13" ht="71.25" x14ac:dyDescent="0.2">
      <c r="A22" s="45" t="s">
        <v>168</v>
      </c>
      <c r="B22" s="45" t="s">
        <v>52</v>
      </c>
      <c r="C22" s="45" t="s">
        <v>51</v>
      </c>
      <c r="D22" s="45" t="s">
        <v>51</v>
      </c>
      <c r="E22" s="45" t="s">
        <v>52</v>
      </c>
      <c r="F22" s="45" t="s">
        <v>51</v>
      </c>
      <c r="G22" s="45" t="s">
        <v>52</v>
      </c>
      <c r="H22" s="148">
        <f>31.9+13.3</f>
        <v>45.2</v>
      </c>
      <c r="I22" s="408">
        <v>44835</v>
      </c>
      <c r="J22" s="409">
        <v>45016</v>
      </c>
      <c r="K22" s="409">
        <v>44813</v>
      </c>
      <c r="L22" s="149" t="s">
        <v>157</v>
      </c>
      <c r="M22" s="81"/>
    </row>
    <row r="23" spans="1:13" ht="71.25" x14ac:dyDescent="0.2">
      <c r="A23" s="45" t="s">
        <v>169</v>
      </c>
      <c r="B23" s="90" t="s">
        <v>60</v>
      </c>
      <c r="C23" s="90" t="s">
        <v>60</v>
      </c>
      <c r="D23" s="90" t="s">
        <v>60</v>
      </c>
      <c r="E23" s="90" t="s">
        <v>60</v>
      </c>
      <c r="F23" s="90" t="s">
        <v>60</v>
      </c>
      <c r="G23" s="90" t="s">
        <v>60</v>
      </c>
      <c r="H23" s="151">
        <f>66.4+252+10</f>
        <v>328.4</v>
      </c>
      <c r="I23" s="408">
        <v>44835</v>
      </c>
      <c r="J23" s="409">
        <v>45016</v>
      </c>
      <c r="K23" s="409">
        <v>44813</v>
      </c>
      <c r="L23" s="149" t="s">
        <v>157</v>
      </c>
      <c r="M23" s="81"/>
    </row>
    <row r="24" spans="1:13" ht="42.75" x14ac:dyDescent="0.2">
      <c r="A24" s="45" t="s">
        <v>170</v>
      </c>
      <c r="B24" s="45" t="s">
        <v>51</v>
      </c>
      <c r="C24" s="45" t="s">
        <v>52</v>
      </c>
      <c r="D24" s="45" t="s">
        <v>51</v>
      </c>
      <c r="E24" s="45" t="s">
        <v>52</v>
      </c>
      <c r="F24" s="45" t="s">
        <v>51</v>
      </c>
      <c r="G24" s="45" t="s">
        <v>52</v>
      </c>
      <c r="H24" s="148">
        <v>93</v>
      </c>
      <c r="I24" s="408">
        <v>44917</v>
      </c>
      <c r="J24" s="408">
        <v>44917</v>
      </c>
      <c r="K24" s="408">
        <v>44917</v>
      </c>
      <c r="L24" s="149" t="s">
        <v>171</v>
      </c>
      <c r="M24" s="81"/>
    </row>
    <row r="25" spans="1:13" ht="15" thickBot="1" x14ac:dyDescent="0.25">
      <c r="A25" s="68"/>
      <c r="B25" s="68"/>
      <c r="C25" s="68"/>
      <c r="D25" s="68"/>
      <c r="E25" s="68"/>
      <c r="F25" s="68"/>
      <c r="G25" s="68"/>
      <c r="H25" s="152"/>
      <c r="I25" s="262"/>
      <c r="J25" s="262"/>
      <c r="K25" s="262"/>
      <c r="L25" s="153"/>
      <c r="M25" s="72"/>
    </row>
    <row r="26" spans="1:13" ht="15" x14ac:dyDescent="0.2">
      <c r="A26" s="60" t="s">
        <v>172</v>
      </c>
      <c r="B26" s="144" t="s">
        <v>51</v>
      </c>
      <c r="C26" s="144" t="s">
        <v>51</v>
      </c>
      <c r="D26" s="144"/>
      <c r="E26" s="144"/>
      <c r="F26" s="144"/>
      <c r="G26" s="144" t="s">
        <v>52</v>
      </c>
      <c r="H26" s="154">
        <f>SUMIF($G$4:$G$25,"no",$H$4:$H$25)</f>
        <v>1807.67</v>
      </c>
      <c r="L26" s="2" t="s">
        <v>97</v>
      </c>
    </row>
    <row r="27" spans="1:13" x14ac:dyDescent="0.2">
      <c r="A27" s="62" t="s">
        <v>98</v>
      </c>
      <c r="B27" s="44" t="s">
        <v>51</v>
      </c>
      <c r="C27" s="44" t="s">
        <v>52</v>
      </c>
      <c r="D27" s="44" t="s">
        <v>51</v>
      </c>
      <c r="E27" s="44" t="s">
        <v>51</v>
      </c>
      <c r="F27" s="44" t="s">
        <v>51</v>
      </c>
      <c r="G27" s="44" t="s">
        <v>52</v>
      </c>
      <c r="H27" s="155">
        <f>SUMIFS(H4:H25, B4:B25, "yes")</f>
        <v>1481.87</v>
      </c>
      <c r="L27" s="2" t="s">
        <v>97</v>
      </c>
    </row>
    <row r="28" spans="1:13" x14ac:dyDescent="0.2">
      <c r="A28" s="62" t="s">
        <v>99</v>
      </c>
      <c r="B28" s="44" t="s">
        <v>51</v>
      </c>
      <c r="C28" s="44" t="s">
        <v>52</v>
      </c>
      <c r="D28" s="44" t="s">
        <v>51</v>
      </c>
      <c r="E28" s="44" t="s">
        <v>52</v>
      </c>
      <c r="F28" s="44" t="s">
        <v>51</v>
      </c>
      <c r="G28" s="44" t="s">
        <v>52</v>
      </c>
      <c r="H28" s="155">
        <f>SUMIFS($H$4:$H$25, $B$4:$B$25, "yes", $D$4:$D$25, "yes", $F$4:$F$25, "yes")</f>
        <v>518.66999999999996</v>
      </c>
      <c r="L28" s="2" t="s">
        <v>97</v>
      </c>
    </row>
    <row r="29" spans="1:13" x14ac:dyDescent="0.2">
      <c r="A29" s="62" t="s">
        <v>100</v>
      </c>
      <c r="B29" s="44" t="s">
        <v>51</v>
      </c>
      <c r="C29" s="44" t="s">
        <v>52</v>
      </c>
      <c r="D29" s="44" t="s">
        <v>52</v>
      </c>
      <c r="E29" s="44" t="s">
        <v>52</v>
      </c>
      <c r="F29" s="44" t="s">
        <v>51</v>
      </c>
      <c r="G29" s="44" t="s">
        <v>52</v>
      </c>
      <c r="H29" s="155">
        <f>SUMIFS($H$4:$H$25, $B$4:$B$25, "yes", $D$4:$D$25, "no", $F$4:$F$25, "yes")</f>
        <v>76.900000000000006</v>
      </c>
      <c r="L29" s="2" t="s">
        <v>97</v>
      </c>
    </row>
    <row r="30" spans="1:13" x14ac:dyDescent="0.2">
      <c r="A30" s="62" t="s">
        <v>101</v>
      </c>
      <c r="B30" s="44" t="s">
        <v>51</v>
      </c>
      <c r="C30" s="44" t="s">
        <v>52</v>
      </c>
      <c r="D30" s="44" t="s">
        <v>51</v>
      </c>
      <c r="E30" s="44" t="s">
        <v>51</v>
      </c>
      <c r="F30" s="44" t="s">
        <v>52</v>
      </c>
      <c r="G30" s="44" t="s">
        <v>52</v>
      </c>
      <c r="H30" s="155">
        <f>SUMIFS($H$4:$H$25, $B$4:$B$25, "yes", $D$4:$D$25, "yes", $E$4:$E$25, "yes")</f>
        <v>0</v>
      </c>
      <c r="L30" s="2" t="s">
        <v>97</v>
      </c>
    </row>
    <row r="31" spans="1:13" x14ac:dyDescent="0.2">
      <c r="A31" s="62" t="s">
        <v>102</v>
      </c>
      <c r="B31" s="44" t="s">
        <v>51</v>
      </c>
      <c r="C31" s="44" t="s">
        <v>52</v>
      </c>
      <c r="D31" s="44" t="s">
        <v>52</v>
      </c>
      <c r="E31" s="44" t="s">
        <v>51</v>
      </c>
      <c r="F31" s="44" t="s">
        <v>52</v>
      </c>
      <c r="G31" s="44" t="s">
        <v>52</v>
      </c>
      <c r="H31" s="155">
        <f>SUMIFS($H$4:$H$25, $B$4:$B$25, "yes", $D$4:$D$25, "no", $E$4:$E$25, "yes")</f>
        <v>886.3</v>
      </c>
      <c r="L31" s="2" t="s">
        <v>97</v>
      </c>
    </row>
    <row r="32" spans="1:13" ht="15" thickBot="1" x14ac:dyDescent="0.25">
      <c r="A32" s="133" t="s">
        <v>103</v>
      </c>
      <c r="B32" s="141" t="s">
        <v>52</v>
      </c>
      <c r="C32" s="142" t="s">
        <v>52</v>
      </c>
      <c r="D32" s="142" t="s">
        <v>52</v>
      </c>
      <c r="E32" s="142" t="s">
        <v>52</v>
      </c>
      <c r="F32" s="142" t="s">
        <v>52</v>
      </c>
      <c r="G32" s="141" t="s">
        <v>51</v>
      </c>
      <c r="H32" s="156">
        <f>SUM(H10)</f>
        <v>797</v>
      </c>
      <c r="L32" s="2" t="s">
        <v>97</v>
      </c>
    </row>
    <row r="34" spans="1:7" x14ac:dyDescent="0.2">
      <c r="A34" s="5"/>
      <c r="B34" s="5"/>
      <c r="C34" s="5"/>
      <c r="D34" s="5"/>
      <c r="E34" s="5"/>
      <c r="F34" s="5"/>
      <c r="G34" s="5"/>
    </row>
    <row r="35" spans="1:7" ht="15" x14ac:dyDescent="0.2">
      <c r="A35" s="396" t="s">
        <v>104</v>
      </c>
    </row>
  </sheetData>
  <hyperlinks>
    <hyperlink ref="L4" r:id="rId1" xr:uid="{76669438-D5FA-47BA-82E2-C2D753BB9720}"/>
    <hyperlink ref="L5" r:id="rId2" xr:uid="{A6FAC407-18BC-46F8-B62C-8802CA18D877}"/>
    <hyperlink ref="L6" r:id="rId3" xr:uid="{97F5751C-2E10-4086-B338-F92A17CB372D}"/>
    <hyperlink ref="L7" r:id="rId4" xr:uid="{75807747-E6C1-4463-8A10-9E360C8669C1}"/>
    <hyperlink ref="L8" r:id="rId5" xr:uid="{5F24EDD8-C431-411C-B3B3-C16569952FDE}"/>
    <hyperlink ref="L9" r:id="rId6" xr:uid="{97A5B462-20E9-410B-8461-7ACE40D29E2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8F6EC-2290-4D4E-867A-6F95D7DFD6EE}">
  <dimension ref="A2:P42"/>
  <sheetViews>
    <sheetView topLeftCell="A13" zoomScale="55" zoomScaleNormal="55" workbookViewId="0">
      <selection activeCell="B13" sqref="B13"/>
    </sheetView>
  </sheetViews>
  <sheetFormatPr defaultColWidth="9.33203125" defaultRowHeight="14.25" x14ac:dyDescent="0.2"/>
  <cols>
    <col min="1" max="1" width="58.1640625" style="7" customWidth="1"/>
    <col min="2" max="7" width="12.83203125" style="7" customWidth="1"/>
    <col min="8" max="8" width="17.83203125" style="307" customWidth="1"/>
    <col min="9" max="11" width="19.5" style="323" customWidth="1"/>
    <col min="12" max="13" width="42.5" style="111" customWidth="1"/>
    <col min="14" max="16384" width="9.33203125" style="7"/>
  </cols>
  <sheetData>
    <row r="2" spans="1:16" ht="17.100000000000001" customHeight="1" x14ac:dyDescent="0.2">
      <c r="A2" s="2" t="s">
        <v>173</v>
      </c>
      <c r="B2" s="2"/>
      <c r="C2" s="2"/>
      <c r="D2" s="2"/>
      <c r="E2" s="2"/>
      <c r="F2" s="2"/>
      <c r="G2" s="2"/>
      <c r="H2" s="47"/>
      <c r="I2" s="48"/>
      <c r="J2" s="48"/>
      <c r="K2" s="48"/>
      <c r="L2" s="56"/>
      <c r="M2" s="56"/>
      <c r="N2" s="2"/>
      <c r="O2" s="2"/>
      <c r="P2" s="2"/>
    </row>
    <row r="3" spans="1:16" s="110" customFormat="1" ht="54.95" customHeight="1" x14ac:dyDescent="0.2">
      <c r="A3" s="25" t="s">
        <v>37</v>
      </c>
      <c r="B3" s="33" t="s">
        <v>38</v>
      </c>
      <c r="C3" s="33" t="s">
        <v>39</v>
      </c>
      <c r="D3" s="33" t="s">
        <v>40</v>
      </c>
      <c r="E3" s="33" t="s">
        <v>41</v>
      </c>
      <c r="F3" s="33" t="s">
        <v>42</v>
      </c>
      <c r="G3" s="33" t="s">
        <v>43</v>
      </c>
      <c r="H3" s="33" t="s">
        <v>44</v>
      </c>
      <c r="I3" s="33" t="s">
        <v>45</v>
      </c>
      <c r="J3" s="33" t="s">
        <v>46</v>
      </c>
      <c r="K3" s="33" t="s">
        <v>47</v>
      </c>
      <c r="L3" s="33" t="s">
        <v>48</v>
      </c>
      <c r="M3" s="33" t="s">
        <v>49</v>
      </c>
    </row>
    <row r="4" spans="1:16" ht="85.5" x14ac:dyDescent="0.2">
      <c r="A4" s="80" t="s">
        <v>174</v>
      </c>
      <c r="B4" s="81" t="s">
        <v>51</v>
      </c>
      <c r="C4" s="81" t="s">
        <v>51</v>
      </c>
      <c r="D4" s="81" t="s">
        <v>52</v>
      </c>
      <c r="E4" s="81" t="s">
        <v>51</v>
      </c>
      <c r="F4" s="81" t="s">
        <v>52</v>
      </c>
      <c r="G4" s="81" t="s">
        <v>52</v>
      </c>
      <c r="H4" s="112">
        <v>72</v>
      </c>
      <c r="I4" s="410">
        <v>44628</v>
      </c>
      <c r="J4" s="410">
        <v>44985</v>
      </c>
      <c r="K4" s="410" t="s">
        <v>56</v>
      </c>
      <c r="L4" s="80" t="s">
        <v>175</v>
      </c>
      <c r="M4" s="80"/>
      <c r="N4" s="2"/>
      <c r="O4" s="2"/>
      <c r="P4" s="2"/>
    </row>
    <row r="5" spans="1:16" ht="128.25" x14ac:dyDescent="0.2">
      <c r="A5" s="113" t="s">
        <v>176</v>
      </c>
      <c r="B5" s="114" t="s">
        <v>60</v>
      </c>
      <c r="C5" s="114" t="s">
        <v>60</v>
      </c>
      <c r="D5" s="114" t="s">
        <v>60</v>
      </c>
      <c r="E5" s="114" t="s">
        <v>60</v>
      </c>
      <c r="F5" s="114" t="s">
        <v>60</v>
      </c>
      <c r="G5" s="114" t="s">
        <v>60</v>
      </c>
      <c r="H5" s="115">
        <v>70</v>
      </c>
      <c r="I5" s="416">
        <v>44593</v>
      </c>
      <c r="J5" s="416">
        <v>45261</v>
      </c>
      <c r="K5" s="416" t="s">
        <v>56</v>
      </c>
      <c r="L5" s="113" t="s">
        <v>175</v>
      </c>
      <c r="M5" s="80"/>
      <c r="N5" s="2"/>
      <c r="O5" s="2"/>
      <c r="P5" s="2"/>
    </row>
    <row r="6" spans="1:16" ht="71.25" x14ac:dyDescent="0.2">
      <c r="A6" s="80" t="s">
        <v>177</v>
      </c>
      <c r="B6" s="81" t="s">
        <v>51</v>
      </c>
      <c r="C6" s="81" t="s">
        <v>51</v>
      </c>
      <c r="D6" s="81" t="s">
        <v>52</v>
      </c>
      <c r="E6" s="81" t="s">
        <v>51</v>
      </c>
      <c r="F6" s="81" t="s">
        <v>52</v>
      </c>
      <c r="G6" s="81" t="s">
        <v>52</v>
      </c>
      <c r="H6" s="112">
        <v>64</v>
      </c>
      <c r="I6" s="410">
        <v>44501</v>
      </c>
      <c r="J6" s="410">
        <v>44804</v>
      </c>
      <c r="K6" s="410" t="s">
        <v>56</v>
      </c>
      <c r="L6" s="80" t="s">
        <v>175</v>
      </c>
      <c r="M6" s="80"/>
      <c r="N6" s="2"/>
      <c r="O6" s="2"/>
      <c r="P6" s="2"/>
    </row>
    <row r="7" spans="1:16" ht="85.5" x14ac:dyDescent="0.2">
      <c r="A7" s="80" t="s">
        <v>178</v>
      </c>
      <c r="B7" s="81" t="s">
        <v>51</v>
      </c>
      <c r="C7" s="81" t="s">
        <v>51</v>
      </c>
      <c r="D7" s="81" t="s">
        <v>52</v>
      </c>
      <c r="E7" s="81" t="s">
        <v>51</v>
      </c>
      <c r="F7" s="81" t="s">
        <v>52</v>
      </c>
      <c r="G7" s="81" t="s">
        <v>52</v>
      </c>
      <c r="H7" s="112">
        <v>44.9</v>
      </c>
      <c r="I7" s="410">
        <v>44805</v>
      </c>
      <c r="J7" s="410">
        <v>44926</v>
      </c>
      <c r="K7" s="410" t="s">
        <v>56</v>
      </c>
      <c r="L7" s="80" t="s">
        <v>175</v>
      </c>
      <c r="M7" s="80"/>
      <c r="N7" s="2"/>
      <c r="O7" s="2"/>
      <c r="P7" s="2"/>
    </row>
    <row r="8" spans="1:16" ht="42.75" x14ac:dyDescent="0.2">
      <c r="A8" s="113" t="s">
        <v>179</v>
      </c>
      <c r="B8" s="114" t="s">
        <v>60</v>
      </c>
      <c r="C8" s="114" t="s">
        <v>60</v>
      </c>
      <c r="D8" s="114" t="s">
        <v>60</v>
      </c>
      <c r="E8" s="114" t="s">
        <v>60</v>
      </c>
      <c r="F8" s="114" t="s">
        <v>60</v>
      </c>
      <c r="G8" s="114" t="s">
        <v>60</v>
      </c>
      <c r="H8" s="115">
        <v>40</v>
      </c>
      <c r="I8" s="416">
        <v>45291</v>
      </c>
      <c r="J8" s="416">
        <v>46022</v>
      </c>
      <c r="K8" s="416" t="s">
        <v>56</v>
      </c>
      <c r="L8" s="80" t="s">
        <v>175</v>
      </c>
      <c r="M8" s="80"/>
      <c r="N8" s="2"/>
      <c r="O8" s="2"/>
      <c r="P8" s="2"/>
    </row>
    <row r="9" spans="1:16" s="14" customFormat="1" ht="28.5" x14ac:dyDescent="0.2">
      <c r="A9" s="113" t="s">
        <v>180</v>
      </c>
      <c r="B9" s="114" t="s">
        <v>60</v>
      </c>
      <c r="C9" s="114" t="s">
        <v>60</v>
      </c>
      <c r="D9" s="114" t="s">
        <v>60</v>
      </c>
      <c r="E9" s="114" t="s">
        <v>60</v>
      </c>
      <c r="F9" s="114" t="s">
        <v>60</v>
      </c>
      <c r="G9" s="114" t="s">
        <v>60</v>
      </c>
      <c r="H9" s="115">
        <v>40</v>
      </c>
      <c r="I9" s="416" t="s">
        <v>56</v>
      </c>
      <c r="J9" s="416" t="s">
        <v>56</v>
      </c>
      <c r="K9" s="416" t="s">
        <v>56</v>
      </c>
      <c r="L9" s="80" t="s">
        <v>175</v>
      </c>
      <c r="M9" s="113"/>
      <c r="N9" s="13"/>
      <c r="O9" s="13"/>
      <c r="P9" s="13"/>
    </row>
    <row r="10" spans="1:16" s="14" customFormat="1" ht="28.5" x14ac:dyDescent="0.2">
      <c r="A10" s="113" t="s">
        <v>181</v>
      </c>
      <c r="B10" s="114" t="s">
        <v>60</v>
      </c>
      <c r="C10" s="114" t="s">
        <v>60</v>
      </c>
      <c r="D10" s="114" t="s">
        <v>60</v>
      </c>
      <c r="E10" s="114" t="s">
        <v>60</v>
      </c>
      <c r="F10" s="114" t="s">
        <v>60</v>
      </c>
      <c r="G10" s="114" t="s">
        <v>60</v>
      </c>
      <c r="H10" s="115">
        <v>35</v>
      </c>
      <c r="I10" s="416" t="s">
        <v>56</v>
      </c>
      <c r="J10" s="416" t="s">
        <v>56</v>
      </c>
      <c r="K10" s="416" t="s">
        <v>56</v>
      </c>
      <c r="L10" s="80" t="s">
        <v>175</v>
      </c>
      <c r="M10" s="113"/>
      <c r="N10" s="13"/>
      <c r="O10" s="13"/>
      <c r="P10" s="13"/>
    </row>
    <row r="11" spans="1:16" s="14" customFormat="1" ht="28.5" x14ac:dyDescent="0.2">
      <c r="A11" s="113" t="s">
        <v>182</v>
      </c>
      <c r="B11" s="114" t="s">
        <v>60</v>
      </c>
      <c r="C11" s="114" t="s">
        <v>60</v>
      </c>
      <c r="D11" s="114" t="s">
        <v>60</v>
      </c>
      <c r="E11" s="114" t="s">
        <v>60</v>
      </c>
      <c r="F11" s="114" t="s">
        <v>60</v>
      </c>
      <c r="G11" s="114" t="s">
        <v>60</v>
      </c>
      <c r="H11" s="115">
        <v>15</v>
      </c>
      <c r="I11" s="416" t="s">
        <v>56</v>
      </c>
      <c r="J11" s="416" t="s">
        <v>56</v>
      </c>
      <c r="K11" s="416" t="s">
        <v>56</v>
      </c>
      <c r="L11" s="80" t="s">
        <v>175</v>
      </c>
      <c r="M11" s="113"/>
      <c r="N11" s="13"/>
      <c r="O11" s="13"/>
      <c r="P11" s="13"/>
    </row>
    <row r="12" spans="1:16" s="14" customFormat="1" ht="57" x14ac:dyDescent="0.2">
      <c r="A12" s="113" t="s">
        <v>183</v>
      </c>
      <c r="B12" s="114" t="s">
        <v>60</v>
      </c>
      <c r="C12" s="114" t="s">
        <v>60</v>
      </c>
      <c r="D12" s="114" t="s">
        <v>60</v>
      </c>
      <c r="E12" s="114" t="s">
        <v>60</v>
      </c>
      <c r="F12" s="114" t="s">
        <v>60</v>
      </c>
      <c r="G12" s="114" t="s">
        <v>60</v>
      </c>
      <c r="H12" s="115">
        <v>7</v>
      </c>
      <c r="I12" s="416" t="s">
        <v>56</v>
      </c>
      <c r="J12" s="416" t="s">
        <v>56</v>
      </c>
      <c r="K12" s="416" t="s">
        <v>56</v>
      </c>
      <c r="L12" s="80" t="s">
        <v>175</v>
      </c>
      <c r="M12" s="113"/>
      <c r="N12" s="13"/>
      <c r="O12" s="13"/>
      <c r="P12" s="13"/>
    </row>
    <row r="13" spans="1:16" ht="71.25" x14ac:dyDescent="0.2">
      <c r="A13" s="113" t="s">
        <v>184</v>
      </c>
      <c r="B13" s="114" t="s">
        <v>60</v>
      </c>
      <c r="C13" s="114" t="s">
        <v>60</v>
      </c>
      <c r="D13" s="114" t="s">
        <v>60</v>
      </c>
      <c r="E13" s="114" t="s">
        <v>60</v>
      </c>
      <c r="F13" s="114" t="s">
        <v>60</v>
      </c>
      <c r="G13" s="114" t="s">
        <v>60</v>
      </c>
      <c r="H13" s="115">
        <v>5.3360000000000003</v>
      </c>
      <c r="I13" s="416">
        <v>44736</v>
      </c>
      <c r="J13" s="416">
        <v>44858</v>
      </c>
      <c r="K13" s="416" t="s">
        <v>56</v>
      </c>
      <c r="L13" s="80" t="s">
        <v>175</v>
      </c>
      <c r="M13" s="80"/>
      <c r="N13" s="2"/>
      <c r="O13" s="2"/>
      <c r="P13" s="2"/>
    </row>
    <row r="14" spans="1:16" ht="31.5" customHeight="1" x14ac:dyDescent="0.2">
      <c r="A14" s="80" t="s">
        <v>185</v>
      </c>
      <c r="B14" s="81" t="s">
        <v>51</v>
      </c>
      <c r="C14" s="81" t="s">
        <v>52</v>
      </c>
      <c r="D14" s="81" t="s">
        <v>51</v>
      </c>
      <c r="E14" s="81" t="s">
        <v>52</v>
      </c>
      <c r="F14" s="81" t="s">
        <v>51</v>
      </c>
      <c r="G14" s="81" t="s">
        <v>52</v>
      </c>
      <c r="H14" s="112">
        <v>5</v>
      </c>
      <c r="I14" s="410">
        <v>44543</v>
      </c>
      <c r="J14" s="410" t="s">
        <v>56</v>
      </c>
      <c r="K14" s="410" t="s">
        <v>56</v>
      </c>
      <c r="L14" s="80" t="s">
        <v>175</v>
      </c>
      <c r="M14" s="80"/>
      <c r="N14" s="2"/>
      <c r="O14" s="2"/>
      <c r="P14" s="2"/>
    </row>
    <row r="15" spans="1:16" ht="71.25" x14ac:dyDescent="0.2">
      <c r="A15" s="113" t="s">
        <v>186</v>
      </c>
      <c r="B15" s="114" t="s">
        <v>60</v>
      </c>
      <c r="C15" s="114" t="s">
        <v>60</v>
      </c>
      <c r="D15" s="114" t="s">
        <v>60</v>
      </c>
      <c r="E15" s="114" t="s">
        <v>60</v>
      </c>
      <c r="F15" s="114" t="s">
        <v>60</v>
      </c>
      <c r="G15" s="114" t="s">
        <v>60</v>
      </c>
      <c r="H15" s="115">
        <v>0.5</v>
      </c>
      <c r="I15" s="416" t="s">
        <v>56</v>
      </c>
      <c r="J15" s="416" t="s">
        <v>56</v>
      </c>
      <c r="K15" s="416" t="s">
        <v>56</v>
      </c>
      <c r="L15" s="80" t="s">
        <v>175</v>
      </c>
      <c r="M15" s="113"/>
      <c r="N15" s="13"/>
      <c r="O15" s="13"/>
      <c r="P15" s="13"/>
    </row>
    <row r="16" spans="1:16" ht="28.5" x14ac:dyDescent="0.2">
      <c r="A16" s="116" t="s">
        <v>187</v>
      </c>
      <c r="B16" s="114" t="s">
        <v>60</v>
      </c>
      <c r="C16" s="114" t="s">
        <v>60</v>
      </c>
      <c r="D16" s="114" t="s">
        <v>60</v>
      </c>
      <c r="E16" s="114" t="s">
        <v>60</v>
      </c>
      <c r="F16" s="114" t="s">
        <v>60</v>
      </c>
      <c r="G16" s="114" t="s">
        <v>60</v>
      </c>
      <c r="H16" s="115">
        <v>0.15309</v>
      </c>
      <c r="I16" s="416">
        <v>44809</v>
      </c>
      <c r="J16" s="416">
        <v>44926</v>
      </c>
      <c r="K16" s="416" t="s">
        <v>56</v>
      </c>
      <c r="L16" s="80" t="s">
        <v>175</v>
      </c>
      <c r="M16" s="80"/>
      <c r="N16" s="2"/>
      <c r="O16" s="2"/>
      <c r="P16" s="2"/>
    </row>
    <row r="17" spans="1:16" ht="18.600000000000001" customHeight="1" x14ac:dyDescent="0.2">
      <c r="A17" s="81" t="s">
        <v>188</v>
      </c>
      <c r="B17" s="81" t="s">
        <v>51</v>
      </c>
      <c r="C17" s="81" t="s">
        <v>51</v>
      </c>
      <c r="D17" s="81" t="s">
        <v>52</v>
      </c>
      <c r="E17" s="81" t="s">
        <v>51</v>
      </c>
      <c r="F17" s="81" t="s">
        <v>52</v>
      </c>
      <c r="G17" s="81" t="s">
        <v>52</v>
      </c>
      <c r="H17" s="96">
        <v>25</v>
      </c>
      <c r="I17" s="410">
        <v>44927</v>
      </c>
      <c r="J17" s="410">
        <v>44985</v>
      </c>
      <c r="K17" s="410">
        <v>45281</v>
      </c>
      <c r="L17" s="23" t="s">
        <v>189</v>
      </c>
      <c r="M17" s="80"/>
      <c r="N17" s="2"/>
      <c r="O17" s="2"/>
      <c r="P17" s="2"/>
    </row>
    <row r="18" spans="1:16" ht="15" thickBot="1" x14ac:dyDescent="0.25">
      <c r="A18" s="72"/>
      <c r="B18" s="72"/>
      <c r="C18" s="72"/>
      <c r="D18" s="72"/>
      <c r="E18" s="72"/>
      <c r="F18" s="72"/>
      <c r="G18" s="72"/>
      <c r="H18" s="76"/>
      <c r="I18" s="318"/>
      <c r="J18" s="318"/>
      <c r="K18" s="318"/>
      <c r="L18" s="34"/>
      <c r="M18" s="56"/>
      <c r="N18" s="2"/>
      <c r="O18" s="2"/>
      <c r="P18" s="2"/>
    </row>
    <row r="19" spans="1:16" x14ac:dyDescent="0.2">
      <c r="A19" s="30" t="s">
        <v>96</v>
      </c>
      <c r="B19" s="31" t="s">
        <v>51</v>
      </c>
      <c r="C19" s="31" t="s">
        <v>51</v>
      </c>
      <c r="D19" s="31"/>
      <c r="E19" s="31"/>
      <c r="F19" s="31"/>
      <c r="G19" s="31" t="s">
        <v>52</v>
      </c>
      <c r="H19" s="286">
        <f>SUMIFS(H4:H18, G4:G18, "no")</f>
        <v>210.9</v>
      </c>
      <c r="I19" s="48"/>
      <c r="J19" s="48"/>
      <c r="K19" s="48"/>
      <c r="L19" s="56" t="s">
        <v>97</v>
      </c>
      <c r="M19" s="56"/>
      <c r="N19" s="2"/>
      <c r="O19" s="2"/>
      <c r="P19" s="2"/>
    </row>
    <row r="20" spans="1:16" ht="15" x14ac:dyDescent="0.2">
      <c r="A20" s="21" t="s">
        <v>98</v>
      </c>
      <c r="B20" s="8" t="s">
        <v>51</v>
      </c>
      <c r="C20" s="8" t="s">
        <v>52</v>
      </c>
      <c r="D20" s="8" t="s">
        <v>51</v>
      </c>
      <c r="E20" s="8" t="s">
        <v>51</v>
      </c>
      <c r="F20" s="8" t="s">
        <v>51</v>
      </c>
      <c r="G20" s="8" t="s">
        <v>52</v>
      </c>
      <c r="H20" s="287">
        <f>SUMIFS(H4:H18, B4:B18, "yes")</f>
        <v>210.9</v>
      </c>
      <c r="I20" s="48"/>
      <c r="J20" s="48"/>
      <c r="K20" s="48"/>
      <c r="L20" s="56" t="s">
        <v>97</v>
      </c>
      <c r="M20" s="56"/>
      <c r="N20" s="2"/>
      <c r="O20" s="2"/>
      <c r="P20" s="2"/>
    </row>
    <row r="21" spans="1:16" ht="15" x14ac:dyDescent="0.2">
      <c r="A21" s="21" t="s">
        <v>99</v>
      </c>
      <c r="B21" s="8" t="s">
        <v>51</v>
      </c>
      <c r="C21" s="8" t="s">
        <v>52</v>
      </c>
      <c r="D21" s="8" t="s">
        <v>51</v>
      </c>
      <c r="E21" s="8" t="s">
        <v>52</v>
      </c>
      <c r="F21" s="8" t="s">
        <v>51</v>
      </c>
      <c r="G21" s="8" t="s">
        <v>52</v>
      </c>
      <c r="H21" s="287">
        <f>SUMIFS($H$4:$H$18, $B$4:$B$18, "yes", $D$4:$D$18, "yes", F$4:F$18, "yes")</f>
        <v>5</v>
      </c>
      <c r="I21" s="48"/>
      <c r="J21" s="48"/>
      <c r="K21" s="48"/>
      <c r="L21" s="56" t="s">
        <v>97</v>
      </c>
      <c r="M21" s="56"/>
      <c r="N21" s="2"/>
      <c r="O21" s="2"/>
      <c r="P21" s="2"/>
    </row>
    <row r="22" spans="1:16" ht="15" x14ac:dyDescent="0.2">
      <c r="A22" s="21" t="s">
        <v>100</v>
      </c>
      <c r="B22" s="8" t="s">
        <v>51</v>
      </c>
      <c r="C22" s="8" t="s">
        <v>52</v>
      </c>
      <c r="D22" s="8" t="s">
        <v>52</v>
      </c>
      <c r="E22" s="8" t="s">
        <v>52</v>
      </c>
      <c r="F22" s="8" t="s">
        <v>51</v>
      </c>
      <c r="G22" s="8" t="s">
        <v>52</v>
      </c>
      <c r="H22" s="287">
        <f>SUMIFS($H$4:$H$18, $B$4:$B$18, "yes", $D$4:$D$18, "no", $F4:$F18, "yes")</f>
        <v>0</v>
      </c>
      <c r="I22" s="48"/>
      <c r="J22" s="48"/>
      <c r="K22" s="48"/>
      <c r="L22" s="56" t="s">
        <v>97</v>
      </c>
      <c r="M22" s="56"/>
      <c r="N22" s="2"/>
      <c r="O22" s="2"/>
      <c r="P22" s="2"/>
    </row>
    <row r="23" spans="1:16" ht="15" x14ac:dyDescent="0.2">
      <c r="A23" s="21" t="s">
        <v>101</v>
      </c>
      <c r="B23" s="8" t="s">
        <v>51</v>
      </c>
      <c r="C23" s="8" t="s">
        <v>52</v>
      </c>
      <c r="D23" s="8" t="s">
        <v>51</v>
      </c>
      <c r="E23" s="8" t="s">
        <v>51</v>
      </c>
      <c r="F23" s="8" t="s">
        <v>52</v>
      </c>
      <c r="G23" s="8" t="s">
        <v>52</v>
      </c>
      <c r="H23" s="287">
        <f>SUMIFS(H4:H18, B4:B18, "yes", D4:D18, "yes", E4:E18, "yes")</f>
        <v>0</v>
      </c>
      <c r="I23" s="48"/>
      <c r="J23" s="48"/>
      <c r="K23" s="48"/>
      <c r="L23" s="56" t="s">
        <v>97</v>
      </c>
      <c r="M23" s="56"/>
      <c r="N23" s="2"/>
      <c r="O23" s="2"/>
      <c r="P23" s="2"/>
    </row>
    <row r="24" spans="1:16" ht="15" x14ac:dyDescent="0.2">
      <c r="A24" s="21" t="s">
        <v>102</v>
      </c>
      <c r="B24" s="8" t="s">
        <v>51</v>
      </c>
      <c r="C24" s="8" t="s">
        <v>52</v>
      </c>
      <c r="D24" s="8" t="s">
        <v>52</v>
      </c>
      <c r="E24" s="8" t="s">
        <v>51</v>
      </c>
      <c r="F24" s="8" t="s">
        <v>52</v>
      </c>
      <c r="G24" s="8" t="s">
        <v>52</v>
      </c>
      <c r="H24" s="287">
        <f>SUMIFS($H$4:$H$18, $B$4:$B$18, "yes", $D$4:$D$18, "no", E$4:E$18, "yes")</f>
        <v>205.9</v>
      </c>
      <c r="I24" s="48"/>
      <c r="J24" s="48"/>
      <c r="K24" s="48"/>
      <c r="L24" s="56" t="s">
        <v>97</v>
      </c>
      <c r="M24" s="56"/>
      <c r="N24" s="2"/>
      <c r="O24" s="2"/>
      <c r="P24" s="2"/>
    </row>
    <row r="25" spans="1:16" ht="15.75" thickBot="1" x14ac:dyDescent="0.25">
      <c r="A25" s="27" t="s">
        <v>103</v>
      </c>
      <c r="B25" s="28" t="s">
        <v>52</v>
      </c>
      <c r="C25" s="29" t="s">
        <v>52</v>
      </c>
      <c r="D25" s="29" t="s">
        <v>52</v>
      </c>
      <c r="E25" s="29" t="s">
        <v>52</v>
      </c>
      <c r="F25" s="29" t="s">
        <v>52</v>
      </c>
      <c r="G25" s="28" t="s">
        <v>51</v>
      </c>
      <c r="H25" s="304">
        <f>SUMIFS(H4:H18, G4:G18, "yes")</f>
        <v>0</v>
      </c>
      <c r="I25" s="48"/>
      <c r="J25" s="48"/>
      <c r="K25" s="48"/>
      <c r="L25" s="56" t="s">
        <v>97</v>
      </c>
      <c r="M25" s="56"/>
      <c r="N25" s="2"/>
      <c r="O25" s="2"/>
      <c r="P25" s="2"/>
    </row>
    <row r="26" spans="1:16" ht="15" x14ac:dyDescent="0.2">
      <c r="A26" s="3"/>
      <c r="B26" s="3"/>
      <c r="C26" s="3"/>
      <c r="D26" s="3"/>
      <c r="E26" s="3"/>
      <c r="F26" s="3"/>
      <c r="G26" s="3"/>
      <c r="H26" s="306"/>
      <c r="I26" s="48"/>
      <c r="J26" s="48"/>
      <c r="K26" s="48"/>
      <c r="L26" s="56"/>
      <c r="M26" s="56"/>
      <c r="N26" s="2"/>
      <c r="O26" s="2"/>
      <c r="P26" s="2"/>
    </row>
    <row r="27" spans="1:16" ht="15" x14ac:dyDescent="0.2">
      <c r="A27" s="6"/>
      <c r="B27" s="6"/>
      <c r="C27" s="6"/>
      <c r="D27" s="6"/>
      <c r="E27" s="6"/>
      <c r="F27" s="6"/>
      <c r="G27" s="6"/>
      <c r="H27" s="306"/>
      <c r="I27" s="48"/>
      <c r="J27" s="48"/>
      <c r="K27" s="48"/>
      <c r="L27" s="56"/>
      <c r="M27" s="56"/>
      <c r="N27" s="2"/>
      <c r="O27" s="2"/>
      <c r="P27" s="2"/>
    </row>
    <row r="28" spans="1:16" ht="15" x14ac:dyDescent="0.2">
      <c r="A28" s="396" t="s">
        <v>104</v>
      </c>
      <c r="B28" s="2"/>
      <c r="C28" s="2"/>
      <c r="D28" s="2"/>
      <c r="E28" s="2"/>
      <c r="F28" s="2"/>
      <c r="G28" s="2"/>
      <c r="H28" s="47"/>
      <c r="I28" s="48"/>
      <c r="J28" s="48"/>
      <c r="K28" s="48"/>
      <c r="L28" s="56"/>
      <c r="M28" s="56"/>
      <c r="N28" s="2"/>
      <c r="O28" s="2"/>
      <c r="P28" s="2"/>
    </row>
    <row r="29" spans="1:16" x14ac:dyDescent="0.2">
      <c r="A29" s="2"/>
      <c r="B29" s="2"/>
      <c r="C29" s="2"/>
      <c r="D29" s="2"/>
      <c r="E29" s="2"/>
      <c r="F29" s="2"/>
      <c r="G29" s="2"/>
      <c r="H29" s="47"/>
      <c r="I29" s="48"/>
      <c r="J29" s="48"/>
      <c r="K29" s="48"/>
      <c r="L29" s="56"/>
      <c r="M29" s="56"/>
      <c r="N29" s="2"/>
      <c r="O29" s="2"/>
      <c r="P29" s="2"/>
    </row>
    <row r="30" spans="1:16" x14ac:dyDescent="0.2">
      <c r="A30" s="2"/>
      <c r="B30" s="2"/>
      <c r="C30" s="2"/>
      <c r="D30" s="2"/>
      <c r="E30" s="2"/>
      <c r="F30" s="2"/>
      <c r="G30" s="2"/>
      <c r="H30" s="47"/>
      <c r="I30" s="48"/>
      <c r="J30" s="48"/>
      <c r="K30" s="48"/>
      <c r="L30" s="56"/>
      <c r="M30" s="56"/>
      <c r="N30" s="2"/>
      <c r="O30" s="2"/>
      <c r="P30" s="2"/>
    </row>
    <row r="31" spans="1:16" x14ac:dyDescent="0.2">
      <c r="A31" s="2"/>
      <c r="B31" s="2"/>
      <c r="C31" s="2"/>
      <c r="D31" s="2"/>
      <c r="E31" s="2"/>
      <c r="F31" s="2"/>
      <c r="G31" s="2"/>
      <c r="H31" s="47"/>
      <c r="I31" s="48"/>
      <c r="J31" s="48"/>
      <c r="K31" s="48"/>
      <c r="L31" s="56"/>
      <c r="M31" s="56"/>
      <c r="N31" s="2"/>
      <c r="O31" s="2"/>
      <c r="P31" s="2"/>
    </row>
    <row r="32" spans="1:16" x14ac:dyDescent="0.2">
      <c r="A32" s="2"/>
      <c r="B32" s="2"/>
      <c r="C32" s="2"/>
      <c r="D32" s="2"/>
      <c r="E32" s="2"/>
      <c r="F32" s="2"/>
      <c r="G32" s="2"/>
      <c r="H32" s="47"/>
      <c r="I32" s="48"/>
      <c r="J32" s="48"/>
      <c r="K32" s="48"/>
      <c r="L32" s="56"/>
      <c r="M32" s="56"/>
      <c r="N32" s="2"/>
      <c r="O32" s="2"/>
      <c r="P32" s="2"/>
    </row>
    <row r="33" spans="1:16" x14ac:dyDescent="0.2">
      <c r="A33" s="2"/>
      <c r="B33" s="2"/>
      <c r="C33" s="2"/>
      <c r="D33" s="2"/>
      <c r="E33" s="2"/>
      <c r="F33" s="2"/>
      <c r="G33" s="2"/>
      <c r="H33" s="47"/>
      <c r="I33" s="48"/>
      <c r="J33" s="48"/>
      <c r="K33" s="48"/>
      <c r="L33" s="56"/>
      <c r="M33" s="56"/>
      <c r="N33" s="2"/>
      <c r="O33" s="2"/>
      <c r="P33" s="2"/>
    </row>
    <row r="34" spans="1:16" x14ac:dyDescent="0.2">
      <c r="A34" s="2"/>
      <c r="B34" s="2"/>
      <c r="C34" s="2"/>
      <c r="D34" s="2"/>
      <c r="E34" s="2"/>
      <c r="F34" s="2"/>
      <c r="G34" s="2"/>
      <c r="H34" s="47"/>
      <c r="I34" s="48"/>
      <c r="J34" s="48"/>
      <c r="K34" s="48"/>
      <c r="L34" s="56"/>
      <c r="M34" s="56"/>
      <c r="N34" s="2"/>
      <c r="O34" s="2"/>
      <c r="P34" s="2"/>
    </row>
    <row r="35" spans="1:16" x14ac:dyDescent="0.2">
      <c r="A35" s="2"/>
      <c r="B35" s="2"/>
      <c r="C35" s="2"/>
      <c r="D35" s="2"/>
      <c r="E35" s="2"/>
      <c r="F35" s="2"/>
      <c r="G35" s="2"/>
      <c r="H35" s="47"/>
      <c r="I35" s="48"/>
      <c r="J35" s="48"/>
      <c r="K35" s="48"/>
      <c r="L35" s="56"/>
      <c r="M35" s="56"/>
      <c r="N35" s="2"/>
      <c r="O35" s="2"/>
      <c r="P35" s="2"/>
    </row>
    <row r="36" spans="1:16" x14ac:dyDescent="0.2">
      <c r="A36" s="2"/>
      <c r="B36" s="2"/>
      <c r="C36" s="2"/>
      <c r="D36" s="2"/>
      <c r="E36" s="2"/>
      <c r="F36" s="2"/>
      <c r="G36" s="2"/>
      <c r="H36" s="47"/>
      <c r="I36" s="48"/>
      <c r="J36" s="48"/>
      <c r="K36" s="48"/>
      <c r="L36" s="56"/>
      <c r="M36" s="56"/>
      <c r="N36" s="2"/>
      <c r="O36" s="2"/>
      <c r="P36" s="2"/>
    </row>
    <row r="37" spans="1:16" x14ac:dyDescent="0.2">
      <c r="A37" s="2"/>
      <c r="B37" s="2"/>
      <c r="C37" s="2"/>
      <c r="D37" s="2"/>
      <c r="E37" s="2"/>
      <c r="F37" s="2"/>
      <c r="G37" s="2"/>
      <c r="H37" s="47"/>
      <c r="I37" s="48"/>
      <c r="J37" s="48"/>
      <c r="K37" s="48"/>
      <c r="L37" s="56"/>
      <c r="M37" s="56"/>
      <c r="N37" s="2"/>
      <c r="O37" s="2"/>
      <c r="P37" s="2"/>
    </row>
    <row r="38" spans="1:16" x14ac:dyDescent="0.2">
      <c r="A38" s="2"/>
      <c r="B38" s="2"/>
      <c r="C38" s="2"/>
      <c r="D38" s="2"/>
      <c r="E38" s="2"/>
      <c r="F38" s="2"/>
      <c r="G38" s="2"/>
      <c r="H38" s="47"/>
      <c r="I38" s="48"/>
      <c r="J38" s="48"/>
      <c r="K38" s="48"/>
      <c r="L38" s="56"/>
      <c r="M38" s="56"/>
      <c r="N38" s="2"/>
      <c r="O38" s="2"/>
      <c r="P38" s="2"/>
    </row>
    <row r="39" spans="1:16" x14ac:dyDescent="0.2">
      <c r="A39" s="2"/>
      <c r="B39" s="2"/>
      <c r="C39" s="2"/>
      <c r="D39" s="2"/>
      <c r="E39" s="2"/>
      <c r="F39" s="2"/>
      <c r="G39" s="2"/>
      <c r="H39" s="47"/>
      <c r="I39" s="48"/>
      <c r="J39" s="48"/>
      <c r="K39" s="48"/>
      <c r="L39" s="56"/>
      <c r="M39" s="56"/>
      <c r="N39" s="2"/>
      <c r="O39" s="2"/>
      <c r="P39" s="2"/>
    </row>
    <row r="40" spans="1:16" x14ac:dyDescent="0.2">
      <c r="A40" s="2"/>
      <c r="B40" s="2"/>
      <c r="C40" s="2"/>
      <c r="D40" s="2"/>
      <c r="E40" s="2"/>
      <c r="F40" s="2"/>
      <c r="G40" s="2"/>
      <c r="H40" s="47"/>
      <c r="I40" s="48"/>
      <c r="J40" s="48"/>
      <c r="K40" s="48"/>
      <c r="L40" s="56"/>
      <c r="M40" s="56"/>
      <c r="N40" s="2"/>
      <c r="O40" s="2"/>
      <c r="P40" s="2"/>
    </row>
    <row r="41" spans="1:16" x14ac:dyDescent="0.2">
      <c r="A41" s="2"/>
      <c r="B41" s="2"/>
      <c r="C41" s="2"/>
      <c r="D41" s="2"/>
      <c r="E41" s="2"/>
      <c r="F41" s="2"/>
      <c r="G41" s="2"/>
      <c r="H41" s="47"/>
      <c r="I41" s="48"/>
      <c r="J41" s="48"/>
      <c r="K41" s="48"/>
      <c r="L41" s="56"/>
      <c r="M41" s="56"/>
      <c r="N41" s="2"/>
      <c r="O41" s="2"/>
      <c r="P41" s="2"/>
    </row>
    <row r="42" spans="1:16" x14ac:dyDescent="0.2">
      <c r="A42" s="2"/>
      <c r="B42" s="2"/>
      <c r="C42" s="2"/>
      <c r="D42" s="2"/>
      <c r="E42" s="2"/>
      <c r="F42" s="2"/>
      <c r="G42" s="2"/>
      <c r="H42" s="47"/>
      <c r="I42" s="48"/>
      <c r="J42" s="48"/>
      <c r="K42" s="48"/>
      <c r="L42" s="56"/>
      <c r="M42" s="56"/>
      <c r="N42" s="2"/>
      <c r="O42" s="2"/>
      <c r="P42" s="2"/>
    </row>
  </sheetData>
  <hyperlinks>
    <hyperlink ref="L17" r:id="rId1" xr:uid="{0C7C80CC-56F3-4E81-B7AC-C84CE20BDCE5}"/>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CD8ED-EDD0-4194-9895-553F54A4CF4C}">
  <dimension ref="A2:M21"/>
  <sheetViews>
    <sheetView zoomScale="85" zoomScaleNormal="85" workbookViewId="0">
      <selection activeCell="H12" sqref="H12"/>
    </sheetView>
  </sheetViews>
  <sheetFormatPr defaultColWidth="8.83203125" defaultRowHeight="14.25" x14ac:dyDescent="0.2"/>
  <cols>
    <col min="1" max="1" width="44.1640625" style="2" customWidth="1"/>
    <col min="2" max="7" width="13.5" style="2" customWidth="1"/>
    <col min="8" max="8" width="18.1640625" style="47" customWidth="1"/>
    <col min="9" max="11" width="23" style="48" customWidth="1"/>
    <col min="12" max="13" width="28.1640625" style="2" customWidth="1"/>
    <col min="14" max="16384" width="8.83203125" style="2"/>
  </cols>
  <sheetData>
    <row r="2" spans="1:13" ht="17.100000000000001" customHeight="1" x14ac:dyDescent="0.2">
      <c r="A2" s="11" t="s">
        <v>190</v>
      </c>
      <c r="B2" s="11"/>
      <c r="C2" s="11"/>
      <c r="D2" s="11"/>
      <c r="E2" s="11"/>
      <c r="F2" s="11"/>
      <c r="G2" s="11"/>
    </row>
    <row r="3" spans="1:13" ht="30" x14ac:dyDescent="0.2">
      <c r="A3" s="33" t="s">
        <v>37</v>
      </c>
      <c r="B3" s="33" t="s">
        <v>38</v>
      </c>
      <c r="C3" s="33" t="s">
        <v>39</v>
      </c>
      <c r="D3" s="33" t="s">
        <v>40</v>
      </c>
      <c r="E3" s="33" t="s">
        <v>41</v>
      </c>
      <c r="F3" s="33" t="s">
        <v>42</v>
      </c>
      <c r="G3" s="33" t="s">
        <v>43</v>
      </c>
      <c r="H3" s="33" t="s">
        <v>44</v>
      </c>
      <c r="I3" s="33" t="s">
        <v>45</v>
      </c>
      <c r="J3" s="33" t="s">
        <v>46</v>
      </c>
      <c r="K3" s="33" t="s">
        <v>47</v>
      </c>
      <c r="L3" s="33" t="s">
        <v>48</v>
      </c>
      <c r="M3" s="33" t="s">
        <v>49</v>
      </c>
    </row>
    <row r="4" spans="1:13" ht="71.25" x14ac:dyDescent="0.2">
      <c r="A4" s="45" t="s">
        <v>191</v>
      </c>
      <c r="B4" s="81" t="s">
        <v>51</v>
      </c>
      <c r="C4" s="81" t="s">
        <v>51</v>
      </c>
      <c r="D4" s="81" t="s">
        <v>52</v>
      </c>
      <c r="E4" s="81" t="s">
        <v>51</v>
      </c>
      <c r="F4" s="81" t="s">
        <v>52</v>
      </c>
      <c r="G4" s="81" t="s">
        <v>52</v>
      </c>
      <c r="H4" s="77">
        <v>65</v>
      </c>
      <c r="I4" s="408">
        <v>44501</v>
      </c>
      <c r="J4" s="408">
        <v>44561</v>
      </c>
      <c r="K4" s="409">
        <v>44490</v>
      </c>
      <c r="L4" s="149" t="s">
        <v>192</v>
      </c>
      <c r="M4" s="80"/>
    </row>
    <row r="5" spans="1:13" ht="85.5" x14ac:dyDescent="0.2">
      <c r="A5" s="81" t="s">
        <v>193</v>
      </c>
      <c r="B5" s="81" t="s">
        <v>51</v>
      </c>
      <c r="C5" s="81" t="s">
        <v>51</v>
      </c>
      <c r="D5" s="81" t="s">
        <v>52</v>
      </c>
      <c r="E5" s="81" t="s">
        <v>52</v>
      </c>
      <c r="F5" s="81" t="s">
        <v>51</v>
      </c>
      <c r="G5" s="81" t="s">
        <v>52</v>
      </c>
      <c r="H5" s="77">
        <v>120</v>
      </c>
      <c r="I5" s="408">
        <v>44562</v>
      </c>
      <c r="J5" s="409">
        <v>44712</v>
      </c>
      <c r="K5" s="409">
        <v>44551</v>
      </c>
      <c r="L5" s="149" t="s">
        <v>194</v>
      </c>
      <c r="M5" s="80"/>
    </row>
    <row r="6" spans="1:13" ht="71.25" x14ac:dyDescent="0.2">
      <c r="A6" s="81" t="s">
        <v>195</v>
      </c>
      <c r="B6" s="81" t="s">
        <v>51</v>
      </c>
      <c r="C6" s="81" t="s">
        <v>52</v>
      </c>
      <c r="D6" s="81" t="s">
        <v>51</v>
      </c>
      <c r="E6" s="81" t="s">
        <v>52</v>
      </c>
      <c r="F6" s="81" t="s">
        <v>51</v>
      </c>
      <c r="G6" s="81" t="s">
        <v>52</v>
      </c>
      <c r="H6" s="77">
        <v>1100</v>
      </c>
      <c r="I6" s="408">
        <v>44835</v>
      </c>
      <c r="J6" s="408" t="s">
        <v>56</v>
      </c>
      <c r="K6" s="409">
        <v>44734</v>
      </c>
      <c r="L6" s="81" t="s">
        <v>196</v>
      </c>
      <c r="M6" s="80"/>
    </row>
    <row r="7" spans="1:13" ht="71.25" x14ac:dyDescent="0.2">
      <c r="A7" s="81" t="s">
        <v>197</v>
      </c>
      <c r="B7" s="81" t="s">
        <v>52</v>
      </c>
      <c r="C7" s="81" t="s">
        <v>51</v>
      </c>
      <c r="D7" s="81" t="s">
        <v>52</v>
      </c>
      <c r="E7" s="81" t="s">
        <v>52</v>
      </c>
      <c r="F7" s="81" t="s">
        <v>51</v>
      </c>
      <c r="G7" s="81" t="s">
        <v>52</v>
      </c>
      <c r="H7" s="77">
        <v>1600</v>
      </c>
      <c r="I7" s="408">
        <v>44835</v>
      </c>
      <c r="J7" s="408" t="s">
        <v>56</v>
      </c>
      <c r="K7" s="409">
        <v>44734</v>
      </c>
      <c r="L7" s="149" t="s">
        <v>198</v>
      </c>
      <c r="M7" s="80"/>
    </row>
    <row r="8" spans="1:13" ht="99.75" x14ac:dyDescent="0.2">
      <c r="A8" s="81" t="s">
        <v>199</v>
      </c>
      <c r="B8" s="129" t="s">
        <v>52</v>
      </c>
      <c r="C8" s="129" t="s">
        <v>52</v>
      </c>
      <c r="D8" s="129" t="s">
        <v>52</v>
      </c>
      <c r="E8" s="129" t="s">
        <v>52</v>
      </c>
      <c r="F8" s="129" t="s">
        <v>52</v>
      </c>
      <c r="G8" s="129" t="s">
        <v>51</v>
      </c>
      <c r="H8" s="175">
        <v>3000</v>
      </c>
      <c r="I8" s="415">
        <v>44743</v>
      </c>
      <c r="J8" s="415">
        <v>44926</v>
      </c>
      <c r="K8" s="415">
        <v>44764</v>
      </c>
      <c r="L8" s="149" t="s">
        <v>200</v>
      </c>
      <c r="M8" s="80"/>
    </row>
    <row r="9" spans="1:13" ht="71.25" x14ac:dyDescent="0.2">
      <c r="A9" s="81" t="s">
        <v>201</v>
      </c>
      <c r="B9" s="81" t="s">
        <v>51</v>
      </c>
      <c r="C9" s="81" t="s">
        <v>51</v>
      </c>
      <c r="D9" s="81" t="s">
        <v>52</v>
      </c>
      <c r="E9" s="81" t="s">
        <v>51</v>
      </c>
      <c r="F9" s="81" t="s">
        <v>52</v>
      </c>
      <c r="G9" s="81" t="s">
        <v>52</v>
      </c>
      <c r="H9" s="77">
        <v>5329</v>
      </c>
      <c r="I9" s="408">
        <v>44866</v>
      </c>
      <c r="J9" s="408">
        <v>45291</v>
      </c>
      <c r="K9" s="409">
        <v>44816</v>
      </c>
      <c r="L9" s="149" t="s">
        <v>202</v>
      </c>
      <c r="M9" s="80"/>
    </row>
    <row r="10" spans="1:13" ht="71.25" x14ac:dyDescent="0.2">
      <c r="A10" s="45" t="s">
        <v>203</v>
      </c>
      <c r="B10" s="81" t="s">
        <v>52</v>
      </c>
      <c r="C10" s="81" t="s">
        <v>51</v>
      </c>
      <c r="D10" s="81" t="s">
        <v>51</v>
      </c>
      <c r="E10" s="81" t="s">
        <v>52</v>
      </c>
      <c r="F10" s="81" t="s">
        <v>51</v>
      </c>
      <c r="G10" s="81" t="s">
        <v>52</v>
      </c>
      <c r="H10" s="77">
        <v>940</v>
      </c>
      <c r="I10" s="408">
        <v>44866</v>
      </c>
      <c r="J10" s="408">
        <v>45291</v>
      </c>
      <c r="K10" s="409">
        <v>44916</v>
      </c>
      <c r="L10" s="149" t="s">
        <v>204</v>
      </c>
      <c r="M10" s="80"/>
    </row>
    <row r="11" spans="1:13" ht="15" thickBot="1" x14ac:dyDescent="0.25">
      <c r="A11" s="68"/>
      <c r="B11" s="72"/>
      <c r="C11" s="72"/>
      <c r="D11" s="72"/>
      <c r="E11" s="72"/>
      <c r="F11" s="72"/>
      <c r="G11" s="72"/>
      <c r="H11" s="69"/>
      <c r="I11" s="70"/>
      <c r="J11" s="70"/>
      <c r="K11" s="71"/>
      <c r="L11" s="153"/>
    </row>
    <row r="12" spans="1:13" ht="15" x14ac:dyDescent="0.2">
      <c r="A12" s="60" t="s">
        <v>96</v>
      </c>
      <c r="B12" s="98" t="s">
        <v>51</v>
      </c>
      <c r="C12" s="98" t="s">
        <v>51</v>
      </c>
      <c r="D12" s="98"/>
      <c r="E12" s="98"/>
      <c r="F12" s="98"/>
      <c r="G12" s="98" t="s">
        <v>52</v>
      </c>
      <c r="H12" s="273">
        <f>SUMIF($G$4:$G$11,"no",$H$4:$H$11)</f>
        <v>9154</v>
      </c>
      <c r="I12" s="269"/>
      <c r="J12" s="269"/>
      <c r="K12" s="269"/>
      <c r="L12" s="2" t="s">
        <v>97</v>
      </c>
    </row>
    <row r="13" spans="1:13" x14ac:dyDescent="0.2">
      <c r="A13" s="62" t="s">
        <v>98</v>
      </c>
      <c r="B13" s="44" t="s">
        <v>51</v>
      </c>
      <c r="C13" s="44" t="s">
        <v>52</v>
      </c>
      <c r="D13" s="44" t="s">
        <v>51</v>
      </c>
      <c r="E13" s="44" t="s">
        <v>51</v>
      </c>
      <c r="F13" s="44" t="s">
        <v>51</v>
      </c>
      <c r="G13" s="44" t="s">
        <v>52</v>
      </c>
      <c r="H13" s="274">
        <f>SUMIFS(H4:H11, B4:B11, "yes")</f>
        <v>6614</v>
      </c>
      <c r="L13" s="2" t="s">
        <v>97</v>
      </c>
    </row>
    <row r="14" spans="1:13" x14ac:dyDescent="0.2">
      <c r="A14" s="62" t="s">
        <v>99</v>
      </c>
      <c r="B14" s="44" t="s">
        <v>51</v>
      </c>
      <c r="C14" s="44" t="s">
        <v>52</v>
      </c>
      <c r="D14" s="44" t="s">
        <v>51</v>
      </c>
      <c r="E14" s="44" t="s">
        <v>52</v>
      </c>
      <c r="F14" s="44" t="s">
        <v>51</v>
      </c>
      <c r="G14" s="44" t="s">
        <v>52</v>
      </c>
      <c r="H14" s="274">
        <f>SUMIFS($H$4:$H$11, $B$4:$B$11, "yes", $D$4:$D$11, "yes", $F$4:$F$11, "yes")</f>
        <v>1100</v>
      </c>
      <c r="L14" s="2" t="s">
        <v>97</v>
      </c>
    </row>
    <row r="15" spans="1:13" x14ac:dyDescent="0.2">
      <c r="A15" s="62" t="s">
        <v>100</v>
      </c>
      <c r="B15" s="44" t="s">
        <v>51</v>
      </c>
      <c r="C15" s="44" t="s">
        <v>52</v>
      </c>
      <c r="D15" s="44" t="s">
        <v>52</v>
      </c>
      <c r="E15" s="44" t="s">
        <v>52</v>
      </c>
      <c r="F15" s="44" t="s">
        <v>51</v>
      </c>
      <c r="G15" s="44" t="s">
        <v>52</v>
      </c>
      <c r="H15" s="274">
        <f>SUMIFS($H$4:$H$11, $B$4:$B$11, "yes", $D$4:$D$11, "no", $F$4:$F$11, "yes")</f>
        <v>120</v>
      </c>
      <c r="L15" s="2" t="s">
        <v>97</v>
      </c>
    </row>
    <row r="16" spans="1:13" x14ac:dyDescent="0.2">
      <c r="A16" s="62" t="s">
        <v>101</v>
      </c>
      <c r="B16" s="44" t="s">
        <v>51</v>
      </c>
      <c r="C16" s="44" t="s">
        <v>52</v>
      </c>
      <c r="D16" s="44" t="s">
        <v>51</v>
      </c>
      <c r="E16" s="44" t="s">
        <v>51</v>
      </c>
      <c r="F16" s="44" t="s">
        <v>52</v>
      </c>
      <c r="G16" s="44" t="s">
        <v>52</v>
      </c>
      <c r="H16" s="274">
        <f>SUMIFS($H$4:$H$11, $B$4:$B$11, "yes", $D$4:$D$11, "yes", $E$4:$E$11, "yes")</f>
        <v>0</v>
      </c>
      <c r="L16" s="2" t="s">
        <v>97</v>
      </c>
    </row>
    <row r="17" spans="1:12" ht="18.600000000000001" customHeight="1" x14ac:dyDescent="0.2">
      <c r="A17" s="62" t="s">
        <v>102</v>
      </c>
      <c r="B17" s="44" t="s">
        <v>51</v>
      </c>
      <c r="C17" s="44" t="s">
        <v>52</v>
      </c>
      <c r="D17" s="44" t="s">
        <v>52</v>
      </c>
      <c r="E17" s="44" t="s">
        <v>51</v>
      </c>
      <c r="F17" s="44" t="s">
        <v>52</v>
      </c>
      <c r="G17" s="44" t="s">
        <v>52</v>
      </c>
      <c r="H17" s="274">
        <f>SUMIFS($H$4:$H$11, $B$4:$B$11, "yes", $D$4:$D$11, "no", $E$4:$E$11, "yes")</f>
        <v>5394</v>
      </c>
      <c r="L17" s="2" t="s">
        <v>97</v>
      </c>
    </row>
    <row r="18" spans="1:12" ht="15" thickBot="1" x14ac:dyDescent="0.25">
      <c r="A18" s="133" t="s">
        <v>103</v>
      </c>
      <c r="B18" s="141" t="s">
        <v>52</v>
      </c>
      <c r="C18" s="142" t="s">
        <v>52</v>
      </c>
      <c r="D18" s="142" t="s">
        <v>52</v>
      </c>
      <c r="E18" s="142" t="s">
        <v>52</v>
      </c>
      <c r="F18" s="142" t="s">
        <v>52</v>
      </c>
      <c r="G18" s="141" t="s">
        <v>51</v>
      </c>
      <c r="H18" s="275">
        <f>SUM(H8)</f>
        <v>3000</v>
      </c>
      <c r="L18" s="2" t="s">
        <v>97</v>
      </c>
    </row>
    <row r="20" spans="1:12" x14ac:dyDescent="0.2">
      <c r="A20" s="5"/>
      <c r="B20" s="5"/>
      <c r="C20" s="5"/>
      <c r="D20" s="5"/>
      <c r="E20" s="5"/>
      <c r="F20" s="5"/>
      <c r="G20" s="5"/>
    </row>
    <row r="21" spans="1:12" ht="15" x14ac:dyDescent="0.2">
      <c r="A21" s="396" t="s">
        <v>104</v>
      </c>
    </row>
  </sheetData>
  <hyperlinks>
    <hyperlink ref="L4" r:id="rId1" xr:uid="{00000000-0004-0000-0000-000007000000}"/>
    <hyperlink ref="L5" r:id="rId2" xr:uid="{41AEE353-B939-478D-A83F-D5B54258DBD7}"/>
    <hyperlink ref="L7" r:id="rId3" xr:uid="{DDF4AFEA-AD09-4C9A-909C-04E75146F09A}"/>
    <hyperlink ref="L8" r:id="rId4" xr:uid="{6EE4A194-3149-462F-923C-24D3CBDADC0B}"/>
    <hyperlink ref="L9" r:id="rId5" xr:uid="{C9E1FE5C-7EC1-4B37-B083-D46F32ADADE9}"/>
  </hyperlinks>
  <pageMargins left="0.7" right="0.7" top="0.75" bottom="0.75" header="0.3" footer="0.3"/>
  <pageSetup paperSize="9" orientation="portrait" r:id="rId6"/>
  <legacyDrawing r:id="rId7"/>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89691-1B01-4DF5-9430-6046E5C810D0}">
  <dimension ref="A1:M48"/>
  <sheetViews>
    <sheetView topLeftCell="A20" zoomScale="70" zoomScaleNormal="70" workbookViewId="0">
      <selection activeCell="H29" sqref="H29"/>
    </sheetView>
  </sheetViews>
  <sheetFormatPr defaultColWidth="8.83203125" defaultRowHeight="14.25" x14ac:dyDescent="0.2"/>
  <cols>
    <col min="1" max="1" width="29.5" style="2" customWidth="1"/>
    <col min="2" max="7" width="13.1640625" style="2" customWidth="1"/>
    <col min="8" max="8" width="20" style="47" customWidth="1"/>
    <col min="9" max="11" width="18.1640625" style="48" customWidth="1"/>
    <col min="12" max="13" width="53.33203125" style="56" customWidth="1"/>
    <col min="14" max="16384" width="8.83203125" style="2"/>
  </cols>
  <sheetData>
    <row r="1" spans="1:13" x14ac:dyDescent="0.2">
      <c r="G1" s="318"/>
      <c r="H1" s="47">
        <f>H4+H6</f>
        <v>268</v>
      </c>
    </row>
    <row r="2" spans="1:13" ht="17.100000000000001" customHeight="1" x14ac:dyDescent="0.2">
      <c r="A2" s="2" t="s">
        <v>205</v>
      </c>
    </row>
    <row r="3" spans="1:13" s="136" customFormat="1" ht="36" customHeight="1" x14ac:dyDescent="0.2">
      <c r="A3" s="33" t="s">
        <v>37</v>
      </c>
      <c r="B3" s="33" t="s">
        <v>38</v>
      </c>
      <c r="C3" s="33" t="s">
        <v>39</v>
      </c>
      <c r="D3" s="33" t="s">
        <v>40</v>
      </c>
      <c r="E3" s="33" t="s">
        <v>41</v>
      </c>
      <c r="F3" s="33" t="s">
        <v>42</v>
      </c>
      <c r="G3" s="33" t="s">
        <v>43</v>
      </c>
      <c r="H3" s="33" t="s">
        <v>44</v>
      </c>
      <c r="I3" s="33" t="s">
        <v>45</v>
      </c>
      <c r="J3" s="33" t="s">
        <v>46</v>
      </c>
      <c r="K3" s="33" t="s">
        <v>47</v>
      </c>
      <c r="L3" s="33" t="s">
        <v>48</v>
      </c>
      <c r="M3" s="33" t="s">
        <v>49</v>
      </c>
    </row>
    <row r="4" spans="1:13" ht="28.5" x14ac:dyDescent="0.2">
      <c r="A4" s="81" t="s">
        <v>206</v>
      </c>
      <c r="B4" s="81" t="s">
        <v>51</v>
      </c>
      <c r="C4" s="81" t="s">
        <v>52</v>
      </c>
      <c r="D4" s="81" t="s">
        <v>51</v>
      </c>
      <c r="E4" s="81" t="s">
        <v>52</v>
      </c>
      <c r="F4" s="81" t="s">
        <v>51</v>
      </c>
      <c r="G4" s="81" t="s">
        <v>52</v>
      </c>
      <c r="H4" s="96">
        <v>134</v>
      </c>
      <c r="I4" s="409">
        <v>44593</v>
      </c>
      <c r="J4" s="409">
        <v>44926</v>
      </c>
      <c r="K4" s="409">
        <v>44593</v>
      </c>
      <c r="L4" s="81" t="s">
        <v>207</v>
      </c>
      <c r="M4" s="80"/>
    </row>
    <row r="5" spans="1:13" ht="28.5" x14ac:dyDescent="0.2">
      <c r="A5" s="90" t="s">
        <v>208</v>
      </c>
      <c r="B5" s="90" t="s">
        <v>60</v>
      </c>
      <c r="C5" s="90" t="s">
        <v>60</v>
      </c>
      <c r="D5" s="90" t="s">
        <v>60</v>
      </c>
      <c r="E5" s="90" t="s">
        <v>60</v>
      </c>
      <c r="F5" s="90" t="s">
        <v>60</v>
      </c>
      <c r="G5" s="90" t="s">
        <v>60</v>
      </c>
      <c r="H5" s="96">
        <v>33.6</v>
      </c>
      <c r="I5" s="409" t="s">
        <v>56</v>
      </c>
      <c r="J5" s="409">
        <v>2022</v>
      </c>
      <c r="K5" s="409">
        <v>44594</v>
      </c>
      <c r="L5" s="81" t="s">
        <v>207</v>
      </c>
      <c r="M5" s="80"/>
    </row>
    <row r="6" spans="1:13" ht="28.5" x14ac:dyDescent="0.2">
      <c r="A6" s="81" t="s">
        <v>209</v>
      </c>
      <c r="B6" s="81" t="s">
        <v>51</v>
      </c>
      <c r="C6" s="81" t="s">
        <v>52</v>
      </c>
      <c r="D6" s="81" t="s">
        <v>51</v>
      </c>
      <c r="E6" s="81" t="s">
        <v>52</v>
      </c>
      <c r="F6" s="81" t="s">
        <v>51</v>
      </c>
      <c r="G6" s="81" t="s">
        <v>52</v>
      </c>
      <c r="H6" s="96">
        <v>134</v>
      </c>
      <c r="I6" s="409">
        <v>44652</v>
      </c>
      <c r="J6" s="409">
        <v>44926</v>
      </c>
      <c r="K6" s="409">
        <v>44650</v>
      </c>
      <c r="L6" s="81" t="s">
        <v>207</v>
      </c>
      <c r="M6" s="80"/>
    </row>
    <row r="7" spans="1:13" ht="71.25" x14ac:dyDescent="0.2">
      <c r="A7" s="81" t="s">
        <v>210</v>
      </c>
      <c r="B7" s="81" t="s">
        <v>52</v>
      </c>
      <c r="C7" s="81" t="s">
        <v>51</v>
      </c>
      <c r="D7" s="81" t="s">
        <v>52</v>
      </c>
      <c r="E7" s="81" t="s">
        <v>52</v>
      </c>
      <c r="F7" s="81" t="s">
        <v>51</v>
      </c>
      <c r="G7" s="81" t="s">
        <v>52</v>
      </c>
      <c r="H7" s="96">
        <v>135</v>
      </c>
      <c r="I7" s="409">
        <v>44713</v>
      </c>
      <c r="J7" s="409">
        <v>45291</v>
      </c>
      <c r="K7" s="409">
        <v>44713</v>
      </c>
      <c r="L7" s="81" t="s">
        <v>207</v>
      </c>
      <c r="M7" s="80"/>
    </row>
    <row r="8" spans="1:13" ht="71.25" x14ac:dyDescent="0.2">
      <c r="A8" s="81" t="s">
        <v>211</v>
      </c>
      <c r="B8" s="81" t="s">
        <v>51</v>
      </c>
      <c r="C8" s="81" t="s">
        <v>51</v>
      </c>
      <c r="D8" s="81" t="s">
        <v>52</v>
      </c>
      <c r="E8" s="81" t="s">
        <v>51</v>
      </c>
      <c r="F8" s="81" t="s">
        <v>52</v>
      </c>
      <c r="G8" s="81" t="s">
        <v>52</v>
      </c>
      <c r="H8" s="96">
        <v>63.9</v>
      </c>
      <c r="I8" s="409">
        <v>44713</v>
      </c>
      <c r="J8" s="409">
        <v>45291</v>
      </c>
      <c r="K8" s="409">
        <v>44713</v>
      </c>
      <c r="L8" s="81" t="s">
        <v>207</v>
      </c>
      <c r="M8" s="80"/>
    </row>
    <row r="9" spans="1:13" ht="57" x14ac:dyDescent="0.2">
      <c r="A9" s="81" t="s">
        <v>212</v>
      </c>
      <c r="B9" s="81" t="s">
        <v>51</v>
      </c>
      <c r="C9" s="81" t="s">
        <v>52</v>
      </c>
      <c r="D9" s="81" t="s">
        <v>51</v>
      </c>
      <c r="E9" s="81" t="s">
        <v>52</v>
      </c>
      <c r="F9" s="81" t="s">
        <v>51</v>
      </c>
      <c r="G9" s="81" t="s">
        <v>52</v>
      </c>
      <c r="H9" s="96">
        <v>150.6</v>
      </c>
      <c r="I9" s="409">
        <v>44713</v>
      </c>
      <c r="J9" s="409">
        <v>45291</v>
      </c>
      <c r="K9" s="409">
        <v>44812</v>
      </c>
      <c r="L9" s="81" t="s">
        <v>207</v>
      </c>
      <c r="M9" s="80"/>
    </row>
    <row r="10" spans="1:13" ht="114" x14ac:dyDescent="0.2">
      <c r="A10" s="81" t="s">
        <v>213</v>
      </c>
      <c r="B10" s="81" t="s">
        <v>51</v>
      </c>
      <c r="C10" s="81" t="s">
        <v>52</v>
      </c>
      <c r="D10" s="81" t="s">
        <v>51</v>
      </c>
      <c r="E10" s="81" t="s">
        <v>52</v>
      </c>
      <c r="F10" s="81" t="s">
        <v>51</v>
      </c>
      <c r="G10" s="81" t="s">
        <v>52</v>
      </c>
      <c r="H10" s="96">
        <v>69.099999999999994</v>
      </c>
      <c r="I10" s="409">
        <v>44818</v>
      </c>
      <c r="J10" s="409">
        <v>45291</v>
      </c>
      <c r="K10" s="409">
        <v>44812</v>
      </c>
      <c r="L10" s="81" t="s">
        <v>207</v>
      </c>
      <c r="M10" s="80"/>
    </row>
    <row r="11" spans="1:13" ht="57" x14ac:dyDescent="0.2">
      <c r="A11" s="432" t="s">
        <v>214</v>
      </c>
      <c r="B11" s="435" t="s">
        <v>60</v>
      </c>
      <c r="C11" s="435" t="s">
        <v>60</v>
      </c>
      <c r="D11" s="435" t="s">
        <v>60</v>
      </c>
      <c r="E11" s="435" t="s">
        <v>60</v>
      </c>
      <c r="F11" s="435" t="s">
        <v>60</v>
      </c>
      <c r="G11" s="435" t="s">
        <v>60</v>
      </c>
      <c r="H11" s="433">
        <v>416</v>
      </c>
      <c r="I11" s="434">
        <v>44818</v>
      </c>
      <c r="J11" s="409">
        <v>45291</v>
      </c>
      <c r="K11" s="409">
        <v>44818</v>
      </c>
      <c r="L11" s="22" t="s">
        <v>215</v>
      </c>
      <c r="M11" s="80"/>
    </row>
    <row r="12" spans="1:13" ht="28.5" x14ac:dyDescent="0.2">
      <c r="A12" s="129" t="s">
        <v>216</v>
      </c>
      <c r="B12" s="129" t="s">
        <v>52</v>
      </c>
      <c r="C12" s="129" t="s">
        <v>52</v>
      </c>
      <c r="D12" s="129" t="s">
        <v>52</v>
      </c>
      <c r="E12" s="129" t="s">
        <v>52</v>
      </c>
      <c r="F12" s="129" t="s">
        <v>52</v>
      </c>
      <c r="G12" s="129" t="s">
        <v>51</v>
      </c>
      <c r="H12" s="175">
        <v>13450</v>
      </c>
      <c r="I12" s="409">
        <v>44818</v>
      </c>
      <c r="J12" s="409">
        <v>45291</v>
      </c>
      <c r="K12" s="408">
        <v>44813</v>
      </c>
      <c r="L12" s="22" t="s">
        <v>215</v>
      </c>
      <c r="M12" s="80"/>
    </row>
    <row r="13" spans="1:13" ht="42.75" x14ac:dyDescent="0.2">
      <c r="A13" s="45" t="s">
        <v>217</v>
      </c>
      <c r="B13" s="45" t="s">
        <v>51</v>
      </c>
      <c r="C13" s="45" t="s">
        <v>52</v>
      </c>
      <c r="D13" s="45" t="s">
        <v>52</v>
      </c>
      <c r="E13" s="45" t="s">
        <v>218</v>
      </c>
      <c r="F13" s="45" t="s">
        <v>51</v>
      </c>
      <c r="G13" s="45" t="s">
        <v>52</v>
      </c>
      <c r="H13" s="77">
        <v>13.4</v>
      </c>
      <c r="I13" s="409">
        <v>44818</v>
      </c>
      <c r="J13" s="409">
        <v>45291</v>
      </c>
      <c r="K13" s="408">
        <v>44813</v>
      </c>
      <c r="L13" s="149" t="s">
        <v>215</v>
      </c>
      <c r="M13" s="80"/>
    </row>
    <row r="14" spans="1:13" ht="85.5" x14ac:dyDescent="0.2">
      <c r="A14" s="81" t="s">
        <v>219</v>
      </c>
      <c r="B14" s="81" t="s">
        <v>51</v>
      </c>
      <c r="C14" s="81" t="s">
        <v>52</v>
      </c>
      <c r="D14" s="81" t="s">
        <v>51</v>
      </c>
      <c r="E14" s="81" t="s">
        <v>52</v>
      </c>
      <c r="F14" s="81" t="s">
        <v>51</v>
      </c>
      <c r="G14" s="81" t="s">
        <v>52</v>
      </c>
      <c r="H14" s="96">
        <v>680</v>
      </c>
      <c r="I14" s="409">
        <v>44835</v>
      </c>
      <c r="J14" s="409">
        <v>45230</v>
      </c>
      <c r="K14" s="409">
        <v>44827</v>
      </c>
      <c r="L14" s="149" t="s">
        <v>220</v>
      </c>
      <c r="M14" s="80"/>
    </row>
    <row r="15" spans="1:13" ht="57" x14ac:dyDescent="0.2">
      <c r="A15" s="81" t="s">
        <v>221</v>
      </c>
      <c r="B15" s="81" t="s">
        <v>51</v>
      </c>
      <c r="C15" s="81" t="s">
        <v>52</v>
      </c>
      <c r="D15" s="81" t="s">
        <v>51</v>
      </c>
      <c r="E15" s="81" t="s">
        <v>52</v>
      </c>
      <c r="F15" s="81" t="s">
        <v>51</v>
      </c>
      <c r="G15" s="81" t="s">
        <v>52</v>
      </c>
      <c r="H15" s="96">
        <v>150</v>
      </c>
      <c r="I15" s="202">
        <v>45201</v>
      </c>
      <c r="J15" s="409" t="s">
        <v>222</v>
      </c>
      <c r="K15" s="202">
        <v>45201</v>
      </c>
      <c r="L15" s="149" t="s">
        <v>223</v>
      </c>
    </row>
    <row r="16" spans="1:13" ht="57" x14ac:dyDescent="0.2">
      <c r="A16" s="81" t="s">
        <v>224</v>
      </c>
      <c r="B16" s="81" t="s">
        <v>51</v>
      </c>
      <c r="C16" s="81" t="s">
        <v>52</v>
      </c>
      <c r="D16" s="81" t="s">
        <v>51</v>
      </c>
      <c r="E16" s="81" t="s">
        <v>52</v>
      </c>
      <c r="F16" s="81" t="s">
        <v>51</v>
      </c>
      <c r="G16" s="81" t="s">
        <v>52</v>
      </c>
      <c r="H16" s="96">
        <v>40.299999999999997</v>
      </c>
      <c r="I16" s="202">
        <v>45202</v>
      </c>
      <c r="J16" s="409" t="s">
        <v>225</v>
      </c>
      <c r="K16" s="202">
        <v>45202</v>
      </c>
      <c r="L16" s="149" t="s">
        <v>223</v>
      </c>
    </row>
    <row r="17" spans="1:12" ht="57" x14ac:dyDescent="0.2">
      <c r="A17" s="81" t="s">
        <v>226</v>
      </c>
      <c r="B17" s="81" t="s">
        <v>51</v>
      </c>
      <c r="C17" s="81" t="s">
        <v>52</v>
      </c>
      <c r="D17" s="81" t="s">
        <v>51</v>
      </c>
      <c r="E17" s="81" t="s">
        <v>52</v>
      </c>
      <c r="F17" s="81" t="s">
        <v>51</v>
      </c>
      <c r="G17" s="81" t="s">
        <v>52</v>
      </c>
      <c r="H17" s="96">
        <v>13.4</v>
      </c>
      <c r="I17" s="202">
        <v>45203</v>
      </c>
      <c r="J17" s="409" t="s">
        <v>227</v>
      </c>
      <c r="K17" s="202">
        <v>45203</v>
      </c>
      <c r="L17" s="149" t="s">
        <v>223</v>
      </c>
    </row>
    <row r="18" spans="1:12" ht="71.25" x14ac:dyDescent="0.2">
      <c r="A18" s="81" t="s">
        <v>228</v>
      </c>
      <c r="B18" s="81" t="s">
        <v>52</v>
      </c>
      <c r="C18" s="81" t="s">
        <v>51</v>
      </c>
      <c r="D18" s="81" t="s">
        <v>52</v>
      </c>
      <c r="E18" s="81" t="s">
        <v>52</v>
      </c>
      <c r="F18" s="81" t="s">
        <v>52</v>
      </c>
      <c r="G18" s="81" t="s">
        <v>52</v>
      </c>
      <c r="H18" s="96">
        <v>42.3</v>
      </c>
      <c r="I18" s="202">
        <v>45204</v>
      </c>
      <c r="J18" s="409" t="s">
        <v>229</v>
      </c>
      <c r="K18" s="202">
        <v>45204</v>
      </c>
      <c r="L18" s="149" t="s">
        <v>223</v>
      </c>
    </row>
    <row r="19" spans="1:12" ht="71.25" x14ac:dyDescent="0.2">
      <c r="A19" s="81" t="s">
        <v>230</v>
      </c>
      <c r="B19" s="81" t="s">
        <v>51</v>
      </c>
      <c r="C19" s="81" t="s">
        <v>52</v>
      </c>
      <c r="D19" s="81" t="s">
        <v>51</v>
      </c>
      <c r="E19" s="81" t="s">
        <v>52</v>
      </c>
      <c r="F19" s="81" t="s">
        <v>51</v>
      </c>
      <c r="G19" s="81" t="s">
        <v>52</v>
      </c>
      <c r="H19" s="96">
        <v>10</v>
      </c>
      <c r="I19" s="202">
        <v>45205</v>
      </c>
      <c r="J19" s="409" t="s">
        <v>231</v>
      </c>
      <c r="K19" s="202">
        <v>45205</v>
      </c>
      <c r="L19" s="149" t="s">
        <v>223</v>
      </c>
    </row>
    <row r="20" spans="1:12" ht="71.25" x14ac:dyDescent="0.2">
      <c r="A20" s="81" t="s">
        <v>232</v>
      </c>
      <c r="B20" s="81" t="s">
        <v>52</v>
      </c>
      <c r="C20" s="81" t="s">
        <v>51</v>
      </c>
      <c r="D20" s="81" t="s">
        <v>51</v>
      </c>
      <c r="E20" s="81" t="s">
        <v>52</v>
      </c>
      <c r="F20" s="81" t="s">
        <v>51</v>
      </c>
      <c r="G20" s="81" t="s">
        <v>52</v>
      </c>
      <c r="H20" s="96">
        <v>4.7</v>
      </c>
      <c r="I20" s="202">
        <v>45206</v>
      </c>
      <c r="J20" s="409" t="s">
        <v>233</v>
      </c>
      <c r="K20" s="202">
        <v>45206</v>
      </c>
      <c r="L20" s="149" t="s">
        <v>223</v>
      </c>
    </row>
    <row r="21" spans="1:12" ht="71.25" x14ac:dyDescent="0.2">
      <c r="A21" s="81" t="s">
        <v>234</v>
      </c>
      <c r="B21" s="81" t="s">
        <v>52</v>
      </c>
      <c r="C21" s="81" t="s">
        <v>51</v>
      </c>
      <c r="D21" s="81" t="s">
        <v>51</v>
      </c>
      <c r="E21" s="81" t="s">
        <v>52</v>
      </c>
      <c r="F21" s="81" t="s">
        <v>51</v>
      </c>
      <c r="G21" s="81" t="s">
        <v>52</v>
      </c>
      <c r="H21" s="96">
        <v>2</v>
      </c>
      <c r="I21" s="202">
        <v>45207</v>
      </c>
      <c r="J21" s="409" t="s">
        <v>235</v>
      </c>
      <c r="K21" s="202">
        <v>45207</v>
      </c>
      <c r="L21" s="149" t="s">
        <v>223</v>
      </c>
    </row>
    <row r="22" spans="1:12" ht="57" x14ac:dyDescent="0.2">
      <c r="A22" s="81" t="s">
        <v>236</v>
      </c>
      <c r="B22" s="81" t="s">
        <v>52</v>
      </c>
      <c r="C22" s="81" t="s">
        <v>51</v>
      </c>
      <c r="D22" s="81" t="s">
        <v>51</v>
      </c>
      <c r="E22" s="81" t="s">
        <v>52</v>
      </c>
      <c r="F22" s="81" t="s">
        <v>51</v>
      </c>
      <c r="G22" s="81" t="s">
        <v>52</v>
      </c>
      <c r="H22" s="96">
        <v>6.7</v>
      </c>
      <c r="I22" s="202">
        <v>45208</v>
      </c>
      <c r="J22" s="409" t="s">
        <v>237</v>
      </c>
      <c r="K22" s="202">
        <v>45208</v>
      </c>
      <c r="L22" s="149" t="s">
        <v>223</v>
      </c>
    </row>
    <row r="23" spans="1:12" ht="71.25" x14ac:dyDescent="0.2">
      <c r="A23" s="81" t="s">
        <v>238</v>
      </c>
      <c r="B23" s="81" t="s">
        <v>51</v>
      </c>
      <c r="C23" s="81" t="s">
        <v>52</v>
      </c>
      <c r="D23" s="81" t="s">
        <v>51</v>
      </c>
      <c r="E23" s="81" t="s">
        <v>52</v>
      </c>
      <c r="F23" s="81" t="s">
        <v>51</v>
      </c>
      <c r="G23" s="81" t="s">
        <v>52</v>
      </c>
      <c r="H23" s="96">
        <v>1.6</v>
      </c>
      <c r="I23" s="202">
        <v>45209</v>
      </c>
      <c r="J23" s="409" t="s">
        <v>239</v>
      </c>
      <c r="K23" s="202">
        <v>45209</v>
      </c>
      <c r="L23" s="149" t="s">
        <v>223</v>
      </c>
    </row>
    <row r="24" spans="1:12" ht="57" x14ac:dyDescent="0.2">
      <c r="A24" s="81" t="s">
        <v>240</v>
      </c>
      <c r="B24" s="81" t="s">
        <v>51</v>
      </c>
      <c r="C24" s="81" t="s">
        <v>52</v>
      </c>
      <c r="D24" s="81" t="s">
        <v>51</v>
      </c>
      <c r="E24" s="81" t="s">
        <v>52</v>
      </c>
      <c r="F24" s="81" t="s">
        <v>51</v>
      </c>
      <c r="G24" s="81" t="s">
        <v>52</v>
      </c>
      <c r="H24" s="47">
        <v>16.8</v>
      </c>
      <c r="I24" s="202">
        <v>45210</v>
      </c>
      <c r="J24" s="409" t="s">
        <v>241</v>
      </c>
      <c r="K24" s="202">
        <v>45210</v>
      </c>
      <c r="L24" s="149" t="s">
        <v>223</v>
      </c>
    </row>
    <row r="25" spans="1:12" ht="57" x14ac:dyDescent="0.2">
      <c r="A25" s="81" t="s">
        <v>242</v>
      </c>
      <c r="B25" s="81" t="s">
        <v>51</v>
      </c>
      <c r="C25" s="81" t="s">
        <v>52</v>
      </c>
      <c r="D25" s="81" t="s">
        <v>51</v>
      </c>
      <c r="E25" s="81" t="s">
        <v>52</v>
      </c>
      <c r="F25" s="81" t="s">
        <v>51</v>
      </c>
      <c r="G25" s="81" t="s">
        <v>52</v>
      </c>
      <c r="H25" s="96">
        <v>3.4</v>
      </c>
      <c r="I25" s="202">
        <v>45211</v>
      </c>
      <c r="J25" s="409" t="s">
        <v>243</v>
      </c>
      <c r="K25" s="202">
        <v>45211</v>
      </c>
      <c r="L25" s="149" t="s">
        <v>223</v>
      </c>
    </row>
    <row r="26" spans="1:12" ht="71.25" x14ac:dyDescent="0.2">
      <c r="A26" s="90" t="s">
        <v>244</v>
      </c>
      <c r="B26" s="90" t="s">
        <v>60</v>
      </c>
      <c r="C26" s="90" t="s">
        <v>60</v>
      </c>
      <c r="D26" s="90" t="s">
        <v>60</v>
      </c>
      <c r="E26" s="90" t="s">
        <v>60</v>
      </c>
      <c r="F26" s="90" t="s">
        <v>60</v>
      </c>
      <c r="G26" s="90" t="s">
        <v>60</v>
      </c>
      <c r="H26" s="91">
        <v>26.9</v>
      </c>
      <c r="I26" s="202">
        <v>45212</v>
      </c>
      <c r="J26" s="409" t="s">
        <v>245</v>
      </c>
      <c r="K26" s="202">
        <v>45212</v>
      </c>
      <c r="L26" s="149" t="s">
        <v>223</v>
      </c>
    </row>
    <row r="27" spans="1:12" ht="57" x14ac:dyDescent="0.2">
      <c r="A27" s="81" t="s">
        <v>246</v>
      </c>
      <c r="B27" s="81" t="s">
        <v>51</v>
      </c>
      <c r="C27" s="81" t="s">
        <v>52</v>
      </c>
      <c r="D27" s="81" t="s">
        <v>51</v>
      </c>
      <c r="E27" s="81" t="s">
        <v>52</v>
      </c>
      <c r="F27" s="81" t="s">
        <v>51</v>
      </c>
      <c r="G27" s="81" t="s">
        <v>52</v>
      </c>
      <c r="H27" s="96">
        <v>1.3</v>
      </c>
      <c r="I27" s="202">
        <v>45213</v>
      </c>
      <c r="J27" s="409" t="s">
        <v>247</v>
      </c>
      <c r="K27" s="202">
        <v>45213</v>
      </c>
      <c r="L27" s="149" t="s">
        <v>223</v>
      </c>
    </row>
    <row r="28" spans="1:12" ht="15" thickBot="1" x14ac:dyDescent="0.25">
      <c r="A28" s="72"/>
      <c r="B28" s="72"/>
      <c r="C28" s="72"/>
      <c r="D28" s="72"/>
      <c r="E28" s="72"/>
      <c r="F28" s="72"/>
      <c r="G28" s="72"/>
      <c r="I28" s="263"/>
      <c r="J28" s="263"/>
      <c r="K28" s="263"/>
      <c r="L28" s="161"/>
    </row>
    <row r="29" spans="1:12" ht="15" x14ac:dyDescent="0.2">
      <c r="A29" s="60" t="s">
        <v>96</v>
      </c>
      <c r="B29" s="98" t="s">
        <v>51</v>
      </c>
      <c r="C29" s="98" t="s">
        <v>51</v>
      </c>
      <c r="D29" s="98"/>
      <c r="E29" s="98"/>
      <c r="F29" s="98"/>
      <c r="G29" s="98" t="s">
        <v>52</v>
      </c>
      <c r="H29" s="273">
        <f>SUMIF($G$4:$G$28,"no",$H$4:$H$28)</f>
        <v>1672.5</v>
      </c>
      <c r="I29" s="318"/>
      <c r="J29" s="318"/>
      <c r="K29" s="318"/>
      <c r="L29" s="56" t="s">
        <v>97</v>
      </c>
    </row>
    <row r="30" spans="1:12" x14ac:dyDescent="0.2">
      <c r="A30" s="62" t="s">
        <v>98</v>
      </c>
      <c r="B30" s="44" t="s">
        <v>51</v>
      </c>
      <c r="C30" s="44" t="s">
        <v>52</v>
      </c>
      <c r="D30" s="44" t="s">
        <v>51</v>
      </c>
      <c r="E30" s="44" t="s">
        <v>51</v>
      </c>
      <c r="F30" s="44" t="s">
        <v>51</v>
      </c>
      <c r="G30" s="44" t="s">
        <v>52</v>
      </c>
      <c r="H30" s="274">
        <f>SUMIFS(H4:H28, B4:B28, "yes")</f>
        <v>1481.8</v>
      </c>
      <c r="J30" s="318"/>
      <c r="K30" s="318"/>
      <c r="L30" s="56" t="s">
        <v>97</v>
      </c>
    </row>
    <row r="31" spans="1:12" ht="18.600000000000001" customHeight="1" x14ac:dyDescent="0.2">
      <c r="A31" s="62" t="s">
        <v>99</v>
      </c>
      <c r="B31" s="44" t="s">
        <v>51</v>
      </c>
      <c r="C31" s="44" t="s">
        <v>52</v>
      </c>
      <c r="D31" s="44" t="s">
        <v>51</v>
      </c>
      <c r="E31" s="44" t="s">
        <v>52</v>
      </c>
      <c r="F31" s="44" t="s">
        <v>51</v>
      </c>
      <c r="G31" s="44" t="s">
        <v>52</v>
      </c>
      <c r="H31" s="274">
        <f>SUMIFS($H$4:$H$28, $B$4:$B$28, "yes", $D$4:$D$28, "yes", $F$4:$F$28, "yes")</f>
        <v>1404.5</v>
      </c>
      <c r="I31" s="318"/>
      <c r="J31" s="318"/>
      <c r="K31" s="318"/>
      <c r="L31" s="56" t="s">
        <v>97</v>
      </c>
    </row>
    <row r="32" spans="1:12" ht="28.5" x14ac:dyDescent="0.2">
      <c r="A32" s="62" t="s">
        <v>100</v>
      </c>
      <c r="B32" s="44" t="s">
        <v>51</v>
      </c>
      <c r="C32" s="44" t="s">
        <v>52</v>
      </c>
      <c r="D32" s="44" t="s">
        <v>52</v>
      </c>
      <c r="E32" s="44" t="s">
        <v>52</v>
      </c>
      <c r="F32" s="44" t="s">
        <v>51</v>
      </c>
      <c r="G32" s="44" t="s">
        <v>52</v>
      </c>
      <c r="H32" s="274">
        <f>SUMIFS($H$4:$H$28, $B$4:$B$28, "yes", $D$4:$D$28, "no", $F$4:$F$28, "yes")</f>
        <v>13.4</v>
      </c>
      <c r="I32" s="318"/>
      <c r="J32" s="318"/>
      <c r="K32" s="318"/>
      <c r="L32" s="56" t="s">
        <v>97</v>
      </c>
    </row>
    <row r="33" spans="1:12" ht="28.5" x14ac:dyDescent="0.2">
      <c r="A33" s="62" t="s">
        <v>101</v>
      </c>
      <c r="B33" s="44" t="s">
        <v>51</v>
      </c>
      <c r="C33" s="44" t="s">
        <v>52</v>
      </c>
      <c r="D33" s="44" t="s">
        <v>51</v>
      </c>
      <c r="E33" s="44" t="s">
        <v>51</v>
      </c>
      <c r="F33" s="44" t="s">
        <v>52</v>
      </c>
      <c r="G33" s="44" t="s">
        <v>52</v>
      </c>
      <c r="H33" s="274">
        <f>SUMIFS($H$4:$H$28, $B$4:$B$28, "yes", $D$4:$D$28, "yes", $E$4:$E$28, "yes")</f>
        <v>0</v>
      </c>
      <c r="I33" s="318"/>
      <c r="J33" s="318"/>
      <c r="K33" s="318"/>
      <c r="L33" s="56" t="s">
        <v>97</v>
      </c>
    </row>
    <row r="34" spans="1:12" ht="28.5" x14ac:dyDescent="0.2">
      <c r="A34" s="62" t="s">
        <v>102</v>
      </c>
      <c r="B34" s="44" t="s">
        <v>51</v>
      </c>
      <c r="C34" s="44" t="s">
        <v>52</v>
      </c>
      <c r="D34" s="44" t="s">
        <v>52</v>
      </c>
      <c r="E34" s="44" t="s">
        <v>51</v>
      </c>
      <c r="F34" s="44" t="s">
        <v>52</v>
      </c>
      <c r="G34" s="44" t="s">
        <v>52</v>
      </c>
      <c r="H34" s="274">
        <f>SUMIFS($H$4:$H$28, $B$4:$B$28, "yes", $D$4:$D$28, "no", $E$4:$E$28, "yes")</f>
        <v>63.9</v>
      </c>
      <c r="L34" s="56" t="s">
        <v>97</v>
      </c>
    </row>
    <row r="35" spans="1:12" ht="17.100000000000001" customHeight="1" thickBot="1" x14ac:dyDescent="0.25">
      <c r="A35" s="133" t="s">
        <v>103</v>
      </c>
      <c r="B35" s="141" t="s">
        <v>52</v>
      </c>
      <c r="C35" s="142" t="s">
        <v>52</v>
      </c>
      <c r="D35" s="142" t="s">
        <v>52</v>
      </c>
      <c r="E35" s="142" t="s">
        <v>52</v>
      </c>
      <c r="F35" s="142" t="s">
        <v>52</v>
      </c>
      <c r="G35" s="141" t="s">
        <v>51</v>
      </c>
      <c r="H35" s="275">
        <f>H12</f>
        <v>13450</v>
      </c>
      <c r="L35" s="56" t="s">
        <v>97</v>
      </c>
    </row>
    <row r="36" spans="1:12" ht="17.100000000000001" customHeight="1" x14ac:dyDescent="0.2">
      <c r="A36" s="158"/>
      <c r="B36" s="159"/>
      <c r="C36" s="160"/>
      <c r="D36" s="160"/>
      <c r="E36" s="160"/>
      <c r="F36" s="160"/>
      <c r="G36" s="159"/>
      <c r="H36" s="305"/>
    </row>
    <row r="37" spans="1:12" ht="17.100000000000001" customHeight="1" x14ac:dyDescent="0.2"/>
    <row r="38" spans="1:12" ht="17.100000000000001" customHeight="1" x14ac:dyDescent="0.2">
      <c r="A38" s="396" t="s">
        <v>104</v>
      </c>
      <c r="B38" s="5"/>
      <c r="C38" s="5"/>
      <c r="D38" s="5"/>
      <c r="E38" s="5"/>
      <c r="F38" s="5"/>
      <c r="G38" s="5"/>
    </row>
    <row r="39" spans="1:12" ht="17.100000000000001" customHeight="1" x14ac:dyDescent="0.2"/>
    <row r="40" spans="1:12" ht="54.95" customHeight="1" x14ac:dyDescent="0.2"/>
    <row r="41" spans="1:12" ht="96.6" customHeight="1" x14ac:dyDescent="0.2"/>
    <row r="42" spans="1:12" ht="114" customHeight="1" x14ac:dyDescent="0.2"/>
    <row r="43" spans="1:12" ht="96.6" customHeight="1" x14ac:dyDescent="0.2"/>
    <row r="44" spans="1:12" ht="41.1" customHeight="1" x14ac:dyDescent="0.2"/>
    <row r="45" spans="1:12" ht="54.95" customHeight="1" x14ac:dyDescent="0.2"/>
    <row r="46" spans="1:12" ht="96.95" customHeight="1" x14ac:dyDescent="0.2"/>
    <row r="47" spans="1:12" ht="17.100000000000001" customHeight="1" x14ac:dyDescent="0.2"/>
    <row r="48" spans="1:12" ht="17.100000000000001" customHeight="1" x14ac:dyDescent="0.2"/>
  </sheetData>
  <phoneticPr fontId="11" type="noConversion"/>
  <hyperlinks>
    <hyperlink ref="L11" r:id="rId1" xr:uid="{29BF3966-A1C9-49A2-BE9F-7671CBCFAF8E}"/>
    <hyperlink ref="L14" r:id="rId2" xr:uid="{F98E70D6-E5FB-40E7-81AA-17283B61FB3C}"/>
    <hyperlink ref="L12" r:id="rId3" xr:uid="{B7534D33-19A2-4A06-B0B7-9828418BCBFF}"/>
  </hyperlinks>
  <pageMargins left="0.7" right="0.7" top="0.75" bottom="0.75" header="0.3" footer="0.3"/>
  <pageSetup paperSize="9" orientation="portrait" r:id="rId4"/>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800b4a7-713e-40fb-b259-074d23fe1c46">
      <Terms xmlns="http://schemas.microsoft.com/office/infopath/2007/PartnerControls"/>
    </lcf76f155ced4ddcb4097134ff3c332f>
    <TaxCatchAll xmlns="b17ea8e4-3fb0-4555-9c20-069a19b46cb2" xsi:nil="true"/>
    <ResearchArea xmlns="a800b4a7-713e-40fb-b259-074d23fe1c46">
      <Value>Green Economy</Value>
    </ResearchArea>
    <LinktoPublication xmlns="a800b4a7-713e-40fb-b259-074d23fe1c46" xsi:nil="true"/>
    <FinalTitle xmlns="a800b4a7-713e-40fb-b259-074d23fe1c46" xsi:nil="true"/>
    <ProjectType xmlns="a800b4a7-713e-40fb-b259-074d23fe1c46">
      <Value>Dataset</Value>
    </ProjectType>
    <Authors xmlns="b17ea8e4-3fb0-4555-9c20-069a19b46cb2">
      <UserInfo>
        <DisplayName>Giovanni Sgaravatti</DisplayName>
        <AccountId>21</AccountId>
        <AccountType/>
      </UserInfo>
      <UserInfo>
        <DisplayName>Simone Tagliapietra</DisplayName>
        <AccountId>33</AccountId>
        <AccountType/>
      </UserInfo>
      <UserInfo>
        <DisplayName>Georg Zachmann</DisplayName>
        <AccountId>44</AccountId>
        <AccountType/>
      </UserInfo>
      <UserInfo>
        <DisplayName>Cecilia Trasi</DisplayName>
        <AccountId>341</AccountId>
        <AccountType/>
      </UserInfo>
    </Autho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608FA096EBB4B4B8A364436FE5AF333" ma:contentTypeVersion="22" ma:contentTypeDescription="Create a new document." ma:contentTypeScope="" ma:versionID="37b273fa7499e53972d99260b5ad6b79">
  <xsd:schema xmlns:xsd="http://www.w3.org/2001/XMLSchema" xmlns:xs="http://www.w3.org/2001/XMLSchema" xmlns:p="http://schemas.microsoft.com/office/2006/metadata/properties" xmlns:ns2="b17ea8e4-3fb0-4555-9c20-069a19b46cb2" xmlns:ns3="a800b4a7-713e-40fb-b259-074d23fe1c46" targetNamespace="http://schemas.microsoft.com/office/2006/metadata/properties" ma:root="true" ma:fieldsID="27d2aa53d1a7a1b4b9fa29118811426b" ns2:_="" ns3:_="">
    <xsd:import namespace="b17ea8e4-3fb0-4555-9c20-069a19b46cb2"/>
    <xsd:import namespace="a800b4a7-713e-40fb-b259-074d23fe1c46"/>
    <xsd:element name="properties">
      <xsd:complexType>
        <xsd:sequence>
          <xsd:element name="documentManagement">
            <xsd:complexType>
              <xsd:all>
                <xsd:element ref="ns2:Authors"/>
                <xsd:element ref="ns3:MediaServiceMetadata" minOccurs="0"/>
                <xsd:element ref="ns3:MediaServiceFastMetadata" minOccurs="0"/>
                <xsd:element ref="ns3:ProjectType" minOccurs="0"/>
                <xsd:element ref="ns3:ResearchArea" minOccurs="0"/>
                <xsd:element ref="ns3:FinalTitle" minOccurs="0"/>
                <xsd:element ref="ns3:LinktoPublication" minOccurs="0"/>
                <xsd:element ref="ns3:MediaServiceAutoKeyPoints" minOccurs="0"/>
                <xsd:element ref="ns3:MediaServiceKeyPoints" minOccurs="0"/>
                <xsd:element ref="ns2:SharedWithUsers" minOccurs="0"/>
                <xsd:element ref="ns2:SharedWithDetails"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DateTaken"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7ea8e4-3fb0-4555-9c20-069a19b46cb2" elementFormDefault="qualified">
    <xsd:import namespace="http://schemas.microsoft.com/office/2006/documentManagement/types"/>
    <xsd:import namespace="http://schemas.microsoft.com/office/infopath/2007/PartnerControls"/>
    <xsd:element name="Authors" ma:index="8" ma:displayName="Authors" ma:list="UserInfo" ma:internalName="Authors">
      <xsd:complexType>
        <xsd:complexContent>
          <xsd:extension base="dms:UserMulti">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7" nillable="true" ma:displayName="Taxonomy Catch All Column" ma:hidden="true" ma:list="{e7100b99-a3f9-4eb5-bbd8-950591438255}" ma:internalName="TaxCatchAll" ma:showField="CatchAllData" ma:web="b17ea8e4-3fb0-4555-9c20-069a19b46c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800b4a7-713e-40fb-b259-074d23fe1c46"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ProjectType" ma:index="11" nillable="true" ma:displayName="Project Type" ma:description="List the type of project. In case of projects with several outputs you can list more than one type." ma:format="Dropdown" ma:internalName="ProjectType" ma:requiredMultiChoice="true">
      <xsd:complexType>
        <xsd:complexContent>
          <xsd:extension base="dms:MultiChoice">
            <xsd:sequence>
              <xsd:element name="Value" maxOccurs="unbounded" minOccurs="0" nillable="true">
                <xsd:simpleType>
                  <xsd:restriction base="dms:Choice">
                    <xsd:enumeration value="Blog"/>
                    <xsd:enumeration value="Opinion"/>
                    <xsd:enumeration value="Working paper"/>
                    <xsd:enumeration value="Policy paper"/>
                    <xsd:enumeration value="Dataset"/>
                    <xsd:enumeration value="Memos"/>
                    <xsd:enumeration value="Other"/>
                  </xsd:restriction>
                </xsd:simpleType>
              </xsd:element>
            </xsd:sequence>
          </xsd:extension>
        </xsd:complexContent>
      </xsd:complexType>
    </xsd:element>
    <xsd:element name="ResearchArea" ma:index="12" nillable="true" ma:displayName="Research Area" ma:description="List the relevant research areas." ma:format="Dropdown" ma:internalName="ResearchArea" ma:requiredMultiChoice="true">
      <xsd:complexType>
        <xsd:complexContent>
          <xsd:extension base="dms:MultiChoice">
            <xsd:sequence>
              <xsd:element name="Value" maxOccurs="unbounded" minOccurs="0" nillable="true">
                <xsd:simpleType>
                  <xsd:restriction base="dms:Choice">
                    <xsd:enumeration value="European Governance"/>
                    <xsd:enumeration value="Macroeconomic Policy"/>
                    <xsd:enumeration value="Banking and Capital Markets"/>
                    <xsd:enumeration value="Global Economy and Trade"/>
                    <xsd:enumeration value="Green Economy"/>
                    <xsd:enumeration value="Digital Economy and Innovation"/>
                    <xsd:enumeration value="Inclusive Growth"/>
                  </xsd:restriction>
                </xsd:simpleType>
              </xsd:element>
            </xsd:sequence>
          </xsd:extension>
        </xsd:complexContent>
      </xsd:complexType>
    </xsd:element>
    <xsd:element name="FinalTitle" ma:index="13" nillable="true" ma:displayName="Final Title" ma:description="List the final title of the Outputs." ma:format="Dropdown" ma:internalName="FinalTitle">
      <xsd:simpleType>
        <xsd:restriction base="dms:Note">
          <xsd:maxLength value="255"/>
        </xsd:restriction>
      </xsd:simpleType>
    </xsd:element>
    <xsd:element name="LinktoPublication" ma:index="14" nillable="true" ma:displayName="Link to Publication" ma:description="List the links to the published outputs." ma:format="Dropdown" ma:internalName="LinktoPublication">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LengthInSeconds" ma:index="23" nillable="true" ma:displayName="MediaLengthInSeconds" ma:hidden="true" ma:internalName="MediaLengthInSeconds" ma:readOnly="true">
      <xsd:simpleType>
        <xsd:restriction base="dms:Unknown"/>
      </xsd:simpleType>
    </xsd:element>
    <xsd:element name="MediaServiceDateTaken" ma:index="24" nillable="true" ma:displayName="MediaServiceDateTaken" ma:hidden="true" ma:internalName="MediaServiceDateTaken"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b6bd7f95-f976-4bc6-a03e-1dde3d09eb9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8"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26DD51C-8B4C-4D4E-82A6-F3AAD2A7364C}">
  <ds:schemaRefs>
    <ds:schemaRef ds:uri="http://schemas.microsoft.com/sharepoint/v3/contenttype/forms"/>
  </ds:schemaRefs>
</ds:datastoreItem>
</file>

<file path=customXml/itemProps2.xml><?xml version="1.0" encoding="utf-8"?>
<ds:datastoreItem xmlns:ds="http://schemas.openxmlformats.org/officeDocument/2006/customXml" ds:itemID="{9E36347D-A42E-44E4-8F41-B170BA63D330}">
  <ds:schemaRefs>
    <ds:schemaRef ds:uri="http://schemas.microsoft.com/office/2006/metadata/properties"/>
    <ds:schemaRef ds:uri="http://schemas.microsoft.com/office/infopath/2007/PartnerControls"/>
    <ds:schemaRef ds:uri="a800b4a7-713e-40fb-b259-074d23fe1c46"/>
    <ds:schemaRef ds:uri="b17ea8e4-3fb0-4555-9c20-069a19b46cb2"/>
  </ds:schemaRefs>
</ds:datastoreItem>
</file>

<file path=customXml/itemProps3.xml><?xml version="1.0" encoding="utf-8"?>
<ds:datastoreItem xmlns:ds="http://schemas.openxmlformats.org/officeDocument/2006/customXml" ds:itemID="{63297E7D-E82D-4A77-AB1B-CDA8C7EE1B7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Index</vt:lpstr>
      <vt:lpstr>Methodology</vt:lpstr>
      <vt:lpstr>Austria</vt:lpstr>
      <vt:lpstr>Belgium</vt:lpstr>
      <vt:lpstr>Bulgaria</vt:lpstr>
      <vt:lpstr>Croatia</vt:lpstr>
      <vt:lpstr>Cyprus</vt:lpstr>
      <vt:lpstr>Czechia</vt:lpstr>
      <vt:lpstr>Denmark</vt:lpstr>
      <vt:lpstr>Estonia</vt:lpstr>
      <vt:lpstr>Finland</vt:lpstr>
      <vt:lpstr>France</vt:lpstr>
      <vt:lpstr>Germany</vt:lpstr>
      <vt:lpstr>Greece</vt:lpstr>
      <vt:lpstr>Hungary</vt:lpstr>
      <vt:lpstr>Ireland</vt:lpstr>
      <vt:lpstr>Italy</vt:lpstr>
      <vt:lpstr>Latvia</vt:lpstr>
      <vt:lpstr>Lithuania</vt:lpstr>
      <vt:lpstr>Luxembourg</vt:lpstr>
      <vt:lpstr>Malta</vt:lpstr>
      <vt:lpstr>Netherlands</vt:lpstr>
      <vt:lpstr>Norway</vt:lpstr>
      <vt:lpstr>Poland</vt:lpstr>
      <vt:lpstr>Portugal</vt:lpstr>
      <vt:lpstr>Romania</vt:lpstr>
      <vt:lpstr>Slovakia</vt:lpstr>
      <vt:lpstr>Slovenia</vt:lpstr>
      <vt:lpstr>Spain</vt:lpstr>
      <vt:lpstr>Sweden</vt:lpstr>
      <vt:lpstr>UK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Online2PDF.com</dc:creator>
  <cp:keywords/>
  <dc:description/>
  <cp:lastModifiedBy>Giovanni Sgaravatti</cp:lastModifiedBy>
  <cp:revision/>
  <dcterms:created xsi:type="dcterms:W3CDTF">2022-11-16T10:52:47Z</dcterms:created>
  <dcterms:modified xsi:type="dcterms:W3CDTF">2024-01-10T11:36:13Z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0x0101005608FA096EBB4B4B8A364436FE5AF333</vt:lpwstr>
  </property>
  <property fmtid="{D5CDD505-2E9C-101B-9397-08002B2CF9AE}" pid="3" name="MediaServiceImageTags">
    <vt:lpwstr/>
  </property>
  <property fmtid="{D5CDD505-2E9C-101B-9397-08002B2CF9AE}" pid="4" name="_docset_NoMedatataSyncRequired">
    <vt:lpwstr>False</vt:lpwstr>
  </property>
</Properties>
</file>