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24226"/>
  <xr:revisionPtr revIDLastSave="0" documentId="8_{E445BE9B-0E41-4ED2-865F-5EB1F7B5C660}" xr6:coauthVersionLast="47" xr6:coauthVersionMax="47" xr10:uidLastSave="{00000000-0000-0000-0000-000000000000}"/>
  <bookViews>
    <workbookView xWindow="-108" yWindow="-108" windowWidth="23256" windowHeight="12456" firstSheet="4" activeTab="4" xr2:uid="{00000000-000D-0000-FFFF-FFFF00000000}"/>
  </bookViews>
  <sheets>
    <sheet name="Menu" sheetId="73" r:id="rId1"/>
    <sheet name="Gráf1" sheetId="74" state="hidden" r:id="rId2"/>
    <sheet name="OrçamentoVenda." sheetId="81" state="hidden" r:id="rId3"/>
    <sheet name="Plan1" sheetId="72" state="hidden" r:id="rId4"/>
    <sheet name="Controle" sheetId="64" r:id="rId5"/>
    <sheet name="Gráficos" sheetId="75" r:id="rId6"/>
    <sheet name="Fundações" sheetId="61" r:id="rId7"/>
    <sheet name="Estrutura" sheetId="88" r:id="rId8"/>
    <sheet name="AlvenariaEsquadrias" sheetId="89" r:id="rId9"/>
    <sheet name="QuantitativoInt." sheetId="90" r:id="rId10"/>
    <sheet name="QuantitativoExt." sheetId="91" r:id="rId11"/>
    <sheet name="Elétrica" sheetId="92" r:id="rId12"/>
    <sheet name="Hidráulica" sheetId="94" r:id="rId13"/>
    <sheet name="Telhado" sheetId="95" r:id="rId14"/>
    <sheet name="Serviçosgerais" sheetId="93" r:id="rId15"/>
    <sheet name="Composiçãodecusto" sheetId="87" r:id="rId16"/>
    <sheet name="Alvenaria" sheetId="78" state="hidden" r:id="rId17"/>
    <sheet name="Plan2" sheetId="79" state="hidden" r:id="rId18"/>
  </sheets>
  <definedNames>
    <definedName name="_xlnm.Print_Area" localSheetId="4">Controle!$B$10:$B$246</definedName>
    <definedName name="_xlnm.Print_Titles" localSheetId="4">Controle!#REF!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8" i="64" l="1"/>
  <c r="G169" i="64"/>
  <c r="G176" i="64" s="1"/>
  <c r="F181" i="64"/>
  <c r="H181" i="64" s="1"/>
  <c r="F180" i="64"/>
  <c r="F179" i="64"/>
  <c r="H179" i="64" s="1"/>
  <c r="F170" i="64"/>
  <c r="H170" i="64" s="1"/>
  <c r="F171" i="64"/>
  <c r="B38" i="88"/>
  <c r="C38" i="88"/>
  <c r="D38" i="88"/>
  <c r="F218" i="64"/>
  <c r="H218" i="64" s="1"/>
  <c r="H175" i="64"/>
  <c r="F184" i="64"/>
  <c r="H184" i="64" s="1"/>
  <c r="F185" i="64"/>
  <c r="H185" i="64" s="1"/>
  <c r="G141" i="64"/>
  <c r="G136" i="64"/>
  <c r="F115" i="64"/>
  <c r="F118" i="64"/>
  <c r="F199" i="64"/>
  <c r="G188" i="64"/>
  <c r="G186" i="64"/>
  <c r="G154" i="64"/>
  <c r="G101" i="64"/>
  <c r="G19" i="64"/>
  <c r="G21" i="64"/>
  <c r="G23" i="64"/>
  <c r="G25" i="64"/>
  <c r="G27" i="64"/>
  <c r="G29" i="64"/>
  <c r="G31" i="64"/>
  <c r="G33" i="64"/>
  <c r="G11" i="64"/>
  <c r="G113" i="64"/>
  <c r="G143" i="64"/>
  <c r="F145" i="64"/>
  <c r="H145" i="64" s="1"/>
  <c r="F146" i="64"/>
  <c r="H146" i="64" s="1"/>
  <c r="F156" i="64"/>
  <c r="H156" i="64" s="1"/>
  <c r="G152" i="64"/>
  <c r="C153" i="64"/>
  <c r="F142" i="64"/>
  <c r="F141" i="64" s="1"/>
  <c r="F104" i="64"/>
  <c r="H104" i="64" s="1"/>
  <c r="F89" i="64"/>
  <c r="H89" i="64" s="1"/>
  <c r="F90" i="64"/>
  <c r="H90" i="64" s="1"/>
  <c r="G80" i="64"/>
  <c r="G77" i="64"/>
  <c r="G71" i="64"/>
  <c r="G56" i="64"/>
  <c r="F74" i="64"/>
  <c r="H74" i="64" s="1"/>
  <c r="F69" i="64"/>
  <c r="H69" i="64" s="1"/>
  <c r="F67" i="64"/>
  <c r="H79" i="64" s="1"/>
  <c r="F47" i="64"/>
  <c r="H47" i="64" s="1"/>
  <c r="F48" i="64"/>
  <c r="H48" i="64" s="1"/>
  <c r="F49" i="64"/>
  <c r="H49" i="64" s="1"/>
  <c r="F82" i="64"/>
  <c r="H82" i="64" s="1"/>
  <c r="F79" i="64"/>
  <c r="F58" i="64"/>
  <c r="H58" i="64" s="1"/>
  <c r="F39" i="64"/>
  <c r="H39" i="64" s="1"/>
  <c r="C26" i="64"/>
  <c r="F22" i="64"/>
  <c r="F15" i="64"/>
  <c r="H15" i="64" s="1"/>
  <c r="F12" i="64"/>
  <c r="H12" i="64" s="1"/>
  <c r="F13" i="64"/>
  <c r="H13" i="64" s="1"/>
  <c r="F14" i="64"/>
  <c r="H14" i="64" s="1"/>
  <c r="G35" i="64" l="1"/>
  <c r="F155" i="64"/>
  <c r="F157" i="64"/>
  <c r="H157" i="64" s="1"/>
  <c r="F153" i="64"/>
  <c r="H153" i="64" s="1"/>
  <c r="H67" i="64"/>
  <c r="H142" i="64"/>
  <c r="H22" i="64"/>
  <c r="F21" i="64"/>
  <c r="H21" i="64" s="1"/>
  <c r="H155" i="64" l="1"/>
  <c r="F152" i="64"/>
  <c r="E32" i="89" l="1"/>
  <c r="N32" i="89" s="1"/>
  <c r="E31" i="89"/>
  <c r="N31" i="89" s="1"/>
  <c r="E28" i="89"/>
  <c r="N28" i="89" s="1"/>
  <c r="F243" i="64"/>
  <c r="F98" i="64"/>
  <c r="H98" i="64" s="1"/>
  <c r="E89" i="89"/>
  <c r="N89" i="89" s="1"/>
  <c r="E88" i="89"/>
  <c r="N88" i="89" s="1"/>
  <c r="E87" i="89"/>
  <c r="N87" i="89" s="1"/>
  <c r="E86" i="89"/>
  <c r="N86" i="89" s="1"/>
  <c r="E85" i="89"/>
  <c r="N85" i="89" s="1"/>
  <c r="E84" i="89"/>
  <c r="N84" i="89" s="1"/>
  <c r="E83" i="89"/>
  <c r="N83" i="89" s="1"/>
  <c r="E82" i="89"/>
  <c r="N82" i="89" s="1"/>
  <c r="E81" i="89"/>
  <c r="N81" i="89" s="1"/>
  <c r="L31" i="90"/>
  <c r="P31" i="90"/>
  <c r="Q31" i="90"/>
  <c r="S31" i="90"/>
  <c r="T31" i="90"/>
  <c r="U31" i="90"/>
  <c r="V31" i="90"/>
  <c r="W31" i="90"/>
  <c r="E75" i="89"/>
  <c r="N75" i="89" s="1"/>
  <c r="E69" i="89"/>
  <c r="N69" i="89" s="1"/>
  <c r="E68" i="89"/>
  <c r="N68" i="89" s="1"/>
  <c r="E67" i="89"/>
  <c r="N67" i="89" s="1"/>
  <c r="E66" i="89"/>
  <c r="N66" i="89" s="1"/>
  <c r="E65" i="89"/>
  <c r="N65" i="89" s="1"/>
  <c r="E64" i="89"/>
  <c r="N64" i="89" s="1"/>
  <c r="E63" i="89"/>
  <c r="N63" i="89" s="1"/>
  <c r="E62" i="89"/>
  <c r="N62" i="89" s="1"/>
  <c r="E61" i="89"/>
  <c r="N61" i="89" s="1"/>
  <c r="E60" i="89"/>
  <c r="N60" i="89" s="1"/>
  <c r="E59" i="89"/>
  <c r="N59" i="89" s="1"/>
  <c r="E58" i="89"/>
  <c r="N58" i="89" s="1"/>
  <c r="E57" i="89"/>
  <c r="N57" i="89" s="1"/>
  <c r="E56" i="89"/>
  <c r="N56" i="89" s="1"/>
  <c r="E55" i="89"/>
  <c r="N55" i="89" s="1"/>
  <c r="E54" i="89"/>
  <c r="N54" i="89" s="1"/>
  <c r="E53" i="89"/>
  <c r="N53" i="89" s="1"/>
  <c r="E52" i="89"/>
  <c r="N52" i="89" s="1"/>
  <c r="E51" i="89"/>
  <c r="N51" i="89" s="1"/>
  <c r="E50" i="89"/>
  <c r="N50" i="89" s="1"/>
  <c r="E49" i="89"/>
  <c r="N49" i="89" s="1"/>
  <c r="E48" i="89"/>
  <c r="N48" i="89" s="1"/>
  <c r="E47" i="89"/>
  <c r="N47" i="89" s="1"/>
  <c r="E46" i="89"/>
  <c r="N46" i="89" s="1"/>
  <c r="E45" i="89"/>
  <c r="N45" i="89" s="1"/>
  <c r="E44" i="89"/>
  <c r="N44" i="89" s="1"/>
  <c r="E43" i="89"/>
  <c r="N43" i="89" s="1"/>
  <c r="E42" i="89"/>
  <c r="N42" i="89" s="1"/>
  <c r="E41" i="89"/>
  <c r="N41" i="89" s="1"/>
  <c r="E40" i="89"/>
  <c r="N40" i="89" s="1"/>
  <c r="E39" i="89"/>
  <c r="N39" i="89" s="1"/>
  <c r="E8" i="91"/>
  <c r="E7" i="91"/>
  <c r="E6" i="91"/>
  <c r="E9" i="89"/>
  <c r="N9" i="89" s="1"/>
  <c r="E29" i="89"/>
  <c r="N29" i="89" s="1"/>
  <c r="E10" i="89"/>
  <c r="N10" i="89" s="1"/>
  <c r="E11" i="89"/>
  <c r="N11" i="89" s="1"/>
  <c r="E12" i="89"/>
  <c r="N12" i="89" s="1"/>
  <c r="E13" i="89"/>
  <c r="N13" i="89" s="1"/>
  <c r="E14" i="89"/>
  <c r="N14" i="89" s="1"/>
  <c r="E15" i="89"/>
  <c r="N15" i="89" s="1"/>
  <c r="E30" i="89"/>
  <c r="N30" i="89" s="1"/>
  <c r="E16" i="89"/>
  <c r="N16" i="89" s="1"/>
  <c r="E17" i="89"/>
  <c r="N17" i="89" s="1"/>
  <c r="E18" i="89"/>
  <c r="N18" i="89" s="1"/>
  <c r="E19" i="89"/>
  <c r="N19" i="89" s="1"/>
  <c r="E20" i="89"/>
  <c r="N20" i="89" s="1"/>
  <c r="E21" i="89"/>
  <c r="N21" i="89" s="1"/>
  <c r="E22" i="89"/>
  <c r="N22" i="89" s="1"/>
  <c r="E23" i="89"/>
  <c r="N23" i="89" s="1"/>
  <c r="E24" i="89"/>
  <c r="N24" i="89" s="1"/>
  <c r="E25" i="89"/>
  <c r="N25" i="89" s="1"/>
  <c r="E26" i="89"/>
  <c r="N26" i="89" s="1"/>
  <c r="E27" i="89"/>
  <c r="N27" i="89" s="1"/>
  <c r="E33" i="89"/>
  <c r="N33" i="89" s="1"/>
  <c r="E8" i="89"/>
  <c r="N8" i="89" s="1"/>
  <c r="F53" i="64" l="1"/>
  <c r="H53" i="64" s="1"/>
  <c r="B39" i="88"/>
  <c r="R31" i="90"/>
  <c r="Y31" i="90"/>
  <c r="Z31" i="90"/>
  <c r="AA31" i="90"/>
  <c r="N92" i="89"/>
  <c r="N91" i="89"/>
  <c r="C39" i="88"/>
  <c r="M31" i="90"/>
  <c r="K31" i="90"/>
  <c r="E9" i="91"/>
  <c r="D39" i="88" l="1"/>
  <c r="F73" i="64"/>
  <c r="H73" i="64" s="1"/>
  <c r="O31" i="90"/>
  <c r="F117" i="64"/>
  <c r="F114" i="64"/>
  <c r="F116" i="64"/>
  <c r="N31" i="90"/>
  <c r="F130" i="64" s="1"/>
  <c r="J31" i="90"/>
  <c r="I31" i="90"/>
  <c r="C112" i="64" s="1"/>
  <c r="E10" i="91"/>
  <c r="C124" i="64"/>
  <c r="B49" i="75"/>
  <c r="K46" i="75"/>
  <c r="B48" i="75"/>
  <c r="B47" i="75"/>
  <c r="B46" i="75"/>
  <c r="B93" i="75"/>
  <c r="B92" i="75"/>
  <c r="B91" i="75"/>
  <c r="B90" i="75"/>
  <c r="B89" i="75"/>
  <c r="B88" i="75"/>
  <c r="B87" i="75"/>
  <c r="B86" i="75"/>
  <c r="B85" i="75"/>
  <c r="B84" i="75"/>
  <c r="B83" i="75"/>
  <c r="B82" i="75"/>
  <c r="B81" i="75"/>
  <c r="B80" i="75"/>
  <c r="B79" i="75"/>
  <c r="B78" i="75"/>
  <c r="B77" i="75"/>
  <c r="F236" i="64"/>
  <c r="F245" i="64"/>
  <c r="F173" i="64"/>
  <c r="H173" i="64" s="1"/>
  <c r="G230" i="64"/>
  <c r="F133" i="64"/>
  <c r="F131" i="64"/>
  <c r="F151" i="64"/>
  <c r="H114" i="64" l="1"/>
  <c r="F113" i="64"/>
  <c r="X31" i="90"/>
  <c r="F97" i="64"/>
  <c r="F84" i="64"/>
  <c r="F81" i="64"/>
  <c r="F80" i="64" s="1"/>
  <c r="F78" i="64"/>
  <c r="F77" i="64" s="1"/>
  <c r="F75" i="64"/>
  <c r="F72" i="64"/>
  <c r="F66" i="64"/>
  <c r="H66" i="64" s="1"/>
  <c r="F76" i="64"/>
  <c r="F16" i="64"/>
  <c r="F11" i="64" s="1"/>
  <c r="F20" i="64"/>
  <c r="G239" i="64"/>
  <c r="G244" i="64"/>
  <c r="F244" i="64"/>
  <c r="G214" i="64"/>
  <c r="G224" i="64" s="1"/>
  <c r="F221" i="64"/>
  <c r="H221" i="64" s="1"/>
  <c r="G226" i="64"/>
  <c r="G228" i="64" s="1"/>
  <c r="F220" i="64"/>
  <c r="F223" i="64"/>
  <c r="H223" i="64" s="1"/>
  <c r="G87" i="64"/>
  <c r="G99" i="64" s="1"/>
  <c r="F71" i="64" l="1"/>
  <c r="G51" i="64"/>
  <c r="G45" i="64"/>
  <c r="G194" i="64"/>
  <c r="G192" i="64"/>
  <c r="G147" i="64"/>
  <c r="G159" i="64" s="1"/>
  <c r="G61" i="64" l="1"/>
  <c r="F235" i="64"/>
  <c r="H235" i="64" s="1"/>
  <c r="F234" i="64"/>
  <c r="H234" i="64" s="1"/>
  <c r="F233" i="64"/>
  <c r="H233" i="64" s="1"/>
  <c r="F232" i="64"/>
  <c r="H232" i="64" s="1"/>
  <c r="F231" i="64"/>
  <c r="H231" i="64" s="1"/>
  <c r="G237" i="64"/>
  <c r="H245" i="64"/>
  <c r="H243" i="64"/>
  <c r="F241" i="64"/>
  <c r="H241" i="64" s="1"/>
  <c r="F240" i="64"/>
  <c r="F242" i="64"/>
  <c r="H242" i="64" s="1"/>
  <c r="F227" i="64"/>
  <c r="F222" i="64"/>
  <c r="H222" i="64" s="1"/>
  <c r="F219" i="64"/>
  <c r="F217" i="64"/>
  <c r="F216" i="64"/>
  <c r="H216" i="64" s="1"/>
  <c r="F215" i="64"/>
  <c r="F211" i="64"/>
  <c r="F210" i="64" s="1"/>
  <c r="G210" i="64"/>
  <c r="F209" i="64"/>
  <c r="F208" i="64" s="1"/>
  <c r="G208" i="64"/>
  <c r="F201" i="64"/>
  <c r="H201" i="64" s="1"/>
  <c r="G200" i="64"/>
  <c r="F205" i="64"/>
  <c r="H205" i="64" s="1"/>
  <c r="G204" i="64"/>
  <c r="G202" i="64"/>
  <c r="F203" i="64"/>
  <c r="G198" i="64"/>
  <c r="F198" i="64"/>
  <c r="F195" i="64"/>
  <c r="H195" i="64" s="1"/>
  <c r="F193" i="64"/>
  <c r="H193" i="64" s="1"/>
  <c r="F189" i="64"/>
  <c r="G190" i="64"/>
  <c r="F183" i="64"/>
  <c r="H183" i="64" s="1"/>
  <c r="F182" i="64"/>
  <c r="H180" i="64"/>
  <c r="F174" i="64"/>
  <c r="H174" i="64" s="1"/>
  <c r="F172" i="64"/>
  <c r="F169" i="64" s="1"/>
  <c r="H171" i="64"/>
  <c r="F166" i="64"/>
  <c r="F165" i="64" s="1"/>
  <c r="G165" i="64"/>
  <c r="F164" i="64"/>
  <c r="F163" i="64" s="1"/>
  <c r="G163" i="64"/>
  <c r="F162" i="64"/>
  <c r="H162" i="64" s="1"/>
  <c r="G161" i="64"/>
  <c r="F158" i="64"/>
  <c r="H151" i="64"/>
  <c r="F148" i="64"/>
  <c r="F140" i="64"/>
  <c r="H140" i="64" s="1"/>
  <c r="F139" i="64"/>
  <c r="H139" i="64" s="1"/>
  <c r="F138" i="64"/>
  <c r="H138" i="64" s="1"/>
  <c r="F137" i="64"/>
  <c r="F126" i="64"/>
  <c r="H126" i="64" s="1"/>
  <c r="G125" i="64"/>
  <c r="G123" i="64"/>
  <c r="F124" i="64"/>
  <c r="G121" i="64"/>
  <c r="G132" i="64"/>
  <c r="H131" i="64"/>
  <c r="F129" i="64"/>
  <c r="G129" i="64"/>
  <c r="H118" i="64"/>
  <c r="H117" i="64"/>
  <c r="G111" i="64"/>
  <c r="F110" i="64"/>
  <c r="G109" i="64"/>
  <c r="F106" i="64"/>
  <c r="H106" i="64" s="1"/>
  <c r="F105" i="64"/>
  <c r="H105" i="64" s="1"/>
  <c r="F103" i="64"/>
  <c r="F102" i="64"/>
  <c r="H102" i="64" s="1"/>
  <c r="H97" i="64"/>
  <c r="F95" i="64"/>
  <c r="H95" i="64" s="1"/>
  <c r="F96" i="64"/>
  <c r="H96" i="64" s="1"/>
  <c r="F92" i="64"/>
  <c r="H92" i="64" s="1"/>
  <c r="F91" i="64"/>
  <c r="H91" i="64" s="1"/>
  <c r="F94" i="64"/>
  <c r="H94" i="64" s="1"/>
  <c r="F93" i="64"/>
  <c r="F88" i="64"/>
  <c r="H84" i="64"/>
  <c r="G83" i="64"/>
  <c r="F83" i="64"/>
  <c r="H81" i="64"/>
  <c r="H75" i="64"/>
  <c r="F68" i="64"/>
  <c r="H68" i="64" s="1"/>
  <c r="H76" i="64"/>
  <c r="F65" i="64"/>
  <c r="H65" i="64" s="1"/>
  <c r="F70" i="64"/>
  <c r="H70" i="64" s="1"/>
  <c r="F64" i="64"/>
  <c r="H64" i="64" s="1"/>
  <c r="F63" i="64"/>
  <c r="H63" i="64" s="1"/>
  <c r="F62" i="64"/>
  <c r="F57" i="64"/>
  <c r="F56" i="64" s="1"/>
  <c r="F54" i="64"/>
  <c r="H54" i="64" s="1"/>
  <c r="F55" i="64"/>
  <c r="H55" i="64" s="1"/>
  <c r="F52" i="64"/>
  <c r="F50" i="64"/>
  <c r="H50" i="64" s="1"/>
  <c r="F46" i="64"/>
  <c r="F44" i="64"/>
  <c r="H44" i="64" s="1"/>
  <c r="G43" i="64"/>
  <c r="G59" i="64" s="1"/>
  <c r="F40" i="64"/>
  <c r="F38" i="64"/>
  <c r="H38" i="64" s="1"/>
  <c r="G37" i="64"/>
  <c r="G41" i="64" s="1"/>
  <c r="F34" i="64"/>
  <c r="F32" i="64"/>
  <c r="C24" i="64"/>
  <c r="C28" i="64" s="1"/>
  <c r="F28" i="64" s="1"/>
  <c r="F19" i="64"/>
  <c r="H16" i="64"/>
  <c r="G17" i="64"/>
  <c r="F178" i="64" l="1"/>
  <c r="F186" i="64" s="1"/>
  <c r="F101" i="64"/>
  <c r="H101" i="64" s="1"/>
  <c r="H172" i="64"/>
  <c r="F176" i="64"/>
  <c r="H158" i="64"/>
  <c r="F154" i="64"/>
  <c r="H154" i="64" s="1"/>
  <c r="G127" i="64"/>
  <c r="H88" i="64"/>
  <c r="F87" i="64"/>
  <c r="G119" i="64"/>
  <c r="H28" i="64"/>
  <c r="F27" i="64"/>
  <c r="H27" i="64" s="1"/>
  <c r="H34" i="64"/>
  <c r="F33" i="64"/>
  <c r="H33" i="64" s="1"/>
  <c r="H32" i="64"/>
  <c r="F31" i="64"/>
  <c r="H31" i="64" s="1"/>
  <c r="H240" i="64"/>
  <c r="F239" i="64"/>
  <c r="F246" i="64" s="1"/>
  <c r="G212" i="64"/>
  <c r="F214" i="64"/>
  <c r="H227" i="64"/>
  <c r="F226" i="64"/>
  <c r="H215" i="64"/>
  <c r="H219" i="64"/>
  <c r="F200" i="64"/>
  <c r="H200" i="64" s="1"/>
  <c r="F125" i="64"/>
  <c r="H125" i="64" s="1"/>
  <c r="H217" i="64"/>
  <c r="G107" i="64"/>
  <c r="H56" i="64"/>
  <c r="G134" i="64"/>
  <c r="G85" i="64"/>
  <c r="F45" i="64"/>
  <c r="H165" i="64"/>
  <c r="H210" i="64"/>
  <c r="F192" i="64"/>
  <c r="H192" i="64" s="1"/>
  <c r="F204" i="64"/>
  <c r="H204" i="64" s="1"/>
  <c r="H20" i="64"/>
  <c r="F61" i="64"/>
  <c r="H61" i="64" s="1"/>
  <c r="G206" i="64"/>
  <c r="G167" i="64"/>
  <c r="H57" i="64"/>
  <c r="F161" i="64"/>
  <c r="H161" i="64" s="1"/>
  <c r="H62" i="64"/>
  <c r="H199" i="64"/>
  <c r="H220" i="64"/>
  <c r="F122" i="64"/>
  <c r="H122" i="64" s="1"/>
  <c r="H166" i="64"/>
  <c r="H211" i="64"/>
  <c r="F24" i="64"/>
  <c r="F43" i="64"/>
  <c r="H83" i="64"/>
  <c r="F144" i="64"/>
  <c r="F143" i="64" s="1"/>
  <c r="G196" i="64"/>
  <c r="H203" i="64"/>
  <c r="F194" i="64"/>
  <c r="H194" i="64" s="1"/>
  <c r="H164" i="64"/>
  <c r="H209" i="64"/>
  <c r="H77" i="64"/>
  <c r="F37" i="64"/>
  <c r="H40" i="64"/>
  <c r="H198" i="64"/>
  <c r="F123" i="64"/>
  <c r="H123" i="64" s="1"/>
  <c r="H124" i="64"/>
  <c r="H71" i="64"/>
  <c r="H72" i="64"/>
  <c r="H189" i="64"/>
  <c r="F188" i="64"/>
  <c r="H19" i="64"/>
  <c r="H129" i="64"/>
  <c r="F136" i="64"/>
  <c r="H148" i="64"/>
  <c r="H163" i="64"/>
  <c r="F212" i="64"/>
  <c r="H208" i="64"/>
  <c r="F132" i="64"/>
  <c r="H132" i="64" s="1"/>
  <c r="H133" i="64"/>
  <c r="H110" i="64"/>
  <c r="F109" i="64"/>
  <c r="H80" i="64"/>
  <c r="H116" i="64"/>
  <c r="F149" i="64"/>
  <c r="H149" i="64" s="1"/>
  <c r="H182" i="64"/>
  <c r="F202" i="64"/>
  <c r="H202" i="64" s="1"/>
  <c r="F51" i="64"/>
  <c r="H78" i="64"/>
  <c r="F112" i="64"/>
  <c r="H93" i="64"/>
  <c r="H103" i="64"/>
  <c r="H130" i="64"/>
  <c r="H137" i="64"/>
  <c r="F150" i="64"/>
  <c r="H150" i="64" s="1"/>
  <c r="F230" i="64"/>
  <c r="F237" i="64" s="1"/>
  <c r="I237" i="64" s="1"/>
  <c r="H178" i="64" l="1"/>
  <c r="H43" i="64"/>
  <c r="F59" i="64"/>
  <c r="H143" i="64"/>
  <c r="I212" i="64"/>
  <c r="F23" i="64"/>
  <c r="H23" i="64" s="1"/>
  <c r="F134" i="64"/>
  <c r="I134" i="64" s="1"/>
  <c r="F99" i="64"/>
  <c r="H226" i="64"/>
  <c r="F228" i="64"/>
  <c r="I228" i="64" s="1"/>
  <c r="H214" i="64"/>
  <c r="F224" i="64"/>
  <c r="I224" i="64" s="1"/>
  <c r="I186" i="64"/>
  <c r="F121" i="64"/>
  <c r="F127" i="64" s="1"/>
  <c r="I127" i="64" s="1"/>
  <c r="H24" i="64"/>
  <c r="F147" i="64"/>
  <c r="H147" i="64" s="1"/>
  <c r="F206" i="64"/>
  <c r="I206" i="64" s="1"/>
  <c r="H144" i="64"/>
  <c r="H87" i="64"/>
  <c r="F167" i="64"/>
  <c r="I167" i="64" s="1"/>
  <c r="F107" i="64"/>
  <c r="I107" i="64" s="1"/>
  <c r="F196" i="64"/>
  <c r="I196" i="64" s="1"/>
  <c r="H136" i="64"/>
  <c r="H239" i="64"/>
  <c r="F17" i="64"/>
  <c r="H11" i="64"/>
  <c r="F85" i="64"/>
  <c r="C30" i="64"/>
  <c r="F30" i="64" s="1"/>
  <c r="F29" i="64" s="1"/>
  <c r="F26" i="64"/>
  <c r="F25" i="64" s="1"/>
  <c r="H112" i="64"/>
  <c r="F111" i="64"/>
  <c r="H111" i="64" s="1"/>
  <c r="H109" i="64"/>
  <c r="F190" i="64"/>
  <c r="I190" i="64" s="1"/>
  <c r="H188" i="64"/>
  <c r="H113" i="64"/>
  <c r="H115" i="64"/>
  <c r="H230" i="64"/>
  <c r="H169" i="64"/>
  <c r="I176" i="64"/>
  <c r="F41" i="64"/>
  <c r="I41" i="64" s="1"/>
  <c r="H37" i="64"/>
  <c r="I85" i="64" l="1"/>
  <c r="F159" i="64"/>
  <c r="I99" i="64"/>
  <c r="I17" i="64"/>
  <c r="H121" i="64"/>
  <c r="H29" i="64"/>
  <c r="H30" i="64"/>
  <c r="H26" i="64"/>
  <c r="H25" i="64"/>
  <c r="H141" i="64" l="1"/>
  <c r="F119" i="64"/>
  <c r="F35" i="64"/>
  <c r="I35" i="64" s="1"/>
  <c r="I119" i="64" l="1"/>
  <c r="J1" i="78"/>
  <c r="I1" i="78"/>
  <c r="H1" i="78"/>
  <c r="G1" i="78"/>
  <c r="F1" i="78"/>
  <c r="D1" i="78"/>
  <c r="H1" i="87"/>
  <c r="F1" i="87"/>
  <c r="E1" i="87"/>
  <c r="D1" i="87"/>
  <c r="C1" i="87"/>
  <c r="I3" i="93"/>
  <c r="H3" i="93"/>
  <c r="G3" i="93"/>
  <c r="F3" i="93"/>
  <c r="E3" i="93"/>
  <c r="D3" i="93"/>
  <c r="C3" i="93"/>
  <c r="B3" i="93"/>
  <c r="A3" i="93"/>
  <c r="G1" i="93"/>
  <c r="E1" i="93"/>
  <c r="D1" i="93"/>
  <c r="C1" i="93"/>
  <c r="B1" i="93"/>
  <c r="I3" i="95"/>
  <c r="H3" i="95"/>
  <c r="G3" i="95"/>
  <c r="F3" i="95"/>
  <c r="E3" i="95"/>
  <c r="D3" i="95"/>
  <c r="C3" i="95"/>
  <c r="B3" i="95"/>
  <c r="A3" i="95"/>
  <c r="G1" i="95"/>
  <c r="E1" i="95"/>
  <c r="D1" i="95"/>
  <c r="C1" i="95"/>
  <c r="B1" i="95"/>
  <c r="I3" i="94"/>
  <c r="H3" i="94"/>
  <c r="G3" i="94"/>
  <c r="F3" i="94"/>
  <c r="E3" i="94"/>
  <c r="D3" i="94"/>
  <c r="C3" i="94"/>
  <c r="B3" i="94"/>
  <c r="A3" i="94"/>
  <c r="G1" i="94"/>
  <c r="E1" i="94"/>
  <c r="D1" i="94"/>
  <c r="C1" i="94"/>
  <c r="B1" i="94"/>
  <c r="I3" i="92"/>
  <c r="H3" i="92"/>
  <c r="G3" i="92"/>
  <c r="F3" i="92"/>
  <c r="E3" i="92"/>
  <c r="D3" i="92"/>
  <c r="C3" i="92"/>
  <c r="B3" i="92"/>
  <c r="A3" i="92"/>
  <c r="G1" i="92"/>
  <c r="E1" i="92"/>
  <c r="D1" i="92"/>
  <c r="C1" i="92"/>
  <c r="B1" i="92"/>
  <c r="I3" i="91"/>
  <c r="H3" i="91"/>
  <c r="G3" i="91"/>
  <c r="F3" i="91"/>
  <c r="E3" i="91"/>
  <c r="D3" i="91"/>
  <c r="C3" i="91"/>
  <c r="B3" i="91"/>
  <c r="A3" i="91"/>
  <c r="G1" i="91"/>
  <c r="E1" i="91"/>
  <c r="D1" i="91"/>
  <c r="C1" i="91"/>
  <c r="B1" i="91"/>
  <c r="I3" i="90"/>
  <c r="H3" i="90"/>
  <c r="G3" i="90"/>
  <c r="F3" i="90"/>
  <c r="E3" i="90"/>
  <c r="D3" i="90"/>
  <c r="C3" i="90"/>
  <c r="B3" i="90"/>
  <c r="A3" i="90"/>
  <c r="G1" i="90"/>
  <c r="E1" i="90"/>
  <c r="D1" i="90"/>
  <c r="C1" i="90"/>
  <c r="B1" i="90"/>
  <c r="I3" i="89"/>
  <c r="H3" i="89"/>
  <c r="G3" i="89"/>
  <c r="F3" i="89"/>
  <c r="E3" i="89"/>
  <c r="D3" i="89"/>
  <c r="C3" i="89"/>
  <c r="B3" i="89"/>
  <c r="A3" i="89"/>
  <c r="G1" i="89"/>
  <c r="E1" i="89"/>
  <c r="D1" i="89"/>
  <c r="C1" i="89"/>
  <c r="B1" i="89"/>
  <c r="I3" i="88"/>
  <c r="H3" i="88"/>
  <c r="G3" i="88"/>
  <c r="F3" i="88"/>
  <c r="E3" i="88"/>
  <c r="D3" i="88"/>
  <c r="C3" i="88"/>
  <c r="B3" i="88"/>
  <c r="A3" i="88"/>
  <c r="G1" i="88"/>
  <c r="E1" i="88"/>
  <c r="D1" i="88"/>
  <c r="C1" i="88"/>
  <c r="B1" i="88"/>
  <c r="I3" i="61"/>
  <c r="H3" i="61"/>
  <c r="G3" i="61"/>
  <c r="F3" i="61"/>
  <c r="E3" i="61"/>
  <c r="D3" i="61"/>
  <c r="C3" i="61"/>
  <c r="B3" i="61"/>
  <c r="A3" i="61"/>
  <c r="G1" i="61"/>
  <c r="E1" i="61"/>
  <c r="D1" i="61"/>
  <c r="C1" i="61"/>
  <c r="B1" i="61"/>
  <c r="H1" i="75"/>
  <c r="G1" i="75"/>
  <c r="F1" i="75"/>
  <c r="E1" i="75"/>
  <c r="C1" i="75"/>
  <c r="G4" i="64"/>
  <c r="F4" i="64"/>
  <c r="E4" i="64"/>
  <c r="D4" i="64"/>
  <c r="C4" i="64"/>
  <c r="H1" i="64"/>
  <c r="G1" i="64"/>
  <c r="F1" i="64"/>
  <c r="E1" i="64"/>
  <c r="C1" i="64"/>
  <c r="K20" i="72"/>
  <c r="K19" i="72"/>
  <c r="K18" i="72"/>
  <c r="K17" i="72"/>
  <c r="K16" i="72"/>
  <c r="K15" i="72"/>
  <c r="K9" i="72"/>
  <c r="K8" i="72"/>
  <c r="K7" i="72"/>
  <c r="K6" i="72"/>
  <c r="K5" i="72"/>
  <c r="K4" i="72"/>
  <c r="K3" i="72"/>
  <c r="G162" i="81"/>
  <c r="H162" i="81" s="1"/>
  <c r="H163" i="81" s="1"/>
  <c r="E162" i="81"/>
  <c r="F162" i="81" s="1"/>
  <c r="F163" i="81" s="1"/>
  <c r="G159" i="81"/>
  <c r="H159" i="81" s="1"/>
  <c r="I159" i="81" s="1"/>
  <c r="E159" i="81"/>
  <c r="F159" i="81" s="1"/>
  <c r="G158" i="81"/>
  <c r="H158" i="81" s="1"/>
  <c r="E158" i="81"/>
  <c r="F158" i="81" s="1"/>
  <c r="G157" i="81"/>
  <c r="H157" i="81" s="1"/>
  <c r="E157" i="81"/>
  <c r="F157" i="81" s="1"/>
  <c r="G156" i="81"/>
  <c r="H156" i="81" s="1"/>
  <c r="E156" i="81"/>
  <c r="F156" i="81" s="1"/>
  <c r="G155" i="81"/>
  <c r="H155" i="81" s="1"/>
  <c r="E155" i="81"/>
  <c r="F155" i="81" s="1"/>
  <c r="G154" i="81"/>
  <c r="H154" i="81" s="1"/>
  <c r="E154" i="81"/>
  <c r="F154" i="81" s="1"/>
  <c r="G151" i="81"/>
  <c r="H151" i="81" s="1"/>
  <c r="I151" i="81" s="1"/>
  <c r="E151" i="81"/>
  <c r="F151" i="81" s="1"/>
  <c r="G150" i="81"/>
  <c r="H150" i="81" s="1"/>
  <c r="E150" i="81"/>
  <c r="F150" i="81" s="1"/>
  <c r="G147" i="81"/>
  <c r="H147" i="81" s="1"/>
  <c r="E147" i="81"/>
  <c r="F147" i="81" s="1"/>
  <c r="G146" i="81"/>
  <c r="H146" i="81" s="1"/>
  <c r="E146" i="81"/>
  <c r="F146" i="81" s="1"/>
  <c r="G143" i="81"/>
  <c r="H143" i="81" s="1"/>
  <c r="I143" i="81" s="1"/>
  <c r="E143" i="81"/>
  <c r="F143" i="81" s="1"/>
  <c r="G142" i="81"/>
  <c r="H142" i="81" s="1"/>
  <c r="E142" i="81"/>
  <c r="F142" i="81" s="1"/>
  <c r="G141" i="81"/>
  <c r="H141" i="81" s="1"/>
  <c r="E141" i="81"/>
  <c r="F141" i="81" s="1"/>
  <c r="G138" i="81"/>
  <c r="H138" i="81" s="1"/>
  <c r="E138" i="81"/>
  <c r="F138" i="81" s="1"/>
  <c r="G137" i="81"/>
  <c r="H137" i="81" s="1"/>
  <c r="I137" i="81" s="1"/>
  <c r="E137" i="81"/>
  <c r="F137" i="81" s="1"/>
  <c r="G136" i="81"/>
  <c r="H136" i="81" s="1"/>
  <c r="E136" i="81"/>
  <c r="F136" i="81" s="1"/>
  <c r="F139" i="81" s="1"/>
  <c r="G133" i="81"/>
  <c r="H133" i="81" s="1"/>
  <c r="E133" i="81"/>
  <c r="F133" i="81" s="1"/>
  <c r="G132" i="81"/>
  <c r="H132" i="81" s="1"/>
  <c r="E132" i="81"/>
  <c r="F132" i="81" s="1"/>
  <c r="G131" i="81"/>
  <c r="E131" i="81"/>
  <c r="C131" i="81"/>
  <c r="G130" i="81"/>
  <c r="H130" i="81" s="1"/>
  <c r="E130" i="81"/>
  <c r="F130" i="81" s="1"/>
  <c r="C130" i="81"/>
  <c r="G127" i="81"/>
  <c r="E127" i="81"/>
  <c r="C127" i="81"/>
  <c r="G126" i="81"/>
  <c r="E126" i="81"/>
  <c r="G125" i="81"/>
  <c r="E125" i="81"/>
  <c r="G124" i="81"/>
  <c r="E124" i="81"/>
  <c r="C124" i="81"/>
  <c r="F124" i="81" s="1"/>
  <c r="F128" i="81" s="1"/>
  <c r="G121" i="81"/>
  <c r="H121" i="81" s="1"/>
  <c r="E121" i="81"/>
  <c r="F121" i="81" s="1"/>
  <c r="G120" i="81"/>
  <c r="E120" i="81"/>
  <c r="G119" i="81"/>
  <c r="E119" i="81"/>
  <c r="C119" i="81"/>
  <c r="F119" i="81" s="1"/>
  <c r="G118" i="81"/>
  <c r="E118" i="81"/>
  <c r="C118" i="81"/>
  <c r="C120" i="81" s="1"/>
  <c r="G117" i="81"/>
  <c r="E117" i="81"/>
  <c r="F117" i="81" s="1"/>
  <c r="G116" i="81"/>
  <c r="E116" i="81"/>
  <c r="C116" i="81"/>
  <c r="G115" i="81"/>
  <c r="H115" i="81" s="1"/>
  <c r="E115" i="81"/>
  <c r="C115" i="81"/>
  <c r="G114" i="81"/>
  <c r="H114" i="81" s="1"/>
  <c r="H122" i="81" s="1"/>
  <c r="E114" i="81"/>
  <c r="C114" i="81"/>
  <c r="C117" i="81" s="1"/>
  <c r="G111" i="81"/>
  <c r="H111" i="81" s="1"/>
  <c r="E111" i="81"/>
  <c r="F111" i="81" s="1"/>
  <c r="G110" i="81"/>
  <c r="H110" i="81" s="1"/>
  <c r="E110" i="81"/>
  <c r="F110" i="81" s="1"/>
  <c r="G109" i="81"/>
  <c r="H109" i="81" s="1"/>
  <c r="E109" i="81"/>
  <c r="F109" i="81" s="1"/>
  <c r="H108" i="81"/>
  <c r="G108" i="81"/>
  <c r="E108" i="81"/>
  <c r="C108" i="81"/>
  <c r="G107" i="81"/>
  <c r="E107" i="81"/>
  <c r="C107" i="81"/>
  <c r="G106" i="81"/>
  <c r="F106" i="81"/>
  <c r="E106" i="81"/>
  <c r="C106" i="81"/>
  <c r="G105" i="81"/>
  <c r="H105" i="81" s="1"/>
  <c r="E105" i="81"/>
  <c r="F105" i="81" s="1"/>
  <c r="G104" i="81"/>
  <c r="H104" i="81" s="1"/>
  <c r="E104" i="81"/>
  <c r="F104" i="81" s="1"/>
  <c r="G103" i="81"/>
  <c r="H103" i="81" s="1"/>
  <c r="E103" i="81"/>
  <c r="F103" i="81" s="1"/>
  <c r="G102" i="81"/>
  <c r="H102" i="81" s="1"/>
  <c r="I102" i="81" s="1"/>
  <c r="E102" i="81"/>
  <c r="F102" i="81" s="1"/>
  <c r="G101" i="81"/>
  <c r="H101" i="81" s="1"/>
  <c r="E101" i="81"/>
  <c r="F101" i="81" s="1"/>
  <c r="G100" i="81"/>
  <c r="H100" i="81" s="1"/>
  <c r="E100" i="81"/>
  <c r="F100" i="81" s="1"/>
  <c r="G99" i="81"/>
  <c r="H99" i="81" s="1"/>
  <c r="E99" i="81"/>
  <c r="F99" i="81" s="1"/>
  <c r="G98" i="81"/>
  <c r="H98" i="81" s="1"/>
  <c r="E98" i="81"/>
  <c r="F98" i="81" s="1"/>
  <c r="G95" i="81"/>
  <c r="H95" i="81" s="1"/>
  <c r="E95" i="81"/>
  <c r="F95" i="81" s="1"/>
  <c r="I95" i="81" s="1"/>
  <c r="C95" i="81"/>
  <c r="G94" i="81"/>
  <c r="E94" i="81"/>
  <c r="C94" i="81"/>
  <c r="G93" i="81"/>
  <c r="E93" i="81"/>
  <c r="C93" i="81"/>
  <c r="G92" i="81"/>
  <c r="E92" i="81"/>
  <c r="F92" i="81" s="1"/>
  <c r="C92" i="81"/>
  <c r="G91" i="81"/>
  <c r="H91" i="81" s="1"/>
  <c r="E91" i="81"/>
  <c r="F91" i="81" s="1"/>
  <c r="C91" i="81"/>
  <c r="G90" i="81"/>
  <c r="E90" i="81"/>
  <c r="C90" i="81"/>
  <c r="F90" i="81" s="1"/>
  <c r="G89" i="81"/>
  <c r="E89" i="81"/>
  <c r="C89" i="81"/>
  <c r="H89" i="81" s="1"/>
  <c r="G86" i="81"/>
  <c r="E86" i="81"/>
  <c r="G85" i="81"/>
  <c r="E85" i="81"/>
  <c r="C85" i="81"/>
  <c r="C86" i="81" s="1"/>
  <c r="H86" i="81" s="1"/>
  <c r="G82" i="81"/>
  <c r="E82" i="81"/>
  <c r="C82" i="81"/>
  <c r="G81" i="81"/>
  <c r="E81" i="81"/>
  <c r="C81" i="81"/>
  <c r="G78" i="81"/>
  <c r="E78" i="81"/>
  <c r="C78" i="81"/>
  <c r="G77" i="81"/>
  <c r="E77" i="81"/>
  <c r="G76" i="81"/>
  <c r="H76" i="81" s="1"/>
  <c r="E76" i="81"/>
  <c r="F76" i="81" s="1"/>
  <c r="F79" i="81" s="1"/>
  <c r="C76" i="81"/>
  <c r="C77" i="81" s="1"/>
  <c r="G73" i="81"/>
  <c r="E73" i="81"/>
  <c r="C73" i="81"/>
  <c r="H73" i="81" s="1"/>
  <c r="G72" i="81"/>
  <c r="E72" i="81"/>
  <c r="C72" i="81"/>
  <c r="G71" i="81"/>
  <c r="E71" i="81"/>
  <c r="C71" i="81"/>
  <c r="G70" i="81"/>
  <c r="H70" i="81" s="1"/>
  <c r="E70" i="81"/>
  <c r="F70" i="81" s="1"/>
  <c r="G69" i="81"/>
  <c r="H69" i="81" s="1"/>
  <c r="E69" i="81"/>
  <c r="F69" i="81" s="1"/>
  <c r="C69" i="81"/>
  <c r="G68" i="81"/>
  <c r="E68" i="81"/>
  <c r="C68" i="81"/>
  <c r="G65" i="81"/>
  <c r="H65" i="81" s="1"/>
  <c r="E65" i="81"/>
  <c r="C65" i="81"/>
  <c r="C63" i="81" s="1"/>
  <c r="H63" i="81" s="1"/>
  <c r="G64" i="81"/>
  <c r="E64" i="81"/>
  <c r="C64" i="81"/>
  <c r="C62" i="81" s="1"/>
  <c r="G63" i="81"/>
  <c r="E63" i="81"/>
  <c r="G62" i="81"/>
  <c r="H62" i="81" s="1"/>
  <c r="E62" i="81"/>
  <c r="F62" i="81" s="1"/>
  <c r="G61" i="81"/>
  <c r="H61" i="81" s="1"/>
  <c r="E61" i="81"/>
  <c r="C61" i="81"/>
  <c r="G60" i="81"/>
  <c r="H60" i="81" s="1"/>
  <c r="E60" i="81"/>
  <c r="C60" i="81"/>
  <c r="G58" i="81"/>
  <c r="H58" i="81" s="1"/>
  <c r="E58" i="81"/>
  <c r="F58" i="81" s="1"/>
  <c r="G57" i="81"/>
  <c r="H57" i="81" s="1"/>
  <c r="E57" i="81"/>
  <c r="C57" i="81"/>
  <c r="G56" i="81"/>
  <c r="E56" i="81"/>
  <c r="F56" i="81" s="1"/>
  <c r="C56" i="81"/>
  <c r="G55" i="81"/>
  <c r="E55" i="81"/>
  <c r="F55" i="81" s="1"/>
  <c r="C55" i="81"/>
  <c r="G51" i="81"/>
  <c r="E51" i="81"/>
  <c r="C51" i="81"/>
  <c r="G50" i="81"/>
  <c r="H50" i="81" s="1"/>
  <c r="E50" i="81"/>
  <c r="F50" i="81" s="1"/>
  <c r="G49" i="81"/>
  <c r="H49" i="81" s="1"/>
  <c r="E49" i="81"/>
  <c r="F49" i="81" s="1"/>
  <c r="H48" i="81"/>
  <c r="G48" i="81"/>
  <c r="E48" i="81"/>
  <c r="F48" i="81" s="1"/>
  <c r="G45" i="81"/>
  <c r="H45" i="81" s="1"/>
  <c r="I45" i="81" s="1"/>
  <c r="E45" i="81"/>
  <c r="F45" i="81" s="1"/>
  <c r="G44" i="81"/>
  <c r="H44" i="81" s="1"/>
  <c r="E44" i="81"/>
  <c r="F44" i="81" s="1"/>
  <c r="G43" i="81"/>
  <c r="H43" i="81" s="1"/>
  <c r="I43" i="81" s="1"/>
  <c r="E43" i="81"/>
  <c r="F43" i="81" s="1"/>
  <c r="H42" i="81"/>
  <c r="G42" i="81"/>
  <c r="E42" i="81"/>
  <c r="F42" i="81" s="1"/>
  <c r="G41" i="81"/>
  <c r="H41" i="81" s="1"/>
  <c r="E41" i="81"/>
  <c r="F41" i="81" s="1"/>
  <c r="G40" i="81"/>
  <c r="H40" i="81" s="1"/>
  <c r="E40" i="81"/>
  <c r="F40" i="81" s="1"/>
  <c r="G39" i="81"/>
  <c r="H39" i="81" s="1"/>
  <c r="E39" i="81"/>
  <c r="F39" i="81" s="1"/>
  <c r="G38" i="81"/>
  <c r="H38" i="81" s="1"/>
  <c r="E38" i="81"/>
  <c r="F38" i="81" s="1"/>
  <c r="G36" i="81"/>
  <c r="E36" i="81"/>
  <c r="F36" i="81" s="1"/>
  <c r="C36" i="81"/>
  <c r="G35" i="81"/>
  <c r="E35" i="81"/>
  <c r="C35" i="81"/>
  <c r="G34" i="81"/>
  <c r="E34" i="81"/>
  <c r="C34" i="81"/>
  <c r="F34" i="81" s="1"/>
  <c r="G33" i="81"/>
  <c r="E33" i="81"/>
  <c r="C33" i="81"/>
  <c r="G32" i="81"/>
  <c r="E32" i="81"/>
  <c r="F32" i="81" s="1"/>
  <c r="F46" i="81" s="1"/>
  <c r="C32" i="81"/>
  <c r="G28" i="81"/>
  <c r="H28" i="81" s="1"/>
  <c r="E28" i="81"/>
  <c r="F28" i="81" s="1"/>
  <c r="G27" i="81"/>
  <c r="H27" i="81" s="1"/>
  <c r="E27" i="81"/>
  <c r="F27" i="81" s="1"/>
  <c r="C27" i="81"/>
  <c r="G26" i="81"/>
  <c r="H26" i="81" s="1"/>
  <c r="I26" i="81" s="1"/>
  <c r="E26" i="81"/>
  <c r="F26" i="81" s="1"/>
  <c r="G25" i="81"/>
  <c r="H25" i="81" s="1"/>
  <c r="E25" i="81"/>
  <c r="F25" i="81" s="1"/>
  <c r="G22" i="81"/>
  <c r="H22" i="81" s="1"/>
  <c r="I22" i="81" s="1"/>
  <c r="E22" i="81"/>
  <c r="F22" i="81" s="1"/>
  <c r="G21" i="81"/>
  <c r="H21" i="81" s="1"/>
  <c r="E21" i="81"/>
  <c r="F21" i="81" s="1"/>
  <c r="H18" i="81"/>
  <c r="G18" i="81"/>
  <c r="E18" i="81"/>
  <c r="F18" i="81" s="1"/>
  <c r="H17" i="81"/>
  <c r="G17" i="81"/>
  <c r="E17" i="81"/>
  <c r="F17" i="81" s="1"/>
  <c r="G16" i="81"/>
  <c r="H16" i="81" s="1"/>
  <c r="E16" i="81"/>
  <c r="F16" i="81" s="1"/>
  <c r="G15" i="81"/>
  <c r="H15" i="81" s="1"/>
  <c r="E15" i="81"/>
  <c r="F15" i="81" s="1"/>
  <c r="G14" i="81"/>
  <c r="H14" i="81" s="1"/>
  <c r="F14" i="81"/>
  <c r="E14" i="81"/>
  <c r="G13" i="81"/>
  <c r="H13" i="81" s="1"/>
  <c r="F13" i="81"/>
  <c r="E13" i="81"/>
  <c r="G12" i="81"/>
  <c r="H12" i="81" s="1"/>
  <c r="E12" i="81"/>
  <c r="F12" i="81" s="1"/>
  <c r="G11" i="81"/>
  <c r="H11" i="81" s="1"/>
  <c r="E11" i="81"/>
  <c r="F11" i="81" s="1"/>
  <c r="G10" i="81"/>
  <c r="H10" i="81" s="1"/>
  <c r="E10" i="81"/>
  <c r="F10" i="81" s="1"/>
  <c r="I10" i="81" s="1"/>
  <c r="G9" i="81"/>
  <c r="H9" i="81" s="1"/>
  <c r="E9" i="81"/>
  <c r="F9" i="81" s="1"/>
  <c r="C3" i="81"/>
  <c r="A3" i="81"/>
  <c r="J1" i="81"/>
  <c r="I1" i="81"/>
  <c r="H1" i="81"/>
  <c r="G1" i="81"/>
  <c r="F1" i="81"/>
  <c r="E1" i="81"/>
  <c r="C1" i="81"/>
  <c r="F82" i="81" l="1"/>
  <c r="F73" i="81"/>
  <c r="I73" i="81" s="1"/>
  <c r="H82" i="81"/>
  <c r="I82" i="81" s="1"/>
  <c r="H92" i="81"/>
  <c r="H94" i="81"/>
  <c r="I94" i="81" s="1"/>
  <c r="I109" i="81"/>
  <c r="F89" i="81"/>
  <c r="F96" i="81" s="1"/>
  <c r="I156" i="81"/>
  <c r="I38" i="81"/>
  <c r="F118" i="81"/>
  <c r="I91" i="81"/>
  <c r="I39" i="81"/>
  <c r="F61" i="81"/>
  <c r="I61" i="81" s="1"/>
  <c r="F64" i="81"/>
  <c r="F77" i="81"/>
  <c r="I105" i="81"/>
  <c r="I132" i="81"/>
  <c r="I138" i="81"/>
  <c r="H36" i="81"/>
  <c r="H64" i="81"/>
  <c r="H106" i="81"/>
  <c r="I111" i="81"/>
  <c r="F116" i="81"/>
  <c r="I116" i="81" s="1"/>
  <c r="H124" i="81"/>
  <c r="I155" i="81"/>
  <c r="H93" i="81"/>
  <c r="I93" i="81" s="1"/>
  <c r="H117" i="81"/>
  <c r="H116" i="81"/>
  <c r="H119" i="81"/>
  <c r="I119" i="81" s="1"/>
  <c r="I41" i="81"/>
  <c r="I99" i="81"/>
  <c r="F63" i="81"/>
  <c r="I16" i="81"/>
  <c r="I63" i="81"/>
  <c r="I27" i="81"/>
  <c r="H55" i="81"/>
  <c r="H66" i="81" s="1"/>
  <c r="F57" i="81"/>
  <c r="I57" i="81" s="1"/>
  <c r="F72" i="81"/>
  <c r="F85" i="81"/>
  <c r="F87" i="81" s="1"/>
  <c r="I101" i="81"/>
  <c r="F107" i="81"/>
  <c r="F114" i="81"/>
  <c r="F122" i="81" s="1"/>
  <c r="F127" i="81"/>
  <c r="F131" i="81"/>
  <c r="F134" i="81" s="1"/>
  <c r="H72" i="81"/>
  <c r="I72" i="81" s="1"/>
  <c r="F81" i="81"/>
  <c r="F83" i="81" s="1"/>
  <c r="H85" i="81"/>
  <c r="I85" i="81" s="1"/>
  <c r="H107" i="81"/>
  <c r="I107" i="81" s="1"/>
  <c r="H127" i="81"/>
  <c r="H131" i="81"/>
  <c r="I103" i="81"/>
  <c r="I18" i="81"/>
  <c r="F68" i="81"/>
  <c r="F74" i="81" s="1"/>
  <c r="H81" i="81"/>
  <c r="I110" i="81"/>
  <c r="K21" i="72"/>
  <c r="I15" i="81"/>
  <c r="I13" i="81"/>
  <c r="H51" i="81"/>
  <c r="I51" i="81" s="1"/>
  <c r="H78" i="81"/>
  <c r="H32" i="81"/>
  <c r="H46" i="81" s="1"/>
  <c r="H68" i="81"/>
  <c r="I70" i="81"/>
  <c r="F93" i="81"/>
  <c r="I106" i="81"/>
  <c r="F108" i="81"/>
  <c r="I108" i="81" s="1"/>
  <c r="F115" i="81"/>
  <c r="I115" i="81" s="1"/>
  <c r="F148" i="81"/>
  <c r="I157" i="81"/>
  <c r="K10" i="72"/>
  <c r="I40" i="81"/>
  <c r="I42" i="81"/>
  <c r="I44" i="81"/>
  <c r="I48" i="81"/>
  <c r="I50" i="81"/>
  <c r="F71" i="81"/>
  <c r="H77" i="81"/>
  <c r="F51" i="81"/>
  <c r="H56" i="81"/>
  <c r="I56" i="81" s="1"/>
  <c r="F60" i="81"/>
  <c r="I60" i="81" s="1"/>
  <c r="F65" i="81"/>
  <c r="I65" i="81" s="1"/>
  <c r="H71" i="81"/>
  <c r="F78" i="81"/>
  <c r="F94" i="81"/>
  <c r="H118" i="81"/>
  <c r="I147" i="81"/>
  <c r="H33" i="81"/>
  <c r="F35" i="81"/>
  <c r="H35" i="81"/>
  <c r="F33" i="81"/>
  <c r="H19" i="81"/>
  <c r="I9" i="81"/>
  <c r="I11" i="81"/>
  <c r="I12" i="81"/>
  <c r="H34" i="81"/>
  <c r="I34" i="81" s="1"/>
  <c r="I49" i="81"/>
  <c r="H87" i="81"/>
  <c r="H112" i="81"/>
  <c r="I98" i="81"/>
  <c r="H120" i="81"/>
  <c r="H128" i="81"/>
  <c r="I124" i="81"/>
  <c r="I141" i="81"/>
  <c r="H144" i="81"/>
  <c r="F160" i="81"/>
  <c r="H160" i="81"/>
  <c r="I154" i="81"/>
  <c r="F23" i="81"/>
  <c r="F29" i="81"/>
  <c r="F52" i="81"/>
  <c r="I69" i="81"/>
  <c r="F86" i="81"/>
  <c r="I86" i="81" s="1"/>
  <c r="I104" i="81"/>
  <c r="I118" i="81"/>
  <c r="I136" i="81"/>
  <c r="H139" i="81"/>
  <c r="I142" i="81"/>
  <c r="I158" i="81"/>
  <c r="H83" i="81"/>
  <c r="I81" i="81"/>
  <c r="F19" i="81"/>
  <c r="I14" i="81"/>
  <c r="I17" i="81"/>
  <c r="F66" i="81"/>
  <c r="H90" i="81"/>
  <c r="I90" i="81" s="1"/>
  <c r="I117" i="81"/>
  <c r="I121" i="81"/>
  <c r="F152" i="81"/>
  <c r="I25" i="81"/>
  <c r="H29" i="81"/>
  <c r="H152" i="81"/>
  <c r="I150" i="81"/>
  <c r="I21" i="81"/>
  <c r="H23" i="81"/>
  <c r="I36" i="81"/>
  <c r="I28" i="81"/>
  <c r="I58" i="81"/>
  <c r="H74" i="81"/>
  <c r="I68" i="81"/>
  <c r="I76" i="81"/>
  <c r="H79" i="81"/>
  <c r="I32" i="81"/>
  <c r="I62" i="81"/>
  <c r="I92" i="81"/>
  <c r="F112" i="81"/>
  <c r="I100" i="81"/>
  <c r="F120" i="81"/>
  <c r="I130" i="81"/>
  <c r="I133" i="81"/>
  <c r="F144" i="81"/>
  <c r="H148" i="81"/>
  <c r="I146" i="81"/>
  <c r="H96" i="81"/>
  <c r="C125" i="81"/>
  <c r="C126" i="81" s="1"/>
  <c r="H126" i="81" s="1"/>
  <c r="I114" i="81"/>
  <c r="I131" i="81" l="1"/>
  <c r="I64" i="81"/>
  <c r="I52" i="81"/>
  <c r="I33" i="81"/>
  <c r="I89" i="81"/>
  <c r="I77" i="81"/>
  <c r="I127" i="81"/>
  <c r="H52" i="81"/>
  <c r="H165" i="81" s="1"/>
  <c r="I55" i="81"/>
  <c r="I120" i="81"/>
  <c r="F125" i="81"/>
  <c r="H134" i="81"/>
  <c r="I71" i="81"/>
  <c r="I78" i="81"/>
  <c r="I35" i="81"/>
  <c r="I152" i="81"/>
  <c r="I29" i="81"/>
  <c r="I160" i="81"/>
  <c r="I128" i="81"/>
  <c r="I122" i="81"/>
  <c r="I74" i="81"/>
  <c r="I144" i="81"/>
  <c r="I134" i="81"/>
  <c r="I46" i="81"/>
  <c r="I148" i="81"/>
  <c r="F126" i="81"/>
  <c r="I126" i="81" s="1"/>
  <c r="I83" i="81"/>
  <c r="I139" i="81"/>
  <c r="I112" i="81"/>
  <c r="I79" i="81"/>
  <c r="I23" i="81"/>
  <c r="H125" i="81"/>
  <c r="I66" i="81"/>
  <c r="F165" i="81"/>
  <c r="I96" i="81"/>
  <c r="I87" i="81"/>
  <c r="I19" i="81"/>
  <c r="I125" i="81" l="1"/>
  <c r="I165" i="81"/>
  <c r="I162" i="81" l="1"/>
  <c r="I163" i="81" l="1"/>
  <c r="F167" i="81" s="1"/>
  <c r="F169" i="81" l="1"/>
  <c r="J78" i="81"/>
  <c r="J22" i="81"/>
  <c r="J39" i="81"/>
  <c r="J27" i="81"/>
  <c r="J107" i="81"/>
  <c r="J99" i="81"/>
  <c r="J93" i="81"/>
  <c r="J138" i="81"/>
  <c r="J91" i="81"/>
  <c r="J137" i="81"/>
  <c r="J45" i="81"/>
  <c r="J103" i="81"/>
  <c r="J147" i="81"/>
  <c r="J72" i="81"/>
  <c r="J15" i="81"/>
  <c r="J40" i="81"/>
  <c r="J95" i="81"/>
  <c r="J35" i="81"/>
  <c r="J105" i="81"/>
  <c r="J64" i="81"/>
  <c r="J106" i="81"/>
  <c r="J156" i="81"/>
  <c r="J70" i="81"/>
  <c r="J18" i="81"/>
  <c r="J131" i="81"/>
  <c r="J71" i="81"/>
  <c r="J157" i="81"/>
  <c r="J94" i="81"/>
  <c r="J42" i="81"/>
  <c r="J38" i="81"/>
  <c r="J116" i="81"/>
  <c r="J110" i="81"/>
  <c r="J109" i="81"/>
  <c r="J132" i="81"/>
  <c r="J82" i="81"/>
  <c r="J51" i="81"/>
  <c r="J77" i="81"/>
  <c r="J41" i="81"/>
  <c r="J111" i="81"/>
  <c r="J44" i="81"/>
  <c r="J61" i="81"/>
  <c r="J127" i="81"/>
  <c r="J101" i="81"/>
  <c r="J155" i="81"/>
  <c r="J119" i="81"/>
  <c r="J26" i="81"/>
  <c r="J151" i="81"/>
  <c r="J73" i="81"/>
  <c r="J48" i="81"/>
  <c r="J52" i="81" s="1"/>
  <c r="J143" i="81"/>
  <c r="J13" i="81"/>
  <c r="J43" i="81"/>
  <c r="J10" i="81"/>
  <c r="J63" i="81"/>
  <c r="J115" i="81"/>
  <c r="J159" i="81"/>
  <c r="J16" i="81"/>
  <c r="J102" i="81"/>
  <c r="J50" i="81"/>
  <c r="J86" i="81"/>
  <c r="J124" i="81"/>
  <c r="J128" i="81" s="1"/>
  <c r="J65" i="81"/>
  <c r="J100" i="81"/>
  <c r="J11" i="81"/>
  <c r="J58" i="81"/>
  <c r="J118" i="81"/>
  <c r="J62" i="81"/>
  <c r="J32" i="81"/>
  <c r="J46" i="81" s="1"/>
  <c r="J17" i="81"/>
  <c r="J9" i="81"/>
  <c r="J19" i="81" s="1"/>
  <c r="J90" i="81"/>
  <c r="J114" i="81"/>
  <c r="J122" i="81" s="1"/>
  <c r="J28" i="81"/>
  <c r="J14" i="81"/>
  <c r="J49" i="81"/>
  <c r="J36" i="81"/>
  <c r="J21" i="81"/>
  <c r="J23" i="81" s="1"/>
  <c r="J55" i="81"/>
  <c r="J66" i="81" s="1"/>
  <c r="J104" i="81"/>
  <c r="J158" i="81"/>
  <c r="J141" i="81"/>
  <c r="J144" i="81" s="1"/>
  <c r="J60" i="81"/>
  <c r="J81" i="81"/>
  <c r="J83" i="81" s="1"/>
  <c r="J120" i="81"/>
  <c r="J121" i="81"/>
  <c r="J154" i="81"/>
  <c r="J160" i="81" s="1"/>
  <c r="J33" i="81"/>
  <c r="J56" i="81"/>
  <c r="J69" i="81"/>
  <c r="J68" i="81"/>
  <c r="J74" i="81" s="1"/>
  <c r="J34" i="81"/>
  <c r="J136" i="81"/>
  <c r="J139" i="81" s="1"/>
  <c r="J89" i="81"/>
  <c r="J96" i="81" s="1"/>
  <c r="J85" i="81"/>
  <c r="J87" i="81" s="1"/>
  <c r="J150" i="81"/>
  <c r="J152" i="81" s="1"/>
  <c r="J130" i="81"/>
  <c r="J134" i="81" s="1"/>
  <c r="J12" i="81"/>
  <c r="J92" i="81"/>
  <c r="J57" i="81"/>
  <c r="J108" i="81"/>
  <c r="J25" i="81"/>
  <c r="J29" i="81" s="1"/>
  <c r="J142" i="81"/>
  <c r="J146" i="81"/>
  <c r="J148" i="81" s="1"/>
  <c r="J98" i="81"/>
  <c r="J112" i="81" s="1"/>
  <c r="J76" i="81"/>
  <c r="J79" i="81" s="1"/>
  <c r="J117" i="81"/>
  <c r="J133" i="81"/>
  <c r="J126" i="81"/>
  <c r="J125" i="81"/>
  <c r="J162" i="81"/>
  <c r="J163" i="81" s="1"/>
  <c r="J165" i="81" l="1"/>
  <c r="H45" i="64" l="1"/>
  <c r="H46" i="64"/>
  <c r="H51" i="64"/>
  <c r="H52" i="64"/>
  <c r="I59" i="64" l="1"/>
  <c r="G246" i="64"/>
  <c r="I246" i="64" s="1"/>
  <c r="H244" i="64"/>
  <c r="H152" i="64" l="1"/>
  <c r="C250" i="64"/>
  <c r="C248" i="64" l="1"/>
  <c r="I159" i="64"/>
  <c r="J237" i="64" l="1"/>
  <c r="J176" i="64"/>
  <c r="J228" i="64"/>
  <c r="J167" i="64"/>
  <c r="J59" i="64"/>
  <c r="J224" i="64"/>
  <c r="J159" i="64"/>
  <c r="J41" i="64"/>
  <c r="J212" i="64"/>
  <c r="J134" i="64"/>
  <c r="J35" i="64"/>
  <c r="J206" i="64"/>
  <c r="J127" i="64"/>
  <c r="J17" i="64"/>
  <c r="J196" i="64"/>
  <c r="J119" i="64"/>
  <c r="I7" i="64"/>
  <c r="J190" i="64"/>
  <c r="J107" i="64"/>
  <c r="J246" i="64"/>
  <c r="J186" i="64"/>
  <c r="J99" i="64"/>
  <c r="J85" i="64"/>
  <c r="J247" i="64" l="1"/>
</calcChain>
</file>

<file path=xl/sharedStrings.xml><?xml version="1.0" encoding="utf-8"?>
<sst xmlns="http://schemas.openxmlformats.org/spreadsheetml/2006/main" count="2913" uniqueCount="1250">
  <si>
    <t>PLANILHA ORÇAMENTÁRIA VENDA</t>
  </si>
  <si>
    <t>Emprendimento:</t>
  </si>
  <si>
    <t>Área Construída (m²):</t>
  </si>
  <si>
    <t>Preço Venda</t>
  </si>
  <si>
    <t xml:space="preserve">Endereço: </t>
  </si>
  <si>
    <t xml:space="preserve">Cliente: </t>
  </si>
  <si>
    <t>MATERIAL (R$)</t>
  </si>
  <si>
    <t>M.D.O (R$)</t>
  </si>
  <si>
    <t>CUSTOS FIXOS</t>
  </si>
  <si>
    <t>1.1</t>
  </si>
  <si>
    <t>Manutenção de equipamentos (verba)</t>
  </si>
  <si>
    <t>vb</t>
  </si>
  <si>
    <t>1.2</t>
  </si>
  <si>
    <t>Aluguel de equipamentos para estrutura (verba)</t>
  </si>
  <si>
    <t>1.3</t>
  </si>
  <si>
    <t>Consumo de Água</t>
  </si>
  <si>
    <t>1.4</t>
  </si>
  <si>
    <t>Consumo de Luz</t>
  </si>
  <si>
    <t>1.5</t>
  </si>
  <si>
    <t>Epi's funcionários</t>
  </si>
  <si>
    <t>1.6</t>
  </si>
  <si>
    <t>Tela fachadeira</t>
  </si>
  <si>
    <t>1.7</t>
  </si>
  <si>
    <t>Tubo para tela fachadeira</t>
  </si>
  <si>
    <t>1.8</t>
  </si>
  <si>
    <t>Linha de vida</t>
  </si>
  <si>
    <t>1.9</t>
  </si>
  <si>
    <t xml:space="preserve">Bandejas Base </t>
  </si>
  <si>
    <t>1.10</t>
  </si>
  <si>
    <t>Guarda corpo</t>
  </si>
  <si>
    <t>Sub-total</t>
  </si>
  <si>
    <t>PROJETOS E AFINS</t>
  </si>
  <si>
    <t>2.1</t>
  </si>
  <si>
    <t>Topografia</t>
  </si>
  <si>
    <t>2.2</t>
  </si>
  <si>
    <t>Sondagem</t>
  </si>
  <si>
    <t>SERVIÇOS INICIAIS</t>
  </si>
  <si>
    <t>3.1</t>
  </si>
  <si>
    <t>Movimentação de terra</t>
  </si>
  <si>
    <t>m³</t>
  </si>
  <si>
    <t>3.2</t>
  </si>
  <si>
    <t>Locação</t>
  </si>
  <si>
    <t>m²</t>
  </si>
  <si>
    <t>3.3</t>
  </si>
  <si>
    <t>Tapumes h:2,2 m (cobrindo todo o terreno)</t>
  </si>
  <si>
    <t>3.4</t>
  </si>
  <si>
    <t>Refeitorios/Áreas de de vivência</t>
  </si>
  <si>
    <r>
      <t>FUNDAÇÕES</t>
    </r>
    <r>
      <rPr>
        <b/>
        <sz val="11"/>
        <color theme="0"/>
        <rFont val="Times New Roman"/>
        <family val="1"/>
      </rPr>
      <t xml:space="preserve"> (ESTIMATIVA)</t>
    </r>
  </si>
  <si>
    <t>Prédio</t>
  </si>
  <si>
    <t>4.1</t>
  </si>
  <si>
    <t>Aço Estacas (coeficiente de 50kg/m³ de concreto) +10%</t>
  </si>
  <si>
    <t>kg</t>
  </si>
  <si>
    <t>4.2</t>
  </si>
  <si>
    <t>Concreto Estacas (70 estacas, profundidade 5m com Ø 50 cm) +10%</t>
  </si>
  <si>
    <t>4.3</t>
  </si>
  <si>
    <t>Formas Blocos de coroamento (blocos com 50 cm de altura por 85 cm x 85 cm de área) +10%</t>
  </si>
  <si>
    <t>4.4</t>
  </si>
  <si>
    <t>Aço Blocos de coroamento (coeficiente de 70kg/m³ de concreto) +10%</t>
  </si>
  <si>
    <t>4.5</t>
  </si>
  <si>
    <t>Concreto Blocos de coroamento +10%</t>
  </si>
  <si>
    <t>Muros (estimativa)</t>
  </si>
  <si>
    <t>4.6</t>
  </si>
  <si>
    <t>4.7</t>
  </si>
  <si>
    <t>Concreto Estacas (17 estacas, profundidade 2,5m com Ø 30 cm) +10%</t>
  </si>
  <si>
    <t>4.8</t>
  </si>
  <si>
    <t>Formas Blocos de coroamento +10%</t>
  </si>
  <si>
    <t>4.9</t>
  </si>
  <si>
    <t>4.10</t>
  </si>
  <si>
    <t>Concreto Blocos de coroamento (blocos com 40 cm de altura por 50 cm x 50 cm de área) +10%</t>
  </si>
  <si>
    <t>4.11</t>
  </si>
  <si>
    <t>Formas Baldrames + 10%</t>
  </si>
  <si>
    <t>4.12</t>
  </si>
  <si>
    <t>Aço Baldrames (coeficiente de 60kg/m³ de concreto) +10%</t>
  </si>
  <si>
    <t>4.13</t>
  </si>
  <si>
    <t>Concreto Baldrames (altura 30 cm; lagura 15 cm; comprimento 40 m) + 10%</t>
  </si>
  <si>
    <t>IMPERMEABILIZAÇÃO</t>
  </si>
  <si>
    <t>5.1</t>
  </si>
  <si>
    <t>Baldrames (tinta asfáltica)  + 10%</t>
  </si>
  <si>
    <t>5.2</t>
  </si>
  <si>
    <t>Impermeabilizaçao das paredes dos banheiros, lavanderia e cozinha (impermeabilziante  base cimentícia)  + 10%</t>
  </si>
  <si>
    <t>5.3</t>
  </si>
  <si>
    <t>Impermeabilizaçao dos pisos  dos banheiros (impermeabilizante elastomérico) + 10%</t>
  </si>
  <si>
    <t>5.4</t>
  </si>
  <si>
    <t>Impermeabilizaçao das janelas (será impermeabilizado a parte inferior das janelas e as laterais até 30cm) (impermeabilizante elastomérico)  + 10%</t>
  </si>
  <si>
    <r>
      <t>ESTRUTURA</t>
    </r>
    <r>
      <rPr>
        <b/>
        <sz val="11"/>
        <color theme="0"/>
        <rFont val="Times New Roman"/>
        <family val="1"/>
      </rPr>
      <t xml:space="preserve"> </t>
    </r>
  </si>
  <si>
    <t>6.1</t>
  </si>
  <si>
    <t>Formas  (coeficiente de 1,8m²/m² construido) +10%</t>
  </si>
  <si>
    <t>6.2</t>
  </si>
  <si>
    <t>Aço (dados do projeto) +10%</t>
  </si>
  <si>
    <t>6.3</t>
  </si>
  <si>
    <t>Concreto (dados do projeto) +10%</t>
  </si>
  <si>
    <t>6.4</t>
  </si>
  <si>
    <t>Orçamento das Vigotas de concreto armado pré fabricada + Eps/lajotas</t>
  </si>
  <si>
    <t>6.5</t>
  </si>
  <si>
    <t>Formas Pilares + 10%</t>
  </si>
  <si>
    <t>6.6</t>
  </si>
  <si>
    <t>Formas Vigas cinta + 10%</t>
  </si>
  <si>
    <t>6.7</t>
  </si>
  <si>
    <t>Aço Pilares  (taxa de 70kg/m³ de concreto) + 10%</t>
  </si>
  <si>
    <t>6.8</t>
  </si>
  <si>
    <t>Aço Viga  (taxa de 60kg/m³ de concreto) + 10%</t>
  </si>
  <si>
    <t>6.9</t>
  </si>
  <si>
    <t>Concreto Pilares (17 pilares de 15 cm x 30 cm; com altura: 2 metros) + 10%</t>
  </si>
  <si>
    <t>6.10</t>
  </si>
  <si>
    <t>Concreto Viga Cinta  (altura 30 cm; lagura 15 cm; comprimento 40 m) + 10%</t>
  </si>
  <si>
    <t>VEDAÇÕES</t>
  </si>
  <si>
    <t>7.1</t>
  </si>
  <si>
    <t>Paredes de Alvenaria (Prédio) 14x19x24 (h média 2,65m) +10%</t>
  </si>
  <si>
    <t>7.2</t>
  </si>
  <si>
    <t>Paredes de Alvenaria (Muro) 14x19x24 (h média 2,2m) +10%</t>
  </si>
  <si>
    <t>7.3</t>
  </si>
  <si>
    <t>Bloco de concreto - para fixação do guarda corpo (sacadas) +10%</t>
  </si>
  <si>
    <t>m</t>
  </si>
  <si>
    <t>7.4</t>
  </si>
  <si>
    <t>Vergas (portas e janelas) +10%</t>
  </si>
  <si>
    <t>7.5</t>
  </si>
  <si>
    <t>Contra Vergas (janelas) +10%</t>
  </si>
  <si>
    <t>7.6</t>
  </si>
  <si>
    <t>Vigas cinta (platibandas) +10%</t>
  </si>
  <si>
    <t>REVISTIMENTO INTERNO</t>
  </si>
  <si>
    <t>8.1</t>
  </si>
  <si>
    <t>Chapisco +10%</t>
  </si>
  <si>
    <t>8.2</t>
  </si>
  <si>
    <t>Reboco Interno/ Manual  esp 2,5cm + 10%</t>
  </si>
  <si>
    <t>8.3</t>
  </si>
  <si>
    <t xml:space="preserve">Azulejo (em todas as paredes dos banheiros, paredes da cozinha em formato de "L" e uma parede do salão de festas)  + 10% </t>
  </si>
  <si>
    <t xml:space="preserve">GESSO </t>
  </si>
  <si>
    <t>9.1</t>
  </si>
  <si>
    <t>Placa de gesso + 10%</t>
  </si>
  <si>
    <t>9.2</t>
  </si>
  <si>
    <t>Negativo de gesso + 10%</t>
  </si>
  <si>
    <t xml:space="preserve">REVESTIMENTO EXTERNO </t>
  </si>
  <si>
    <t>10.1</t>
  </si>
  <si>
    <t xml:space="preserve">Chapisco  + 10% </t>
  </si>
  <si>
    <t>10.2</t>
  </si>
  <si>
    <t xml:space="preserve">Reboco Externo/ Manual  esp 4cm  + 10% </t>
  </si>
  <si>
    <t>PAVIMENTAÇÕES</t>
  </si>
  <si>
    <t>11.1</t>
  </si>
  <si>
    <t xml:space="preserve">Contrapiso argamassa (h=6cm)  + 10% </t>
  </si>
  <si>
    <t>11.2</t>
  </si>
  <si>
    <t xml:space="preserve">Manta acústica (quartos e salas) + 10% </t>
  </si>
  <si>
    <t>11.3</t>
  </si>
  <si>
    <t xml:space="preserve">Piso subsolo  + 10% </t>
  </si>
  <si>
    <t>11.5</t>
  </si>
  <si>
    <t xml:space="preserve">Porcelanato (quartos, cozinha, sala, banheiros)  + 10% </t>
  </si>
  <si>
    <t>11.6</t>
  </si>
  <si>
    <t xml:space="preserve">Porcelanato (corredores, escadaria, salão de festas e sacadas)  + 10% </t>
  </si>
  <si>
    <t>11.7</t>
  </si>
  <si>
    <t xml:space="preserve">Rodapés Sintético  + 10% </t>
  </si>
  <si>
    <t>11.8</t>
  </si>
  <si>
    <t xml:space="preserve">Rodapés Cerâmica  + 10% </t>
  </si>
  <si>
    <t>ESQUADRIAS</t>
  </si>
  <si>
    <t>12.1</t>
  </si>
  <si>
    <t xml:space="preserve">Portas de madeira interna (0,80 m x 2,1 m) </t>
  </si>
  <si>
    <t>unit</t>
  </si>
  <si>
    <t>12.2</t>
  </si>
  <si>
    <t>Portas de alumínio da sacada (1,5 m x 2,1 m)</t>
  </si>
  <si>
    <t>12.3</t>
  </si>
  <si>
    <t>Portas de alumínio da sacada (1,0 m x 2,1 m)</t>
  </si>
  <si>
    <t>12.4</t>
  </si>
  <si>
    <t>Janelas de alumínio (0,5 m x 0,5 m)</t>
  </si>
  <si>
    <t>12.5</t>
  </si>
  <si>
    <t>Janelas de alumínio (1,5 m x 1,2 m)</t>
  </si>
  <si>
    <t>12.6</t>
  </si>
  <si>
    <t>Janelas de alumínio (1,1 m x 1,2 m)</t>
  </si>
  <si>
    <t>12.7</t>
  </si>
  <si>
    <t xml:space="preserve">Corrimão de meio  com barras de tubo 11\2 " redondos  na horizontal e 7/8 na horizontal de ferro </t>
  </si>
  <si>
    <t>ml</t>
  </si>
  <si>
    <t>12.8</t>
  </si>
  <si>
    <t xml:space="preserve">Pegamão de parede duplo com barras de tubo 11\2 " redondos  na horizontal de ferro </t>
  </si>
  <si>
    <t>12.9</t>
  </si>
  <si>
    <t xml:space="preserve"> Pedras de mármore base para guarda corpo (sacada) (espessura 22cm)</t>
  </si>
  <si>
    <t>12.10</t>
  </si>
  <si>
    <t xml:space="preserve"> Pedras de mármore porta sacada (espessura 21cm)</t>
  </si>
  <si>
    <t>12.11</t>
  </si>
  <si>
    <t>Pedras de marmores soleiras porta entrada e janelas (espessura 18cm)</t>
  </si>
  <si>
    <t>12.12</t>
  </si>
  <si>
    <t>Escada de marinheiro com guarda corpo (490x60cm)</t>
  </si>
  <si>
    <t>12.13</t>
  </si>
  <si>
    <t>Escada elevador (230x40cm)</t>
  </si>
  <si>
    <t>12.14</t>
  </si>
  <si>
    <t>Dutos para churrasqueira (120x85x45 cm)</t>
  </si>
  <si>
    <t>PINTURA INTERNA</t>
  </si>
  <si>
    <t>13.1</t>
  </si>
  <si>
    <t xml:space="preserve">Selador Interno Paredes  + 10% </t>
  </si>
  <si>
    <t>13.2</t>
  </si>
  <si>
    <t xml:space="preserve">Massa Corrida interna Paredes  + 10% </t>
  </si>
  <si>
    <t>13.3</t>
  </si>
  <si>
    <t xml:space="preserve">Textura interna Paredes   + 10% </t>
  </si>
  <si>
    <t>13.4</t>
  </si>
  <si>
    <t xml:space="preserve">Pintura Interna Paredes  + 10% </t>
  </si>
  <si>
    <t>13.5</t>
  </si>
  <si>
    <t xml:space="preserve">Selador Teto  + 10% </t>
  </si>
  <si>
    <t>13.6</t>
  </si>
  <si>
    <t xml:space="preserve">Massa Corrida Teto  + 10% </t>
  </si>
  <si>
    <t>13.7</t>
  </si>
  <si>
    <t xml:space="preserve">Pintura Teto  + 10% </t>
  </si>
  <si>
    <t>13.8</t>
  </si>
  <si>
    <t>Marcações garagens</t>
  </si>
  <si>
    <t>PINTURA EXTERNA</t>
  </si>
  <si>
    <t>14.1</t>
  </si>
  <si>
    <t>Igolfex Externo  + 10%</t>
  </si>
  <si>
    <t>14.2</t>
  </si>
  <si>
    <t>Textura Externa  + 10%</t>
  </si>
  <si>
    <t>14.3</t>
  </si>
  <si>
    <t>Pintura Externa  + 10%</t>
  </si>
  <si>
    <t>14.4</t>
  </si>
  <si>
    <t>Veda friso + 10%</t>
  </si>
  <si>
    <t>COBERTURA</t>
  </si>
  <si>
    <t>15.1</t>
  </si>
  <si>
    <t>Estrutura e Telhamento + 10%</t>
  </si>
  <si>
    <t>15.2</t>
  </si>
  <si>
    <t>Calhas + 10%</t>
  </si>
  <si>
    <t>15.3</t>
  </si>
  <si>
    <t>Rufos  + 10%</t>
  </si>
  <si>
    <t>15.4</t>
  </si>
  <si>
    <t>Algerosas + 10%</t>
  </si>
  <si>
    <t>INSTALAÇÕES ELÉTRICAS</t>
  </si>
  <si>
    <t>16.1</t>
  </si>
  <si>
    <t>Instalações Elétricas (24 aptos + Salão de festas)</t>
  </si>
  <si>
    <t>16.2</t>
  </si>
  <si>
    <t>Instalações de Telecomunicações  (24 aptos + Salão de festas)</t>
  </si>
  <si>
    <t>16.3</t>
  </si>
  <si>
    <t>Instalação Para Raio</t>
  </si>
  <si>
    <t xml:space="preserve">INSTALAÇÕES HIDROSSANITÁRIAS </t>
  </si>
  <si>
    <t>17.1</t>
  </si>
  <si>
    <t>Instalações de Hidráulica - água quente e fria   (24 aptos + Salão de festas)</t>
  </si>
  <si>
    <t>unid</t>
  </si>
  <si>
    <t>17.2</t>
  </si>
  <si>
    <t>Instalações de Esgoto  (24 aptos + Salão de festas)</t>
  </si>
  <si>
    <t>17.3</t>
  </si>
  <si>
    <t xml:space="preserve">Instalações de Sistema Pluvial  </t>
  </si>
  <si>
    <t>INSTALAÇÕES GÁS E PREVENTIVO</t>
  </si>
  <si>
    <t>18.1</t>
  </si>
  <si>
    <t>Instalações do Preventivo de incêndio</t>
  </si>
  <si>
    <t>18.2</t>
  </si>
  <si>
    <t>Instalações de Gás (24 aptos + Salão de festas)</t>
  </si>
  <si>
    <t>PAISAGISMO</t>
  </si>
  <si>
    <t>19.1</t>
  </si>
  <si>
    <t>Paisagismo</t>
  </si>
  <si>
    <t>verba</t>
  </si>
  <si>
    <t>19.2</t>
  </si>
  <si>
    <t xml:space="preserve">Paver </t>
  </si>
  <si>
    <t xml:space="preserve">metros </t>
  </si>
  <si>
    <t>SERVIÇOS COMPLEMENTARES</t>
  </si>
  <si>
    <t>20.1</t>
  </si>
  <si>
    <t>Churrasqueiras (refratários)</t>
  </si>
  <si>
    <t>unidades</t>
  </si>
  <si>
    <t>20.2</t>
  </si>
  <si>
    <t>Instalação do elevador</t>
  </si>
  <si>
    <t>20.3</t>
  </si>
  <si>
    <t>Bomba d'água</t>
  </si>
  <si>
    <t>20.4</t>
  </si>
  <si>
    <t>Mobilia salão de festas</t>
  </si>
  <si>
    <t>20.7</t>
  </si>
  <si>
    <t>Acessibilidade</t>
  </si>
  <si>
    <t>20.8</t>
  </si>
  <si>
    <t>Limpeza final</t>
  </si>
  <si>
    <t>DESPESAS INDIRETAS</t>
  </si>
  <si>
    <t>21.1</t>
  </si>
  <si>
    <t>10% custo da obra</t>
  </si>
  <si>
    <t>Total Custo por item</t>
  </si>
  <si>
    <t>Total custo mão de (obra + material + despesas indiretas)</t>
  </si>
  <si>
    <t>Total custo/m²</t>
  </si>
  <si>
    <t>REY</t>
  </si>
  <si>
    <t>FUNDAÇÃO</t>
  </si>
  <si>
    <t>Locação da Obra</t>
  </si>
  <si>
    <t>Limpeza do terreno</t>
  </si>
  <si>
    <t>Escavações fundações profundas</t>
  </si>
  <si>
    <t xml:space="preserve">Concreto armado fundações </t>
  </si>
  <si>
    <t>Forma vigas baldrame e arranque pilares</t>
  </si>
  <si>
    <t>Concreto armado vigas baldrame e arranque dos pilares</t>
  </si>
  <si>
    <t>Desmonte em Rocha</t>
  </si>
  <si>
    <t>CUSTO DO ITEM</t>
  </si>
  <si>
    <t>Estrutura para telhado edificação</t>
  </si>
  <si>
    <t>Estrutura para telhado salão de festas</t>
  </si>
  <si>
    <t>Telhado edificação</t>
  </si>
  <si>
    <t>Telhado salão de festas</t>
  </si>
  <si>
    <t>Calhas e Rufos - edificação</t>
  </si>
  <si>
    <t xml:space="preserve">m </t>
  </si>
  <si>
    <t>Calhas e Rufos - salão de festas</t>
  </si>
  <si>
    <t xml:space="preserve">      ORÇAMENTO CASA RAQUEL</t>
  </si>
  <si>
    <t>Metragem da casa (m²):</t>
  </si>
  <si>
    <t>Item</t>
  </si>
  <si>
    <t>Serviços</t>
  </si>
  <si>
    <t>Quant.</t>
  </si>
  <si>
    <t>Unid.</t>
  </si>
  <si>
    <t>Item (Unitário)</t>
  </si>
  <si>
    <t>Total Material Orçado</t>
  </si>
  <si>
    <t>Total Material Comprado</t>
  </si>
  <si>
    <t>Margem de erro (%)</t>
  </si>
  <si>
    <t>Porcentagem do item executada (%)</t>
  </si>
  <si>
    <t>FASE DE INICIAL DA OBRA</t>
  </si>
  <si>
    <t>TERRENO</t>
  </si>
  <si>
    <t xml:space="preserve"> SUB-TOTAL </t>
  </si>
  <si>
    <t>PROJETOS E LAUDOS</t>
  </si>
  <si>
    <t>PROJETO ARQUITETÔNICO</t>
  </si>
  <si>
    <t>2.1.1</t>
  </si>
  <si>
    <t>PROJETO ESTRUTURAL</t>
  </si>
  <si>
    <t>2.2.1</t>
  </si>
  <si>
    <t>2.3</t>
  </si>
  <si>
    <t>PROJETO FUNDAÇÃO</t>
  </si>
  <si>
    <t>2.3.1</t>
  </si>
  <si>
    <t>2.4</t>
  </si>
  <si>
    <t>PROJETO HIDROSSANITÁRIO</t>
  </si>
  <si>
    <t>2.4.1</t>
  </si>
  <si>
    <t>2.5</t>
  </si>
  <si>
    <t>PROJETO ELÉTRICO</t>
  </si>
  <si>
    <t>OUTROS</t>
  </si>
  <si>
    <t>OUTROS PROJETOS</t>
  </si>
  <si>
    <t>SERVIÇOS PRELIMINARES</t>
  </si>
  <si>
    <t>INSTALAÇÕES PROVISÓRIAS E TAPUMES</t>
  </si>
  <si>
    <t>3.1.1</t>
  </si>
  <si>
    <t>4.1.1</t>
  </si>
  <si>
    <t>Vb</t>
  </si>
  <si>
    <t>FERRAGEM FUNDAÇÃO</t>
  </si>
  <si>
    <t>4.2.1</t>
  </si>
  <si>
    <t>BARRAS DE AÇO</t>
  </si>
  <si>
    <t>4.2.2</t>
  </si>
  <si>
    <t>4.2.3</t>
  </si>
  <si>
    <t>ESPAÇADORES</t>
  </si>
  <si>
    <t>CONCRETO FUNDAÇÃO</t>
  </si>
  <si>
    <t>4.3.1</t>
  </si>
  <si>
    <t>CONCRETO FCK 25MPA</t>
  </si>
  <si>
    <t xml:space="preserve">ESTRUTURA  </t>
  </si>
  <si>
    <t>5.1.1</t>
  </si>
  <si>
    <t>CHAPA DE MADEIRITE COMPENSADA PLASTIFICADA</t>
  </si>
  <si>
    <t>Chapa</t>
  </si>
  <si>
    <t>5.1.2</t>
  </si>
  <si>
    <t>CHAPA DE MADEIRITE COMPENSADA RESINADA</t>
  </si>
  <si>
    <t>5.1.3</t>
  </si>
  <si>
    <t>5.1.4</t>
  </si>
  <si>
    <t>PREGO DE AÇO</t>
  </si>
  <si>
    <t>5.1.5</t>
  </si>
  <si>
    <t>FERRAGEM ESTRUTURA</t>
  </si>
  <si>
    <t>5.2.1</t>
  </si>
  <si>
    <t>5.2.3</t>
  </si>
  <si>
    <t>un</t>
  </si>
  <si>
    <t>5.3.1</t>
  </si>
  <si>
    <t>CONCRETO ESTRUTURA</t>
  </si>
  <si>
    <t>5.4.1</t>
  </si>
  <si>
    <t xml:space="preserve">VEDAÇÕES </t>
  </si>
  <si>
    <t>6.1.1</t>
  </si>
  <si>
    <t>6.1.2</t>
  </si>
  <si>
    <t>TELA GALVANIZADA ELETROSSOLDADE. FIO 1,2MM 15X15 - 10,5 X 50 CM ( 100 POR CAIXA)</t>
  </si>
  <si>
    <t>caixa</t>
  </si>
  <si>
    <t>6.1.3</t>
  </si>
  <si>
    <t>6.1.4</t>
  </si>
  <si>
    <t>6.1.5</t>
  </si>
  <si>
    <t>ARGAMASSA PARA ASSENTAMENTO</t>
  </si>
  <si>
    <t>6.1.6</t>
  </si>
  <si>
    <t>sacos</t>
  </si>
  <si>
    <t>6.1.7</t>
  </si>
  <si>
    <t>6.1.8</t>
  </si>
  <si>
    <t>barras</t>
  </si>
  <si>
    <t>7.1.1</t>
  </si>
  <si>
    <t xml:space="preserve">BALDRAMES (TINTA ASFÁLTICA) </t>
  </si>
  <si>
    <t>Balde 18L</t>
  </si>
  <si>
    <t>7.1.2</t>
  </si>
  <si>
    <t>PAREDES DOS BANHEIROS, COZINHA E LAVANDERIA (IMPERMEABILIZANTE CIMENTÍCIO E ELASTOMÉRICO)</t>
  </si>
  <si>
    <t>REVESTIMENTO INTERNO DE PAREDES</t>
  </si>
  <si>
    <t>CHAPISCO INTERNO</t>
  </si>
  <si>
    <t>8.1.1</t>
  </si>
  <si>
    <t>REBOCO INTERNO</t>
  </si>
  <si>
    <t>8.2.1</t>
  </si>
  <si>
    <t xml:space="preserve">REBOCO INTERNO - ESPESSURA 2,5CM </t>
  </si>
  <si>
    <t>8.3.1</t>
  </si>
  <si>
    <t>8.3.2</t>
  </si>
  <si>
    <t>8.3.3</t>
  </si>
  <si>
    <t>8.3.4</t>
  </si>
  <si>
    <t>saco</t>
  </si>
  <si>
    <t>REVESTIMENTO DE TETO</t>
  </si>
  <si>
    <t>9.1.1</t>
  </si>
  <si>
    <t xml:space="preserve">PLACA DE GESSO </t>
  </si>
  <si>
    <t xml:space="preserve">NEGATIVO DE GESSO </t>
  </si>
  <si>
    <t>MADEIRA</t>
  </si>
  <si>
    <t>9.2.1</t>
  </si>
  <si>
    <t xml:space="preserve">CHAPISCO EXTERNO </t>
  </si>
  <si>
    <t>10.1.1</t>
  </si>
  <si>
    <t>CHAPISCO EXTERNO</t>
  </si>
  <si>
    <t xml:space="preserve">REBOCO EXTERNO </t>
  </si>
  <si>
    <t>10.2.1</t>
  </si>
  <si>
    <t>ESPECIAIS</t>
  </si>
  <si>
    <t>PISO DE CONCRETO ÁREA INTERNA</t>
  </si>
  <si>
    <t>11.1.1</t>
  </si>
  <si>
    <t>BRITA</t>
  </si>
  <si>
    <t>11.1.2</t>
  </si>
  <si>
    <t>LONA</t>
  </si>
  <si>
    <t>11.1.3</t>
  </si>
  <si>
    <t>TELA SOLDÁVEL Q-92  (2,45M x 6,00M)</t>
  </si>
  <si>
    <t>11.1.4</t>
  </si>
  <si>
    <t>CONCRETO ESPESSURA 8CM</t>
  </si>
  <si>
    <t>CONTRAPISO ARGAMASSA (ESPESSURA 6CM)</t>
  </si>
  <si>
    <t>11.2.1</t>
  </si>
  <si>
    <t>CONTRAPISO ARGAMASSA ÁREA INTERNA E ÁREAS EXTERNAS (ESPESSURA 6CM)</t>
  </si>
  <si>
    <t>11.3.1</t>
  </si>
  <si>
    <t>REVESTIMENTO DE PORCELANATO</t>
  </si>
  <si>
    <t>11.3.2</t>
  </si>
  <si>
    <t>11.3.3</t>
  </si>
  <si>
    <t>11.4</t>
  </si>
  <si>
    <t>11.4.1</t>
  </si>
  <si>
    <t>11.4.2</t>
  </si>
  <si>
    <t>11.4.3</t>
  </si>
  <si>
    <t>11.4.4</t>
  </si>
  <si>
    <t>PORTAS INTERNAS</t>
  </si>
  <si>
    <t>12.1.1</t>
  </si>
  <si>
    <t xml:space="preserve">ORÇAMENTO DE ESQUADRIAS DE MADEIRA </t>
  </si>
  <si>
    <t>ESQUADRIAS METÁLICAS E DE VIDRO</t>
  </si>
  <si>
    <t>12.2.1.</t>
  </si>
  <si>
    <t>ORÇAMENTO DE ESQUADRIAS DE METÁLICAS</t>
  </si>
  <si>
    <t>MÁRMORE</t>
  </si>
  <si>
    <t>12.3.1</t>
  </si>
  <si>
    <t>MÁRMORE EM BAIXO DE TODAS AS JANELAS E PORTAS EXTERNAS (ESPESSURA 18 CM)</t>
  </si>
  <si>
    <t>13.1.1</t>
  </si>
  <si>
    <t>SELADOR - 18L</t>
  </si>
  <si>
    <t>13.1.2</t>
  </si>
  <si>
    <t>MASSA CORRIDA - 25KG</t>
  </si>
  <si>
    <t>13.1.3</t>
  </si>
  <si>
    <t>PINTURA - 18L</t>
  </si>
  <si>
    <t>14.1.1</t>
  </si>
  <si>
    <t>14.1.2</t>
  </si>
  <si>
    <t>TEXTURA - 28 KG</t>
  </si>
  <si>
    <t>14.1.3</t>
  </si>
  <si>
    <t>TELHADO</t>
  </si>
  <si>
    <t>15.1.1</t>
  </si>
  <si>
    <t xml:space="preserve">INSTALAÇÕES ELE </t>
  </si>
  <si>
    <t>16.1.1</t>
  </si>
  <si>
    <t>INSTALAÇÕES TELECOMUNICAÇÃO</t>
  </si>
  <si>
    <t>16.1.2</t>
  </si>
  <si>
    <t>INSTALAÇÕES HID</t>
  </si>
  <si>
    <t>INSTALAÇÕES HIDROSSANITÁRIAS</t>
  </si>
  <si>
    <t>17.1.1</t>
  </si>
  <si>
    <t>INSTALAÇÕES HIDRÁULICAS (TUBULAÇÕES DE ÁGUA QUENTE E ÁGUA FRIA, RESERVÁTORIOS E BOMBAS)</t>
  </si>
  <si>
    <t>17.2.1</t>
  </si>
  <si>
    <t>LOUÇAS E METAIS</t>
  </si>
  <si>
    <t>17.3.1</t>
  </si>
  <si>
    <t>17.4</t>
  </si>
  <si>
    <t>SISTEMA DE TRATAMENTO DE ESGOTO</t>
  </si>
  <si>
    <t>17.4.1</t>
  </si>
  <si>
    <t>INSTALAÇÕES GÁS E CLIMATIZAÇÃO</t>
  </si>
  <si>
    <t>INSTALAÇÃO DE GÁS</t>
  </si>
  <si>
    <t>18.1.1</t>
  </si>
  <si>
    <t>INSTALAÇÕES DE GÁS</t>
  </si>
  <si>
    <t xml:space="preserve">PRÉ INSTALAÇÃO DOS CLIMATIZADORES </t>
  </si>
  <si>
    <t>18.2.1</t>
  </si>
  <si>
    <t>19.1.1</t>
  </si>
  <si>
    <t>19.1.2</t>
  </si>
  <si>
    <t>INSTALAÇÃO DA PISCINA</t>
  </si>
  <si>
    <t>DESPESAS OBRA</t>
  </si>
  <si>
    <t>20.1.1</t>
  </si>
  <si>
    <t>LUZ</t>
  </si>
  <si>
    <t>meses</t>
  </si>
  <si>
    <t>ÁGUA</t>
  </si>
  <si>
    <t>CONTRATAÇÃO DA MÃO DE OBRA</t>
  </si>
  <si>
    <t>PREVISTO</t>
  </si>
  <si>
    <t>GASTO</t>
  </si>
  <si>
    <t>Total PREVISTO com material, mão de obra  e outras despesas</t>
  </si>
  <si>
    <t>Total GASTO com material, mão de obra e outras despesas</t>
  </si>
  <si>
    <t xml:space="preserve">                                Legenda:</t>
  </si>
  <si>
    <t>Legenda:</t>
  </si>
  <si>
    <t xml:space="preserve">                Etapa</t>
  </si>
  <si>
    <t>MÃO DE OBRA</t>
  </si>
  <si>
    <t>FUNDAÇÕES</t>
  </si>
  <si>
    <t>Portas</t>
  </si>
  <si>
    <t>Quantidade</t>
  </si>
  <si>
    <t xml:space="preserve">Calhas (m) </t>
  </si>
  <si>
    <t>Algerosas (m)</t>
  </si>
  <si>
    <t>CHAPISCO APLICADO EM ALVENARIA (COM PRESENÇA DE VÃOS) E ESTRUTURAS DE CONCRETO DE FACHADA, COM COLHER DE PEDREIRO.  ARGAMASSA TRAÇO 1:3 COM PREPARO EM BETONEIRA 400L. AF_06/2014</t>
  </si>
  <si>
    <t>M²</t>
  </si>
  <si>
    <t>ARGAMASSA TRAÇO 1:3 (CIMENTO E AREIA GROSSA) PARA CHAPISCO CONVENCIONAL, PREPARO MECÂNICO COM BETONEIRA 400 L. AF_06/2014</t>
  </si>
  <si>
    <t>M³</t>
  </si>
  <si>
    <t>PEDREIRO COM ENCARGOS COMPLEMENTARES</t>
  </si>
  <si>
    <t>H</t>
  </si>
  <si>
    <t>SERVENTE COM ENCARGOS COMPLEMENTARES</t>
  </si>
  <si>
    <t>LASTRO COM MATERIAL GRANULAR, APLICAÇÃO EM PISOS OU RADIERS, ESPESSURA DE *5 CM*. AF_08/2017</t>
  </si>
  <si>
    <t>PEDRA BRITADA N. 2 (19 A 38 MM) POSTO PEDREIRA/FORNECEDOR, SEM FRETE</t>
  </si>
  <si>
    <t>PLACA VIBRATÓRIA REVERSÍVEL COM MOTOR 4 TEMPOS A GASOLINA, FORÇA CENTRÍFUGA DE 25 KN (2500 KGF), POTÊNCIA 5,5 CV - CHP DIURNO. AF_08/2015</t>
  </si>
  <si>
    <t>CHP</t>
  </si>
  <si>
    <t>PLACA VIBRATÓRIA REVERSÍVEL COM MOTOR 4 TEMPOS A GASOLINA, FORÇA CENTRÍFUGA DE 25 KN (2500 KGF), POTÊNCIA 5,5 CV - CHI DIURNO. AF_08/2015</t>
  </si>
  <si>
    <t>CHI</t>
  </si>
  <si>
    <t>CONTRAPISO EM ARGAMASSA TRAÇO 1:4 (CIMENTO E AREIA), PREPARO MECÂNICO COM BETONEIRA 400 L, APLICADO EM ÁREAS SECAS SOBRE LAJE, ADERIDO, ESPESSURA 2CM. AF_06/2014</t>
  </si>
  <si>
    <t>CIMENTO PORTLAND COMPOSTO CP II-32</t>
  </si>
  <si>
    <t>KG</t>
  </si>
  <si>
    <t>ADITIVO ADESIVO LIQUIDO PARA ARGAMASSAS DE REVESTIMENTOS CIMENTICIOS</t>
  </si>
  <si>
    <t>L</t>
  </si>
  <si>
    <t>ARGAMASSA TRAÇO 1:4 (CIMENTO E AREIA MÉDIA) PARA CONTRAPISO, PREPARO MECÂNICO COM BETONEIRA 400 L. AF_06/2014</t>
  </si>
  <si>
    <t>REVESTIMENTO CERÂMICO PARA PISO COM PLACAS TIPO ESMALTADA EXTRA DE DIMENSÕES 45X45 CM APLICADA EM AMBIENTES DE ÁREA MAIOR QUE 10 M². AF_06/2014</t>
  </si>
  <si>
    <t>PISO EM CERAMICA ESMALTADA EXTRA, PEI MAIOR OU IGUAL A 4, FORMATO MENOR OU IGUAL A 2025 CM²</t>
  </si>
  <si>
    <t>ARGAMASSA COLANTE AC I PARA CERAMICAS</t>
  </si>
  <si>
    <t>REJUNTE COLORIDO, CIMENTICIO</t>
  </si>
  <si>
    <t>AZULEJISTA OU LADRILHISTA COM ENCARGOS COMPLEMENTARES</t>
  </si>
  <si>
    <t>RODAPÉ CERÂMICO DE 7CM DE ALTURA COM PLACAS TIPO ESMALTADA EXTRA  DE DIMENSÕES 35X35CM. AF_06/2014</t>
  </si>
  <si>
    <t>M</t>
  </si>
  <si>
    <t>PINTURA</t>
  </si>
  <si>
    <t>APLICAÇÃO MANUAL DE FUNDO SELADOR ACRÍLICO EM PAREDES EXTERNAS DE CASAS. AF_06/2014</t>
  </si>
  <si>
    <t>SELADOR ACRILICO PAREDES INTERNAS/EXTERNAS</t>
  </si>
  <si>
    <t>APLICAÇÃO DE FUNDO SELADOR ACRÍLICO EM PAREDES, UMA DEMÃO. AF_06/2014</t>
  </si>
  <si>
    <t>APLICAÇÃO MANUAL DE MASSA ACRÍLICA EM PAREDES INTERNAS DE CASAS, UMA DEMÃO. AF_05/2017</t>
  </si>
  <si>
    <t>LIXA EM FOLHA PARA PAREDE OU MADEIRA, NUMERO 120 (COR VERMELHA)</t>
  </si>
  <si>
    <t>UN</t>
  </si>
  <si>
    <t>MASSA ACRILICA PARA PAREDES INTERIOR/EXTERIOR</t>
  </si>
  <si>
    <t>GL</t>
  </si>
  <si>
    <t>PORTA DE MADEIRA PARA PINTURA, SEMI-OCA (LEVE OU MÉDIA), 80X210CM, ESPESSURA DE 3,5CM, INCLUSO DOBRADIÇAS - FORNECIMENTO E INSTALAÇÃO. AF_08/2015</t>
  </si>
  <si>
    <t>DOBRADICA EM ACO/FERRO, 3 1/2" X  3", E= 1,9  A 2 MM, COM ANEL,  CROMADO OU ZINCADO, TAMPA BOLA, COM PARAFUSOS</t>
  </si>
  <si>
    <t>PORTA DE MADEIRA, FOLHA MEDIA (NBR 15930) DE 80 X 210 CM, E = 35 MM, NUCLEO SARRAFEADO, CAPA LISA EM HDF, ACABAMENTO EM PRIMER PARA PINTURA</t>
  </si>
  <si>
    <t>PARAFUSO ROSCA SOBERBA ZINCADO CABECA CHATA FENDA SIMPLES 3,5 X 25 MM (1 ")</t>
  </si>
  <si>
    <t>CARPINTEIRO DE ESQUADRIA COM ENCARGOS COMPLEMENTARES</t>
  </si>
  <si>
    <t>TELHAMENTO COM TELHA ESTRUTURAL DE FIBROCIMENTO E= 6 MM, COM ATÉ 2 ÁGUAS, INCLUSO IÇAMENTO. AF_06/2016</t>
  </si>
  <si>
    <t>CONJUNTO ARRUELAS DE VEDACAO 5/16" PARA TELHA FIBROCIMENTO (UMA ARRUELA METALICA E UMA ARRUELA PVC - CONICAS)</t>
  </si>
  <si>
    <t>CJ</t>
  </si>
  <si>
    <t>FIXADOR DE ABA SIMPLES PARA TELHA DE FIBROCIMENTO, TIPO CANALETA 90 OU KALHETAO</t>
  </si>
  <si>
    <t>TELHA ESTRUTURAL DE FIBROCIMENTO 2 ABAS, DE 1,00 X 6,00 M (SEM AMIANTO)</t>
  </si>
  <si>
    <t>GANCHO L COM ROSCA, PARA FIXAR TELHA EM MADEIRA, 1/4" X 350 MM (COLETADO CAIXA)</t>
  </si>
  <si>
    <t>TELHADISTA COM ENCARGOS COMPLEMENTARES</t>
  </si>
  <si>
    <t>GUINCHO ELÉTRICO DE COLUNA, CAPACIDADE 400 KG, COM MOTO FREIO, MOTOR TRIFÁSICO DE 1,25 CV - CHP DIURNO. AF_03/2016</t>
  </si>
  <si>
    <t>GUINCHO ELÉTRICO DE COLUNA, CAPACIDADE 400 KG, COM MOTO FREIO, MOTOR TRIFÁSICO DE 1,25 CV - CHI DIURNO. AF_03/2016</t>
  </si>
  <si>
    <t>JANELA DE AÇO DE CORRER, 2 FOLHAS, FIXAÇÃO COM ARGAMASSA, COM VIDROS, PADRONIZADA. AF_07/2016</t>
  </si>
  <si>
    <t>JANELA DE CORRER, ACO, COM BATENTE/REQUADRO DE 6 A 14 CM, SEM DIVISAO, PINT ANTICORROSIVA, PINT ACABAMENTO, COM VIDRO, SEM BANDEIRA, 2 FLS, 120  X 150 CM (A X L)</t>
  </si>
  <si>
    <t>ARGAMASSA TRAÇO 1:3 (CIMENTO E AREIA MÉDIA), PREPARO MANUAL. AF_08/2014</t>
  </si>
  <si>
    <t>74106/1</t>
  </si>
  <si>
    <t>IMPERMEABILIZACAO DE ESTRUTURAS ENTERRADAS, COM TINTA ASFALTICA, DUAS DEMAOS.</t>
  </si>
  <si>
    <t>TINTA ASFALTICA IMPERMEABILIZANTE DISPERSA EM AGUA, PARA MATERIAIS CIMENTICIOS</t>
  </si>
  <si>
    <t>ENTRADA DE ENERGIA ELÉTRICA AÉREA MONOFÁSICA 50A COM POSTE DE CONCRETO, INCLUSIVE CABEAMENTO, CAIXA DE PROTEÇÃO PARA MEDIDOR E ATERRAMENTO.</t>
  </si>
  <si>
    <t>ARRUELA QUADRADA EM ACO GALVANIZADO, DIMENSAO = 38 MM, ESPESSURA = 3MM, DIAMETRO DO FURO= 18 MM</t>
  </si>
  <si>
    <t>CINTA CIRCULAR EM ACO GALVANIZADO DE 150 MM DE DIAMETRO PARA FIXACAO DE CAIXA MEDICAO, INCLUI PARAFUSOS E PORCAS</t>
  </si>
  <si>
    <t>CABO DE COBRE, RIGIDO, CLASSE 2, ISOLACAO EM PVC/A, ANTICHAMA BWF-B, 1 CONDUTOR, 450/750 V, SECAO NOMINAL 10 MM²</t>
  </si>
  <si>
    <t>ARMACAO VERTICAL COM HASTE E CONTRA-PINO, EM CHAPA DE ACO GALVANIZADO 3/16", COM 1 ESTRIBO E 1 ISOLADOR</t>
  </si>
  <si>
    <t>DISJUNTOR TIPO NEMA, MONOPOLAR 35  ATE  50 A, TENSAO MAXIMA DE 240 V</t>
  </si>
  <si>
    <t>ELETRODUTO DE PVC RIGIDO ROSCAVEL DE 1/2 ", SEM LUVA</t>
  </si>
  <si>
    <t>ELETRODUTO DE PVC RIGIDO ROSCAVEL DE 1 ", SEM LUVA</t>
  </si>
  <si>
    <t>!EM PROCESSO DE DESATIVACAO! HASTE DE ATERRAMENTO EM ACO COM 3,00 M DE COMPRIMENTO E DN = 5/8", REVESTIDA COM BAIXA CAMADA DE COBRE, COM CONECTOR TIPO GRAMPO</t>
  </si>
  <si>
    <t>ISOLADOR DE PORCELANA, TIPO ROLDANA, DIMENSOES DE *72* X *72* MM, PARA USO EM BAIXA TENSAO</t>
  </si>
  <si>
    <t>PARAFUSO ZINCADO, SEXTAVADO, COM ROSCA INTEIRA, DIAMETRO 5/8", COMPRIMENTO 3", COM PORCA E ARRUELA DE PRESSAO MEDIA</t>
  </si>
  <si>
    <t>POSTE DE CONCRETO CIRCULAR, 100 KG, H = 7 M (NBR 8451)</t>
  </si>
  <si>
    <t>CONECTOR METALICO TIPO PARAFUSO FENDIDO (SPLIT BOLT), PARA CABOS ATE 10 MM²</t>
  </si>
  <si>
    <t>ROLDANA PLASTICA COM PREGO, TAMANHO 30 X 30 MM, PARA INSTALACAO ELETRICA APARENTE</t>
  </si>
  <si>
    <t>CAIXA DE PROTECAO PARA 1 MEDIDOR MONOFASICO, EM CHAPA DE ACO 20 USG (PADRAO DA CONCESSIONARIA LOCAL)</t>
  </si>
  <si>
    <t>ELETRICISTA COM ENCARGOS COMPLEMENTARES</t>
  </si>
  <si>
    <t>EXECUÇÃO DE REFEITÓRIO EM CANTEIRO DE OBRA EM CHAPA DE MADEIRA COMPENSADA, NÃO INCLUSO MOBILIÁRIO E EQUIPAMENTOS. AF_02/2016</t>
  </si>
  <si>
    <t>FECHADURA DE EMBUTIR PARA PORTA EXTERNA / ENTRADA, MAQUINA 40 MM, COM CILINDRO, MACANETA ALAVANCA E ESPELHO EM METAL CROMADO - NIVEL SEGURANCA MEDIO - COMPLETA</t>
  </si>
  <si>
    <t>EXTINTOR DE INCENDIO PORTATIL COM CARGA DE AGUA PRESSURIZADA DE 10 L, CLASSE A</t>
  </si>
  <si>
    <t>EXTINTOR DE INCENDIO PORTATIL COM CARGA DE PO QUIMICO SECO (PQS) DE 4 KG, CLASSE BC</t>
  </si>
  <si>
    <t>FORRO DE PVC LISO, BRANCO, REGUA DE 10 CM, ESPESSURA DE 8 MM A 10 MM (COM COLOCACAO / SEM ESTRUTURA METALICA)</t>
  </si>
  <si>
    <t>TELA PLASTICA TECIDA LISTRADA BRANCA E LARANJA, TIPO GUARDA CORPO, EM POLIETILENO MONOFILADO, ROLO 1,20 X 50 M (L X C)</t>
  </si>
  <si>
    <t>74130/1</t>
  </si>
  <si>
    <t>DISJUNTOR TERMOMAGNETICO MONOPOLAR PADRAO NEMA (AMERICANO) 10 A 30A 240V, FORNECIMENTO E INSTALACAO</t>
  </si>
  <si>
    <t>74166/1</t>
  </si>
  <si>
    <t>CAIXA DE INSPEÇÃO EM CONCRETO PRÉ-MOLDADO DN 60CM COM TAMPA H= 60CM - FORNECIMENTO E INSTALACAO</t>
  </si>
  <si>
    <t>ALVENARIA EMBASAMENTO E=20 CM BLOCO CONCRETO</t>
  </si>
  <si>
    <t>QUADRO DE DISTRIBUICAO DE ENERGIA P/ 6 DISJUNTORES TERMOMAGNETICOS MONOPOLARES SEM BARRAMENTO, DE EMBUTIR, EM CHAPA METALICA - FORNECIMENTO E INSTALACAO</t>
  </si>
  <si>
    <t>BANCADA DE MÁRMORE SINTÉTICO 120 X 60CM, COM CUBA INTEGRADA, INCLUSO SIFÃO TIPO FLEXÍVEL EM PVC, VÁLVULA EM PLÁSTICO CROMADO TIPO AMERICANA E TORNEIRA CROMADA LONGA, DE PAREDE, PADRÃO POPULAR - FORNECIMENTO E INSTALAÇÃO. AF_12/2013</t>
  </si>
  <si>
    <t>LAVATÓRIO LOUÇA BRANCA SUSPENSO, 29,5 X 39CM OU EQUIVALENTE, PADRÃO POPULAR, INCLUSO SIFÃO FLEXÍVEL EM PVC, VÁLVULA E ENGATE FLEXÍVEL 30CM EM PLÁSTICO E TORNEIRA CROMADA DE MESA, PADRÃO POPULAR - FORNECIMENTO E INSTALAÇÃO. AF_12/2013</t>
  </si>
  <si>
    <t>CARPINTEIRO DE FORMAS COM ENCARGOS COMPLEMENTARES</t>
  </si>
  <si>
    <t>APLICAÇÃO MANUAL DE PINTURA COM TINTA LÁTEX PVA EM PAREDES, DUAS DEMÃOS. AF_06/2014</t>
  </si>
  <si>
    <t>TUBO PVC, SERIE NORMAL, ESGOTO PREDIAL, DN 40 MM, FORNECIDO E INSTALADO EM RAMAL DE DESCARGA OU RAMAL DE ESGOTO SANITÁRIO. AF_12/2014</t>
  </si>
  <si>
    <t>TUBO PVC, SERIE NORMAL, ESGOTO PREDIAL, DN 100 MM, FORNECIDO E INSTALADO EM RAMAL DE DESCARGA OU RAMAL DE ESGOTO SANITÁRIO. AF_12/2014</t>
  </si>
  <si>
    <t>JOELHO 90 GRAUS, PVC, SERIE NORMAL, ESGOTO PREDIAL, DN 40 MM, JUNTA SOLDÁVEL, FORNECIDO E INSTALADO EM RAMAL DE DESCARGA OU RAMAL DE ESGOTO SANITÁRIO. AF_12/2014</t>
  </si>
  <si>
    <t>PONTO DE CONSUMO TERMINAL DE ÁGUA FRIA (SUBRAMAL) COM TUBULAÇÃO DE PVC, DN 25 MM, INSTALADO EM RAMAL DE ÁGUA, INCLUSOS RASGO E CHUMBAMENTO EM ALVENARIA. AF_12/2014</t>
  </si>
  <si>
    <t>FIXAÇÃO DE TUBOS HORIZONTAIS DE PVC, CPVC OU COBRE DIÂMETROS MENORES OU IGUAIS A 40 MM OU ELETROCALHAS ATÉ 150MM DE LARGURA, COM ABRAÇADEIRA METÁLICA RÍGIDA TIPO D 1/2, FIXADA EM PERFILADO EM LAJE. AF_05/2015</t>
  </si>
  <si>
    <t>FIXAÇÃO DE TUBOS VERTICAIS DE PPR DIÂMETROS MENORES OU IGUAIS A 40 MM COM ABRAÇADEIRA METÁLICA RÍGIDA TIPO D 1/2", FIXADA EM PERFILADO EM ALVENARIA. AF_05/2015</t>
  </si>
  <si>
    <t>ELETRODUTO RÍGIDO ROSCÁVEL, PVC, DN 20 MM (1/2"), PARA CIRCUITOS TERMINAIS, INSTALADO EM FORRO - FORNECIMENTO E INSTALAÇÃO. AF_12/2015</t>
  </si>
  <si>
    <t>ELETRODUTO RÍGIDO ROSCÁVEL, PVC, DN 20 MM (1/2"), PARA CIRCUITOS TERMINAIS, INSTALADO EM PAREDE - FORNECIMENTO E INSTALAÇÃO. AF_12/2015</t>
  </si>
  <si>
    <t>CURVA 90 GRAUS PARA ELETRODUTO, PVC, ROSCÁVEL, DN 20 MM (1/2"), PARA CIRCUITOS TERMINAIS, INSTALADA EM PAREDE - FORNECIMENTO E INSTALAÇÃO. AF_12/2015</t>
  </si>
  <si>
    <t>CABO DE COBRE FLEXÍVEL ISOLADO, 1,5 MM², ANTI-CHAMA 450/750 V, PARA CIRCUITOS TERMINAIS - FORNECIMENTO E INSTALAÇÃO. AF_12/2015</t>
  </si>
  <si>
    <t>CABO DE COBRE FLEXÍVEL ISOLADO, 2,5 MM², ANTI-CHAMA 450/750 V, PARA CIRCUITOS TERMINAIS - FORNECIMENTO E INSTALAÇÃO. AF_12/2015</t>
  </si>
  <si>
    <t>CAIXA OCTOGONAL 3" X 3", PVC, INSTALADA EM LAJE - FORNECIMENTO E INSTALAÇÃO. AF_12/2015</t>
  </si>
  <si>
    <t>TOMADA BAIXA DE EMBUTIR (1 MÓDULO), 2P+T 10 A, INCLUINDO SUPORTE E PLACA - FORNECIMENTO E INSTALAÇÃO. AF_12/2015</t>
  </si>
  <si>
    <t>TOMADA BAIXA DE EMBUTIR (2 MÓDULOS), 2P+T 10 A, INCLUINDO SUPORTE E PLACA - FORNECIMENTO E INSTALAÇÃO. AF_12/2015</t>
  </si>
  <si>
    <t>INTERRUPTOR SIMPLES (1 MÓDULO) COM 1 TOMADA DE EMBUTIR 2P+T 10 A,  INCLUINDO SUPORTE E PLACA - FORNECIMENTO E INSTALAÇÃO. AF_12/2015</t>
  </si>
  <si>
    <t>TRAMA DE MADEIRA COMPOSTA POR TERÇAS PARA TELHADOS DE ATÉ 2 ÁGUAS PARA TELHA ONDULADA DE FIBROCIMENTO, METÁLICA, PLÁSTICA OU TERMOACÚSTICA, INCLUSO TRANSPORTE VERTICAL. AF_12/2015</t>
  </si>
  <si>
    <t>ESCAVAÇÃO MANUAL DE VALA COM PROFUNDIDADE MENOR OU IGUAL A 1,30 M. AF_03/2016</t>
  </si>
  <si>
    <t>TELHAMENTO COM TELHA ONDULADA DE FIBROCIMENTO E = 6 MM, COM RECOBRIMENTO LATERAL DE 1 1/4 DE ONDA PARA TELHADO COM INCLINAÇÃO MÁXIMA DE 10°, COM ATÉ 2 ÁGUAS, INCLUSO IÇAMENTO. AF_06/2016</t>
  </si>
  <si>
    <t>LASTRO DE CONCRETO MAGRO, APLICADO EM PISOS OU RADIERS, ESPESSURA DE 3 CM. AF_07/2016</t>
  </si>
  <si>
    <t>LASTRO DE CONCRETO MAGRO, APLICADO EM PISOS OU RADIERS, ESPESSURA DE 5 CM. AF_07/2016</t>
  </si>
  <si>
    <t>CONDULETE DE PVC, TIPO B, PARA ELETRODUTO DE PVC SOLDÁVEL DN 25 MM (3/4''), APARENTE - FORNECIMENTO E INSTALAÇÃO. AF_11/2016</t>
  </si>
  <si>
    <t>CONDULETE DE PVC, TIPO LB, PARA ELETRODUTO DE PVC SOLDÁVEL DN 25 MM (3/4''), APARENTE - FORNECIMENTO E INSTALAÇÃO. AF_11/2016</t>
  </si>
  <si>
    <t>REATERRO MANUAL APILOADO COM SOQUETE. AF_10/2017</t>
  </si>
  <si>
    <t>LUMINÁRIA TIPO CALHA, DE SOBREPOR, COM 2 LÂMPADAS TUBULARES DE 36 W - FORNECIMENTO E INSTALAÇÃO. AF_11/2017</t>
  </si>
  <si>
    <t>CAIXA DE GORDURA SIMPLES, CIRCULAR, EM CONCRETO PRÉ-MOLDADO, DIÂMETRO INTERNO = 0,4 M, ALTURA INTERNA = 0,4 M. AF_05/2018</t>
  </si>
  <si>
    <t>PAREDE DE MADEIRA COMPENSADA PARA CONSTRUÇÃO TEMPORÁRIA EM CHAPA SIMPLES, EXTERNA, COM ÁREA LÍQUIDA MAIOR OU IGUAL A 6 M², SEM VÃO. AF_05/2018</t>
  </si>
  <si>
    <t>PAREDE DE MADEIRA COMPENSADA PARA CONSTRUÇÃO TEMPORÁRIA EM CHAPA SIMPLES, EXTERNA, COM ÁREA LÍQUIDA MENOR QUE 6 M², SEM VÃO. AF_05/2018</t>
  </si>
  <si>
    <t>PAREDE DE MADEIRA COMPENSADA PARA CONSTRUÇÃO TEMPORÁRIA EM CHAPA SIMPLES, EXTERNA, COM ÁREA LÍQUIDA MAIOR OU IGUAL A 6 M², COM VÃO. AF_05/2018</t>
  </si>
  <si>
    <t>PAREDE DE MADEIRA COMPENSADA PARA CONSTRUÇÃO TEMPORÁRIA EM CHAPA SIMPLES, EXTERNA, COM ÁREA LÍQUIDA MENOR QUE 6 M², COM VÃO. AF_05/2018</t>
  </si>
  <si>
    <t>EXECUÇÃO DE ESCRITÓRIO EM CANTEIRO DE OBRA EM CHAPA DE MADEIRA COMPENSADA, NÃO INCLUSO MOBILIÁRIO E EQUIPAMENTOS. AF_02/2016</t>
  </si>
  <si>
    <t>FECHADURA DE EMBUTIR PARA PORTA DE BANHEIRO, TIPO TRANQUETA, MAQUINA 40 MM, MACANETAS ALAVANCA E ROSETAS REDONDAS EM METAL CROMADO - NIVEL SEGURANCA MEDIO - COMPLETA</t>
  </si>
  <si>
    <t>CABO DE COBRE NU 16MM² - FORNECIMENTO E INSTALACAO</t>
  </si>
  <si>
    <t>73933/3</t>
  </si>
  <si>
    <t>PORTA DE FERRO TIPO VENEZIANA, DE ABRIR, SEM BANDEIRA SEM FERRAGENS</t>
  </si>
  <si>
    <t>CAIXA DE PASSAGEM PARA TELEFONE 15X15X10CM (SOBREPOR), FORNECIMENTO E INSTALACAO.</t>
  </si>
  <si>
    <t>QUADRO DE DISTRIBUICAO DE ENERGIA EM CHAPA DE ACO GALVANIZADO, PARA 12 DISJUNTORES TERMOMAGNETICOS MONOPOLARES, COM BARRAMENTO TRIFASICO E NEUTRO - FORNECIMENTO E INSTALACAO</t>
  </si>
  <si>
    <t>BARRA LISA TRACO 1:3 (CIMENTO E AREIA MEDIA), ESPESSURA 1,0CM, PREPARO MANUAL DA ARGAMASSA</t>
  </si>
  <si>
    <t>JANELA DE MADEIRA TIPO VENEZIANA/GUILHOTINA, DE ABRIR, INCLUSAS GUARNICOES SEM FERRAGENS</t>
  </si>
  <si>
    <t>VASO SANITÁRIO SIFONADO COM CAIXA ACOPLADA LOUÇA BRANCA - FORNECIMENTO E INSTALAÇÃO. AF_12/2013</t>
  </si>
  <si>
    <t>CHAPISCO APLICADO EM ALVENARIAS E ESTRUTURAS DE CONCRETO INTERNAS, COM ROLO PARA TEXTURA ACRÍLICA.  ARGAMASSA INDUSTRIALIZADA COM PREPARO EM MISTURADOR 300 KG. AF_06/2014</t>
  </si>
  <si>
    <t>(COMPOSIÇÃO REPRESENTATIVA) DO SERVIÇO DE ALVENARIA DE VEDAÇÃO DE BLOCOS VAZADOS DE CERÂMICA DE 9X19X19CM (ESPESSURA 9CM), PARA EDIFICAÇÃO HABITACIONAL UNIFAMILIAR (CASA) E EDIFICAÇÃO PÚBLICA PADRÃO. AF_11/2014</t>
  </si>
  <si>
    <t>(COMPOSIÇÃO REPRESENTATIVA) DO SERVIÇO DE REVESTIMENTO CERÂMICO PARA PISO COM PLACAS TIPO GRÉS DE DIMENSÕES 35X35 CM, PARA EDIFICAÇÃO HABITACIONAL UNIFAMILIAR (CASA) E EDIFICAÇÃO PÚBLICA PADRÃO. AF_11/2014</t>
  </si>
  <si>
    <t>(COMPOSIÇÃO REPRESENTATIVA) DO SERVIÇO DE EMBOÇO/MASSA ÚNICA, APLICADO MANUALMENTE, TRAÇO 1:2:8, EM BETONEIRA DE 400L, PAREDES INTERNAS, COM EXECUÇÃO DE TALISCAS, EDIFICAÇÃO HABITACIONAL UNIFAMILIAR (CASAS) E EDIFICAÇÃO PÚBLICA PADRÃO. AF_12/2014</t>
  </si>
  <si>
    <t>CAIXA SIFONADA, PVC, DN 100 X 100 X 50 MM, FORNECIDA E INSTALADA EM RAMAIS DE ENCAMINHAMENTO DE ÁGUA PLUVIAL. AF_12/2014</t>
  </si>
  <si>
    <t>TUBO PVC, SERIE NORMAL, ESGOTO PREDIAL, DN 50 MM, FORNECIDO E INSTALADO EM RAMAL DE DESCARGA OU RAMAL DE ESGOTO SANITÁRIO. AF_12/2014</t>
  </si>
  <si>
    <t>JOELHO 45 GRAUS, PVC, SERIE NORMAL, ESGOTO PREDIAL, DN 40 MM, JUNTA SOLDÁVEL, FORNECIDO E INSTALADO EM RAMAL DE DESCARGA OU RAMAL DE ESGOTO SANITÁRIO. AF_12/2014</t>
  </si>
  <si>
    <t>JOELHO 90 GRAUS, PVC, SERIE NORMAL, ESGOTO PREDIAL, DN 50 MM, JUNTA ELÁSTICA, FORNECIDO E INSTALADO EM RAMAL DE DESCARGA OU RAMAL DE ESGOTO SANITÁRIO. AF_12/2014</t>
  </si>
  <si>
    <t>CURVA CURTA 90 GRAUS, PVC, SERIE NORMAL, ESGOTO PREDIAL, DN 100 MM, JUNTA ELÁSTICA, FORNECIDO E INSTALADO EM RAMAL DE DESCARGA OU RAMAL DE ESGOTO SANITÁRIO. AF_12/2014</t>
  </si>
  <si>
    <t>TE, PVC, SERIE NORMAL, ESGOTO PREDIAL, DN 50 X 50 MM, JUNTA ELÁSTICA, FORNECIDO E INSTALADO EM RAMAL DE DESCARGA OU RAMAL DE ESGOTO SANITÁRIO. AF_12/2014</t>
  </si>
  <si>
    <t>TE, PVC, SERIE NORMAL, ESGOTO PREDIAL, DN 100 X 100 MM, JUNTA ELÁSTICA, FORNECIDO E INSTALADO EM RAMAL DE DESCARGA OU RAMAL DE ESGOTO SANITÁRIO. AF_12/2014</t>
  </si>
  <si>
    <t>RASGO EM ALVENARIA PARA RAMAIS/ DISTRIBUIÇÃO COM DIAMETROS MENORES OU IGUAIS A 40 MM. AF_05/2015</t>
  </si>
  <si>
    <t>CHUMBAMENTO LINEAR EM ALVENARIA PARA RAMAIS/DISTRIBUIÇÃO COM DIÂMETROS MENORES OU IGUAIS A 40 MM. AF_05/2015</t>
  </si>
  <si>
    <t>PORTA DE MADEIRA PARA PINTURA, SEMI-OCA (LEVE OU MÉDIA), 60X210CM, ESPESSURA DE 3,5CM, INCLUSO DOBRADIÇAS - FORNECIMENTO E INSTALAÇÃO. AF_08/2015</t>
  </si>
  <si>
    <t>CABO DE COBRE FLEXÍVEL ISOLADO, 4 MM², ANTI-CHAMA 450/750 V, PARA CIRCUITOS TERMINAIS - FORNECIMENTO E INSTALAÇÃO. AF_12/2015</t>
  </si>
  <si>
    <t>SUPORTE PARAFUSADO COM PLACA DE ENCAIXE 4" X 2" ALTO (2,00 M DO PISO) PARA PONTO ELÉTRICO - FORNECIMENTO E INSTALAÇÃO. AF_12/2015</t>
  </si>
  <si>
    <t>LÂMPADA FLUORESCENTE COMPACTA 15 W 2U, BASE E27 - FORNECIMENTO E INSTALAÇÃO</t>
  </si>
  <si>
    <t>LÂMPADA FLUORESCENTE COMPACTA 3U BRANCA 20 W, BASE E27 - FORNECIMENTO E INSTALAÇÃO</t>
  </si>
  <si>
    <t>JANELA DE AÇO BASCULANTE, FIXAÇÃO COM ARGAMASSA, SEM VIDROS, PADRONIZADA. AF_07/2016</t>
  </si>
  <si>
    <t>HASTE DE ATERRAMENTO 5/8  PARA SPDA - FORNECIMENTO E INSTALAÇÃO. AF_12/2017</t>
  </si>
  <si>
    <t>LUMINÁRIA TIPO SPOT, DE SOBREPOR, COM 1 LÂMPADA DE 15 W - FORNECIMENTO E INSTALAÇÃO. AF_11/2017</t>
  </si>
  <si>
    <t>CAIXA ENTERRADA ELÉTRICA RETANGULAR, EM ALVENARIA COM TIJOLOS CERÂMICOS MACIÇOS, FUNDO COM BRITA, DIMENSÕES INTERNAS: 0,3X0,3X0,3 M. AF_05/2018</t>
  </si>
  <si>
    <t>CABO TELEFÔNICO CCI-50 4 PARES, SEM BLINDAGEM, INSTALADO EM DISTRIBUIÇÃO DE EDIFICAÇÃO RESIDENCIAL - FORNECIMENTO E INSTALAÇÃO. AF_03/2018</t>
  </si>
  <si>
    <t>PAREDE DE MADEIRA COMPENSADA PARA CONSTRUÇÃO TEMPORÁRIA EM CHAPA SIMPLES, INTERNA, COM ÁREA LÍQUIDA MAIOR OU IGUAL A 6 M², SEM VÃO. AF_05/2018</t>
  </si>
  <si>
    <t>PAREDE DE MADEIRA COMPENSADA PARA CONSTRUÇÃO TEMPORÁRIA EM CHAPA SIMPLES, INTERNA, COM ÁREA LÍQUIDA MENOR QUE 6 M², SEM VÃO. AF_05/2018</t>
  </si>
  <si>
    <t>PAREDE DE MADEIRA COMPENSADA PARA CONSTRUÇÃO TEMPORÁRIA EM CHAPA SIMPLES, INTERNA, COM ÁREA LÍQUIDA MAIOR OU IGUAL A 6 M², COM VÃO. AF_05/2018</t>
  </si>
  <si>
    <t>PAREDE DE MADEIRA COMPENSADA PARA CONSTRUÇÃO TEMPORÁRIA EM CHAPA SIMPLES, INTERNA, COM ÁREA LÍQUIDA MENOR QUE 6 M², COM VÃO. AF_05/2018</t>
  </si>
  <si>
    <t>FABRICAÇÃO, MONTAGEM E DESMONTAGEM DE FÔRMA PARA SAPATA, EM MADEIRA SERRADA, E=25 MM, 1 UTILIZAÇÃO. AF_06/2017</t>
  </si>
  <si>
    <t>DESMOLDANTE PROTETOR PARA FORMAS DE MADEIRA, DE BASE OLEOSA EMULSIONADA EM AGUA</t>
  </si>
  <si>
    <t>PECA DE MADEIRA NATIVA/REGIONAL 2,5 X 7,0 CM (SARRAFO-P/FORMA)</t>
  </si>
  <si>
    <t>PREGO DE ACO POLIDO COM CABECA 17 X 24 (2 1/4 X 11)</t>
  </si>
  <si>
    <t>PREGO DE ACO POLIDO COM CABECA 15 X 18 (1 1/2 X 13)</t>
  </si>
  <si>
    <t>TABUA MADEIRA 2A QUALIDADE 2,5 X 30,0CM (1 X 12") NAO APARELHADA</t>
  </si>
  <si>
    <t>PREGO DE ACO POLIDO COM CABECA DUPLA 17 X 27 (2 1/2 X 11)</t>
  </si>
  <si>
    <t>AJUDANTE DE CARPINTEIRO COM ENCARGOS COMPLEMENTARES</t>
  </si>
  <si>
    <t>SERRA CIRCULAR DE BANCADA COM MOTOR ELÉTRICO POTÊNCIA DE 5HP, COM COIFA PARA DISCO 10" - CHP DIURNO. AF_08/2015</t>
  </si>
  <si>
    <t>SERRA CIRCULAR DE BANCADA COM MOTOR ELÉTRICO POTÊNCIA DE 5HP, COM COIFA PARA DISCO 10" - CHI DIURNO. AF_08/2015</t>
  </si>
  <si>
    <t>TRANSPORTE COM CAMINHÃO BASCULANTE DE 6 M3, EM VIA URBANA PAVIMENTADA, DMT ATÉ 30 KM (UNIDADE: M3XKM). AF_01/2018</t>
  </si>
  <si>
    <t>M3XKM</t>
  </si>
  <si>
    <t>CAMINHÃO BASCULANTE 6 M3 TOCO, PESO BRUTO TOTAL 16.000 KG, CARGA ÚTIL MÁXIMA 11.130 KG, DISTÂNCIA ENTRE EIXOS 5,36 M, POTÊNCIA 185 CV, INCLUSIVE CAÇAMBA METÁLICA - CHP DIURNO. AF_06/2014</t>
  </si>
  <si>
    <t>CAMINHÃO BASCULANTE 6 M3 TOCO, PESO BRUTO TOTAL 16.000 KG, CARGA ÚTIL MÁXIMA 11.130 KG, DISTÂNCIA ENTRE EIXOS 5,36 M, POTÊNCIA 185 CV, INCLUSIVE CAÇAMBA METÁLICA - CHI DIURNO. AF_06/2014</t>
  </si>
  <si>
    <t>FABRICAÇÃO DE FÔRMA PARA PILARES E ESTRUTURAS SIMILARES, EM MADEIRA SERRADA, E=25 MM. AF_12/2015</t>
  </si>
  <si>
    <t>M2</t>
  </si>
  <si>
    <t>PREGO DE ACO POLIDO COM CABECA 17 X 21 (2 X 11)</t>
  </si>
  <si>
    <t>CONCRETAGEM DE PILARES, FCK = 25 MPA, COM USO DE BOMBA EM EDIFICAÇÃO COM SEÇÃO MÉDIA DE PILARES MENOR OU IGUAL A 0,25 M² - LANÇAMENTO, ADENSAMENTO E ACABAMENTO. AF_12/2015</t>
  </si>
  <si>
    <t>CONCRETO USINADO BOMBEAVEL, CLASSE DE RESISTENCIA C25, COM BRITA 0 E 1, SLUMP = 100 +/- 20 MM, INCLUI SERVICO DE BOMBEAMENTO (NBR 8953)</t>
  </si>
  <si>
    <t>VIBRADOR DE IMERSÃO, DIÂMETRO DE PONTEIRA 45MM, MOTOR ELÉTRICO TRIFÁSICO POTÊNCIA DE 2 CV - CHP DIURNO. AF_06/2015</t>
  </si>
  <si>
    <t>VIBRADOR DE IMERSÃO, DIÂMETRO DE PONTEIRA 45MM, MOTOR ELÉTRICO TRIFÁSICO POTÊNCIA DE 2 CV - CHI DIURNO. AF_06/2015</t>
  </si>
  <si>
    <t>ALVENARIA DE VEDAÇÃO DE BLOCOS CERÂMICOS FURADOS NA HORIZONTAL DE 14X9X19CM (ESPESSURA 14CM, BLOCO DEITADO) DE PAREDES COM ÁREA LÍQUIDA MENOR QUE 6M² SEM VÃOS E ARGAMASSA DE ASSENTAMENTO COM PREPARO EM BETONEIRA. AF_06/2014</t>
  </si>
  <si>
    <t>BLOCO CERAMICO (ALVENARIA VEDACAO), 6 FUROS, DE 9 X 14 X 19 CM</t>
  </si>
  <si>
    <t>TELA DE ACO SOLDADA GALVANIZADA/ZINCADA PARA ALVENARIA, FIO  D = *1,20 A 1,70* MM, MALHA 15 X 15 MM, (C X L) *50 X 12* CM</t>
  </si>
  <si>
    <t>PINO DE ACO COM FURO, HASTE = 27 MM (ACAO DIRETA)</t>
  </si>
  <si>
    <t>CENTO</t>
  </si>
  <si>
    <t>ARGAMASSA TRAÇO 1:2:8 (CIMENTO, CAL E AREIA MÉDIA) PARA EMBOÇO/MASSA ÚNICA/ASSENTAMENTO DE ALVENARIA DE VEDAÇÃO, PREPARO MECÂNICO COM BETONEIRA 400 L. AF_06/2014</t>
  </si>
  <si>
    <t>ALVENARIA DE VEDAÇÃO DE BLOCOS CERÂMICOS FURADOS NA HORIZONTAL DE 14X9X19CM (ESPESSURA 14CM, BLOCO DEITADO) DE PAREDES COM ÁREA LÍQUIDA MENOR QUE 6M² COM VÃOS E ARGAMASSA DE ASSENTAMENTO COM PREPARO EM BETONEIRA. AF_06/2014</t>
  </si>
  <si>
    <t>VERGA MOLDADA IN LOCO EM CONCRETO PARA JANELAS COM ATÉ 1,5 M DE VÃO. AF_03/2016</t>
  </si>
  <si>
    <t>PECA DE MADEIRA NATIVA / REGIONAL 7,5 X 7,5CM (3X3) NAO APARELHADA (P/FORMA)</t>
  </si>
  <si>
    <t>ESPACADOR / DISTANCIADOR CIRCULAR COM ENTRADA LATERAL, EM PLASTICO, PARA VERGALHAO *4,2 A 12,5* MM, COBRIMENTO 20 MM</t>
  </si>
  <si>
    <t>FABRICAÇÃO DE FÔRMA PARA VIGAS, COM MADEIRA SERRADA, E = 25 MM. AF_12/2015</t>
  </si>
  <si>
    <t>CORTE E DOBRA DE AÇO CA-50, DIÂMETRO DE 6,3 MM, UTILIZADO EM ESTRUTURAS DIVERSAS, EXCETO LAJES. AF_12/2015</t>
  </si>
  <si>
    <t>CONCRETO FCK = 20MPA, TRAÇO 1:2,7:3 (CIMENTO/ AREIA MÉDIA/ BRITA 1)  - PREPARO MECÂNICO COM BETONEIRA 600 L. AF_07/2016</t>
  </si>
  <si>
    <t>VERGA MOLDADA IN LOCO EM CONCRETO PARA PORTAS COM ATÉ 1,5 M DE VÃO. AF_03/2016</t>
  </si>
  <si>
    <t>CORTE E DOBRA DE AÇO CA-60, DIÂMETRO DE 5,0 MM, UTILIZADO EM ESTRUTURAS DIVERSAS, EXCETO LAJES. AF_12/2015</t>
  </si>
  <si>
    <t>CONTRAVERGA MOLDADA IN LOCO EM CONCRETO PARA VÃOS DE ATÉ 1,5 M DE COMPRIMENTO. AF_03/2016</t>
  </si>
  <si>
    <t>02510.8.1.1</t>
  </si>
  <si>
    <t>LIGAÇÃO PROVISÓRIA DE ÁGUA PARA OBRA E INSTALAÇÃO SANITÁRIA PROVISÓRIA, PEQUENAS OBRAS - INSTALAÇÃO MÍNIMA</t>
  </si>
  <si>
    <t xml:space="preserve">01270 0.1.14 </t>
  </si>
  <si>
    <t>AJUDANTE DE ENCANADOR</t>
  </si>
  <si>
    <t xml:space="preserve">01270 0.19.1 </t>
  </si>
  <si>
    <t>CARPINTEIRO</t>
  </si>
  <si>
    <t xml:space="preserve">01270.0.24.1 </t>
  </si>
  <si>
    <t>ENCANADOR</t>
  </si>
  <si>
    <t>01270.0.40.1</t>
  </si>
  <si>
    <t>PEDREIRO</t>
  </si>
  <si>
    <t>01270.0.45.1</t>
  </si>
  <si>
    <t>SERVENTE</t>
  </si>
  <si>
    <t>02060.3.2.2</t>
  </si>
  <si>
    <t>AREIA LAVADA TIPO MÉDIA</t>
  </si>
  <si>
    <t>04211.3.4.1</t>
  </si>
  <si>
    <t>TIJOLO MACIÇO CERÂMICO 5,7 x 9 x 19 (COMPRIMENTO: 190,00mm / LARGURA: 90,00mm / ALTURA: 57,00mm)</t>
  </si>
  <si>
    <t>UM</t>
  </si>
  <si>
    <t>05060.3.20.5</t>
  </si>
  <si>
    <t>PREGO 15 x 15 COM CABEÇA (COMPRIMENTO: 34,5mm / DIÂMETRO DA CABEÇA: 2,4mm)</t>
  </si>
  <si>
    <t>06062.3.2.1</t>
  </si>
  <si>
    <t>PONTALETE 3ª CONSTRUÇÃO (SEÇÃO TRANSVERSAL: 3" x 3" / TIPO DE MADEIRA: CEDRO)</t>
  </si>
  <si>
    <t>06062.3.5.5</t>
  </si>
  <si>
    <t>TÁBUA 1" x 12" (ESPESSURA: 25mm / LARGURA: 300mm)</t>
  </si>
  <si>
    <t>15120.3.1.1</t>
  </si>
  <si>
    <t xml:space="preserve">HIDRÔMETRO MULTIJATO PARA MEDIÇÃO DE ÁGUA RESIDENCIAL (DIÂMETRO DA SEÇÃO: 3/4" / VAZÃO: 3.00 MVH) </t>
  </si>
  <si>
    <t>15141.3.27.13</t>
  </si>
  <si>
    <t xml:space="preserve">TUBO DE AÇO GALVANIZADO COM COSIURA ÁGUA/GÁS/FLUIDOS NÂO-CORROSIVOS AO AÇO E 2INCO (DIÂMETRO DA SEÇÃO: 3/4") </t>
  </si>
  <si>
    <t>15154.3.6.1</t>
  </si>
  <si>
    <t xml:space="preserve">TUBO CERÂMICO PARA ESGOTO SANITÁRIO (DIÂMETRO DA SEÇÃO: 100 MM) </t>
  </si>
  <si>
    <t>15410.3.3.4</t>
  </si>
  <si>
    <t xml:space="preserve">BACIA DC LOUÇA TURCA </t>
  </si>
  <si>
    <t>15450.3.1.2</t>
  </si>
  <si>
    <t xml:space="preserve">RESERVATÓRIO D' ÁGUA DE FIBRA DE VIDRO (FORMA: CILÍNDRICA / CAPACIDADE: 1.0001) </t>
  </si>
  <si>
    <t>08520.8.1.3</t>
  </si>
  <si>
    <t>JANELA DE ALUMINIO SOB ENCOMENDA, COLOCAÇÃO E ACABAMENTO, FIXA, COM CONTRAMARCOS</t>
  </si>
  <si>
    <t xml:space="preserve">AREIA LAVADA TIPO MEDIA </t>
  </si>
  <si>
    <t>02065.3.5.1</t>
  </si>
  <si>
    <t>CIMENTO PORTLAND CP II-E-32 (RESISNTENCIA: 32,00 Mpa)</t>
  </si>
  <si>
    <t>Kg</t>
  </si>
  <si>
    <t>08520.3.1.7</t>
  </si>
  <si>
    <t>CAIXILHO DE ALUMINIO SOB ENCOMENDA FIXA (TIPO DE ACABAMENTO NATURAL)</t>
  </si>
  <si>
    <t>ORÇAMENTO SOLICITADO</t>
  </si>
  <si>
    <t>PORTA EXTERNA DE MADEIRA, COLOCAÇÃO E ACABAMENTO, DE UMA FOLHA COM BATENTE, GUARNIÇÃO E FERRAGEM, 120 X 210</t>
  </si>
  <si>
    <t>PORTA DE MADEIRA MACIÇA, DE 120 X 210 CM, E = 35 MM, EM ANGELIM, VERNIZADA COM FERRAGEM PARA INSTALAÇÃO</t>
  </si>
  <si>
    <t>MÃO DE OBRA PARA INSTALAÇÃO</t>
  </si>
  <si>
    <t>ARMAÇÃO DE PILAR OU VIGA DE UMA ESTRUTURA CONVENCIONAL DE CONCRETO ARMADO EM UMA EDIFICAÇÃO TÉRREA OU SOBRADO UTILIZANDO AÇO CA-50 DE 12,5 MM - MONTAGEM. AF_12/2015</t>
  </si>
  <si>
    <t>ARAME RECOZIDO 18 BWG, 1,25 MM (0,01 KG/M)</t>
  </si>
  <si>
    <t>AJUDANTE DE ARMADOR COM ENCARGOS COMPLEMENTARES</t>
  </si>
  <si>
    <t>ARMADOR COM ENCARGOS COMPLEMENTARES</t>
  </si>
  <si>
    <t>CORTE E DOBRA DE AÇO CA-50, DIÂMETRO DE 12,5 MM, UTILIZADO EM ESTRUTURAS DIVERSAS, EXCETO LAJES. AF_12/2015</t>
  </si>
  <si>
    <t/>
  </si>
  <si>
    <t>1,0000000</t>
  </si>
  <si>
    <t>88316</t>
  </si>
  <si>
    <t>M3</t>
  </si>
  <si>
    <t>98459</t>
  </si>
  <si>
    <t>TAPUME COM TELHA METÁLICA. AF_05/2018</t>
  </si>
  <si>
    <t>3992</t>
  </si>
  <si>
    <t>TABUA DE MADEIRA APARELHADA *2,5 X 30* CM, MACARANDUBA, ANGELIM OU EQUIVALENTE DA REGIAO</t>
  </si>
  <si>
    <t>4433</t>
  </si>
  <si>
    <t>PECA DE MADEIRA NAO APARELHADA *7,5 X 7,5* CM (3 X 3 ") MACARANDUBA, ANGELIM OU EQUIVALENTE DA REGIAO</t>
  </si>
  <si>
    <t>1,2273000</t>
  </si>
  <si>
    <t>5061</t>
  </si>
  <si>
    <t>PREGO DE ACO POLIDO COM CABECA 18 X 27 (2 1/2 X 10)</t>
  </si>
  <si>
    <t>0,0428000</t>
  </si>
  <si>
    <t>7243</t>
  </si>
  <si>
    <t>TELHA DE ACO ZINCADO TRAPEZOIDAL, A = *40* MM, E = 0,5 MM, SEM PINTURA</t>
  </si>
  <si>
    <t>0,5853000</t>
  </si>
  <si>
    <t>88239</t>
  </si>
  <si>
    <t>0,1897000</t>
  </si>
  <si>
    <t>88262</t>
  </si>
  <si>
    <t>0,5691000</t>
  </si>
  <si>
    <t>91692</t>
  </si>
  <si>
    <t>0,0044000</t>
  </si>
  <si>
    <t>91693</t>
  </si>
  <si>
    <t>0,0191000</t>
  </si>
  <si>
    <t>94974</t>
  </si>
  <si>
    <t>CONCRETO MAGRO PARA LASTRO, TRAÇO 1:4,5:4,5 (CIMENTO/ AREIA MÉDIA/ BRITA 1)  - PREPARO MANUAL. AF_07/2016</t>
  </si>
  <si>
    <t>0,0012000</t>
  </si>
  <si>
    <t>94224</t>
  </si>
  <si>
    <t>EMBOÇAMENTO COM ARGAMASSA TRAÇO 1:2:9 (CIMENTO, CAL E AREIA). AF_07/2019</t>
  </si>
  <si>
    <t>87337</t>
  </si>
  <si>
    <t>ARGAMASSA TRAÇO 1:2:9 (EM VOLUME DE CIMENTO, CAL E AREIA MÉDIA ÚMIDA) PARA EMBOÇO/MASSA ÚNICA/ASSENTAMENTO DE ALVENARIA DE VEDAÇÃO, PREPARO MECÂNICO COM MISTURADOR DE EIXO HORIZONTAL DE 300 KG. AF_08/2019</t>
  </si>
  <si>
    <t>0,0095000</t>
  </si>
  <si>
    <t>0,4330000</t>
  </si>
  <si>
    <t>88323</t>
  </si>
  <si>
    <t>83735</t>
  </si>
  <si>
    <t>IMPERMEABILIZACAO DE SUPERFICIE COM CIMENTO IMPERMEABILIZANTE DE PEGA ULTRA RAPIDA, TRACO 1:1, E=0,5 CM</t>
  </si>
  <si>
    <t>127</t>
  </si>
  <si>
    <t>ADITIVO IMPERMEABILIZANTE DE PEGA ULTRARRAPIDA</t>
  </si>
  <si>
    <t>3,0000000</t>
  </si>
  <si>
    <t>1379</t>
  </si>
  <si>
    <t>88309</t>
  </si>
  <si>
    <t>0,6000000</t>
  </si>
  <si>
    <t>98555</t>
  </si>
  <si>
    <t>IMPERMEABILIZAÇÃO DE SUPERFÍCIE COM ARGAMASSA POLIMÉRICA / MEMBRANA ACRÍLICA, 3 DEMÃOS. AF_06/2018</t>
  </si>
  <si>
    <t>135</t>
  </si>
  <si>
    <t>ARGAMASSA POLIMERICA IMPERMEABILIZANTE SEMIFLEXIVEL, BICOMPONENTE (MEMBRANA IMPERMEABILIZANTE ACRILICA)</t>
  </si>
  <si>
    <t>3,2000000</t>
  </si>
  <si>
    <t>88243</t>
  </si>
  <si>
    <t>AJUDANTE ESPECIALIZADO COM ENCARGOS COMPLEMENTARES</t>
  </si>
  <si>
    <t>0,1080000</t>
  </si>
  <si>
    <t>88270</t>
  </si>
  <si>
    <t>IMPERMEABILIZADOR COM ENCARGOS COMPLEMENTARES</t>
  </si>
  <si>
    <t>0,5320000</t>
  </si>
  <si>
    <t>98556</t>
  </si>
  <si>
    <t>IMPERMEABILIZAÇÃO DE SUPERFÍCIE COM ARGAMASSA POLIMÉRICA / MEMBRANA ACRÍLICA, 4 DEMÃOS, REFORÇADA COM VÉU DE POLIÉSTER (MAV). AF_06/2018</t>
  </si>
  <si>
    <t>4,2000000</t>
  </si>
  <si>
    <t>4030</t>
  </si>
  <si>
    <t>VEU POLIESTER</t>
  </si>
  <si>
    <t>1,3510000</t>
  </si>
  <si>
    <t>0,1780000</t>
  </si>
  <si>
    <t>0,8810000</t>
  </si>
  <si>
    <t>88411</t>
  </si>
  <si>
    <t>APLICAÇÃO MANUAL DE FUNDO SELADOR ACRÍLICO EM PANOS COM PRESENÇA DE VÃOS DE EDIFÍCIOS DE MÚLTIPLOS PAVIMENTOS. AF_06/2014</t>
  </si>
  <si>
    <t>6085</t>
  </si>
  <si>
    <t>0,1600000</t>
  </si>
  <si>
    <t>88310</t>
  </si>
  <si>
    <t>PINTOR COM ENCARGOS COMPLEMENTARES</t>
  </si>
  <si>
    <t>0,0470000</t>
  </si>
  <si>
    <t>0,0120000</t>
  </si>
  <si>
    <t>88496</t>
  </si>
  <si>
    <t>APLICAÇÃO E LIXAMENTO DE MASSA LÁTEX EM TETO, DUAS DEMÃOS. AF_06/2014</t>
  </si>
  <si>
    <t>3767</t>
  </si>
  <si>
    <t>0,1000000</t>
  </si>
  <si>
    <t>4051</t>
  </si>
  <si>
    <t>MASSA CORRIDA PVA PARA PAREDES INTERNAS</t>
  </si>
  <si>
    <t>18L</t>
  </si>
  <si>
    <t>0,0489000</t>
  </si>
  <si>
    <t>0,6720000</t>
  </si>
  <si>
    <t>0,2470000</t>
  </si>
  <si>
    <t>96135</t>
  </si>
  <si>
    <t>APLICAÇÃO MANUAL DE MASSA ACRÍLICA EM PAREDES EXTERNAS DE CASAS, DUAS DEMÃOS. AF_05/2017</t>
  </si>
  <si>
    <t>4056</t>
  </si>
  <si>
    <t>0,2440000</t>
  </si>
  <si>
    <t>0,5710000</t>
  </si>
  <si>
    <t>0,1430000</t>
  </si>
  <si>
    <t>96109</t>
  </si>
  <si>
    <t>FORRO EM PLACAS DE GESSO, PARA AMBIENTES RESIDENCIAIS. AF_05/2017_P</t>
  </si>
  <si>
    <t>345</t>
  </si>
  <si>
    <t>ARAME GALVANIZADO 18 BWG, 1,24MM (0,009 KG/M)</t>
  </si>
  <si>
    <t>0,0250000</t>
  </si>
  <si>
    <t>3315</t>
  </si>
  <si>
    <t>GESSO EM PO PARA REVESTIMENTOS/MOLDURAS/SANCAS</t>
  </si>
  <si>
    <t>0,9964000</t>
  </si>
  <si>
    <t>4812</t>
  </si>
  <si>
    <t>PLACA DE GESSO PARA FORRO, DE  *60 X 60* CM E ESPESSURA DE 12 MM (30 MM NAS BORDAS) SEM COLOCACAO</t>
  </si>
  <si>
    <t>1,0293000</t>
  </si>
  <si>
    <t>20250</t>
  </si>
  <si>
    <t>SISAL EM FIBRA</t>
  </si>
  <si>
    <t>0,0078000</t>
  </si>
  <si>
    <t>40547</t>
  </si>
  <si>
    <t>PARAFUSO ZINCADO, AUTOBROCANTE, FLANGEADO, 4,2 MM X 19 MM</t>
  </si>
  <si>
    <t>0,0308000</t>
  </si>
  <si>
    <t>88269</t>
  </si>
  <si>
    <t>GESSEIRO COM ENCARGOS COMPLEMENTARES</t>
  </si>
  <si>
    <t>0,7974000</t>
  </si>
  <si>
    <t>0,3987000</t>
  </si>
  <si>
    <t>96120</t>
  </si>
  <si>
    <t>ACABAMENTOS PARA FORRO (MOLDURA DE GESSO). AF_05/2017</t>
  </si>
  <si>
    <t>0,5124000</t>
  </si>
  <si>
    <t>0,0762000</t>
  </si>
  <si>
    <t>5066</t>
  </si>
  <si>
    <t>PREGO DE ACO POLIDO COM CABECA 12 X 12</t>
  </si>
  <si>
    <t>0,0015000</t>
  </si>
  <si>
    <t>0,0040000</t>
  </si>
  <si>
    <t>0,0445000</t>
  </si>
  <si>
    <t>0,0223000</t>
  </si>
  <si>
    <t>88488</t>
  </si>
  <si>
    <t>APLICAÇÃO MANUAL DE PINTURA COM TINTA LÁTEX ACRÍLICA EM TETO, DUAS DEMÃOS. AF_06/2014</t>
  </si>
  <si>
    <t>7356</t>
  </si>
  <si>
    <t>TINTA ACRILICA PREMIUM, COR BRANCO FOSCO</t>
  </si>
  <si>
    <t>0,3300000</t>
  </si>
  <si>
    <t>0,0890000</t>
  </si>
  <si>
    <t>88484</t>
  </si>
  <si>
    <t>APLICAÇÃO DE FUNDO SELADOR ACRÍLICO EM TETO, UMA DEMÃO. AF_06/2014</t>
  </si>
  <si>
    <t>0,0510000</t>
  </si>
  <si>
    <t>0,0190000</t>
  </si>
  <si>
    <t>87372</t>
  </si>
  <si>
    <t>ARGAMASSA TRAÇO 1:3 (EM VOLUME DE CIMENTO E AREIA MÉDIA ÚMIDA) PARA CONTRAPISO, PREPARO MANUAL. AF_08/2019</t>
  </si>
  <si>
    <t>370</t>
  </si>
  <si>
    <t>AREIA MEDIA - POSTO JAZIDA/FORNECEDOR (RETIRADO NA JAZIDA, SEM TRANSPORTE)</t>
  </si>
  <si>
    <t>1,2500000</t>
  </si>
  <si>
    <t>563,5900000</t>
  </si>
  <si>
    <t>11,6500000</t>
  </si>
  <si>
    <t>68325</t>
  </si>
  <si>
    <t>PISO EM CONCRETO 20 MPA PREPARO MECANICO, ESPESSURA 7CM, INCLUSO SELANTE ELASTICO A BASE DE POLIURETANO</t>
  </si>
  <si>
    <t>142</t>
  </si>
  <si>
    <t>SELANTE ELASTICO MONOCOMPONENTE A BASE DE POLIURETANO PARA JUNTAS DIVERSAS</t>
  </si>
  <si>
    <t>310ML</t>
  </si>
  <si>
    <t>0,1083477</t>
  </si>
  <si>
    <t>0,4270000</t>
  </si>
  <si>
    <t>0,6373000</t>
  </si>
  <si>
    <t>94970</t>
  </si>
  <si>
    <t>0,0714000</t>
  </si>
  <si>
    <t>97764</t>
  </si>
  <si>
    <t>TUBULÃO A CÉU ABERTO, DIÂMETRO DO FUSTE DE 80 CM, PROFUNDIDADE MENOR OU IGUAL A 5 M, ESCAVAÇÃO MECÂNICA, SEM ALARGAMENTO DE BASE, CONCRETO FEITO EM OBRA E LANÇADO COM JERICA. AF_01/2018</t>
  </si>
  <si>
    <t>74010/1</t>
  </si>
  <si>
    <t>CARGA E DESCARGA MECANICA DE SOLO UTILIZANDO CAMINHAO BASCULANTE 6,0M3/16T E PA CARREGADEIRA SOBRE PNEUS 128 HP, CAPACIDADE DA CAÇAMBA 1,7 A 2,8 M3, PESO OPERACIONAL 11632 KG</t>
  </si>
  <si>
    <t>0,7440000</t>
  </si>
  <si>
    <t>1,8590000</t>
  </si>
  <si>
    <t>90680</t>
  </si>
  <si>
    <t>PERFURATRIZ HIDRÁULICA SOBRE CAMINHÃO COM TRADO CURTO ACOPLADO, PROFUNDIDADE MÁXIMA DE 20 M, DIÂMETRO MÁXIMO DE 1500 MM, POTÊNCIA INSTALADA DE 137 HP, MESA ROTATIVA COM TORQUE MÁXIMO DE 30 KNM - CHP DIURNO. AF_06/2015</t>
  </si>
  <si>
    <t>0,1590000</t>
  </si>
  <si>
    <t>90681</t>
  </si>
  <si>
    <t>PERFURATRIZ HIDRÁULICA SOBRE CAMINHÃO COM TRADO CURTO ACOPLADO, PROFUNDIDADE MÁXIMA DE 20 M, DIÂMETRO MÁXIMO DE 1500 MM, POTÊNCIA INSTALADA DE 137 HP, MESA ROTATIVA COM TORQUE MÁXIMO DE 30 KNM - CHI DIURNO. AF_06/2015</t>
  </si>
  <si>
    <t>0,1540000</t>
  </si>
  <si>
    <t>1,2400000</t>
  </si>
  <si>
    <t>95967</t>
  </si>
  <si>
    <t>SERVIÇOS TÉCNICOS ESPECIALIZADOS PARA ACOMPANHAMENTO DE EXECUÇÃO DE FUNDAÇÕES PROFUNDAS E ESTRUTURAS DE CONTENÇÃO</t>
  </si>
  <si>
    <t>0,3130000</t>
  </si>
  <si>
    <t>97913</t>
  </si>
  <si>
    <t>TRANSPORTE COM CAMINHÃO BASCULANTE DE 6 M3, EM VIA URBANA EM REVESTIMENTO PRIMÁRIO (UNIDADE: M3XKM). AF_01/2018</t>
  </si>
  <si>
    <t>0,3750000</t>
  </si>
  <si>
    <t>96542</t>
  </si>
  <si>
    <t>FABRICAÇÃO, MONTAGEM E DESMONTAGEM DE FÔRMA PARA VIGA BALDRAME, EM CHAPA DE MADEIRA COMPENSADA RESINADA, E=17 MM, 4 UTILIZAÇÕES. AF_06/2017</t>
  </si>
  <si>
    <t>1358</t>
  </si>
  <si>
    <t>CHAPA DE MADEIRA COMPENSADA RESINADA PARA FORMA DE CONCRETO, DE *2,2 X 1,1* M, E = 17 MM</t>
  </si>
  <si>
    <t>0,3150000</t>
  </si>
  <si>
    <t>2692</t>
  </si>
  <si>
    <t>0,0100000</t>
  </si>
  <si>
    <t>4491</t>
  </si>
  <si>
    <t>PONTALETE DE MADEIRA NAO APARELHADA *7,5 X 7,5* CM (3 X 3 ") PINUS, MISTA OU EQUIVALENTE DA REGIAO</t>
  </si>
  <si>
    <t>1,2180000</t>
  </si>
  <si>
    <t>4517</t>
  </si>
  <si>
    <t>SARRAFO DE MADEIRA NAO APARELHADA *2,5 X 7,5* CM (1 X 3 ") PINUS, MISTA OU EQUIVALENTE DA REGIAO</t>
  </si>
  <si>
    <t>0,7220000</t>
  </si>
  <si>
    <t>5073</t>
  </si>
  <si>
    <t>20247</t>
  </si>
  <si>
    <t>PREGO DE ACO POLIDO COM CABECA 15 X 15 (1 1/4 X 13)</t>
  </si>
  <si>
    <t>40304</t>
  </si>
  <si>
    <t>0,7250000</t>
  </si>
  <si>
    <t>1,7490000</t>
  </si>
  <si>
    <t>0,0140000</t>
  </si>
  <si>
    <t>0,0290000</t>
  </si>
  <si>
    <t>92397</t>
  </si>
  <si>
    <t>EXECUÇÃO DE PÁTIO/ESTACIONAMENTO EM PISO INTERTRAVADO, COM BLOCO RETANGULAR COR NATURAL DE 20 X 10 CM, ESPESSURA 6 CM. AF_12/2015</t>
  </si>
  <si>
    <t>0,0568000</t>
  </si>
  <si>
    <t>4741</t>
  </si>
  <si>
    <t>PO DE PEDRA (POSTO PEDREIRA/FORNECEDOR, SEM FRETE)</t>
  </si>
  <si>
    <t>0,0065000</t>
  </si>
  <si>
    <t>36155</t>
  </si>
  <si>
    <t>BLOQUETE/PISO INTERTRAVADO DE CONCRETO - MODELO ONDA/16 FACES/RETANGULAR/TIJOLINHO/PAVER/HOLANDES/PARALELEPIPEDO, 20 CM X 10 CM, E = 6 CM, RESISTENCIA DE 35 MPA (NBR 9781), COR NATURAL</t>
  </si>
  <si>
    <t>1,0031000</t>
  </si>
  <si>
    <t>88260</t>
  </si>
  <si>
    <t>CALCETEIRO COM ENCARGOS COMPLEMENTARES</t>
  </si>
  <si>
    <t>0,1595000</t>
  </si>
  <si>
    <t>91277</t>
  </si>
  <si>
    <t>0,0041000</t>
  </si>
  <si>
    <t>91278</t>
  </si>
  <si>
    <t>0,0757000</t>
  </si>
  <si>
    <t>91283</t>
  </si>
  <si>
    <t>CORTADORA DE PISO COM MOTOR 4 TEMPOS A GASOLINA, POTÊNCIA DE 13 HP, COM DISCO DE CORTE DIAMANTADO SEGMENTADO PARA CONCRETO, DIÂMETRO DE 350 MM, FURO DE 1" (14 X 1") - CHP DIURNO. AF_08/2015</t>
  </si>
  <si>
    <t>0,0037000</t>
  </si>
  <si>
    <t>91285</t>
  </si>
  <si>
    <t>CORTADORA DE PISO COM MOTOR 4 TEMPOS A GASOLINA, POTÊNCIA DE 13 HP, COM DISCO DE CORTE DIAMANTADO SEGMENTADO PARA CONCRETO, DIÂMETRO DE 350 MM, FURO DE 1" (14 X 1") - CHI DIURNO. AF_08/2015</t>
  </si>
  <si>
    <t>0,0760000</t>
  </si>
  <si>
    <t>ARGAMASSA TRAÇO 1:1,5:7,5 (CIMENTO, CAL E AREIA MÉDIA) PARA EMBOÇO/MASSA ÚNICA/ASSENTAMENTO DE ALVENARIA DE VEDAÇÃO, PREPARO MANUAL. AF_06/2014</t>
  </si>
  <si>
    <t>CAL HIDRATADA CH-I PARA ARGAMASSAS</t>
  </si>
  <si>
    <t>CONCRETAGEM DE RADIER, PISO OU LAJE SOBRE SOLO, FCK 30 MPA, PARA ESPESSURA DE 10 CM - LANÇAMENTO, ADENSAMENTO E ACABAMENTO. AF_09/2017</t>
  </si>
  <si>
    <t>CONCRETO USINADO BOMBEAVEL, CLASSE DE RESISTENCIA C30, COM BRITA 0 E 1, SLUMP = 100 +/- 20 MM, INCLUI SERVICO DE BOMBEAMENTO (NBR 8953)</t>
  </si>
  <si>
    <t>REVESTIMENTO CERÂMICO PARA PAREDES INTERNAS COM PLACAS TIPO ESMALTADA EXTRA DE DIMENSÕES 20X20 CM APLICADAS EM AMBIENTES DE ÁREA MENOR QUE 5 M² NA ALTURA INTEIRA DAS PAREDES. AF_06/2014</t>
  </si>
  <si>
    <t>REVESTIMENTO EM CERAMICA ESMALTADA EXTRA, PEI MENOR OU IGUAL A 3, FORMATO MENOR OU IGUAL A 2025 CM²</t>
  </si>
  <si>
    <t>SOLEIRA EM GRANITO, LARGURA 15 CM, ESPESSURA 2,0 CM. AF_06/2018</t>
  </si>
  <si>
    <t>SOLEIRA EM GRANITO, POLIDO, TIPO ANDORINHA/ QUARTZ/ CASTELO/ CORUMBA OU OUTROS EQUIVALENTES DA REGIAO, L= *15* CM, E=  *2,0* CM</t>
  </si>
  <si>
    <t>ARGAMASSA COLANTE TIPO ACIII</t>
  </si>
  <si>
    <t>MARMORISTA/GRANITEIRO COM ENCARGOS COMPLEMENTARES</t>
  </si>
  <si>
    <t>APLICAÇÃO MANUAL DE GESSO DESEMPENADO (SEM TALISCAS) EM TETO DE AMBIENTES DE ÁREA MAIOR QUE 10M², ESPESSURA DE 0,5CM. AF_06/2014</t>
  </si>
  <si>
    <t>APLICAÇÃO MANUAL DE PINTURA COM TINTA LÁTEX ACRÍLICA EM PAREDES, DUAS DEMÃOS. AF_06/2014</t>
  </si>
  <si>
    <t>PORTA DE CORRER EM ALUMINIO, COM DUAS FOLHAS PARA VIDRO, INCLUSO VIDRO LISO INCOLOR, FECHADURA E PUXADOR, SEM GUARNICAO/ALIZAR/VISTA</t>
  </si>
  <si>
    <t>PORTA DE CORRER EM ALUMINIO, DUAS FOLHAS MOVEIS COM VIDRO, FECHADURA E PUXADOR EMBUTIDO, ACABAMENTO ANODIZADO NATURAL, SEM GUARNICAO/ALIZAR/VISTA</t>
  </si>
  <si>
    <t>ARGAMASSA TRAÇO 1:0,5:4,5 (CIMENTO, CAL E AREIA MÉDIA), PREPARO MECÂNICO COM BETONEIRA 400 L. AF_08/2014</t>
  </si>
  <si>
    <t>PORTA DE MADEIRA PARA PINTURA, SEMI-OCA (LEVE OU MÉDIA), 70X210CM, ESPESSURA DE 3,5CM, INCLUSO DOBRADIÇAS - FORNECIMENTO E INSTALAÇÃO. AF_08/2015</t>
  </si>
  <si>
    <t>PORTA DE MADEIRA, FOLHA MEDIA (NBR 15930) DE 70 X 210 CM, E = 35 MM, NUCLEO SARRAFEADO, CAPA LISA EM HDF, ACABAMENTO EM PRIMER PARA PINTURA</t>
  </si>
  <si>
    <t>JANELA DE MADEIRA TIPO VENEZIANA/VIDRO, DE ABRIR, INCLUSAS GUARNICOES SEM FERRAGENS</t>
  </si>
  <si>
    <t>JANELA DE ABRIR EM MADEIRA IMBUIA/CEDRO ARANA/CEDRO ROSA OU EQUIVALENTE DA REGIAO, CAIXA DO BATENTE/MARCO *10* CM, 2 FOLHAS DE ABRIR TIPO VENEZIANA E 2 FOLHAS DE ABRIR PARA VIDRO, COM GUARNICAO/ALIZAR, COM FERRAGENS, (SEM VIDRO E SEM ACABAMENTO)</t>
  </si>
  <si>
    <t>PREGO DE ACO POLIDO COM CABECA 16 X 24 (2 1/4 X 12)</t>
  </si>
  <si>
    <t>PARAFUSO ROSCA SOBERBA ZINCADO CABECA CHATA FENDA SIMPLES 5,5 X 65 MM (2.1/2 ")</t>
  </si>
  <si>
    <t>GUARNICAO/ ALIZAR/ VISTA MACICA, E= *1* CM, L= *4,5* CM, EM CEDRINHO/ ANGELIM COMERCIAL/  EUCALIPTO/ CURUPIXA/ PEROBA/ CUMARU OU EQUIVALENTE DA REGIAO</t>
  </si>
  <si>
    <t>PILAR DE MADEIRA NAO APARELHADA *10 X 10* CM, MACARANDUBA, ANGELIM OU EQUIVALENTE DA REGIAO</t>
  </si>
  <si>
    <t>ARGAMASSA TRAÇO 1:0,5:4,5 (CIMENTO, CAL E AREIA MÉDIA) PARA ASSENTAMENTO DE ALVENARIA, PREPARO MANUAL. AF_08/2014</t>
  </si>
  <si>
    <t>VIDRO LISO COMUM TRANSPARENTE, ESPESSURA 4MM</t>
  </si>
  <si>
    <t>VIDRO LISO INCOLOR 4MM - SEM COLOCACAO</t>
  </si>
  <si>
    <t>MASSA PARA VIDRO</t>
  </si>
  <si>
    <t>VIDRACEIRO COM ENCARGOS COMPLEMENTARES</t>
  </si>
  <si>
    <t>TAPUME COM COMPENSADO DE MADEIRA. AF_05/2018</t>
  </si>
  <si>
    <t>CHAPA DE MADEIRA COMPENSADA RESINADA PARA FORMA DE CONCRETO, DE *2,2 X 1,1* M, E = 10 MM</t>
  </si>
  <si>
    <t>EXECUÇÃO DE SANITÁRIO E VESTIÁRIO EM CANTEIRO DE OBRA EM CHAPA DE MADEIRA COMPENSADA, NÃO INCLUSO MOBILIÁRIO. AF_02/2016</t>
  </si>
  <si>
    <t>JUNCAO SIMPLES, PVC, DN 100 X 50 MM, SERIE NORMAL PARA ESGOTO PREDIAL</t>
  </si>
  <si>
    <t>JUNCAO SIMPLES, PVC, 45 GRAUS, DN 100 X 100 MM, SERIE NORMAL PARA ESGOTO PREDIAL</t>
  </si>
  <si>
    <t>CHUVEIRO ELETRICO COMUM CORPO PLASTICO TIPO DUCHA, FORNECIMENTO E INSTALACAO</t>
  </si>
  <si>
    <t>PORTA DE MADEIRA, FOLHA LEVE (NBR 15930), E = *35* MM, NUCLEO COLMEIA, CAPA LISA EM HDF, ACABAMENTO MELAMINICO EM PADRAO MADEIRA</t>
  </si>
  <si>
    <t>MICTORIO COLETIVO ACO INOX (AISI 304), E = 0,8 MM, DE *100 X 40 X 30* CM (C X A X P)</t>
  </si>
  <si>
    <t>CAIXA SIFONADA PVC, 150 X 150 X 50 MM, COM GRELHA QUADRADA BRANCA (NBR 5688)</t>
  </si>
  <si>
    <t>VALVULA DE DESCARGA EM METAL CROMADO PARA MICTORIO COM ACIONAMENTO POR PRESSAO E FECHAMENTO AUTOMATICO</t>
  </si>
  <si>
    <t>EMBOÇO OU MASSA ÚNICA EM ARGAMASSA TRAÇO 1:2:8, PREPARO MANUAL, APLICADA MANUALMENTE EM PANOS DE FACHADA COM PRESENÇA DE VÃOS, ESPESSURA DE 25 MM. AF_06/2014</t>
  </si>
  <si>
    <t>CHAPISCO APLICADO EM ALVENARIA (COM PRESENÇA DE VÃOS) E ESTRUTURAS DE CONCRETO DE FACHADA, COM ROLO PARA TEXTURA ACRÍLICA.  ARGAMASSA INDUSTRIALIZADA COM PREPARO EM MISTURADOR 300 KG. AF_06/2014</t>
  </si>
  <si>
    <t>RALO SIFONADO, PVC, DN 100 X 40 MM, JUNTA SOLDÁVEL, FORNECIDO E INSTALADO EM RAMAL DE DESCARGA OU EM RAMAL DE ESGOTO SANITÁRIO. AF_12/2014</t>
  </si>
  <si>
    <t>KIT DE REGISTRO DE PRESSÃO BRUTO DE LATÃO ¾", INCLUSIVE CONEXÕES, ROSCÁVEL, INSTALADO EM RAMAL DE ÁGUA FRIA - FORNECIMENTO E INSTALAÇÃO. AF_12/2014</t>
  </si>
  <si>
    <t>FECHADURA DE EMBUTIR PARA PORTA DE BANHEIRO, COMPLETA, ACABAMENTO PADRÃO POPULAR, INCLUSO EXECUÇÃO DE FURO - FORNECIMENTO E INSTALAÇÃO. AF_08/2015</t>
  </si>
  <si>
    <t>ELETRODUTO RÍGIDO ROSCÁVEL, PVC, DN 25 MM (3/4"), PARA CIRCUITOS TERMINAIS, INSTALADO EM FORRO - FORNECIMENTO E INSTALAÇÃO. AF_12/2015</t>
  </si>
  <si>
    <t>ELETRODUTO RÍGIDO ROSCÁVEL, PVC, DN 25 MM (3/4"), PARA CIRCUITOS TERMINAIS, INSTALADO EM PAREDE - FORNECIMENTO E INSTALAÇÃO. AF_12/2015</t>
  </si>
  <si>
    <t>LUVA PARA ELETRODUTO, PVC, ROSCÁVEL, DN 25 MM (3/4"), PARA CIRCUITOS TERMINAIS, INSTALADA EM FORRO - FORNECIMENTO E INSTALAÇÃO. AF_12/2015</t>
  </si>
  <si>
    <t>LUVA PARA ELETRODUTO, PVC, ROSCÁVEL, DN 20 MM (1/2"), PARA CIRCUITOS TERMINAIS, INSTALADA EM PAREDE - FORNECIMENTO E INSTALAÇÃO. AF_12/2015</t>
  </si>
  <si>
    <t>CURVA 90 GRAUS PARA ELETRODUTO, PVC, ROSCÁVEL, DN 25 MM (3/4"), PARA CIRCUITOS TERMINAIS, INSTALADA EM FORRO - FORNECIMENTO E INSTALAÇÃO. AF_12/2015</t>
  </si>
  <si>
    <t>INTERRUPTOR SIMPLES (2 MÓDULOS), 10A/250V, INCLUINDO SUPORTE E PLACA - FORNECIMENTO E INSTALAÇÃO. AF_12/2015</t>
  </si>
  <si>
    <t>INTERRUPTOR SIMPLES (3 MÓDULOS), 10A/250V, INCLUINDO SUPORTE E PLACA - FORNECIMENTO E INSTALAÇÃO. AF_12/2015</t>
  </si>
  <si>
    <t>PISO CIMENTADO, TRAÇO 1:3 (CIMENTO E AREIA), ACABAMENTO LISO, ESPESSURA 2,0 CM, PREPARO MECÂNICO DA ARGAMASSA. AF_06/2018</t>
  </si>
  <si>
    <t>EXECUÇÃO DE DEPÓSITO EM CANTEIRO DE OBRA EM CHAPA DE MADEIRA COMPENSADA, NÃO INCLUSO MOBILIÁRIO. AF_04/2016</t>
  </si>
  <si>
    <t>FECHO / TRINCO / FERROLHO FIO REDONDO, DE SOBREPOR, 8", EM ACO GALVANIZADO / ZINCADO</t>
  </si>
  <si>
    <t>ELETRODUTO FLEXÍVEL CORRUGADO, PVC, DN 20 MM (1/2"), PARA CIRCUITOS TERMINAIS, INSTALADO EM PAREDE - FORNECIMENTO E INSTALAÇÃO. AF_12/2015</t>
  </si>
  <si>
    <t>74077/3</t>
  </si>
  <si>
    <t>LOCACAO CONVENCIONAL DE OBRA, ATRAVÉS DE GABARITO DE TABUAS CORRIDAS PONTALETADAS, COM REAPROVEITAMENTO DE 3 VEZES.</t>
  </si>
  <si>
    <t>TABUA MADEIRA 3A QUALIDADE 2,5 X 23,0CM (1 X 9") NAO APARELHADA</t>
  </si>
  <si>
    <t>LIMPEZA MANUAL DE VEGETAÇÃO EM TERRENO COM ENXADA.AF_05/2018</t>
  </si>
  <si>
    <t>JARDINEIRO COM ENCARGOS COMPLEMENTARES</t>
  </si>
  <si>
    <t>ESCAVAÇÃO MECANIZADA PARA BLOCO DE COROAMENTO OU SAPATA, COM PREVISÃO DE FÔRMA, COM RETROESCAVADEIRA. AF_06/2017</t>
  </si>
  <si>
    <t>RETROESCAVADEIRA SOBRE RODAS COM CARREGADEIRA, TRAÇÃO 4X4, POTÊNCIA LÍQ. 88 HP, CAÇAMBA CARREG. CAP. MÍN. 1 M³, CAÇAMBA RETRO CAP. 0,26 M³, PESO OPERACIONAL MÍN. 6.674 KG, PROFUNDIDADE ESCAVAÇÃO MÁX. 4,37 M - CHP DIURNO. AF_06/2014</t>
  </si>
  <si>
    <t>RETROESCAVADEIRA SOBRE RODAS COM CARREGADEIRA, TRAÇÃO 4X4, POTÊNCIA LÍQ. 88 HP, CAÇAMBA CARREG. CAP. MÍN. 1 M³, CAÇAMBA RETRO CAP. 0,26 M³, PESO OPERACIONAL MÍN. 6.674 KG, PROFUNDIDADE ESCAVAÇÃO MÁX. 4,37 M - CHI DIURNO. AF_06/2014</t>
  </si>
  <si>
    <t>ESCAVAÇÃO MECANIZADA PARA VIGA BALDRAME, COM PREVISÃO DE FÔRMA, COM MINI-ESCAVADEIRA. AF_06/2017</t>
  </si>
  <si>
    <t>MINIESCAVADEIRA SOBRE ESTEIRAS, POTENCIA LIQUIDA DE *30* HP, PESO OPERACIONAL DE *3.500* KG - CHP DIURNO. AF_04/2017</t>
  </si>
  <si>
    <t>MINIESCAVADEIRA SOBRE ESTEIRAS, POTENCIA LIQUIDA DE *30* HP, PESO OPERACIONAL DE *3.500* KG - CHI DIURNO. AF_04/2017</t>
  </si>
  <si>
    <t>REATERRO MECANIZADO DE VALA COM ESCAVADEIRA HIDRÁULICA (CAPACIDADE DA CAÇAMBA: 0,8 M³ / POTÊNCIA: 111 HP), LARGURA DE 1,5 A 2,5 M, PROFUNDIDADE ATÉ 1,5 M, COM SOLO (SEM SUBSTITUIÇÃO) DE 1ª CATEGORIA EM LOCAIS COM BAIXO NÍVEL DE INTERFERÊNCIA. AF_04/2016</t>
  </si>
  <si>
    <t>ESCAVADEIRA HIDRÁULICA SOBRE ESTEIRAS, CAÇAMBA 0,80 M³, PESO OPERACIONAL 17 T, POTENCIA BRUTA 111 HP - CHP DIURNO. AF_06/2014</t>
  </si>
  <si>
    <t>ESCAVADEIRA HIDRÁULICA SOBRE ESTEIRAS, CAÇAMBA 0,80 M³, PESO OPERACIONAL 17 T, POTENCIA BRUTA 111 HP - CHI DIURNO. AF_06/2014</t>
  </si>
  <si>
    <t>COMPACTADOR DE SOLOS DE PERCUSSÃO (SOQUETE) COM MOTOR A GASOLINA 4 TEMPOS, POTÊNCIA 4 CV - CHP DIURNO. AF_08/2015</t>
  </si>
  <si>
    <t>COMPACTADOR DE SOLOS DE PERCUSSÃO (SOQUETE) COM MOTOR A GASOLINA 4 TEMPOS, POTÊNCIA 4 CV - CHI DIURNO. AF_08/2015</t>
  </si>
  <si>
    <t>UMIDIFICAÇÃO DE MATERIAL PARA VALAS COM CAMINHÃO PIPA 10000L. AF_11/2016</t>
  </si>
  <si>
    <t>CONCRETAGEM DE SAPATAS, FCK 30 MPA, COM USO DE BOMBA  LANÇAMENTO, ADENSAMENTO E ACABAMENTO. AF_11/2016</t>
  </si>
  <si>
    <t>FABRICAÇÃO, MONTAGEM E DESMONTAGEM DE FÔRMA PARA VIGA BALDRAME, EM MADEIRA SERRADA, E=25 MM, 1 UTILIZAÇÃO. AF_06/2017</t>
  </si>
  <si>
    <t>CONCRETAGEM DE BLOCOS DE COROAMENTO E VIGAS BALDRAMES, FCK 30 MPA, COM USO DE BOMBA  LANÇAMENTO, ADENSAMENTO E ACABAMENTO. AF_06/2017</t>
  </si>
  <si>
    <t>CONCRETAGEM DE VIGAS E LAJES, FCK=20 MPA, PARA LAJES MACIÇAS OU NERVURADAS COM USO DE BOMBA EM EDIFICAÇÃO COM ÁREA MÉDIA DE LAJES MAIOR QUE 20 M² - LANÇAMENTO, ADENSAMENTO E ACABAMENTO. AF_12/2015</t>
  </si>
  <si>
    <t>CONCRETO USINADO BOMBEAVEL, CLASSE DE RESISTENCIA C20, COM BRITA 0 E 1, SLUMP = 100 +/- 20 MM, INCLUI SERVICO DE BOMBEAMENTO (NBR 8953)</t>
  </si>
  <si>
    <t>FABRICAÇÃO DE FÔRMA PARA LAJES, EM CHAPA DE MADEIRA COMPENSADA RESINADA, E = 17 MM. AF_12/2015</t>
  </si>
  <si>
    <t>ALVENARIA DE VEDAÇÃO DE BLOCOS CERÂMICOS FURADOS NA HORIZONTAL DE 9X19X19CM (ESPESSURA 9CM) DE PAREDES COM ÁREA LÍQUIDA MAIOR OU IGUAL A 6M² SEM VÃOS E ARGAMASSA DE ASSENTAMENTO COM PREPARO EM BETONEIRA. AF_06/2014</t>
  </si>
  <si>
    <t>BLOCO CERAMICO (ALVENARIA DE VEDACAO), DE 9 X 19 X 19 CM</t>
  </si>
  <si>
    <t>MIL</t>
  </si>
  <si>
    <t>TELA DE ACO SOLDADA GALVANIZADA/ZINCADA PARA ALVENARIA, FIO D = *1,20 A 1,70* MM, MALHA 15 X 15 MM, (C X L) *50 X 7,5* CM</t>
  </si>
  <si>
    <t>ALVENARIA DE VEDAÇÃO DE BLOCOS CERÂMICOS FURADOS NA HORIZONTAL DE 14X9X19CM (ESPESSURA 14CM, BLOCO DEITADO) DE PAREDES COM ÁREA LÍQUIDA MAIOR OU IGUAL A 6M² COM VÃOS E ARGAMASSA DE ASSENTAMENTO COM PREPARO EM BETONEIRA. AF_06/2014</t>
  </si>
  <si>
    <t>VERGA MOLDADA IN LOCO EM CONCRETO PARA JANELAS COM MAIS DE 1,5 M DE VÃO. AF_03/2016</t>
  </si>
  <si>
    <t>CORTE E DOBRA DE AÇO CA-50, DIÂMETRO DE 8,0 MM, UTILIZADO EM ESTRUTURAS DIVERSAS, EXCETO LAJES. AF_12/2015</t>
  </si>
  <si>
    <t>VERGA MOLDADA IN LOCO EM CONCRETO PARA PORTAS COM MAIS DE 1,5 M DE VÃO. AF_03/2016</t>
  </si>
  <si>
    <t>CONTRAVERGA MOLDADA IN LOCO EM CONCRETO PARA VÃOS DE MAIS DE 1,5 M DE COMPRIMENTO. AF_03/2016</t>
  </si>
  <si>
    <t>06110.8.3.4</t>
  </si>
  <si>
    <t xml:space="preserve">ESTRUTURA DE MADEIRA PARA TELHA ONDULADA DE FIBROCIMENTO, ALUMINIO OU PLASTICO, ANCORADO EM LAJE OU PAREDE - </t>
  </si>
  <si>
    <t>01270.0.1.11</t>
  </si>
  <si>
    <t>AJUDANTE DE CARPINTEIRO</t>
  </si>
  <si>
    <t>05060.3.20.6</t>
  </si>
  <si>
    <t>PREGO 18 X 27 C/ CABEÇA (DIAMETRO DA CABEÇA: 3,4mm/ COMPRIMENTO: 62,1mm)</t>
  </si>
  <si>
    <t>06060.3.1.1</t>
  </si>
  <si>
    <t>MADEIRA (TIPO DE MADEIRA: PEROBA)</t>
  </si>
  <si>
    <t>ARMAÇÃO DE BLOCO, VIGA BALDRAME OU SAPATA UTILIZANDO AÇO CA-50 DE 12,5 MM - MONTAGEM. AF_06/2017</t>
  </si>
  <si>
    <t>98688</t>
  </si>
  <si>
    <t>RODAPÉ EM POLIESTIRENO, ALTURA 5 CM. AF_06/2018</t>
  </si>
  <si>
    <t>4791</t>
  </si>
  <si>
    <t>ADESIVO ACRILICO/COLA DE CONTATO</t>
  </si>
  <si>
    <t>39829</t>
  </si>
  <si>
    <t>RODAPE EM POLIESTIRENO, BRANCO, H = *5* CM, E = *1,5* CM</t>
  </si>
  <si>
    <t>TOPOGRAFIA</t>
  </si>
  <si>
    <t>2.6</t>
  </si>
  <si>
    <t>LAUDOS</t>
  </si>
  <si>
    <t>2.6.1</t>
  </si>
  <si>
    <t>LAUDOS DIVERSOS</t>
  </si>
  <si>
    <t>FORMAS FUNDAÇÃO</t>
  </si>
  <si>
    <t>4.2.4</t>
  </si>
  <si>
    <t>4.3.2</t>
  </si>
  <si>
    <t>4.3.3</t>
  </si>
  <si>
    <t>4.4.1</t>
  </si>
  <si>
    <t>OUTRAS DESPESAS</t>
  </si>
  <si>
    <t>REJUNTE (5KG)</t>
  </si>
  <si>
    <t>5.2.4</t>
  </si>
  <si>
    <t>CORDOALHAS PARA PROTENSÃO</t>
  </si>
  <si>
    <t>5.1.6</t>
  </si>
  <si>
    <t>5.1.7</t>
  </si>
  <si>
    <t>MÃO DE OBRA HIDRÁULICA</t>
  </si>
  <si>
    <t>MÃO DE OBRA ELÉTRICA</t>
  </si>
  <si>
    <t>MÃO DE OBRA PINTURA</t>
  </si>
  <si>
    <t>MÃO DE OBRA REVESTIMENTOS E LAMINADO</t>
  </si>
  <si>
    <t xml:space="preserve">FORRO DE MADEIRA </t>
  </si>
  <si>
    <t>ENCUNHAMENTO</t>
  </si>
  <si>
    <t>VERBA PARA AREIA, CIMENTO E BRITA</t>
  </si>
  <si>
    <t>13.1.4</t>
  </si>
  <si>
    <t xml:space="preserve">LIXA </t>
  </si>
  <si>
    <t>INSTALAÇÃO DAS PLACAS (AQUECIMENTO E ENERGIA)</t>
  </si>
  <si>
    <t>PROTENSÃO</t>
  </si>
  <si>
    <t>CONTEÇÃO TALUDE</t>
  </si>
  <si>
    <t>IMPOSTOS</t>
  </si>
  <si>
    <t>ENTULHOS</t>
  </si>
  <si>
    <t>DIVERSOS ESTRUTURA</t>
  </si>
  <si>
    <t>SEGURANÇA OBRA</t>
  </si>
  <si>
    <t>ARGAMASSA ACIII (20KG)</t>
  </si>
  <si>
    <t>FORMAS ESTRUTURA</t>
  </si>
  <si>
    <t>SERVIÇOS COM MÁQUINAS</t>
  </si>
  <si>
    <t>5.5.1</t>
  </si>
  <si>
    <t>5.5</t>
  </si>
  <si>
    <t>6.1.9</t>
  </si>
  <si>
    <t>6.1.10</t>
  </si>
  <si>
    <t>OUTROS COMPLEMENTARES</t>
  </si>
  <si>
    <t>COMPLEMENTARES</t>
  </si>
  <si>
    <t>19.1.3</t>
  </si>
  <si>
    <t>19.1.4</t>
  </si>
  <si>
    <t>19.1.5</t>
  </si>
  <si>
    <t>19.1.6</t>
  </si>
  <si>
    <t>19.1.7</t>
  </si>
  <si>
    <t>19.1.8</t>
  </si>
  <si>
    <t>DIVERSOS</t>
  </si>
  <si>
    <t>21.1.1</t>
  </si>
  <si>
    <t>21.1.2</t>
  </si>
  <si>
    <t>21.1.3</t>
  </si>
  <si>
    <t>21.1.4</t>
  </si>
  <si>
    <t>21.1.5</t>
  </si>
  <si>
    <t>21.1.6</t>
  </si>
  <si>
    <t>22.1</t>
  </si>
  <si>
    <t>22.1.1</t>
  </si>
  <si>
    <t>22.1.2</t>
  </si>
  <si>
    <t>22.1.3</t>
  </si>
  <si>
    <t>22.1.4</t>
  </si>
  <si>
    <t>22.2</t>
  </si>
  <si>
    <t>22.2.1</t>
  </si>
  <si>
    <t>CALÇADAS DE PAVER</t>
  </si>
  <si>
    <t>Parede</t>
  </si>
  <si>
    <t>Janelas</t>
  </si>
  <si>
    <t>Área descontado o excedente de 2m²</t>
  </si>
  <si>
    <t>N</t>
  </si>
  <si>
    <t>Largura  (m)</t>
  </si>
  <si>
    <t>Altura  (m)</t>
  </si>
  <si>
    <t xml:space="preserve">desconto viga(m) </t>
  </si>
  <si>
    <t>Área  (m²)</t>
  </si>
  <si>
    <t>Desconto  (m²)</t>
  </si>
  <si>
    <t>Perímetro TOTAL das paredes internas (m)</t>
  </si>
  <si>
    <t>Altura (m)</t>
  </si>
  <si>
    <t>Somatório dos vãos portas* (m)</t>
  </si>
  <si>
    <t>Descontos UNITÁRIOS DE PORTAS maiores que 2m²* (m²)</t>
  </si>
  <si>
    <t>Descontos UNITÁRIOS DE JANELAS maiores que 2m²* (m²)</t>
  </si>
  <si>
    <t>Paredes (m²)</t>
  </si>
  <si>
    <t>Teto/Piso (m²)</t>
  </si>
  <si>
    <r>
      <t xml:space="preserve">Reboco interno </t>
    </r>
    <r>
      <rPr>
        <b/>
        <sz val="10"/>
        <color theme="0"/>
        <rFont val="Times New Roman"/>
        <family val="1"/>
      </rPr>
      <t>(Paredes internas)</t>
    </r>
  </si>
  <si>
    <r>
      <t xml:space="preserve">Selador/ Massa corrida/ Pintura interna  </t>
    </r>
    <r>
      <rPr>
        <b/>
        <sz val="10"/>
        <color theme="0"/>
        <rFont val="Times New Roman"/>
        <family val="1"/>
      </rPr>
      <t xml:space="preserve">(Paredes internas) </t>
    </r>
  </si>
  <si>
    <r>
      <t xml:space="preserve">Selador/ Textura/ Pintura interna  </t>
    </r>
    <r>
      <rPr>
        <b/>
        <sz val="10"/>
        <color theme="0"/>
        <rFont val="Times New Roman"/>
        <family val="1"/>
      </rPr>
      <t xml:space="preserve">(Paredes internas) </t>
    </r>
  </si>
  <si>
    <r>
      <t xml:space="preserve">Selador/Pintura </t>
    </r>
    <r>
      <rPr>
        <b/>
        <sz val="10"/>
        <color theme="0"/>
        <rFont val="Times New Roman"/>
        <family val="1"/>
      </rPr>
      <t>(Paredes)</t>
    </r>
  </si>
  <si>
    <r>
      <t xml:space="preserve">Azulejo </t>
    </r>
    <r>
      <rPr>
        <b/>
        <sz val="10"/>
        <color theme="0"/>
        <rFont val="Times New Roman"/>
        <family val="1"/>
      </rPr>
      <t>(Paredes banheiro e cozinha)</t>
    </r>
  </si>
  <si>
    <r>
      <t xml:space="preserve">Gesso </t>
    </r>
    <r>
      <rPr>
        <b/>
        <sz val="10"/>
        <color theme="0"/>
        <rFont val="Times New Roman"/>
        <family val="1"/>
      </rPr>
      <t>(Teto interno)</t>
    </r>
  </si>
  <si>
    <r>
      <t xml:space="preserve">Selador/ Massa corrida e Pintura  </t>
    </r>
    <r>
      <rPr>
        <b/>
        <sz val="10"/>
        <color theme="0"/>
        <rFont val="Times New Roman"/>
        <family val="1"/>
      </rPr>
      <t>(Teto interno)</t>
    </r>
  </si>
  <si>
    <r>
      <t xml:space="preserve">Selador/ Textura e Pintura </t>
    </r>
    <r>
      <rPr>
        <b/>
        <sz val="10"/>
        <color theme="0"/>
        <rFont val="Times New Roman"/>
        <family val="1"/>
      </rPr>
      <t>(Teto interno)</t>
    </r>
    <r>
      <rPr>
        <b/>
        <sz val="10"/>
        <rFont val="Times New Roman"/>
        <family val="1"/>
      </rPr>
      <t xml:space="preserve"> </t>
    </r>
  </si>
  <si>
    <r>
      <t xml:space="preserve">Laminado </t>
    </r>
    <r>
      <rPr>
        <b/>
        <sz val="10"/>
        <color theme="0"/>
        <rFont val="Times New Roman"/>
        <family val="1"/>
      </rPr>
      <t>(Piso interno)</t>
    </r>
  </si>
  <si>
    <r>
      <t xml:space="preserve">Porcelanato interno </t>
    </r>
    <r>
      <rPr>
        <b/>
        <sz val="10"/>
        <color theme="0"/>
        <rFont val="Times New Roman"/>
        <family val="1"/>
      </rPr>
      <t>(Piso interno)</t>
    </r>
  </si>
  <si>
    <r>
      <t xml:space="preserve">Porcelanato externo </t>
    </r>
    <r>
      <rPr>
        <b/>
        <sz val="10"/>
        <color theme="0"/>
        <rFont val="Times New Roman"/>
        <family val="1"/>
      </rPr>
      <t>(Áreas externas)</t>
    </r>
  </si>
  <si>
    <r>
      <t xml:space="preserve">Pintura piso </t>
    </r>
    <r>
      <rPr>
        <b/>
        <sz val="10"/>
        <color theme="0"/>
        <rFont val="Times New Roman"/>
        <family val="1"/>
      </rPr>
      <t>(Escadaria)</t>
    </r>
  </si>
  <si>
    <r>
      <t xml:space="preserve">Grama sintética </t>
    </r>
    <r>
      <rPr>
        <b/>
        <sz val="10"/>
        <color theme="0"/>
        <rFont val="Times New Roman"/>
        <family val="1"/>
      </rPr>
      <t>(Área lazer)</t>
    </r>
  </si>
  <si>
    <r>
      <t xml:space="preserve">Deck de madeira </t>
    </r>
    <r>
      <rPr>
        <b/>
        <sz val="10"/>
        <color theme="0"/>
        <rFont val="Times New Roman"/>
        <family val="1"/>
      </rPr>
      <t>(Área lazer)</t>
    </r>
  </si>
  <si>
    <r>
      <t>Piso Polido</t>
    </r>
    <r>
      <rPr>
        <b/>
        <sz val="10"/>
        <color theme="0"/>
        <rFont val="Times New Roman"/>
        <family val="1"/>
      </rPr>
      <t xml:space="preserve"> (Garegem)</t>
    </r>
  </si>
  <si>
    <r>
      <t xml:space="preserve">Contrapiso </t>
    </r>
    <r>
      <rPr>
        <b/>
        <sz val="10"/>
        <color theme="0"/>
        <rFont val="Times New Roman"/>
        <family val="1"/>
      </rPr>
      <t>(todo piso)</t>
    </r>
  </si>
  <si>
    <r>
      <t xml:space="preserve">Rodapé Poliestireno </t>
    </r>
    <r>
      <rPr>
        <b/>
        <sz val="10"/>
        <color theme="0"/>
        <rFont val="Times New Roman"/>
        <family val="1"/>
      </rPr>
      <t>(interno)</t>
    </r>
  </si>
  <si>
    <r>
      <t xml:space="preserve">Rodapé Cerâmica </t>
    </r>
    <r>
      <rPr>
        <b/>
        <sz val="10"/>
        <color theme="0"/>
        <rFont val="Times New Roman"/>
        <family val="1"/>
      </rPr>
      <t>(externo)</t>
    </r>
  </si>
  <si>
    <r>
      <t xml:space="preserve">Negativo de Gesso </t>
    </r>
    <r>
      <rPr>
        <b/>
        <sz val="10"/>
        <color theme="0"/>
        <rFont val="Times New Roman"/>
        <family val="1"/>
      </rPr>
      <t>(interno)</t>
    </r>
  </si>
  <si>
    <t>altura (m)</t>
  </si>
  <si>
    <t>área (m²)</t>
  </si>
  <si>
    <t>Total (m²)</t>
  </si>
  <si>
    <t>Total (m²) + 20%</t>
  </si>
  <si>
    <t>Telhamento</t>
  </si>
  <si>
    <t>Térreo</t>
  </si>
  <si>
    <t>1 Pavimento</t>
  </si>
  <si>
    <t>Salão de festas</t>
  </si>
  <si>
    <t>Platibanda</t>
  </si>
  <si>
    <t>VEDAÇÕES  1° Pavimento</t>
  </si>
  <si>
    <t>VEDAÇÕES  2° Pavimento</t>
  </si>
  <si>
    <t>VEDAÇÕES  Platibanda</t>
  </si>
  <si>
    <t>VEDAÇÕES Salão de festas</t>
  </si>
  <si>
    <t>Total alvenaria (m²)</t>
  </si>
  <si>
    <t xml:space="preserve">Total </t>
  </si>
  <si>
    <t>CONTEÇÃO DE TALUDE (Bloco de contenção)</t>
  </si>
  <si>
    <t>INSTALAÇÕES DO SISTEMA DE ESGOTO ( SANITÁRIOS E  TUBULAÇÕES)</t>
  </si>
  <si>
    <t>Baldrames</t>
  </si>
  <si>
    <t>Elemento</t>
  </si>
  <si>
    <t>Formas (m²)</t>
  </si>
  <si>
    <t>Volume (m²)</t>
  </si>
  <si>
    <t>Vigas de fundo</t>
  </si>
  <si>
    <t>Forma lateral</t>
  </si>
  <si>
    <t>Vigas inclinadas</t>
  </si>
  <si>
    <t>Forma inclinada</t>
  </si>
  <si>
    <t>Pilares (sup.)</t>
  </si>
  <si>
    <t>Superior</t>
  </si>
  <si>
    <t>Lajes</t>
  </si>
  <si>
    <t>Cobertura</t>
  </si>
  <si>
    <t>Lajes maciças</t>
  </si>
  <si>
    <t>Pré-fabricados</t>
  </si>
  <si>
    <t>Total Bloco de contenção (m²)</t>
  </si>
  <si>
    <t>LAJE TRELIÇADA</t>
  </si>
  <si>
    <t>MÃO DE OBRA IMPERMEABILIZAÇÃO</t>
  </si>
  <si>
    <t>MÃO DE OBRA FUNDAÇÃO, ESTRUTURA, ALVENARIA, REBOCO, TELHADO  E CONTRAPISO</t>
  </si>
  <si>
    <t>aço(kg)</t>
  </si>
  <si>
    <t>total</t>
  </si>
  <si>
    <t>Total</t>
  </si>
  <si>
    <t>índices</t>
  </si>
  <si>
    <t>perímetro (m)</t>
  </si>
  <si>
    <t>Platibandas</t>
  </si>
  <si>
    <t>Pav. Superior</t>
  </si>
  <si>
    <t>Pav. Inferior</t>
  </si>
  <si>
    <t>REVESTIMENTO DE PEDRA</t>
  </si>
  <si>
    <t>REBOCO EXTERNO + REQUADROS - ESPESSURA 4CM</t>
  </si>
  <si>
    <t>BROCAS DISCOS E AFINS</t>
  </si>
  <si>
    <t>Emprendimento:  Casa da chácara A. Tozzo</t>
  </si>
  <si>
    <t>TAPUMES</t>
  </si>
  <si>
    <t>3.1.2</t>
  </si>
  <si>
    <t>ARAME RECOZIDO</t>
  </si>
  <si>
    <t>5.1.8</t>
  </si>
  <si>
    <t>5.2.2</t>
  </si>
  <si>
    <t>COMPRA DO TERRENO</t>
  </si>
  <si>
    <t>LIMPEZA DO TERRENO</t>
  </si>
  <si>
    <t>SONDAGEM DO SOLO</t>
  </si>
  <si>
    <t>1.1.1</t>
  </si>
  <si>
    <t>1.1.2</t>
  </si>
  <si>
    <t>1.1.3</t>
  </si>
  <si>
    <t>1.1.4</t>
  </si>
  <si>
    <t>1.1.5</t>
  </si>
  <si>
    <t>PROJETO PREVENTIVO</t>
  </si>
  <si>
    <t>2.7</t>
  </si>
  <si>
    <t>2.7.1</t>
  </si>
  <si>
    <t>2.8</t>
  </si>
  <si>
    <t>2.8.1</t>
  </si>
  <si>
    <t>ÁREAS DE VIVÊNCIAS</t>
  </si>
  <si>
    <t>CONTEINER</t>
  </si>
  <si>
    <t>3.1.3</t>
  </si>
  <si>
    <t>EXECUÇÃO DA ESTACA/TUBULÃO</t>
  </si>
  <si>
    <t>PREGOS</t>
  </si>
  <si>
    <t>DIVERSOS FUNDAÇÃO</t>
  </si>
  <si>
    <t>4.2.5</t>
  </si>
  <si>
    <t>FERRAGEM</t>
  </si>
  <si>
    <t>CORTE E DOBRA</t>
  </si>
  <si>
    <t>4.3.4</t>
  </si>
  <si>
    <t>TAXA DE BOMBA</t>
  </si>
  <si>
    <t>ISOPOR/CUBETA</t>
  </si>
  <si>
    <t>5.1.9</t>
  </si>
  <si>
    <t>MALHA DE AÇO</t>
  </si>
  <si>
    <t>5.2.5</t>
  </si>
  <si>
    <t>5.3.2</t>
  </si>
  <si>
    <t>MÃO DE OBRA PROTENSÃO</t>
  </si>
  <si>
    <t>4.4.2</t>
  </si>
  <si>
    <t>5.4.2</t>
  </si>
  <si>
    <t>BLOCO ESTRUTURAL</t>
  </si>
  <si>
    <t>BLOCO SICAL</t>
  </si>
  <si>
    <t>CHAPISCO ADESIVO</t>
  </si>
  <si>
    <t>CARTUCHO E PINO</t>
  </si>
  <si>
    <t>IMPERMEABILIZAÇÃO GERAL</t>
  </si>
  <si>
    <t>PAREDE DO TALUDE (MANTA ASFÁLTICA)</t>
  </si>
  <si>
    <t>LAJES EXTERNAS</t>
  </si>
  <si>
    <t>JANELAS DE PISOS E JANELAS (IMPERMEABILIZANTE ELASTOMÉRICO)</t>
  </si>
  <si>
    <t>9.3</t>
  </si>
  <si>
    <t>9.3.1</t>
  </si>
  <si>
    <t>10.1.2</t>
  </si>
  <si>
    <t>REVESTIMENTO DE AZULEJO/PORCELANATO</t>
  </si>
  <si>
    <t>Custo por m² :</t>
  </si>
  <si>
    <t>7.1.3</t>
  </si>
  <si>
    <t>7.1.4</t>
  </si>
  <si>
    <t>7.1.5</t>
  </si>
  <si>
    <t>PISO POLIDO</t>
  </si>
  <si>
    <t>LAMINADO</t>
  </si>
  <si>
    <t>11.6.1</t>
  </si>
  <si>
    <t>RODAPÉ</t>
  </si>
  <si>
    <t>PORCELANATO</t>
  </si>
  <si>
    <t>RODAPÉS POLIESTIRENO</t>
  </si>
  <si>
    <t>11.7.1</t>
  </si>
  <si>
    <t>11.7.2</t>
  </si>
  <si>
    <t>11.7.3</t>
  </si>
  <si>
    <t>11.7.4</t>
  </si>
  <si>
    <t>APLIQUES</t>
  </si>
  <si>
    <t>ELEVADOR</t>
  </si>
  <si>
    <t>GASTOS COM IMPOSTOS</t>
  </si>
  <si>
    <t>LOCAÇÃO DE ESCORAS/FORMAS</t>
  </si>
  <si>
    <t>AREIA</t>
  </si>
  <si>
    <t>CIMENTO</t>
  </si>
  <si>
    <t>13.1.5</t>
  </si>
  <si>
    <t>14.1.4</t>
  </si>
  <si>
    <t>14.1.5</t>
  </si>
  <si>
    <t>AZULEJO</t>
  </si>
  <si>
    <t>8.3.5</t>
  </si>
  <si>
    <t>INSTALAÇÕES ESGOTO</t>
  </si>
  <si>
    <t>6.1.11</t>
  </si>
  <si>
    <t>OUTROS VEDAÇÕES</t>
  </si>
  <si>
    <t>19.1.9</t>
  </si>
  <si>
    <t>TRELIÇA CONTRA VERGA E VERGAS H12 - 6M</t>
  </si>
  <si>
    <t>ESPAÇADOR</t>
  </si>
  <si>
    <t>LAMINADO (MANTA, LAMINA E PERFIL)</t>
  </si>
  <si>
    <t>MÓVEIS</t>
  </si>
  <si>
    <t>CHURRASQUEIRA/LAREIRA</t>
  </si>
  <si>
    <t>Escada</t>
  </si>
  <si>
    <t>TIJOLO 14 X 19 X 29</t>
  </si>
  <si>
    <t>CALÇADAS EXTERNAS ÁREA DE FESTAS (CONCRETO,MALHA E MADEIRA)</t>
  </si>
  <si>
    <t>Revestimento das paredes externas (REBOCO CASA)</t>
  </si>
  <si>
    <t>ORÇAMENTO GLOBAL</t>
  </si>
  <si>
    <t>Telha com estrutura de madeira e telha de aluzinco (m²) - CASA + SALÃO DE FESTAS</t>
  </si>
  <si>
    <t>ESTRUTURA DE MADEIRA, TELHA DE ALUZINCO SANDUICHE</t>
  </si>
  <si>
    <t>DESPESAS ADMINISTRATIVAS</t>
  </si>
  <si>
    <t>Ambientes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</si>
</sst>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R$&quot;\ * #,##0.00_-;\-&quot;R$&quot;\ * #,##0.00_-;_-&quot;R$&quot;\ * &quot;-&quot;??_-;_-@_-"/>
    <numFmt numFmtId="43" formatCode="_-* #,##0.00_-;\-* #,##0.00_-;_-* &quot;-&quot;??_-;_-@_-"/>
    <numFmt numFmtId="164" formatCode="_(* #,##0.00_);_(* \(#,##0.00\);_(* &quot;-&quot;??_);_(@_)"/>
    <numFmt numFmtId="165" formatCode="_(&quot;R$ &quot;* #,##0.00_);_(&quot;R$ &quot;* \(#,##0.00\);_(&quot;R$ &quot;* &quot;-&quot;??_);_(@_)"/>
    <numFmt numFmtId="166" formatCode="&quot;R$&quot;\ #,##0.00"/>
    <numFmt numFmtId="167" formatCode="#,##0.00_ ;[Red]\-#,##0.00\ "/>
    <numFmt numFmtId="168" formatCode="#,##0.0000"/>
    <numFmt numFmtId="169" formatCode="0.0000"/>
    <numFmt numFmtId="170" formatCode="0.0%"/>
  </numFmts>
  <fonts count="141" x14ac:knownFonts="1">
    <font>
      <sz val="11"/>
      <color theme="1"/>
      <name val="Calibri"/>
      <family val="2"/>
      <scheme val="minor"/>
    </font>
    <font>
      <sz val="11"/>
      <color rgb="FF000000"/>
      <name val="Calibri"/>
      <family val="2"/>
      <scheme val="minor"/>
    </font>
    <font>
      <sz val="10"/>
      <name val="Arial"/>
      <family val="2"/>
    </font>
    <font>
      <sz val="10"/>
      <name val="Arial"/>
      <family val="2"/>
    </font>
    <font>
      <sz val="11"/>
      <name val="Times New Roman"/>
      <family val="1"/>
    </font>
    <font>
      <b/>
      <sz val="11"/>
      <name val="Times New Roman"/>
      <family val="1"/>
    </font>
    <font>
      <b/>
      <i/>
      <sz val="11"/>
      <name val="Times New Roman"/>
      <family val="1"/>
    </font>
    <font>
      <sz val="11"/>
      <color theme="1"/>
      <name val="Times New Roman"/>
      <family val="1"/>
    </font>
    <font>
      <b/>
      <sz val="11"/>
      <color theme="1"/>
      <name val="Times New Roman"/>
      <family val="1"/>
    </font>
    <font>
      <i/>
      <sz val="11"/>
      <name val="Times New Roman"/>
      <family val="1"/>
    </font>
    <font>
      <sz val="11"/>
      <color theme="1"/>
      <name val="Calibri"/>
      <family val="2"/>
      <scheme val="minor"/>
    </font>
    <font>
      <sz val="12"/>
      <name val="Times New Roman"/>
      <family val="1"/>
    </font>
    <font>
      <b/>
      <sz val="11"/>
      <color rgb="FFFF0000"/>
      <name val="Times New Roman"/>
      <family val="1"/>
    </font>
    <font>
      <sz val="11"/>
      <color rgb="FFFF0000"/>
      <name val="Times New Roman"/>
      <family val="1"/>
    </font>
    <font>
      <i/>
      <sz val="11"/>
      <color theme="1"/>
      <name val="Times New Roman"/>
      <family val="1"/>
    </font>
    <font>
      <b/>
      <i/>
      <sz val="11"/>
      <color theme="1"/>
      <name val="Times New Roman"/>
      <family val="1"/>
    </font>
    <font>
      <b/>
      <sz val="12"/>
      <color theme="1"/>
      <name val="Times New Roman"/>
      <family val="1"/>
    </font>
    <font>
      <sz val="8"/>
      <color indexed="8"/>
      <name val="Calibri"/>
      <family val="2"/>
    </font>
    <font>
      <b/>
      <sz val="8"/>
      <color indexed="8"/>
      <name val="Calibri"/>
      <family val="2"/>
    </font>
    <font>
      <b/>
      <sz val="9"/>
      <color theme="1"/>
      <name val="Calibri"/>
      <family val="2"/>
      <scheme val="minor"/>
    </font>
    <font>
      <b/>
      <sz val="24"/>
      <name val="Times New Roman"/>
      <family val="1"/>
    </font>
    <font>
      <sz val="15"/>
      <name val="Calibri"/>
      <family val="2"/>
      <charset val="1"/>
    </font>
    <font>
      <b/>
      <sz val="20"/>
      <name val="Calibri"/>
      <family val="2"/>
      <charset val="1"/>
    </font>
    <font>
      <sz val="11"/>
      <color indexed="8"/>
      <name val="Calibri"/>
      <family val="2"/>
      <charset val="1"/>
    </font>
    <font>
      <b/>
      <sz val="15"/>
      <name val="Calibri"/>
      <family val="2"/>
      <charset val="1"/>
    </font>
    <font>
      <b/>
      <sz val="13"/>
      <name val="Calibri"/>
      <family val="2"/>
    </font>
    <font>
      <sz val="15"/>
      <color indexed="22"/>
      <name val="Calibri"/>
      <family val="2"/>
      <charset val="1"/>
    </font>
    <font>
      <sz val="15"/>
      <color theme="1"/>
      <name val="Calibri"/>
      <family val="2"/>
      <charset val="1"/>
    </font>
    <font>
      <b/>
      <sz val="15"/>
      <color theme="1"/>
      <name val="Calibri"/>
      <family val="2"/>
      <charset val="1"/>
    </font>
    <font>
      <i/>
      <sz val="11"/>
      <color rgb="FFFF0000"/>
      <name val="Times New Roman"/>
      <family val="1"/>
    </font>
    <font>
      <b/>
      <sz val="12"/>
      <color theme="0"/>
      <name val="Calibri"/>
      <family val="2"/>
    </font>
    <font>
      <b/>
      <sz val="15"/>
      <color theme="1"/>
      <name val="Calibri"/>
      <family val="2"/>
    </font>
    <font>
      <sz val="11"/>
      <name val="Calibri"/>
      <family val="2"/>
      <scheme val="minor"/>
    </font>
    <font>
      <b/>
      <sz val="12"/>
      <color theme="0"/>
      <name val="Times New Roman"/>
      <family val="1"/>
    </font>
    <font>
      <b/>
      <sz val="12"/>
      <color theme="0"/>
      <name val="Calibri"/>
      <family val="2"/>
      <charset val="1"/>
    </font>
    <font>
      <b/>
      <sz val="15"/>
      <color theme="0"/>
      <name val="Calibri"/>
      <family val="2"/>
      <charset val="1"/>
    </font>
    <font>
      <b/>
      <sz val="18"/>
      <color theme="0"/>
      <name val="Calibri"/>
      <family val="2"/>
      <charset val="1"/>
    </font>
    <font>
      <b/>
      <sz val="12"/>
      <color theme="0"/>
      <name val="Calibri"/>
      <family val="2"/>
      <scheme val="minor"/>
    </font>
    <font>
      <b/>
      <sz val="12"/>
      <color theme="1"/>
      <name val="Calibri"/>
      <family val="2"/>
    </font>
    <font>
      <b/>
      <sz val="11"/>
      <color theme="0"/>
      <name val="Times New Roman"/>
      <family val="1"/>
    </font>
    <font>
      <sz val="11"/>
      <color theme="0"/>
      <name val="Times New Roman"/>
      <family val="1"/>
    </font>
    <font>
      <b/>
      <sz val="14"/>
      <color theme="0"/>
      <name val="Calibri"/>
      <family val="2"/>
    </font>
    <font>
      <b/>
      <sz val="11"/>
      <color theme="0"/>
      <name val="Calibri"/>
      <family val="2"/>
    </font>
    <font>
      <sz val="12"/>
      <color theme="1"/>
      <name val="Calibri"/>
      <family val="2"/>
      <scheme val="minor"/>
    </font>
    <font>
      <sz val="8"/>
      <name val="Calibri"/>
      <family val="2"/>
      <scheme val="minor"/>
    </font>
    <font>
      <sz val="12"/>
      <color theme="1"/>
      <name val="Times New Roman"/>
      <family val="1"/>
    </font>
    <font>
      <b/>
      <sz val="14"/>
      <color theme="1"/>
      <name val="Calibri"/>
      <family val="2"/>
    </font>
    <font>
      <sz val="12"/>
      <color theme="0"/>
      <name val="Calibri"/>
      <family val="2"/>
    </font>
    <font>
      <b/>
      <sz val="14"/>
      <color theme="1"/>
      <name val="Times New Roman"/>
      <family val="1"/>
    </font>
    <font>
      <b/>
      <sz val="14"/>
      <color theme="0"/>
      <name val="Calibri"/>
      <family val="2"/>
      <charset val="1"/>
    </font>
    <font>
      <b/>
      <sz val="14"/>
      <color theme="0"/>
      <name val="Times New Roman"/>
      <family val="1"/>
    </font>
    <font>
      <sz val="12"/>
      <color theme="0"/>
      <name val="Calibri"/>
      <family val="2"/>
      <scheme val="minor"/>
    </font>
    <font>
      <sz val="12"/>
      <color theme="0"/>
      <name val="Calibri"/>
      <family val="2"/>
      <charset val="1"/>
    </font>
    <font>
      <b/>
      <sz val="12"/>
      <color theme="1"/>
      <name val="Calibri"/>
      <family val="2"/>
      <scheme val="minor"/>
    </font>
    <font>
      <b/>
      <sz val="16"/>
      <color theme="1"/>
      <name val="Calibri"/>
      <family val="2"/>
      <scheme val="minor"/>
    </font>
    <font>
      <b/>
      <sz val="16"/>
      <color theme="0"/>
      <name val="Calibri"/>
      <family val="2"/>
      <charset val="1"/>
    </font>
    <font>
      <b/>
      <sz val="16"/>
      <color theme="0"/>
      <name val="Calibri"/>
      <family val="2"/>
    </font>
    <font>
      <sz val="16"/>
      <color theme="0"/>
      <name val="Times New Roman"/>
      <family val="1"/>
    </font>
    <font>
      <b/>
      <sz val="18"/>
      <color theme="1"/>
      <name val="Calibri"/>
      <family val="2"/>
      <scheme val="minor"/>
    </font>
    <font>
      <b/>
      <sz val="18"/>
      <color theme="0"/>
      <name val="Calibri"/>
      <family val="2"/>
    </font>
    <font>
      <b/>
      <sz val="18"/>
      <color theme="0"/>
      <name val="Times New Roman"/>
      <family val="1"/>
    </font>
    <font>
      <sz val="18"/>
      <color theme="0"/>
      <name val="Times New Roman"/>
      <family val="1"/>
    </font>
    <font>
      <sz val="12"/>
      <color theme="1"/>
      <name val="Calibri"/>
      <family val="2"/>
    </font>
    <font>
      <b/>
      <sz val="12"/>
      <name val="Calibri"/>
      <family val="2"/>
      <scheme val="minor"/>
    </font>
    <font>
      <b/>
      <sz val="14"/>
      <name val="Calibri"/>
      <family val="2"/>
      <scheme val="minor"/>
    </font>
    <font>
      <sz val="16"/>
      <name val="Calibri"/>
      <family val="2"/>
      <scheme val="minor"/>
    </font>
    <font>
      <b/>
      <sz val="12"/>
      <name val="Times New Roman"/>
      <family val="1"/>
    </font>
    <font>
      <b/>
      <sz val="11"/>
      <color theme="0"/>
      <name val="Calibri"/>
      <family val="2"/>
      <scheme val="minor"/>
    </font>
    <font>
      <b/>
      <sz val="9"/>
      <color theme="1"/>
      <name val="Times New Roman"/>
      <family val="1"/>
    </font>
    <font>
      <sz val="10"/>
      <color theme="1"/>
      <name val="Arial"/>
      <family val="2"/>
    </font>
    <font>
      <sz val="10"/>
      <color theme="6" tint="-0.499984740745262"/>
      <name val="Arial"/>
      <family val="2"/>
    </font>
    <font>
      <sz val="10"/>
      <color theme="9" tint="-0.499984740745262"/>
      <name val="Arial"/>
      <family val="2"/>
    </font>
    <font>
      <sz val="10"/>
      <color rgb="FFFF0000"/>
      <name val="Arial"/>
      <family val="2"/>
    </font>
    <font>
      <b/>
      <sz val="10"/>
      <color theme="0"/>
      <name val="Arial"/>
      <family val="2"/>
    </font>
    <font>
      <b/>
      <sz val="10"/>
      <color theme="0"/>
      <name val="Trebuchet MS"/>
      <family val="2"/>
    </font>
    <font>
      <sz val="10"/>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indexed="8"/>
      <name val="Times New Roman"/>
      <family val="1"/>
    </font>
    <font>
      <sz val="9"/>
      <color theme="1"/>
      <name val="Times New Roman"/>
      <family val="1"/>
    </font>
    <font>
      <sz val="9"/>
      <color indexed="8"/>
      <name val="Times New Roman"/>
      <family val="1"/>
    </font>
    <font>
      <b/>
      <sz val="8"/>
      <color indexed="8"/>
      <name val="Courier"/>
    </font>
    <font>
      <b/>
      <sz val="14"/>
      <color theme="1"/>
      <name val="Calibri"/>
      <family val="2"/>
      <scheme val="minor"/>
    </font>
    <font>
      <b/>
      <sz val="14"/>
      <color rgb="FFFFFFFF"/>
      <name val="Calibri"/>
      <family val="2"/>
      <scheme val="minor"/>
    </font>
    <font>
      <sz val="14"/>
      <name val="Times New Roman"/>
      <family val="1"/>
    </font>
    <font>
      <b/>
      <sz val="13"/>
      <color theme="1"/>
      <name val="Times New Roman"/>
      <family val="1"/>
    </font>
    <font>
      <b/>
      <sz val="13"/>
      <name val="Times New Roman"/>
      <family val="1"/>
    </font>
    <font>
      <sz val="13"/>
      <color theme="6" tint="-0.499984740745262"/>
      <name val="Times New Roman"/>
      <family val="1"/>
    </font>
    <font>
      <sz val="13"/>
      <name val="Times New Roman"/>
      <family val="1"/>
    </font>
    <font>
      <b/>
      <sz val="13"/>
      <color theme="0"/>
      <name val="Calibri"/>
      <family val="2"/>
      <scheme val="minor"/>
    </font>
    <font>
      <b/>
      <sz val="13"/>
      <color theme="1"/>
      <name val="Calibri"/>
      <family val="2"/>
      <scheme val="minor"/>
    </font>
    <font>
      <sz val="13"/>
      <color rgb="FFFF0000"/>
      <name val="Times New Roman"/>
      <family val="1"/>
    </font>
    <font>
      <sz val="13"/>
      <color theme="1"/>
      <name val="Calibri"/>
      <family val="2"/>
      <scheme val="minor"/>
    </font>
    <font>
      <sz val="13"/>
      <color theme="1"/>
      <name val="Times New Roman"/>
      <family val="1"/>
    </font>
    <font>
      <b/>
      <sz val="13"/>
      <color rgb="FFFFFFFF"/>
      <name val="Calibri"/>
      <family val="2"/>
      <scheme val="minor"/>
    </font>
    <font>
      <b/>
      <sz val="13"/>
      <color rgb="FF000000"/>
      <name val="Calibri"/>
      <family val="2"/>
      <scheme val="minor"/>
    </font>
    <font>
      <sz val="14"/>
      <color theme="1"/>
      <name val="Times New Roman"/>
      <family val="1"/>
    </font>
    <font>
      <b/>
      <sz val="13"/>
      <color theme="3" tint="0.59999389629810485"/>
      <name val="Calibri"/>
      <family val="2"/>
      <scheme val="minor"/>
    </font>
    <font>
      <b/>
      <sz val="13"/>
      <name val="Calibri"/>
      <family val="2"/>
      <scheme val="minor"/>
    </font>
    <font>
      <sz val="13"/>
      <name val="Calibri"/>
      <family val="2"/>
      <scheme val="minor"/>
    </font>
    <font>
      <b/>
      <sz val="13"/>
      <color theme="2" tint="-0.249977111117893"/>
      <name val="Calibri"/>
      <family val="2"/>
      <scheme val="minor"/>
    </font>
    <font>
      <sz val="14"/>
      <color theme="1"/>
      <name val="Calibri"/>
      <family val="2"/>
      <scheme val="minor"/>
    </font>
    <font>
      <b/>
      <sz val="13"/>
      <color theme="3"/>
      <name val="Calibri"/>
      <family val="2"/>
      <scheme val="minor"/>
    </font>
    <font>
      <b/>
      <sz val="13"/>
      <color rgb="FF366092"/>
      <name val="Calibri"/>
      <family val="2"/>
      <scheme val="minor"/>
    </font>
    <font>
      <sz val="13"/>
      <color rgb="FF000000"/>
      <name val="Calibri"/>
      <family val="2"/>
      <scheme val="minor"/>
    </font>
    <font>
      <b/>
      <sz val="16"/>
      <color theme="0"/>
      <name val="Times New Roman"/>
      <family val="1"/>
    </font>
    <font>
      <b/>
      <sz val="16"/>
      <name val="Calibri"/>
      <family val="2"/>
      <scheme val="minor"/>
    </font>
    <font>
      <b/>
      <sz val="11"/>
      <name val="Calibri"/>
      <family val="2"/>
      <scheme val="minor"/>
    </font>
    <font>
      <sz val="14"/>
      <name val="Calibri"/>
      <family val="2"/>
      <scheme val="minor"/>
    </font>
    <font>
      <sz val="12"/>
      <name val="Calibri"/>
      <family val="2"/>
      <scheme val="minor"/>
    </font>
    <font>
      <b/>
      <sz val="13"/>
      <color rgb="FFC4BD97"/>
      <name val="Calibri"/>
      <family val="2"/>
      <scheme val="minor"/>
    </font>
    <font>
      <sz val="12"/>
      <color rgb="FF000000"/>
      <name val="Calibri"/>
      <family val="2"/>
      <scheme val="minor"/>
    </font>
    <font>
      <b/>
      <sz val="13"/>
      <color rgb="FF1F497D"/>
      <name val="Calibri"/>
      <family val="2"/>
      <scheme val="minor"/>
    </font>
    <font>
      <sz val="13"/>
      <color rgb="FF000000"/>
      <name val="Times New Roman"/>
      <family val="1"/>
    </font>
    <font>
      <b/>
      <sz val="12"/>
      <color rgb="FF000000"/>
      <name val="Times New Roman"/>
      <family val="1"/>
    </font>
    <font>
      <b/>
      <sz val="12"/>
      <color rgb="FFFF0000"/>
      <name val="Times New Roman"/>
      <family val="1"/>
    </font>
    <font>
      <sz val="12"/>
      <color rgb="FFFF0000"/>
      <name val="Times New Roman"/>
      <family val="1"/>
    </font>
    <font>
      <sz val="11"/>
      <color theme="0"/>
      <name val="Calibri"/>
      <family val="2"/>
      <charset val="1"/>
    </font>
    <font>
      <sz val="11"/>
      <color theme="0"/>
      <name val="Calibri"/>
      <family val="2"/>
    </font>
    <font>
      <b/>
      <sz val="11.5"/>
      <color theme="1"/>
      <name val="Calibri"/>
      <family val="2"/>
      <scheme val="minor"/>
    </font>
    <font>
      <b/>
      <sz val="11.5"/>
      <color theme="0"/>
      <name val="Calibri"/>
      <family val="2"/>
    </font>
    <font>
      <b/>
      <sz val="11.5"/>
      <color theme="0"/>
      <name val="Calibri"/>
      <family val="2"/>
      <charset val="1"/>
    </font>
    <font>
      <b/>
      <sz val="11.5"/>
      <color theme="0"/>
      <name val="Times New Roman"/>
      <family val="1"/>
    </font>
    <font>
      <sz val="11.5"/>
      <color theme="0"/>
      <name val="Times New Roman"/>
      <family val="1"/>
    </font>
    <font>
      <sz val="13"/>
      <color theme="3"/>
      <name val="Calibri"/>
      <family val="2"/>
      <scheme val="minor"/>
    </font>
    <font>
      <sz val="13"/>
      <color theme="3"/>
      <name val="Times New Roman"/>
      <family val="1"/>
    </font>
    <font>
      <sz val="18"/>
      <color rgb="FFFF0000"/>
      <name val="Times New Roman"/>
      <family val="1"/>
    </font>
    <font>
      <b/>
      <sz val="13"/>
      <color rgb="FFFF0000"/>
      <name val="Calibri"/>
      <family val="2"/>
      <scheme val="minor"/>
    </font>
    <font>
      <b/>
      <sz val="11"/>
      <color rgb="FF000000"/>
      <name val="Times New Roman"/>
      <family val="1"/>
    </font>
    <font>
      <sz val="11"/>
      <color rgb="FF000000"/>
      <name val="Times New Roman"/>
      <family val="1"/>
    </font>
    <font>
      <b/>
      <sz val="12"/>
      <color theme="0"/>
      <name val="Trebuchet MS"/>
      <family val="2"/>
    </font>
    <font>
      <b/>
      <sz val="10"/>
      <name val="Times New Roman"/>
      <family val="1"/>
    </font>
    <font>
      <b/>
      <sz val="10"/>
      <color theme="6" tint="-0.499984740745262"/>
      <name val="Times New Roman"/>
      <family val="1"/>
    </font>
    <font>
      <b/>
      <sz val="10"/>
      <color theme="9" tint="-0.499984740745262"/>
      <name val="Times New Roman"/>
      <family val="1"/>
    </font>
    <font>
      <b/>
      <sz val="10"/>
      <color theme="0"/>
      <name val="Times New Roman"/>
      <family val="1"/>
    </font>
    <font>
      <b/>
      <sz val="10"/>
      <color theme="1"/>
      <name val="Times New Roman"/>
      <family val="1"/>
    </font>
    <font>
      <sz val="13"/>
      <color rgb="FFFF0000"/>
      <name val="Calibri"/>
      <family val="2"/>
      <scheme val="minor"/>
    </font>
    <font>
      <b/>
      <sz val="14"/>
      <color theme="0"/>
      <name val="Calibri"/>
      <family val="2"/>
      <scheme val="minor"/>
    </font>
    <font>
      <sz val="14"/>
      <color rgb="FFFF0000"/>
      <name val="Times New Roman"/>
      <family val="1"/>
    </font>
    <font>
      <b/>
      <sz val="16"/>
      <color rgb="FFFF0000"/>
      <name val="Times New Roman"/>
      <family val="1"/>
    </font>
  </fonts>
  <fills count="4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1"/>
        <bgColor indexed="64"/>
      </patternFill>
    </fill>
    <fill>
      <patternFill patternType="solid">
        <fgColor theme="5" tint="-0.249977111117893"/>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6"/>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theme="0" tint="-4.9989318521683403E-2"/>
        <bgColor indexed="8"/>
      </patternFill>
    </fill>
    <fill>
      <patternFill patternType="solid">
        <fgColor theme="0" tint="-0.249977111117893"/>
        <bgColor indexed="8"/>
      </patternFill>
    </fill>
    <fill>
      <patternFill patternType="solid">
        <fgColor theme="0" tint="-0.14999847407452621"/>
        <bgColor indexed="8"/>
      </patternFill>
    </fill>
    <fill>
      <patternFill patternType="solid">
        <fgColor theme="8" tint="0.39997558519241921"/>
        <bgColor indexed="64"/>
      </patternFill>
    </fill>
    <fill>
      <patternFill patternType="solid">
        <fgColor rgb="FFC4BD97"/>
        <bgColor indexed="64"/>
      </patternFill>
    </fill>
    <fill>
      <patternFill patternType="solid">
        <fgColor rgb="FF366092"/>
        <bgColor indexed="64"/>
      </patternFill>
    </fill>
    <fill>
      <patternFill patternType="solid">
        <fgColor rgb="FFFFFFFF"/>
        <bgColor indexed="64"/>
      </patternFill>
    </fill>
    <fill>
      <patternFill patternType="solid">
        <fgColor rgb="FF000000"/>
        <bgColor indexed="64"/>
      </patternFill>
    </fill>
    <fill>
      <patternFill patternType="solid">
        <fgColor theme="3"/>
        <bgColor indexed="64"/>
      </patternFill>
    </fill>
    <fill>
      <patternFill patternType="solid">
        <fgColor rgb="FFC4BD97"/>
        <bgColor rgb="FF000000"/>
      </patternFill>
    </fill>
    <fill>
      <patternFill patternType="solid">
        <fgColor rgb="FFFFFFFF"/>
        <bgColor rgb="FF000000"/>
      </patternFill>
    </fill>
    <fill>
      <patternFill patternType="solid">
        <fgColor rgb="FFF2F2F2"/>
        <bgColor rgb="FF000000"/>
      </patternFill>
    </fill>
    <fill>
      <patternFill patternType="solid">
        <fgColor rgb="FF000000"/>
        <bgColor rgb="FF000000"/>
      </patternFill>
    </fill>
    <fill>
      <patternFill patternType="solid">
        <fgColor rgb="FF366092"/>
        <bgColor rgb="FF000000"/>
      </patternFill>
    </fill>
    <fill>
      <patternFill patternType="solid">
        <fgColor rgb="FFBFBFBF"/>
        <bgColor rgb="FF000000"/>
      </patternFill>
    </fill>
    <fill>
      <patternFill patternType="solid">
        <fgColor theme="5" tint="0.39997558519241921"/>
        <bgColor indexed="64"/>
      </patternFill>
    </fill>
    <fill>
      <patternFill patternType="solid">
        <fgColor theme="0"/>
        <bgColor rgb="FF000000"/>
      </patternFill>
    </fill>
    <fill>
      <patternFill patternType="solid">
        <fgColor rgb="FFD9D9D9"/>
        <bgColor rgb="FF000000"/>
      </patternFill>
    </fill>
    <fill>
      <patternFill patternType="solid">
        <fgColor theme="3" tint="0.79998168889431442"/>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A6A6A6"/>
        <bgColor rgb="FF000000"/>
      </patternFill>
    </fill>
    <fill>
      <patternFill patternType="solid">
        <fgColor theme="2" tint="-0.249977111117893"/>
        <bgColor rgb="FF000000"/>
      </patternFill>
    </fill>
    <fill>
      <patternFill patternType="solid">
        <fgColor theme="0" tint="-0.34998626667073579"/>
        <bgColor indexed="8"/>
      </patternFill>
    </fill>
    <fill>
      <patternFill patternType="solid">
        <fgColor theme="6" tint="-0.24997711111789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right style="hair">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ck">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hair">
        <color indexed="64"/>
      </left>
      <right style="hair">
        <color indexed="64"/>
      </right>
      <top style="hair">
        <color indexed="64"/>
      </top>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right style="medium">
        <color indexed="64"/>
      </right>
      <top/>
      <bottom/>
      <diagonal/>
    </border>
    <border>
      <left/>
      <right/>
      <top style="hair">
        <color indexed="64"/>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indexed="8"/>
      </right>
      <top style="medium">
        <color indexed="64"/>
      </top>
      <bottom/>
      <diagonal/>
    </border>
    <border>
      <left style="thin">
        <color indexed="64"/>
      </left>
      <right style="medium">
        <color indexed="64"/>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hair">
        <color indexed="64"/>
      </bottom>
      <diagonal/>
    </border>
    <border>
      <left style="thin">
        <color indexed="64"/>
      </left>
      <right style="medium">
        <color indexed="64"/>
      </right>
      <top style="thin">
        <color indexed="64"/>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174">
    <xf numFmtId="0" fontId="0" fillId="0" borderId="0"/>
    <xf numFmtId="0" fontId="1" fillId="0" borderId="0"/>
    <xf numFmtId="0" fontId="2" fillId="0" borderId="0"/>
    <xf numFmtId="9" fontId="2" fillId="0" borderId="0" applyFont="0" applyFill="0" applyBorder="0" applyAlignment="0" applyProtection="0"/>
    <xf numFmtId="164" fontId="2" fillId="0" borderId="0" applyFont="0" applyFill="0" applyBorder="0" applyAlignment="0" applyProtection="0"/>
    <xf numFmtId="0" fontId="3" fillId="0" borderId="0"/>
    <xf numFmtId="164" fontId="3"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44" fontId="10" fillId="0" borderId="0" applyFont="0" applyFill="0" applyBorder="0" applyAlignment="0" applyProtection="0"/>
    <xf numFmtId="0" fontId="23" fillId="0" borderId="0"/>
    <xf numFmtId="9"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0" fontId="77" fillId="0" borderId="0"/>
    <xf numFmtId="0" fontId="78" fillId="0" borderId="0"/>
    <xf numFmtId="0" fontId="10"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0" fontId="10" fillId="0" borderId="0"/>
  </cellStyleXfs>
  <cellXfs count="727">
    <xf numFmtId="0" fontId="0" fillId="0" borderId="0" xfId="0"/>
    <xf numFmtId="0" fontId="0" fillId="3" borderId="0" xfId="0" applyFill="1"/>
    <xf numFmtId="0" fontId="0" fillId="6" borderId="0" xfId="0" applyFill="1"/>
    <xf numFmtId="0" fontId="18" fillId="0" borderId="1" xfId="1" applyFont="1" applyBorder="1" applyAlignment="1">
      <alignment vertical="center"/>
    </xf>
    <xf numFmtId="0" fontId="17" fillId="0" borderId="1" xfId="1" applyFont="1" applyBorder="1" applyAlignment="1">
      <alignment vertical="center"/>
    </xf>
    <xf numFmtId="0" fontId="17" fillId="5" borderId="1" xfId="1" applyFont="1" applyFill="1" applyBorder="1" applyAlignment="1" applyProtection="1">
      <alignment horizontal="center" vertical="center"/>
      <protection locked="0"/>
    </xf>
    <xf numFmtId="167" fontId="17" fillId="5" borderId="1" xfId="4" applyNumberFormat="1" applyFont="1" applyFill="1" applyBorder="1" applyAlignment="1" applyProtection="1">
      <alignment horizontal="right" vertical="center"/>
      <protection locked="0"/>
    </xf>
    <xf numFmtId="167" fontId="17" fillId="0" borderId="1" xfId="4" applyNumberFormat="1" applyFont="1" applyBorder="1" applyAlignment="1" applyProtection="1">
      <alignment horizontal="right" vertical="center"/>
    </xf>
    <xf numFmtId="0" fontId="0" fillId="0" borderId="1" xfId="0" applyBorder="1"/>
    <xf numFmtId="167" fontId="19" fillId="4" borderId="1" xfId="0" applyNumberFormat="1" applyFont="1" applyFill="1" applyBorder="1"/>
    <xf numFmtId="167" fontId="18" fillId="4" borderId="1" xfId="4" applyNumberFormat="1" applyFont="1" applyFill="1" applyBorder="1" applyAlignment="1" applyProtection="1">
      <alignment horizontal="right" vertical="center"/>
    </xf>
    <xf numFmtId="43" fontId="4" fillId="6" borderId="0" xfId="2" applyNumberFormat="1" applyFont="1" applyFill="1" applyProtection="1">
      <protection hidden="1"/>
    </xf>
    <xf numFmtId="0" fontId="21" fillId="3" borderId="0" xfId="0" applyFont="1" applyFill="1" applyAlignment="1">
      <alignment horizontal="center" vertical="center" wrapText="1"/>
    </xf>
    <xf numFmtId="0" fontId="24" fillId="3" borderId="0" xfId="16" applyFont="1" applyFill="1" applyAlignment="1">
      <alignment horizontal="center" vertical="center"/>
    </xf>
    <xf numFmtId="0" fontId="26" fillId="3" borderId="0" xfId="0" applyFont="1" applyFill="1" applyAlignment="1">
      <alignment horizontal="center" vertical="center" wrapText="1"/>
    </xf>
    <xf numFmtId="4" fontId="4" fillId="6" borderId="0" xfId="2" applyNumberFormat="1" applyFont="1" applyFill="1" applyProtection="1">
      <protection hidden="1"/>
    </xf>
    <xf numFmtId="2" fontId="4" fillId="6" borderId="0" xfId="2" applyNumberFormat="1" applyFont="1" applyFill="1" applyAlignment="1" applyProtection="1">
      <alignment horizontal="left"/>
      <protection hidden="1"/>
    </xf>
    <xf numFmtId="0" fontId="4" fillId="6" borderId="0" xfId="2" applyFont="1" applyFill="1" applyProtection="1">
      <protection hidden="1"/>
    </xf>
    <xf numFmtId="0" fontId="4" fillId="6" borderId="9" xfId="2" applyFont="1" applyFill="1" applyBorder="1" applyAlignment="1" applyProtection="1">
      <alignment horizontal="center" vertical="center"/>
      <protection hidden="1"/>
    </xf>
    <xf numFmtId="4" fontId="4" fillId="6" borderId="10" xfId="2" applyNumberFormat="1" applyFont="1" applyFill="1" applyBorder="1" applyProtection="1">
      <protection hidden="1"/>
    </xf>
    <xf numFmtId="164" fontId="5" fillId="6" borderId="6" xfId="4" applyFont="1" applyFill="1" applyBorder="1" applyAlignment="1">
      <alignment vertical="center"/>
    </xf>
    <xf numFmtId="0" fontId="4" fillId="6" borderId="6" xfId="2" applyFont="1" applyFill="1" applyBorder="1" applyAlignment="1">
      <alignment horizontal="center" vertical="center"/>
    </xf>
    <xf numFmtId="4" fontId="13" fillId="6" borderId="6" xfId="2" applyNumberFormat="1" applyFont="1" applyFill="1" applyBorder="1" applyAlignment="1">
      <alignment horizontal="center" vertical="center"/>
    </xf>
    <xf numFmtId="0" fontId="5" fillId="6" borderId="6" xfId="2" applyFont="1" applyFill="1" applyBorder="1" applyAlignment="1">
      <alignment horizontal="left" vertical="center"/>
    </xf>
    <xf numFmtId="0" fontId="5" fillId="6" borderId="7" xfId="2" applyFont="1" applyFill="1" applyBorder="1" applyAlignment="1">
      <alignment horizontal="center" vertical="center"/>
    </xf>
    <xf numFmtId="0" fontId="4" fillId="6" borderId="6" xfId="2" applyFont="1" applyFill="1" applyBorder="1" applyAlignment="1">
      <alignment horizontal="left" vertical="center" wrapText="1"/>
    </xf>
    <xf numFmtId="0" fontId="5" fillId="6" borderId="12" xfId="2" applyFont="1" applyFill="1" applyBorder="1" applyAlignment="1">
      <alignment horizontal="right" vertical="center"/>
    </xf>
    <xf numFmtId="0" fontId="13" fillId="6" borderId="7" xfId="2" applyFont="1" applyFill="1" applyBorder="1" applyAlignment="1">
      <alignment horizontal="center" vertical="center"/>
    </xf>
    <xf numFmtId="0" fontId="13" fillId="6" borderId="6" xfId="2" applyFont="1" applyFill="1" applyBorder="1" applyAlignment="1">
      <alignment horizontal="left" vertical="center" wrapText="1"/>
    </xf>
    <xf numFmtId="0" fontId="12" fillId="6" borderId="6" xfId="2" applyFont="1" applyFill="1" applyBorder="1" applyAlignment="1">
      <alignment horizontal="left" vertical="center"/>
    </xf>
    <xf numFmtId="164" fontId="8" fillId="6" borderId="6" xfId="4" applyFont="1" applyFill="1" applyBorder="1" applyAlignment="1">
      <alignment vertical="center"/>
    </xf>
    <xf numFmtId="0" fontId="14" fillId="6" borderId="12" xfId="2" applyFont="1" applyFill="1" applyBorder="1" applyAlignment="1">
      <alignment horizontal="right" vertical="center" wrapText="1"/>
    </xf>
    <xf numFmtId="0" fontId="7" fillId="6" borderId="0" xfId="2" applyFont="1" applyFill="1" applyProtection="1">
      <protection hidden="1"/>
    </xf>
    <xf numFmtId="0" fontId="15" fillId="6" borderId="12" xfId="2" applyFont="1" applyFill="1" applyBorder="1" applyAlignment="1">
      <alignment horizontal="right" vertical="center"/>
    </xf>
    <xf numFmtId="0" fontId="14" fillId="6" borderId="0" xfId="2" applyFont="1" applyFill="1" applyAlignment="1">
      <alignment horizontal="right" vertical="center" wrapText="1"/>
    </xf>
    <xf numFmtId="0" fontId="4" fillId="6" borderId="7" xfId="2" applyFont="1" applyFill="1" applyBorder="1" applyProtection="1">
      <protection hidden="1"/>
    </xf>
    <xf numFmtId="0" fontId="4" fillId="6" borderId="0" xfId="2" applyFont="1" applyFill="1" applyAlignment="1" applyProtection="1">
      <alignment horizontal="right" vertical="center"/>
      <protection hidden="1"/>
    </xf>
    <xf numFmtId="4" fontId="4" fillId="6" borderId="0" xfId="2" applyNumberFormat="1" applyFont="1" applyFill="1" applyAlignment="1" applyProtection="1">
      <alignment horizontal="center" vertical="center"/>
      <protection locked="0" hidden="1"/>
    </xf>
    <xf numFmtId="0" fontId="4" fillId="6" borderId="0" xfId="2" applyFont="1" applyFill="1" applyAlignment="1" applyProtection="1">
      <alignment horizontal="center"/>
      <protection hidden="1"/>
    </xf>
    <xf numFmtId="0" fontId="4" fillId="6" borderId="0" xfId="2" applyFont="1" applyFill="1"/>
    <xf numFmtId="0" fontId="4" fillId="6" borderId="0" xfId="2" applyFont="1" applyFill="1" applyAlignment="1" applyProtection="1">
      <alignment horizontal="center" vertical="center"/>
      <protection hidden="1"/>
    </xf>
    <xf numFmtId="4" fontId="4" fillId="6" borderId="0" xfId="2" applyNumberFormat="1" applyFont="1" applyFill="1" applyAlignment="1" applyProtection="1">
      <alignment horizontal="center" vertical="center"/>
      <protection hidden="1"/>
    </xf>
    <xf numFmtId="44" fontId="5" fillId="7" borderId="6" xfId="15" applyFont="1" applyFill="1" applyBorder="1" applyAlignment="1">
      <alignment vertical="center" wrapText="1"/>
    </xf>
    <xf numFmtId="44" fontId="8" fillId="7" borderId="6" xfId="15" applyFont="1" applyFill="1" applyBorder="1" applyAlignment="1">
      <alignment vertical="center" wrapText="1"/>
    </xf>
    <xf numFmtId="44" fontId="7" fillId="6" borderId="6" xfId="4" applyNumberFormat="1" applyFont="1" applyFill="1" applyBorder="1" applyAlignment="1">
      <alignment vertical="center" wrapText="1"/>
    </xf>
    <xf numFmtId="44" fontId="8" fillId="6" borderId="6" xfId="4" applyNumberFormat="1" applyFont="1" applyFill="1" applyBorder="1" applyAlignment="1">
      <alignment vertical="center"/>
    </xf>
    <xf numFmtId="4" fontId="4" fillId="6" borderId="6" xfId="2" applyNumberFormat="1" applyFont="1" applyFill="1" applyBorder="1" applyAlignment="1">
      <alignment vertical="center"/>
    </xf>
    <xf numFmtId="0" fontId="7" fillId="6" borderId="6" xfId="2" applyFont="1" applyFill="1" applyBorder="1" applyAlignment="1">
      <alignment horizontal="left" vertical="center" wrapText="1"/>
    </xf>
    <xf numFmtId="4" fontId="13" fillId="6" borderId="6" xfId="2" applyNumberFormat="1" applyFont="1" applyFill="1" applyBorder="1" applyAlignment="1">
      <alignment vertical="center"/>
    </xf>
    <xf numFmtId="0" fontId="12" fillId="6" borderId="15" xfId="2" applyFont="1" applyFill="1" applyBorder="1" applyAlignment="1">
      <alignment horizontal="left" vertical="center"/>
    </xf>
    <xf numFmtId="4" fontId="13" fillId="6" borderId="16" xfId="2" applyNumberFormat="1" applyFont="1" applyFill="1" applyBorder="1" applyAlignment="1">
      <alignment vertical="center"/>
    </xf>
    <xf numFmtId="0" fontId="5" fillId="6" borderId="0" xfId="2" applyFont="1" applyFill="1" applyAlignment="1">
      <alignment horizontal="right" vertical="center"/>
    </xf>
    <xf numFmtId="0" fontId="8" fillId="6" borderId="15" xfId="2" applyFont="1" applyFill="1" applyBorder="1" applyAlignment="1">
      <alignment horizontal="left" vertical="center"/>
    </xf>
    <xf numFmtId="4" fontId="7" fillId="6" borderId="16" xfId="2" applyNumberFormat="1" applyFont="1" applyFill="1" applyBorder="1" applyAlignment="1">
      <alignment vertical="center"/>
    </xf>
    <xf numFmtId="4" fontId="7" fillId="6" borderId="17" xfId="2" applyNumberFormat="1" applyFont="1" applyFill="1" applyBorder="1" applyAlignment="1">
      <alignment vertical="center"/>
    </xf>
    <xf numFmtId="0" fontId="29" fillId="6" borderId="12" xfId="2" applyFont="1" applyFill="1" applyBorder="1" applyAlignment="1">
      <alignment horizontal="right" vertical="center" wrapText="1"/>
    </xf>
    <xf numFmtId="4" fontId="4" fillId="6" borderId="20" xfId="2" applyNumberFormat="1" applyFont="1" applyFill="1" applyBorder="1" applyAlignment="1" applyProtection="1">
      <alignment wrapText="1"/>
      <protection hidden="1"/>
    </xf>
    <xf numFmtId="0" fontId="11" fillId="6" borderId="20" xfId="2" applyFont="1" applyFill="1" applyBorder="1" applyAlignment="1" applyProtection="1">
      <alignment vertical="top"/>
      <protection hidden="1"/>
    </xf>
    <xf numFmtId="0" fontId="7" fillId="6" borderId="15" xfId="2" applyFont="1" applyFill="1" applyBorder="1" applyAlignment="1">
      <alignment horizontal="left" vertical="center" wrapText="1"/>
    </xf>
    <xf numFmtId="0" fontId="4" fillId="6" borderId="6" xfId="2" applyFont="1" applyFill="1" applyBorder="1" applyProtection="1">
      <protection hidden="1"/>
    </xf>
    <xf numFmtId="2" fontId="4" fillId="6" borderId="6" xfId="2" applyNumberFormat="1" applyFont="1" applyFill="1" applyBorder="1" applyAlignment="1" applyProtection="1">
      <alignment horizontal="center" vertical="center"/>
      <protection hidden="1"/>
    </xf>
    <xf numFmtId="4" fontId="4" fillId="6" borderId="6" xfId="2" applyNumberFormat="1" applyFont="1" applyFill="1" applyBorder="1" applyAlignment="1" applyProtection="1">
      <alignment horizontal="center" vertical="center"/>
      <protection hidden="1"/>
    </xf>
    <xf numFmtId="0" fontId="15" fillId="6" borderId="0" xfId="2" applyFont="1" applyFill="1" applyAlignment="1">
      <alignment horizontal="right" vertical="center"/>
    </xf>
    <xf numFmtId="0" fontId="4" fillId="6" borderId="0" xfId="5" applyFont="1" applyFill="1"/>
    <xf numFmtId="0" fontId="4" fillId="6" borderId="18" xfId="5" applyFont="1" applyFill="1" applyBorder="1" applyAlignment="1">
      <alignment horizontal="center"/>
    </xf>
    <xf numFmtId="0" fontId="4" fillId="6" borderId="0" xfId="5" applyFont="1" applyFill="1" applyAlignment="1">
      <alignment horizontal="center"/>
    </xf>
    <xf numFmtId="0" fontId="32" fillId="6" borderId="0" xfId="0" applyFont="1" applyFill="1"/>
    <xf numFmtId="0" fontId="7" fillId="3" borderId="0" xfId="0" applyFont="1" applyFill="1" applyAlignment="1">
      <alignment horizontal="center"/>
    </xf>
    <xf numFmtId="0" fontId="8" fillId="10" borderId="5" xfId="0" applyFont="1" applyFill="1" applyBorder="1" applyAlignment="1">
      <alignment horizontal="center"/>
    </xf>
    <xf numFmtId="2" fontId="7" fillId="0" borderId="1" xfId="0" applyNumberFormat="1" applyFont="1" applyBorder="1" applyAlignment="1">
      <alignment horizontal="center"/>
    </xf>
    <xf numFmtId="2" fontId="13" fillId="0" borderId="1" xfId="0" applyNumberFormat="1" applyFont="1" applyBorder="1" applyAlignment="1">
      <alignment horizontal="center"/>
    </xf>
    <xf numFmtId="2" fontId="8" fillId="2" borderId="1" xfId="0" applyNumberFormat="1" applyFont="1" applyFill="1" applyBorder="1" applyAlignment="1">
      <alignment horizontal="center"/>
    </xf>
    <xf numFmtId="2" fontId="7" fillId="0" borderId="1" xfId="0" applyNumberFormat="1" applyFont="1" applyBorder="1" applyAlignment="1" applyProtection="1">
      <alignment horizontal="center"/>
      <protection locked="0"/>
    </xf>
    <xf numFmtId="0" fontId="7" fillId="0" borderId="0" xfId="0" applyFont="1" applyAlignment="1">
      <alignment horizontal="center"/>
    </xf>
    <xf numFmtId="0" fontId="8" fillId="2" borderId="1" xfId="0" applyFont="1" applyFill="1" applyBorder="1" applyAlignment="1">
      <alignment horizontal="center"/>
    </xf>
    <xf numFmtId="0" fontId="8" fillId="12" borderId="5" xfId="0" applyFont="1" applyFill="1" applyBorder="1" applyAlignment="1">
      <alignment horizontal="center"/>
    </xf>
    <xf numFmtId="0" fontId="8" fillId="12" borderId="1" xfId="0" applyFont="1" applyFill="1" applyBorder="1" applyAlignment="1">
      <alignment horizontal="center" vertical="center"/>
    </xf>
    <xf numFmtId="0" fontId="8" fillId="12" borderId="1" xfId="0" applyFont="1" applyFill="1" applyBorder="1" applyAlignment="1">
      <alignment horizontal="center"/>
    </xf>
    <xf numFmtId="2" fontId="8" fillId="12" borderId="1" xfId="0" applyNumberFormat="1" applyFont="1" applyFill="1" applyBorder="1" applyAlignment="1">
      <alignment horizontal="center"/>
    </xf>
    <xf numFmtId="0" fontId="30" fillId="8" borderId="0" xfId="16" applyFont="1" applyFill="1" applyAlignment="1">
      <alignment vertical="center"/>
    </xf>
    <xf numFmtId="0" fontId="4" fillId="8" borderId="0" xfId="2" applyFont="1" applyFill="1" applyProtection="1">
      <protection hidden="1"/>
    </xf>
    <xf numFmtId="0" fontId="34" fillId="14" borderId="0" xfId="16" applyFont="1" applyFill="1" applyAlignment="1">
      <alignment horizontal="center" vertical="center"/>
    </xf>
    <xf numFmtId="0" fontId="33" fillId="14" borderId="14" xfId="2" applyFont="1" applyFill="1" applyBorder="1" applyAlignment="1" applyProtection="1">
      <alignment horizontal="center" vertical="center"/>
      <protection hidden="1"/>
    </xf>
    <xf numFmtId="0" fontId="34" fillId="14" borderId="3" xfId="16" applyFont="1" applyFill="1" applyBorder="1" applyAlignment="1">
      <alignment horizontal="center" vertical="center"/>
    </xf>
    <xf numFmtId="0" fontId="34" fillId="14" borderId="3" xfId="16" applyFont="1" applyFill="1" applyBorder="1" applyAlignment="1">
      <alignment vertical="center"/>
    </xf>
    <xf numFmtId="4" fontId="4" fillId="14" borderId="3" xfId="2" applyNumberFormat="1" applyFont="1" applyFill="1" applyBorder="1" applyAlignment="1" applyProtection="1">
      <alignment vertical="center"/>
      <protection hidden="1"/>
    </xf>
    <xf numFmtId="4" fontId="4" fillId="14" borderId="3" xfId="2" applyNumberFormat="1" applyFont="1" applyFill="1" applyBorder="1" applyProtection="1">
      <protection hidden="1"/>
    </xf>
    <xf numFmtId="0" fontId="11" fillId="6" borderId="9" xfId="2" applyFont="1" applyFill="1" applyBorder="1" applyAlignment="1" applyProtection="1">
      <alignment vertical="top"/>
      <protection hidden="1"/>
    </xf>
    <xf numFmtId="4" fontId="7" fillId="6" borderId="16" xfId="2" applyNumberFormat="1" applyFont="1" applyFill="1" applyBorder="1" applyAlignment="1">
      <alignment horizontal="center" vertical="center"/>
    </xf>
    <xf numFmtId="44" fontId="7" fillId="6" borderId="16" xfId="4" applyNumberFormat="1" applyFont="1" applyFill="1" applyBorder="1" applyAlignment="1">
      <alignment vertical="center" wrapText="1"/>
    </xf>
    <xf numFmtId="165" fontId="5" fillId="6" borderId="22" xfId="13" applyFont="1" applyFill="1" applyBorder="1" applyAlignment="1" applyProtection="1">
      <alignment horizontal="center" vertical="center"/>
      <protection hidden="1"/>
    </xf>
    <xf numFmtId="0" fontId="5" fillId="6" borderId="14" xfId="2" applyFont="1" applyFill="1" applyBorder="1" applyAlignment="1" applyProtection="1">
      <alignment horizontal="center" vertical="center"/>
      <protection hidden="1"/>
    </xf>
    <xf numFmtId="0" fontId="5" fillId="6" borderId="3" xfId="2" applyFont="1" applyFill="1" applyBorder="1" applyAlignment="1" applyProtection="1">
      <alignment horizontal="center" vertical="center"/>
      <protection hidden="1"/>
    </xf>
    <xf numFmtId="165" fontId="5" fillId="6" borderId="20" xfId="13" applyFont="1" applyFill="1" applyBorder="1" applyAlignment="1" applyProtection="1">
      <alignment horizontal="center" vertical="center"/>
      <protection hidden="1"/>
    </xf>
    <xf numFmtId="0" fontId="37" fillId="8" borderId="0" xfId="2" applyFont="1" applyFill="1" applyAlignment="1" applyProtection="1">
      <alignment horizontal="right"/>
      <protection hidden="1"/>
    </xf>
    <xf numFmtId="0" fontId="30" fillId="15" borderId="0" xfId="16" applyFont="1" applyFill="1" applyAlignment="1">
      <alignment horizontal="center" vertical="center"/>
    </xf>
    <xf numFmtId="4" fontId="4" fillId="15" borderId="0" xfId="2" applyNumberFormat="1" applyFont="1" applyFill="1" applyProtection="1">
      <protection hidden="1"/>
    </xf>
    <xf numFmtId="2" fontId="4" fillId="15" borderId="0" xfId="2" applyNumberFormat="1" applyFont="1" applyFill="1" applyAlignment="1" applyProtection="1">
      <alignment horizontal="left"/>
      <protection hidden="1"/>
    </xf>
    <xf numFmtId="0" fontId="4" fillId="15" borderId="0" xfId="2" applyFont="1" applyFill="1" applyProtection="1">
      <protection hidden="1"/>
    </xf>
    <xf numFmtId="0" fontId="30" fillId="8" borderId="0" xfId="16" applyFont="1" applyFill="1" applyAlignment="1">
      <alignment horizontal="center" vertical="center"/>
    </xf>
    <xf numFmtId="0" fontId="30" fillId="14" borderId="23" xfId="16" applyFont="1" applyFill="1" applyBorder="1" applyAlignment="1">
      <alignment vertical="center" wrapText="1"/>
    </xf>
    <xf numFmtId="0" fontId="0" fillId="14" borderId="0" xfId="0" applyFill="1"/>
    <xf numFmtId="0" fontId="42" fillId="15" borderId="0" xfId="16" applyFont="1" applyFill="1" applyAlignment="1">
      <alignment horizontal="center" vertical="center"/>
    </xf>
    <xf numFmtId="4" fontId="11" fillId="6" borderId="9" xfId="2" quotePrefix="1" applyNumberFormat="1" applyFont="1" applyFill="1" applyBorder="1" applyAlignment="1" applyProtection="1">
      <alignment horizontal="left" vertical="center"/>
      <protection hidden="1"/>
    </xf>
    <xf numFmtId="43" fontId="4" fillId="14" borderId="3" xfId="61" applyFont="1" applyFill="1" applyBorder="1" applyAlignment="1" applyProtection="1">
      <alignment horizontal="left"/>
      <protection hidden="1"/>
    </xf>
    <xf numFmtId="43" fontId="4" fillId="6" borderId="0" xfId="61" applyFont="1" applyFill="1" applyAlignment="1" applyProtection="1">
      <alignment horizontal="left"/>
      <protection hidden="1"/>
    </xf>
    <xf numFmtId="43" fontId="4" fillId="6" borderId="0" xfId="61" applyFont="1" applyFill="1" applyProtection="1">
      <protection hidden="1"/>
    </xf>
    <xf numFmtId="43" fontId="5" fillId="6" borderId="11" xfId="61" applyFont="1" applyFill="1" applyBorder="1" applyAlignment="1" applyProtection="1">
      <alignment horizontal="left" vertical="center" wrapText="1"/>
      <protection hidden="1"/>
    </xf>
    <xf numFmtId="43" fontId="4" fillId="6" borderId="6" xfId="61" applyFont="1" applyFill="1" applyBorder="1" applyAlignment="1">
      <alignment horizontal="left" vertical="center" wrapText="1"/>
    </xf>
    <xf numFmtId="43" fontId="4" fillId="6" borderId="0" xfId="61" applyFont="1" applyFill="1" applyBorder="1" applyAlignment="1">
      <alignment horizontal="left" vertical="center" wrapText="1"/>
    </xf>
    <xf numFmtId="43" fontId="4" fillId="6" borderId="0" xfId="61" applyFont="1" applyFill="1" applyAlignment="1" applyProtection="1">
      <alignment horizontal="left" vertical="center"/>
      <protection hidden="1"/>
    </xf>
    <xf numFmtId="4" fontId="4" fillId="6" borderId="21" xfId="2" applyNumberFormat="1" applyFont="1" applyFill="1" applyBorder="1" applyAlignment="1" applyProtection="1">
      <alignment horizontal="center" vertical="top" wrapText="1"/>
      <protection hidden="1"/>
    </xf>
    <xf numFmtId="0" fontId="30" fillId="16" borderId="0" xfId="16" applyFont="1" applyFill="1" applyAlignment="1">
      <alignment horizontal="center" vertical="center"/>
    </xf>
    <xf numFmtId="0" fontId="42" fillId="16" borderId="0" xfId="16" applyFont="1" applyFill="1" applyAlignment="1">
      <alignment horizontal="center" vertical="center"/>
    </xf>
    <xf numFmtId="4" fontId="4" fillId="16" borderId="0" xfId="2" applyNumberFormat="1" applyFont="1" applyFill="1" applyProtection="1">
      <protection hidden="1"/>
    </xf>
    <xf numFmtId="2" fontId="4" fillId="16" borderId="0" xfId="2" applyNumberFormat="1" applyFont="1" applyFill="1" applyAlignment="1" applyProtection="1">
      <alignment horizontal="left"/>
      <protection hidden="1"/>
    </xf>
    <xf numFmtId="0" fontId="4" fillId="16" borderId="0" xfId="2" applyFont="1" applyFill="1" applyProtection="1">
      <protection hidden="1"/>
    </xf>
    <xf numFmtId="0" fontId="37" fillId="15" borderId="19" xfId="2" applyFont="1" applyFill="1" applyBorder="1" applyAlignment="1" applyProtection="1">
      <alignment horizontal="center" vertical="center"/>
      <protection hidden="1"/>
    </xf>
    <xf numFmtId="0" fontId="34" fillId="15" borderId="20" xfId="16" applyFont="1" applyFill="1" applyBorder="1" applyAlignment="1">
      <alignment horizontal="center" vertical="center"/>
    </xf>
    <xf numFmtId="43" fontId="40" fillId="15" borderId="20" xfId="61" applyFont="1" applyFill="1" applyBorder="1" applyAlignment="1" applyProtection="1">
      <alignment horizontal="left"/>
      <protection hidden="1"/>
    </xf>
    <xf numFmtId="43" fontId="40" fillId="15" borderId="20" xfId="61" applyFont="1" applyFill="1" applyBorder="1" applyProtection="1">
      <protection hidden="1"/>
    </xf>
    <xf numFmtId="0" fontId="40" fillId="15" borderId="20" xfId="2" applyFont="1" applyFill="1" applyBorder="1" applyProtection="1">
      <protection hidden="1"/>
    </xf>
    <xf numFmtId="10" fontId="7" fillId="6" borderId="6" xfId="17" applyNumberFormat="1" applyFont="1" applyFill="1" applyBorder="1" applyAlignment="1">
      <alignment vertical="center" wrapText="1"/>
    </xf>
    <xf numFmtId="43" fontId="4" fillId="6" borderId="11" xfId="61" applyFont="1" applyFill="1" applyBorder="1" applyAlignment="1" applyProtection="1">
      <alignment horizontal="left" vertical="center" wrapText="1"/>
      <protection hidden="1"/>
    </xf>
    <xf numFmtId="10" fontId="5" fillId="7" borderId="6" xfId="17" applyNumberFormat="1" applyFont="1" applyFill="1" applyBorder="1" applyAlignment="1">
      <alignment vertical="center" wrapText="1"/>
    </xf>
    <xf numFmtId="164" fontId="4" fillId="6" borderId="0" xfId="2" applyNumberFormat="1" applyFont="1" applyFill="1" applyProtection="1">
      <protection hidden="1"/>
    </xf>
    <xf numFmtId="43" fontId="13" fillId="6" borderId="6" xfId="61" applyFont="1" applyFill="1" applyBorder="1" applyAlignment="1">
      <alignment horizontal="left" vertical="center" wrapText="1"/>
    </xf>
    <xf numFmtId="43" fontId="7" fillId="6" borderId="6" xfId="61" applyFont="1" applyFill="1" applyBorder="1" applyAlignment="1">
      <alignment horizontal="left" vertical="center" wrapText="1"/>
    </xf>
    <xf numFmtId="10" fontId="8" fillId="7" borderId="6" xfId="17" applyNumberFormat="1" applyFont="1" applyFill="1" applyBorder="1" applyAlignment="1">
      <alignment vertical="center" wrapText="1"/>
    </xf>
    <xf numFmtId="164" fontId="7" fillId="6" borderId="0" xfId="2" applyNumberFormat="1" applyFont="1" applyFill="1" applyProtection="1">
      <protection hidden="1"/>
    </xf>
    <xf numFmtId="0" fontId="4" fillId="6" borderId="6" xfId="10" applyFont="1" applyFill="1" applyBorder="1" applyAlignment="1">
      <alignment horizontal="left" vertical="center"/>
    </xf>
    <xf numFmtId="0" fontId="4" fillId="6" borderId="6" xfId="10" applyFont="1" applyFill="1" applyBorder="1" applyAlignment="1">
      <alignment horizontal="left" vertical="center" wrapText="1"/>
    </xf>
    <xf numFmtId="9" fontId="5" fillId="6" borderId="22" xfId="17" applyFont="1" applyFill="1" applyBorder="1" applyAlignment="1" applyProtection="1">
      <alignment horizontal="center" vertical="center"/>
      <protection hidden="1"/>
    </xf>
    <xf numFmtId="43" fontId="5" fillId="6" borderId="24" xfId="61" applyFont="1" applyFill="1" applyBorder="1" applyAlignment="1" applyProtection="1">
      <alignment horizontal="center" vertical="center" wrapText="1"/>
      <protection hidden="1"/>
    </xf>
    <xf numFmtId="0" fontId="4" fillId="6" borderId="7" xfId="2" applyFont="1" applyFill="1" applyBorder="1" applyAlignment="1">
      <alignment horizontal="center" vertical="center"/>
    </xf>
    <xf numFmtId="4" fontId="4" fillId="6" borderId="0" xfId="2" applyNumberFormat="1" applyFont="1" applyFill="1" applyAlignment="1" applyProtection="1">
      <alignment horizontal="right" vertical="center"/>
      <protection hidden="1"/>
    </xf>
    <xf numFmtId="0" fontId="9" fillId="6" borderId="12" xfId="2" applyFont="1" applyFill="1" applyBorder="1" applyAlignment="1">
      <alignment horizontal="right" vertical="center" wrapText="1"/>
    </xf>
    <xf numFmtId="0" fontId="8" fillId="6" borderId="7" xfId="2" applyFont="1" applyFill="1" applyBorder="1" applyAlignment="1">
      <alignment horizontal="center" vertical="center"/>
    </xf>
    <xf numFmtId="0" fontId="6" fillId="6" borderId="12" xfId="2" applyFont="1" applyFill="1" applyBorder="1" applyAlignment="1">
      <alignment horizontal="right" vertical="center"/>
    </xf>
    <xf numFmtId="0" fontId="7" fillId="6" borderId="7" xfId="2" applyFont="1" applyFill="1" applyBorder="1" applyAlignment="1">
      <alignment horizontal="center" vertical="center"/>
    </xf>
    <xf numFmtId="4" fontId="7" fillId="6" borderId="0" xfId="2" applyNumberFormat="1" applyFont="1" applyFill="1" applyAlignment="1" applyProtection="1">
      <alignment horizontal="right" vertical="center"/>
      <protection hidden="1"/>
    </xf>
    <xf numFmtId="0" fontId="7" fillId="6" borderId="6" xfId="2" applyFont="1" applyFill="1" applyBorder="1" applyAlignment="1">
      <alignment horizontal="center" vertical="center"/>
    </xf>
    <xf numFmtId="4" fontId="7" fillId="6" borderId="6" xfId="2" applyNumberFormat="1" applyFont="1" applyFill="1" applyBorder="1" applyAlignment="1">
      <alignment horizontal="center" vertical="center"/>
    </xf>
    <xf numFmtId="0" fontId="9" fillId="6" borderId="0" xfId="2" applyFont="1" applyFill="1" applyAlignment="1">
      <alignment horizontal="right" vertical="center" wrapText="1"/>
    </xf>
    <xf numFmtId="4" fontId="4" fillId="6" borderId="6" xfId="2" quotePrefix="1" applyNumberFormat="1" applyFont="1" applyFill="1" applyBorder="1" applyAlignment="1">
      <alignment horizontal="center" vertical="center"/>
    </xf>
    <xf numFmtId="0" fontId="8" fillId="9" borderId="15" xfId="2" applyFont="1" applyFill="1" applyBorder="1" applyAlignment="1">
      <alignment vertical="center"/>
    </xf>
    <xf numFmtId="0" fontId="8" fillId="9" borderId="16" xfId="2" applyFont="1" applyFill="1" applyBorder="1" applyAlignment="1">
      <alignment vertical="center"/>
    </xf>
    <xf numFmtId="0" fontId="41" fillId="13" borderId="0" xfId="16" applyFont="1" applyFill="1" applyAlignment="1">
      <alignment horizontal="center" vertical="center"/>
    </xf>
    <xf numFmtId="0" fontId="41" fillId="14" borderId="0" xfId="16" applyFont="1" applyFill="1" applyAlignment="1">
      <alignment horizontal="center" vertical="center"/>
    </xf>
    <xf numFmtId="0" fontId="34" fillId="13" borderId="20" xfId="16" applyFont="1" applyFill="1" applyBorder="1" applyAlignment="1">
      <alignment horizontal="center" vertical="center"/>
    </xf>
    <xf numFmtId="0" fontId="30" fillId="13" borderId="20" xfId="16" applyFont="1" applyFill="1" applyBorder="1" applyAlignment="1">
      <alignment horizontal="center" vertical="center"/>
    </xf>
    <xf numFmtId="43" fontId="40" fillId="13" borderId="20" xfId="61" applyFont="1" applyFill="1" applyBorder="1" applyProtection="1">
      <protection hidden="1"/>
    </xf>
    <xf numFmtId="0" fontId="40" fillId="13" borderId="20" xfId="2" applyFont="1" applyFill="1" applyBorder="1" applyProtection="1">
      <protection hidden="1"/>
    </xf>
    <xf numFmtId="0" fontId="41" fillId="13" borderId="20" xfId="16" applyFont="1" applyFill="1" applyBorder="1" applyAlignment="1">
      <alignment horizontal="center" vertical="center"/>
    </xf>
    <xf numFmtId="0" fontId="50" fillId="13" borderId="20" xfId="2" applyFont="1" applyFill="1" applyBorder="1" applyAlignment="1" applyProtection="1">
      <alignment horizontal="center" vertical="center"/>
      <protection hidden="1"/>
    </xf>
    <xf numFmtId="0" fontId="30" fillId="13" borderId="0" xfId="16" applyFont="1" applyFill="1" applyAlignment="1">
      <alignment vertical="center"/>
    </xf>
    <xf numFmtId="0" fontId="52" fillId="14" borderId="3" xfId="16" applyFont="1" applyFill="1" applyBorder="1" applyAlignment="1">
      <alignment horizontal="center" vertical="center"/>
    </xf>
    <xf numFmtId="0" fontId="47" fillId="14" borderId="3" xfId="16" applyFont="1" applyFill="1" applyBorder="1" applyAlignment="1">
      <alignment horizontal="center" vertical="center"/>
    </xf>
    <xf numFmtId="43" fontId="40" fillId="14" borderId="3" xfId="61" applyFont="1" applyFill="1" applyBorder="1" applyProtection="1">
      <protection hidden="1"/>
    </xf>
    <xf numFmtId="0" fontId="40" fillId="14" borderId="3" xfId="2" applyFont="1" applyFill="1" applyBorder="1" applyProtection="1">
      <protection hidden="1"/>
    </xf>
    <xf numFmtId="0" fontId="53" fillId="13" borderId="19" xfId="2" applyFont="1" applyFill="1" applyBorder="1" applyAlignment="1" applyProtection="1">
      <alignment horizontal="center" vertical="center"/>
      <protection hidden="1"/>
    </xf>
    <xf numFmtId="0" fontId="43" fillId="14" borderId="14" xfId="2" applyFont="1" applyFill="1" applyBorder="1" applyAlignment="1" applyProtection="1">
      <alignment horizontal="center" vertical="center"/>
      <protection hidden="1"/>
    </xf>
    <xf numFmtId="0" fontId="51" fillId="14" borderId="37" xfId="2" applyFont="1" applyFill="1" applyBorder="1" applyAlignment="1" applyProtection="1">
      <alignment horizontal="center" vertical="center"/>
      <protection hidden="1"/>
    </xf>
    <xf numFmtId="0" fontId="52" fillId="14" borderId="38" xfId="16" applyFont="1" applyFill="1" applyBorder="1" applyAlignment="1">
      <alignment horizontal="center" vertical="center"/>
    </xf>
    <xf numFmtId="0" fontId="47" fillId="14" borderId="38" xfId="16" applyFont="1" applyFill="1" applyBorder="1" applyAlignment="1">
      <alignment horizontal="center" vertical="center"/>
    </xf>
    <xf numFmtId="0" fontId="34" fillId="17" borderId="0" xfId="16" applyFont="1" applyFill="1" applyAlignment="1">
      <alignment horizontal="center" vertical="center"/>
    </xf>
    <xf numFmtId="0" fontId="34" fillId="17" borderId="0" xfId="16" applyFont="1" applyFill="1" applyAlignment="1">
      <alignment horizontal="center" vertical="center" wrapText="1"/>
    </xf>
    <xf numFmtId="0" fontId="30" fillId="17" borderId="0" xfId="16" applyFont="1" applyFill="1" applyAlignment="1">
      <alignment horizontal="center" vertical="center" wrapText="1"/>
    </xf>
    <xf numFmtId="2" fontId="33" fillId="17" borderId="0" xfId="2" applyNumberFormat="1" applyFont="1" applyFill="1" applyAlignment="1" applyProtection="1">
      <alignment horizontal="center" vertical="center"/>
      <protection hidden="1"/>
    </xf>
    <xf numFmtId="0" fontId="33" fillId="17" borderId="0" xfId="2" applyFont="1" applyFill="1" applyAlignment="1" applyProtection="1">
      <alignment horizontal="center" vertical="center"/>
      <protection hidden="1"/>
    </xf>
    <xf numFmtId="0" fontId="34" fillId="17" borderId="0" xfId="16" applyFont="1" applyFill="1" applyAlignment="1">
      <alignment horizontal="right" vertical="center"/>
    </xf>
    <xf numFmtId="0" fontId="34" fillId="14" borderId="0" xfId="16" applyFont="1" applyFill="1" applyAlignment="1">
      <alignment horizontal="center" vertical="center" wrapText="1"/>
    </xf>
    <xf numFmtId="0" fontId="34" fillId="14" borderId="0" xfId="16" applyFont="1" applyFill="1" applyAlignment="1">
      <alignment horizontal="right" vertical="center"/>
    </xf>
    <xf numFmtId="0" fontId="30" fillId="14" borderId="0" xfId="16" applyFont="1" applyFill="1" applyAlignment="1">
      <alignment horizontal="center" vertical="center" wrapText="1"/>
    </xf>
    <xf numFmtId="0" fontId="54" fillId="13" borderId="19" xfId="2" applyFont="1" applyFill="1" applyBorder="1" applyAlignment="1" applyProtection="1">
      <alignment horizontal="center" vertical="center"/>
      <protection hidden="1"/>
    </xf>
    <xf numFmtId="0" fontId="55" fillId="13" borderId="20" xfId="16" applyFont="1" applyFill="1" applyBorder="1" applyAlignment="1">
      <alignment horizontal="center" vertical="center"/>
    </xf>
    <xf numFmtId="0" fontId="55" fillId="13" borderId="0" xfId="16" applyFont="1" applyFill="1" applyAlignment="1">
      <alignment horizontal="center" vertical="center"/>
    </xf>
    <xf numFmtId="0" fontId="56" fillId="13" borderId="0" xfId="16" applyFont="1" applyFill="1" applyAlignment="1">
      <alignment vertical="center"/>
    </xf>
    <xf numFmtId="0" fontId="56" fillId="13" borderId="20" xfId="16" applyFont="1" applyFill="1" applyBorder="1" applyAlignment="1">
      <alignment horizontal="center" vertical="center"/>
    </xf>
    <xf numFmtId="43" fontId="57" fillId="13" borderId="20" xfId="61" applyFont="1" applyFill="1" applyBorder="1" applyProtection="1">
      <protection hidden="1"/>
    </xf>
    <xf numFmtId="0" fontId="57" fillId="13" borderId="20" xfId="2" applyFont="1" applyFill="1" applyBorder="1" applyProtection="1">
      <protection hidden="1"/>
    </xf>
    <xf numFmtId="0" fontId="58" fillId="13" borderId="19" xfId="2" applyFont="1" applyFill="1" applyBorder="1" applyAlignment="1" applyProtection="1">
      <alignment horizontal="center" vertical="center"/>
      <protection hidden="1"/>
    </xf>
    <xf numFmtId="0" fontId="36" fillId="13" borderId="20" xfId="16" applyFont="1" applyFill="1" applyBorder="1" applyAlignment="1">
      <alignment horizontal="center" vertical="center"/>
    </xf>
    <xf numFmtId="0" fontId="60" fillId="13" borderId="20" xfId="2" applyFont="1" applyFill="1" applyBorder="1" applyAlignment="1" applyProtection="1">
      <alignment horizontal="center" vertical="center"/>
      <protection hidden="1"/>
    </xf>
    <xf numFmtId="0" fontId="62" fillId="14" borderId="38" xfId="16" applyFont="1" applyFill="1" applyBorder="1" applyAlignment="1">
      <alignment horizontal="center" vertical="center"/>
    </xf>
    <xf numFmtId="0" fontId="63" fillId="6" borderId="0" xfId="0" applyFont="1" applyFill="1"/>
    <xf numFmtId="0" fontId="64" fillId="6" borderId="0" xfId="0" applyFont="1" applyFill="1" applyAlignment="1">
      <alignment horizontal="right"/>
    </xf>
    <xf numFmtId="0" fontId="64" fillId="6" borderId="0" xfId="0" applyFont="1" applyFill="1"/>
    <xf numFmtId="0" fontId="65" fillId="6" borderId="0" xfId="0" applyFont="1" applyFill="1" applyAlignment="1">
      <alignment horizontal="right"/>
    </xf>
    <xf numFmtId="0" fontId="4" fillId="6" borderId="0" xfId="5" applyFont="1" applyFill="1" applyAlignment="1">
      <alignment horizontal="left"/>
    </xf>
    <xf numFmtId="168" fontId="80" fillId="6" borderId="1" xfId="15" applyNumberFormat="1" applyFont="1" applyFill="1" applyBorder="1" applyAlignment="1">
      <alignment horizontal="center" vertical="center" wrapText="1"/>
    </xf>
    <xf numFmtId="168" fontId="80" fillId="6" borderId="0" xfId="15" applyNumberFormat="1" applyFont="1" applyFill="1" applyBorder="1" applyAlignment="1">
      <alignment horizontal="center" vertical="center" wrapText="1"/>
    </xf>
    <xf numFmtId="2" fontId="53" fillId="20" borderId="17" xfId="2" applyNumberFormat="1" applyFont="1" applyFill="1" applyBorder="1" applyAlignment="1" applyProtection="1">
      <alignment horizontal="center" vertical="center"/>
      <protection hidden="1"/>
    </xf>
    <xf numFmtId="0" fontId="53" fillId="20" borderId="6" xfId="2" applyFont="1" applyFill="1" applyBorder="1" applyAlignment="1">
      <alignment horizontal="center" vertical="center"/>
    </xf>
    <xf numFmtId="44" fontId="53" fillId="20" borderId="6" xfId="15" applyFont="1" applyFill="1" applyBorder="1" applyAlignment="1">
      <alignment horizontal="center" vertical="center"/>
    </xf>
    <xf numFmtId="10" fontId="83" fillId="20" borderId="6" xfId="17" applyNumberFormat="1" applyFont="1" applyFill="1" applyBorder="1" applyAlignment="1">
      <alignment vertical="center" wrapText="1"/>
    </xf>
    <xf numFmtId="10" fontId="53" fillId="20" borderId="6" xfId="17" applyNumberFormat="1" applyFont="1" applyFill="1" applyBorder="1" applyAlignment="1">
      <alignment vertical="center" wrapText="1"/>
    </xf>
    <xf numFmtId="0" fontId="66" fillId="3" borderId="0" xfId="2" applyFont="1" applyFill="1" applyProtection="1">
      <protection hidden="1"/>
    </xf>
    <xf numFmtId="0" fontId="85" fillId="3" borderId="0" xfId="2" applyFont="1" applyFill="1" applyProtection="1">
      <protection hidden="1"/>
    </xf>
    <xf numFmtId="0" fontId="90" fillId="17" borderId="16" xfId="2" applyFont="1" applyFill="1" applyBorder="1" applyAlignment="1">
      <alignment vertical="center"/>
    </xf>
    <xf numFmtId="0" fontId="91" fillId="17" borderId="16" xfId="2" applyFont="1" applyFill="1" applyBorder="1" applyAlignment="1">
      <alignment vertical="center"/>
    </xf>
    <xf numFmtId="10" fontId="90" fillId="17" borderId="16" xfId="17" applyNumberFormat="1" applyFont="1" applyFill="1" applyBorder="1" applyAlignment="1">
      <alignment vertical="center"/>
    </xf>
    <xf numFmtId="10" fontId="90" fillId="17" borderId="16" xfId="2" applyNumberFormat="1" applyFont="1" applyFill="1" applyBorder="1" applyAlignment="1">
      <alignment vertical="center"/>
    </xf>
    <xf numFmtId="0" fontId="89" fillId="3" borderId="0" xfId="2" applyFont="1" applyFill="1" applyProtection="1">
      <protection hidden="1"/>
    </xf>
    <xf numFmtId="10" fontId="93" fillId="3" borderId="6" xfId="17" applyNumberFormat="1" applyFont="1" applyFill="1" applyBorder="1" applyAlignment="1">
      <alignment vertical="center" wrapText="1"/>
    </xf>
    <xf numFmtId="0" fontId="95" fillId="29" borderId="6" xfId="0" applyFont="1" applyFill="1" applyBorder="1" applyAlignment="1">
      <alignment vertical="center"/>
    </xf>
    <xf numFmtId="0" fontId="96" fillId="28" borderId="6" xfId="0" applyFont="1" applyFill="1" applyBorder="1" applyAlignment="1">
      <alignment vertical="center" wrapText="1"/>
    </xf>
    <xf numFmtId="2" fontId="91" fillId="20" borderId="17" xfId="2" applyNumberFormat="1" applyFont="1" applyFill="1" applyBorder="1" applyAlignment="1" applyProtection="1">
      <alignment horizontal="center" vertical="center"/>
      <protection hidden="1"/>
    </xf>
    <xf numFmtId="0" fontId="91" fillId="20" borderId="6" xfId="2" applyFont="1" applyFill="1" applyBorder="1" applyAlignment="1">
      <alignment horizontal="center" vertical="center"/>
    </xf>
    <xf numFmtId="44" fontId="91" fillId="20" borderId="6" xfId="15" applyFont="1" applyFill="1" applyBorder="1" applyAlignment="1">
      <alignment horizontal="center" vertical="center"/>
    </xf>
    <xf numFmtId="44" fontId="91" fillId="20" borderId="6" xfId="15" applyFont="1" applyFill="1" applyBorder="1" applyAlignment="1">
      <alignment vertical="center" wrapText="1"/>
    </xf>
    <xf numFmtId="0" fontId="87" fillId="3" borderId="0" xfId="2" applyFont="1" applyFill="1" applyProtection="1">
      <protection hidden="1"/>
    </xf>
    <xf numFmtId="0" fontId="56" fillId="13" borderId="0" xfId="16" applyFont="1" applyFill="1" applyAlignment="1">
      <alignment horizontal="center" vertical="center" wrapText="1"/>
    </xf>
    <xf numFmtId="0" fontId="55" fillId="13" borderId="0" xfId="16" applyFont="1" applyFill="1" applyAlignment="1">
      <alignment horizontal="center" vertical="center" wrapText="1"/>
    </xf>
    <xf numFmtId="0" fontId="56" fillId="14" borderId="20" xfId="16" applyFont="1" applyFill="1" applyBorder="1" applyAlignment="1">
      <alignment horizontal="center" vertical="center"/>
    </xf>
    <xf numFmtId="0" fontId="11" fillId="3" borderId="0" xfId="2" applyFont="1" applyFill="1" applyProtection="1">
      <protection hidden="1"/>
    </xf>
    <xf numFmtId="4" fontId="91" fillId="20" borderId="6" xfId="2" applyNumberFormat="1" applyFont="1" applyFill="1" applyBorder="1" applyAlignment="1">
      <alignment horizontal="center" vertical="center"/>
    </xf>
    <xf numFmtId="44" fontId="98" fillId="20" borderId="6" xfId="15" applyFont="1" applyFill="1" applyBorder="1" applyAlignment="1">
      <alignment vertical="center" wrapText="1"/>
    </xf>
    <xf numFmtId="0" fontId="97" fillId="3" borderId="0" xfId="2" applyFont="1" applyFill="1" applyProtection="1">
      <protection hidden="1"/>
    </xf>
    <xf numFmtId="0" fontId="45" fillId="3" borderId="0" xfId="2" applyFont="1" applyFill="1" applyProtection="1">
      <protection hidden="1"/>
    </xf>
    <xf numFmtId="4" fontId="93" fillId="6" borderId="28" xfId="2" applyNumberFormat="1" applyFont="1" applyFill="1" applyBorder="1" applyAlignment="1" applyProtection="1">
      <alignment horizontal="left"/>
      <protection hidden="1"/>
    </xf>
    <xf numFmtId="0" fontId="102" fillId="6" borderId="20" xfId="2" applyFont="1" applyFill="1" applyBorder="1" applyAlignment="1" applyProtection="1">
      <alignment vertical="top"/>
      <protection hidden="1"/>
    </xf>
    <xf numFmtId="4" fontId="102" fillId="6" borderId="20" xfId="2" applyNumberFormat="1" applyFont="1" applyFill="1" applyBorder="1" applyAlignment="1" applyProtection="1">
      <alignment wrapText="1"/>
      <protection hidden="1"/>
    </xf>
    <xf numFmtId="0" fontId="102" fillId="6" borderId="7" xfId="2" applyFont="1" applyFill="1" applyBorder="1" applyAlignment="1" applyProtection="1">
      <alignment vertical="center"/>
      <protection hidden="1"/>
    </xf>
    <xf numFmtId="0" fontId="102" fillId="6" borderId="9" xfId="2" applyFont="1" applyFill="1" applyBorder="1" applyAlignment="1" applyProtection="1">
      <alignment vertical="center"/>
      <protection hidden="1"/>
    </xf>
    <xf numFmtId="0" fontId="102" fillId="6" borderId="9" xfId="2" applyFont="1" applyFill="1" applyBorder="1" applyAlignment="1" applyProtection="1">
      <alignment horizontal="left" vertical="top"/>
      <protection hidden="1"/>
    </xf>
    <xf numFmtId="0" fontId="102" fillId="6" borderId="9" xfId="2" applyFont="1" applyFill="1" applyBorder="1" applyAlignment="1" applyProtection="1">
      <alignment horizontal="left" vertical="center"/>
      <protection hidden="1"/>
    </xf>
    <xf numFmtId="4" fontId="102" fillId="6" borderId="9" xfId="2" quotePrefix="1" applyNumberFormat="1" applyFont="1" applyFill="1" applyBorder="1" applyAlignment="1" applyProtection="1">
      <alignment vertical="center" wrapText="1"/>
      <protection hidden="1"/>
    </xf>
    <xf numFmtId="44" fontId="93" fillId="6" borderId="6" xfId="15" applyFont="1" applyFill="1" applyBorder="1" applyAlignment="1">
      <alignment vertical="center" wrapText="1"/>
    </xf>
    <xf numFmtId="2" fontId="93" fillId="3" borderId="17" xfId="2" applyNumberFormat="1" applyFont="1" applyFill="1" applyBorder="1" applyAlignment="1" applyProtection="1">
      <alignment horizontal="center" vertical="center"/>
      <protection hidden="1"/>
    </xf>
    <xf numFmtId="0" fontId="93" fillId="3" borderId="6" xfId="2" applyFont="1" applyFill="1" applyBorder="1" applyAlignment="1">
      <alignment horizontal="center" vertical="center"/>
    </xf>
    <xf numFmtId="0" fontId="95" fillId="31" borderId="16" xfId="0" applyFont="1" applyFill="1" applyBorder="1" applyAlignment="1">
      <alignment vertical="center"/>
    </xf>
    <xf numFmtId="2" fontId="93" fillId="20" borderId="17" xfId="2" applyNumberFormat="1" applyFont="1" applyFill="1" applyBorder="1" applyAlignment="1" applyProtection="1">
      <alignment horizontal="center" vertical="center"/>
      <protection hidden="1"/>
    </xf>
    <xf numFmtId="0" fontId="93" fillId="20" borderId="6" xfId="2" applyFont="1" applyFill="1" applyBorder="1" applyAlignment="1">
      <alignment horizontal="center" vertical="center"/>
    </xf>
    <xf numFmtId="44" fontId="93" fillId="20" borderId="6" xfId="15" applyFont="1" applyFill="1" applyBorder="1" applyAlignment="1">
      <alignment horizontal="center" vertical="center"/>
    </xf>
    <xf numFmtId="4" fontId="91" fillId="20" borderId="17" xfId="2" applyNumberFormat="1" applyFont="1" applyFill="1" applyBorder="1" applyAlignment="1">
      <alignment horizontal="center" vertical="center"/>
    </xf>
    <xf numFmtId="4" fontId="93" fillId="20" borderId="17" xfId="2" applyNumberFormat="1" applyFont="1" applyFill="1" applyBorder="1" applyAlignment="1">
      <alignment horizontal="center" vertical="center"/>
    </xf>
    <xf numFmtId="4" fontId="93" fillId="20" borderId="6" xfId="2" applyNumberFormat="1" applyFont="1" applyFill="1" applyBorder="1" applyAlignment="1">
      <alignment horizontal="center" vertical="center"/>
    </xf>
    <xf numFmtId="44" fontId="93" fillId="27" borderId="6" xfId="15" applyFont="1" applyFill="1" applyBorder="1" applyAlignment="1">
      <alignment vertical="center" wrapText="1"/>
    </xf>
    <xf numFmtId="44" fontId="93" fillId="9" borderId="6" xfId="15" applyFont="1" applyFill="1" applyBorder="1" applyAlignment="1">
      <alignment vertical="center" wrapText="1"/>
    </xf>
    <xf numFmtId="44" fontId="90" fillId="14" borderId="6" xfId="15" applyFont="1" applyFill="1" applyBorder="1" applyAlignment="1">
      <alignment vertical="center" wrapText="1"/>
    </xf>
    <xf numFmtId="44" fontId="91" fillId="17" borderId="16" xfId="2" applyNumberFormat="1" applyFont="1" applyFill="1" applyBorder="1" applyAlignment="1">
      <alignment vertical="center"/>
    </xf>
    <xf numFmtId="10" fontId="93" fillId="3" borderId="15" xfId="17" applyNumberFormat="1" applyFont="1" applyFill="1" applyBorder="1" applyAlignment="1">
      <alignment vertical="center" wrapText="1"/>
    </xf>
    <xf numFmtId="4" fontId="98" fillId="20" borderId="17" xfId="2" applyNumberFormat="1" applyFont="1" applyFill="1" applyBorder="1" applyAlignment="1">
      <alignment horizontal="center" vertical="center"/>
    </xf>
    <xf numFmtId="4" fontId="101" fillId="20" borderId="17" xfId="2" applyNumberFormat="1" applyFont="1" applyFill="1" applyBorder="1" applyAlignment="1">
      <alignment horizontal="center" vertical="center"/>
    </xf>
    <xf numFmtId="0" fontId="105" fillId="30" borderId="6" xfId="0" applyFont="1" applyFill="1" applyBorder="1" applyAlignment="1">
      <alignment vertical="center" wrapText="1"/>
    </xf>
    <xf numFmtId="0" fontId="95" fillId="31" borderId="6" xfId="0" applyFont="1" applyFill="1" applyBorder="1" applyAlignment="1">
      <alignment vertical="center"/>
    </xf>
    <xf numFmtId="0" fontId="95" fillId="29" borderId="6" xfId="0" applyFont="1" applyFill="1" applyBorder="1" applyAlignment="1">
      <alignment vertical="center" wrapText="1"/>
    </xf>
    <xf numFmtId="10" fontId="93" fillId="6" borderId="6" xfId="17" applyNumberFormat="1" applyFont="1" applyFill="1" applyBorder="1" applyAlignment="1">
      <alignment vertical="center" wrapText="1"/>
    </xf>
    <xf numFmtId="44" fontId="90" fillId="17" borderId="16" xfId="15" applyFont="1" applyFill="1" applyBorder="1" applyAlignment="1">
      <alignment vertical="center"/>
    </xf>
    <xf numFmtId="44" fontId="91" fillId="17" borderId="16" xfId="15" applyFont="1" applyFill="1" applyBorder="1" applyAlignment="1">
      <alignment vertical="center"/>
    </xf>
    <xf numFmtId="10" fontId="91" fillId="17" borderId="16" xfId="17" applyNumberFormat="1" applyFont="1" applyFill="1" applyBorder="1" applyAlignment="1">
      <alignment vertical="center"/>
    </xf>
    <xf numFmtId="0" fontId="90" fillId="17" borderId="16" xfId="2" applyFont="1" applyFill="1" applyBorder="1" applyAlignment="1">
      <alignment vertical="center" wrapText="1"/>
    </xf>
    <xf numFmtId="44" fontId="90" fillId="17" borderId="16" xfId="15" applyFont="1" applyFill="1" applyBorder="1" applyAlignment="1">
      <alignment vertical="center" wrapText="1"/>
    </xf>
    <xf numFmtId="44" fontId="91" fillId="17" borderId="16" xfId="15" applyFont="1" applyFill="1" applyBorder="1" applyAlignment="1">
      <alignment vertical="center" wrapText="1"/>
    </xf>
    <xf numFmtId="10" fontId="91" fillId="17" borderId="16" xfId="17" applyNumberFormat="1" applyFont="1" applyFill="1" applyBorder="1" applyAlignment="1">
      <alignment vertical="center" wrapText="1"/>
    </xf>
    <xf numFmtId="44" fontId="93" fillId="20" borderId="6" xfId="15" applyFont="1" applyFill="1" applyBorder="1" applyAlignment="1">
      <alignment vertical="center" wrapText="1"/>
    </xf>
    <xf numFmtId="10" fontId="91" fillId="20" borderId="6" xfId="17" applyNumberFormat="1" applyFont="1" applyFill="1" applyBorder="1" applyAlignment="1">
      <alignment vertical="center" wrapText="1"/>
    </xf>
    <xf numFmtId="10" fontId="93" fillId="20" borderId="6" xfId="17" applyNumberFormat="1" applyFont="1" applyFill="1" applyBorder="1" applyAlignment="1">
      <alignment vertical="center" wrapText="1"/>
    </xf>
    <xf numFmtId="0" fontId="106" fillId="13" borderId="20" xfId="2" applyFont="1" applyFill="1" applyBorder="1" applyAlignment="1" applyProtection="1">
      <alignment horizontal="center" vertical="center"/>
      <protection hidden="1"/>
    </xf>
    <xf numFmtId="0" fontId="93" fillId="30" borderId="6" xfId="0" applyFont="1" applyFill="1" applyBorder="1" applyAlignment="1">
      <alignment vertical="center" wrapText="1"/>
    </xf>
    <xf numFmtId="0" fontId="56" fillId="2" borderId="20" xfId="16" applyFont="1" applyFill="1" applyBorder="1" applyAlignment="1">
      <alignment horizontal="center" vertical="center"/>
    </xf>
    <xf numFmtId="43" fontId="57" fillId="2" borderId="20" xfId="61" applyFont="1" applyFill="1" applyBorder="1" applyProtection="1">
      <protection hidden="1"/>
    </xf>
    <xf numFmtId="0" fontId="57" fillId="2" borderId="20" xfId="2" applyFont="1" applyFill="1" applyBorder="1" applyProtection="1">
      <protection hidden="1"/>
    </xf>
    <xf numFmtId="0" fontId="47" fillId="2" borderId="38" xfId="16" applyFont="1" applyFill="1" applyBorder="1" applyAlignment="1">
      <alignment horizontal="center" vertical="center"/>
    </xf>
    <xf numFmtId="43" fontId="40" fillId="2" borderId="38" xfId="61" applyFont="1" applyFill="1" applyBorder="1" applyProtection="1">
      <protection hidden="1"/>
    </xf>
    <xf numFmtId="0" fontId="40" fillId="2" borderId="38" xfId="2" applyFont="1" applyFill="1" applyBorder="1" applyProtection="1">
      <protection hidden="1"/>
    </xf>
    <xf numFmtId="43" fontId="4" fillId="2" borderId="0" xfId="61" applyFont="1" applyFill="1" applyProtection="1">
      <protection hidden="1"/>
    </xf>
    <xf numFmtId="0" fontId="4" fillId="2" borderId="0" xfId="2" applyFont="1" applyFill="1" applyProtection="1">
      <protection hidden="1"/>
    </xf>
    <xf numFmtId="0" fontId="47" fillId="2" borderId="3" xfId="16" applyFont="1" applyFill="1" applyBorder="1" applyAlignment="1">
      <alignment horizontal="center" vertical="center"/>
    </xf>
    <xf numFmtId="43" fontId="40" fillId="2" borderId="3" xfId="61" applyFont="1" applyFill="1" applyBorder="1" applyProtection="1">
      <protection hidden="1"/>
    </xf>
    <xf numFmtId="0" fontId="40" fillId="2" borderId="3" xfId="2" applyFont="1" applyFill="1" applyBorder="1" applyProtection="1">
      <protection hidden="1"/>
    </xf>
    <xf numFmtId="0" fontId="59" fillId="32" borderId="20" xfId="16" applyFont="1" applyFill="1" applyBorder="1" applyAlignment="1">
      <alignment horizontal="center" vertical="center"/>
    </xf>
    <xf numFmtId="43" fontId="61" fillId="32" borderId="20" xfId="61" applyFont="1" applyFill="1" applyBorder="1" applyProtection="1">
      <protection hidden="1"/>
    </xf>
    <xf numFmtId="0" fontId="61" fillId="32" borderId="20" xfId="2" applyFont="1" applyFill="1" applyBorder="1" applyProtection="1">
      <protection hidden="1"/>
    </xf>
    <xf numFmtId="0" fontId="48" fillId="3" borderId="0" xfId="2" applyFont="1" applyFill="1" applyProtection="1">
      <protection hidden="1"/>
    </xf>
    <xf numFmtId="0" fontId="88" fillId="3" borderId="0" xfId="2" applyFont="1" applyFill="1" applyProtection="1">
      <protection hidden="1"/>
    </xf>
    <xf numFmtId="43" fontId="89" fillId="3" borderId="0" xfId="61" applyFont="1" applyFill="1" applyProtection="1">
      <protection hidden="1"/>
    </xf>
    <xf numFmtId="43" fontId="92" fillId="3" borderId="0" xfId="61" applyFont="1" applyFill="1" applyAlignment="1" applyProtection="1">
      <alignment horizontal="left"/>
      <protection hidden="1"/>
    </xf>
    <xf numFmtId="43" fontId="92" fillId="3" borderId="0" xfId="61" applyFont="1" applyFill="1" applyProtection="1">
      <protection hidden="1"/>
    </xf>
    <xf numFmtId="0" fontId="92" fillId="3" borderId="0" xfId="2" applyFont="1" applyFill="1" applyProtection="1">
      <protection hidden="1"/>
    </xf>
    <xf numFmtId="4" fontId="89" fillId="3" borderId="0" xfId="2" applyNumberFormat="1" applyFont="1" applyFill="1" applyProtection="1">
      <protection hidden="1"/>
    </xf>
    <xf numFmtId="43" fontId="89" fillId="3" borderId="0" xfId="61" applyFont="1" applyFill="1" applyAlignment="1" applyProtection="1">
      <alignment horizontal="left"/>
      <protection hidden="1"/>
    </xf>
    <xf numFmtId="4" fontId="94" fillId="3" borderId="0" xfId="2" applyNumberFormat="1" applyFont="1" applyFill="1" applyProtection="1">
      <protection hidden="1"/>
    </xf>
    <xf numFmtId="43" fontId="94" fillId="3" borderId="0" xfId="61" applyFont="1" applyFill="1" applyAlignment="1" applyProtection="1">
      <alignment horizontal="left"/>
      <protection hidden="1"/>
    </xf>
    <xf numFmtId="43" fontId="94" fillId="3" borderId="0" xfId="61" applyFont="1" applyFill="1" applyProtection="1">
      <protection hidden="1"/>
    </xf>
    <xf numFmtId="0" fontId="94" fillId="3" borderId="0" xfId="2" applyFont="1" applyFill="1" applyProtection="1">
      <protection hidden="1"/>
    </xf>
    <xf numFmtId="43" fontId="86" fillId="3" borderId="0" xfId="61" applyFont="1" applyFill="1" applyAlignment="1" applyProtection="1">
      <alignment horizontal="left"/>
      <protection hidden="1"/>
    </xf>
    <xf numFmtId="43" fontId="86" fillId="3" borderId="0" xfId="61" applyFont="1" applyFill="1" applyProtection="1">
      <protection hidden="1"/>
    </xf>
    <xf numFmtId="0" fontId="86" fillId="3" borderId="0" xfId="2" applyFont="1" applyFill="1" applyProtection="1">
      <protection hidden="1"/>
    </xf>
    <xf numFmtId="43" fontId="91" fillId="3" borderId="0" xfId="61" applyFont="1" applyFill="1" applyAlignment="1" applyProtection="1">
      <alignment horizontal="left"/>
      <protection hidden="1"/>
    </xf>
    <xf numFmtId="43" fontId="91" fillId="3" borderId="0" xfId="61" applyFont="1" applyFill="1" applyProtection="1">
      <protection hidden="1"/>
    </xf>
    <xf numFmtId="0" fontId="91" fillId="3" borderId="0" xfId="2" applyFont="1" applyFill="1" applyProtection="1">
      <protection hidden="1"/>
    </xf>
    <xf numFmtId="43" fontId="93" fillId="3" borderId="0" xfId="61" applyFont="1" applyFill="1" applyAlignment="1" applyProtection="1">
      <alignment horizontal="left"/>
      <protection hidden="1"/>
    </xf>
    <xf numFmtId="43" fontId="93" fillId="3" borderId="0" xfId="61" applyFont="1" applyFill="1" applyProtection="1">
      <protection hidden="1"/>
    </xf>
    <xf numFmtId="0" fontId="93" fillId="3" borderId="0" xfId="2" applyFont="1" applyFill="1" applyProtection="1">
      <protection hidden="1"/>
    </xf>
    <xf numFmtId="43" fontId="99" fillId="3" borderId="0" xfId="61" applyFont="1" applyFill="1" applyAlignment="1" applyProtection="1">
      <alignment horizontal="left"/>
      <protection hidden="1"/>
    </xf>
    <xf numFmtId="43" fontId="99" fillId="3" borderId="0" xfId="61" applyFont="1" applyFill="1" applyProtection="1">
      <protection hidden="1"/>
    </xf>
    <xf numFmtId="0" fontId="99" fillId="3" borderId="0" xfId="2" applyFont="1" applyFill="1" applyProtection="1">
      <protection hidden="1"/>
    </xf>
    <xf numFmtId="43" fontId="87" fillId="3" borderId="0" xfId="61" applyFont="1" applyFill="1" applyAlignment="1" applyProtection="1">
      <alignment horizontal="left"/>
      <protection hidden="1"/>
    </xf>
    <xf numFmtId="43" fontId="87" fillId="3" borderId="0" xfId="61" applyFont="1" applyFill="1" applyProtection="1">
      <protection hidden="1"/>
    </xf>
    <xf numFmtId="4" fontId="89" fillId="3" borderId="0" xfId="2" applyNumberFormat="1" applyFont="1" applyFill="1" applyAlignment="1" applyProtection="1">
      <alignment horizontal="center" vertical="center"/>
      <protection hidden="1"/>
    </xf>
    <xf numFmtId="0" fontId="89" fillId="3" borderId="0" xfId="2" applyFont="1" applyFill="1" applyAlignment="1" applyProtection="1">
      <alignment horizontal="center" vertical="center"/>
      <protection hidden="1"/>
    </xf>
    <xf numFmtId="0" fontId="108" fillId="6" borderId="0" xfId="0" applyFont="1" applyFill="1"/>
    <xf numFmtId="0" fontId="107" fillId="6" borderId="0" xfId="0" applyFont="1" applyFill="1" applyAlignment="1">
      <alignment horizontal="right"/>
    </xf>
    <xf numFmtId="0" fontId="109" fillId="6" borderId="0" xfId="0" applyFont="1" applyFill="1"/>
    <xf numFmtId="0" fontId="110" fillId="6" borderId="0" xfId="0" applyFont="1" applyFill="1"/>
    <xf numFmtId="0" fontId="104" fillId="3" borderId="12" xfId="0" applyFont="1" applyFill="1" applyBorder="1" applyAlignment="1">
      <alignment horizontal="center" vertical="center"/>
    </xf>
    <xf numFmtId="0" fontId="96" fillId="3" borderId="12" xfId="0" applyFont="1" applyFill="1" applyBorder="1" applyAlignment="1">
      <alignment horizontal="center" vertical="center"/>
    </xf>
    <xf numFmtId="0" fontId="105" fillId="3" borderId="12" xfId="0" applyFont="1" applyFill="1" applyBorder="1" applyAlignment="1">
      <alignment horizontal="center" vertical="center"/>
    </xf>
    <xf numFmtId="0" fontId="103" fillId="3" borderId="12" xfId="0" applyFont="1" applyFill="1" applyBorder="1" applyAlignment="1">
      <alignment horizontal="center" vertical="center"/>
    </xf>
    <xf numFmtId="0" fontId="24" fillId="3" borderId="0" xfId="0" applyFont="1" applyFill="1" applyAlignment="1">
      <alignment horizontal="center" vertical="center" wrapText="1"/>
    </xf>
    <xf numFmtId="0" fontId="30" fillId="14" borderId="0" xfId="16" applyFont="1" applyFill="1" applyAlignment="1">
      <alignment horizontal="center" vertical="center"/>
    </xf>
    <xf numFmtId="0" fontId="30" fillId="15" borderId="20" xfId="16" applyFont="1" applyFill="1" applyBorder="1" applyAlignment="1">
      <alignment horizontal="center" vertical="center"/>
    </xf>
    <xf numFmtId="4" fontId="4" fillId="6" borderId="6" xfId="2" applyNumberFormat="1" applyFont="1" applyFill="1" applyBorder="1" applyAlignment="1">
      <alignment horizontal="center" vertical="center"/>
    </xf>
    <xf numFmtId="0" fontId="56" fillId="13" borderId="0" xfId="16" applyFont="1" applyFill="1" applyAlignment="1">
      <alignment horizontal="center" vertical="center"/>
    </xf>
    <xf numFmtId="0" fontId="8" fillId="10" borderId="1" xfId="0" applyFont="1" applyFill="1" applyBorder="1" applyAlignment="1">
      <alignment horizontal="center" vertical="center"/>
    </xf>
    <xf numFmtId="0" fontId="30" fillId="8" borderId="23" xfId="16" applyFont="1" applyFill="1" applyBorder="1" applyAlignment="1">
      <alignment horizontal="center" vertical="center" wrapText="1"/>
    </xf>
    <xf numFmtId="0" fontId="93" fillId="3" borderId="12" xfId="0" applyFont="1" applyFill="1" applyBorder="1" applyAlignment="1">
      <alignment horizontal="center" vertical="center"/>
    </xf>
    <xf numFmtId="44" fontId="89" fillId="3" borderId="0" xfId="15" applyFont="1" applyFill="1" applyProtection="1">
      <protection hidden="1"/>
    </xf>
    <xf numFmtId="0" fontId="105" fillId="34" borderId="6" xfId="0" applyFont="1" applyFill="1" applyBorder="1" applyAlignment="1">
      <alignment horizontal="center" vertical="center"/>
    </xf>
    <xf numFmtId="0" fontId="95" fillId="36" borderId="16" xfId="0" applyFont="1" applyFill="1" applyBorder="1" applyAlignment="1">
      <alignment vertical="center"/>
    </xf>
    <xf numFmtId="0" fontId="95" fillId="37" borderId="16" xfId="0" applyFont="1" applyFill="1" applyBorder="1" applyAlignment="1">
      <alignment vertical="center"/>
    </xf>
    <xf numFmtId="0" fontId="96" fillId="33" borderId="17" xfId="0" applyFont="1" applyFill="1" applyBorder="1" applyAlignment="1">
      <alignment horizontal="center" vertical="center"/>
    </xf>
    <xf numFmtId="0" fontId="96" fillId="33" borderId="6" xfId="0" applyFont="1" applyFill="1" applyBorder="1" applyAlignment="1">
      <alignment horizontal="center" vertical="center"/>
    </xf>
    <xf numFmtId="0" fontId="96" fillId="33" borderId="6" xfId="0" applyFont="1" applyFill="1" applyBorder="1" applyAlignment="1">
      <alignment vertical="center" wrapText="1"/>
    </xf>
    <xf numFmtId="0" fontId="105" fillId="35" borderId="6" xfId="0" applyFont="1" applyFill="1" applyBorder="1" applyAlignment="1">
      <alignment vertical="center" wrapText="1"/>
    </xf>
    <xf numFmtId="0" fontId="105" fillId="35" borderId="6" xfId="0" applyFont="1" applyFill="1" applyBorder="1" applyAlignment="1">
      <alignment horizontal="center" vertical="center"/>
    </xf>
    <xf numFmtId="0" fontId="95" fillId="37" borderId="29" xfId="0" applyFont="1" applyFill="1" applyBorder="1" applyAlignment="1">
      <alignment vertical="center"/>
    </xf>
    <xf numFmtId="0" fontId="96" fillId="33" borderId="29" xfId="0" applyFont="1" applyFill="1" applyBorder="1" applyAlignment="1">
      <alignment vertical="center"/>
    </xf>
    <xf numFmtId="0" fontId="96" fillId="37" borderId="16" xfId="0" applyFont="1" applyFill="1" applyBorder="1" applyAlignment="1">
      <alignment vertical="center"/>
    </xf>
    <xf numFmtId="0" fontId="96" fillId="34" borderId="12" xfId="0" applyFont="1" applyFill="1" applyBorder="1" applyAlignment="1">
      <alignment horizontal="center" vertical="center"/>
    </xf>
    <xf numFmtId="0" fontId="105" fillId="34" borderId="12" xfId="0" applyFont="1" applyFill="1" applyBorder="1" applyAlignment="1">
      <alignment horizontal="center" vertical="center"/>
    </xf>
    <xf numFmtId="0" fontId="105" fillId="34" borderId="6" xfId="0" applyFont="1" applyFill="1" applyBorder="1" applyAlignment="1">
      <alignment vertical="center" wrapText="1"/>
    </xf>
    <xf numFmtId="0" fontId="95" fillId="36" borderId="6" xfId="0" applyFont="1" applyFill="1" applyBorder="1" applyAlignment="1">
      <alignment vertical="center"/>
    </xf>
    <xf numFmtId="0" fontId="105" fillId="34" borderId="15" xfId="0" applyFont="1" applyFill="1" applyBorder="1" applyAlignment="1">
      <alignment vertical="center" wrapText="1"/>
    </xf>
    <xf numFmtId="0" fontId="113" fillId="34" borderId="12" xfId="0" applyFont="1" applyFill="1" applyBorder="1" applyAlignment="1">
      <alignment horizontal="center" vertical="center"/>
    </xf>
    <xf numFmtId="0" fontId="95" fillId="37" borderId="6" xfId="0" applyFont="1" applyFill="1" applyBorder="1" applyAlignment="1">
      <alignment vertical="center"/>
    </xf>
    <xf numFmtId="0" fontId="104" fillId="34" borderId="12" xfId="0" applyFont="1" applyFill="1" applyBorder="1" applyAlignment="1">
      <alignment horizontal="center" vertical="center"/>
    </xf>
    <xf numFmtId="0" fontId="96" fillId="33" borderId="6" xfId="0" applyFont="1" applyFill="1" applyBorder="1" applyAlignment="1">
      <alignment vertical="center"/>
    </xf>
    <xf numFmtId="0" fontId="104" fillId="37" borderId="16" xfId="0" applyFont="1" applyFill="1" applyBorder="1" applyAlignment="1">
      <alignment vertical="center"/>
    </xf>
    <xf numFmtId="0" fontId="84" fillId="36" borderId="16" xfId="0" applyFont="1" applyFill="1" applyBorder="1" applyAlignment="1">
      <alignment vertical="center"/>
    </xf>
    <xf numFmtId="0" fontId="112" fillId="34" borderId="0" xfId="0" applyFont="1" applyFill="1" applyAlignment="1">
      <alignment vertical="center" wrapText="1"/>
    </xf>
    <xf numFmtId="44" fontId="105" fillId="35" borderId="6" xfId="15" applyFont="1" applyFill="1" applyBorder="1" applyAlignment="1">
      <alignment vertical="center" wrapText="1"/>
    </xf>
    <xf numFmtId="44" fontId="95" fillId="36" borderId="17" xfId="15" applyFont="1" applyFill="1" applyBorder="1" applyAlignment="1">
      <alignment vertical="center"/>
    </xf>
    <xf numFmtId="44" fontId="95" fillId="37" borderId="16" xfId="15" applyFont="1" applyFill="1" applyBorder="1" applyAlignment="1">
      <alignment vertical="center"/>
    </xf>
    <xf numFmtId="44" fontId="96" fillId="33" borderId="6" xfId="15" applyFont="1" applyFill="1" applyBorder="1" applyAlignment="1">
      <alignment vertical="center" wrapText="1"/>
    </xf>
    <xf numFmtId="44" fontId="96" fillId="33" borderId="6" xfId="15" applyFont="1" applyFill="1" applyBorder="1" applyAlignment="1">
      <alignment horizontal="center" vertical="center"/>
    </xf>
    <xf numFmtId="44" fontId="96" fillId="33" borderId="16" xfId="15" applyFont="1" applyFill="1" applyBorder="1" applyAlignment="1">
      <alignment vertical="center"/>
    </xf>
    <xf numFmtId="44" fontId="84" fillId="36" borderId="17" xfId="15" applyFont="1" applyFill="1" applyBorder="1" applyAlignment="1">
      <alignment vertical="center"/>
    </xf>
    <xf numFmtId="2" fontId="105" fillId="34" borderId="17" xfId="0" applyNumberFormat="1" applyFont="1" applyFill="1" applyBorder="1" applyAlignment="1">
      <alignment horizontal="center" vertical="center"/>
    </xf>
    <xf numFmtId="2" fontId="105" fillId="35" borderId="17" xfId="0" applyNumberFormat="1" applyFont="1" applyFill="1" applyBorder="1" applyAlignment="1">
      <alignment horizontal="center" vertical="center"/>
    </xf>
    <xf numFmtId="2" fontId="111" fillId="33" borderId="17" xfId="0" applyNumberFormat="1" applyFont="1" applyFill="1" applyBorder="1" applyAlignment="1">
      <alignment horizontal="center" vertical="center"/>
    </xf>
    <xf numFmtId="0" fontId="95" fillId="31" borderId="17" xfId="0" applyFont="1" applyFill="1" applyBorder="1" applyAlignment="1">
      <alignment vertical="center"/>
    </xf>
    <xf numFmtId="0" fontId="117" fillId="3" borderId="0" xfId="2" applyFont="1" applyFill="1" applyProtection="1">
      <protection hidden="1"/>
    </xf>
    <xf numFmtId="0" fontId="10" fillId="14" borderId="14" xfId="2" applyFont="1" applyFill="1" applyBorder="1" applyAlignment="1" applyProtection="1">
      <alignment horizontal="center" vertical="center"/>
      <protection hidden="1"/>
    </xf>
    <xf numFmtId="0" fontId="10" fillId="14" borderId="3" xfId="2" applyFont="1" applyFill="1" applyBorder="1" applyAlignment="1" applyProtection="1">
      <alignment horizontal="center" vertical="center"/>
      <protection hidden="1"/>
    </xf>
    <xf numFmtId="0" fontId="118" fillId="14" borderId="3" xfId="16" applyFont="1" applyFill="1" applyBorder="1" applyAlignment="1">
      <alignment horizontal="center" vertical="center"/>
    </xf>
    <xf numFmtId="0" fontId="119" fillId="14" borderId="3" xfId="16" applyFont="1" applyFill="1" applyBorder="1" applyAlignment="1">
      <alignment horizontal="center" vertical="center"/>
    </xf>
    <xf numFmtId="0" fontId="120" fillId="13" borderId="19" xfId="2" applyFont="1" applyFill="1" applyBorder="1" applyAlignment="1" applyProtection="1">
      <alignment horizontal="center" vertical="center"/>
      <protection hidden="1"/>
    </xf>
    <xf numFmtId="0" fontId="120" fillId="13" borderId="0" xfId="2" applyFont="1" applyFill="1" applyAlignment="1" applyProtection="1">
      <alignment horizontal="center" vertical="center"/>
      <protection hidden="1"/>
    </xf>
    <xf numFmtId="0" fontId="121" fillId="13" borderId="0" xfId="16" applyFont="1" applyFill="1" applyAlignment="1">
      <alignment horizontal="center" vertical="center"/>
    </xf>
    <xf numFmtId="0" fontId="121" fillId="13" borderId="20" xfId="16" applyFont="1" applyFill="1" applyBorder="1" applyAlignment="1">
      <alignment horizontal="center" vertical="center"/>
    </xf>
    <xf numFmtId="0" fontId="123" fillId="13" borderId="20" xfId="2" applyFont="1" applyFill="1" applyBorder="1" applyAlignment="1" applyProtection="1">
      <alignment horizontal="center" vertical="center"/>
      <protection hidden="1"/>
    </xf>
    <xf numFmtId="0" fontId="122" fillId="13" borderId="20" xfId="16" applyFont="1" applyFill="1" applyBorder="1" applyAlignment="1">
      <alignment horizontal="center" vertical="center"/>
    </xf>
    <xf numFmtId="0" fontId="121" fillId="13" borderId="0" xfId="16" applyFont="1" applyFill="1" applyAlignment="1">
      <alignment vertical="center"/>
    </xf>
    <xf numFmtId="43" fontId="124" fillId="13" borderId="20" xfId="61" applyFont="1" applyFill="1" applyBorder="1" applyProtection="1">
      <protection hidden="1"/>
    </xf>
    <xf numFmtId="0" fontId="124" fillId="13" borderId="20" xfId="2" applyFont="1" applyFill="1" applyBorder="1" applyProtection="1">
      <protection hidden="1"/>
    </xf>
    <xf numFmtId="0" fontId="79" fillId="26" borderId="45" xfId="67" applyFont="1" applyFill="1" applyBorder="1" applyAlignment="1">
      <alignment horizontal="center" vertical="center" wrapText="1"/>
    </xf>
    <xf numFmtId="0" fontId="79" fillId="26" borderId="1" xfId="67" applyFont="1" applyFill="1" applyBorder="1" applyAlignment="1">
      <alignment horizontal="left" vertical="center" wrapText="1"/>
    </xf>
    <xf numFmtId="0" fontId="79" fillId="26" borderId="1" xfId="67" applyFont="1" applyFill="1" applyBorder="1" applyAlignment="1">
      <alignment horizontal="center" vertical="center" wrapText="1"/>
    </xf>
    <xf numFmtId="0" fontId="68" fillId="2" borderId="45" xfId="0" applyFont="1" applyFill="1" applyBorder="1" applyAlignment="1">
      <alignment horizontal="center" vertical="center" wrapText="1"/>
    </xf>
    <xf numFmtId="0" fontId="68" fillId="2" borderId="1" xfId="0" applyFont="1" applyFill="1" applyBorder="1" applyAlignment="1">
      <alignment horizontal="left" vertical="center" wrapText="1"/>
    </xf>
    <xf numFmtId="0" fontId="68" fillId="2" borderId="1" xfId="0" applyFont="1" applyFill="1" applyBorder="1" applyAlignment="1">
      <alignment horizontal="center" vertical="center" wrapText="1"/>
    </xf>
    <xf numFmtId="0" fontId="68" fillId="2" borderId="45" xfId="0" applyFont="1" applyFill="1" applyBorder="1" applyAlignment="1">
      <alignment horizontal="center" vertical="center"/>
    </xf>
    <xf numFmtId="0" fontId="93" fillId="3" borderId="6" xfId="0" applyFont="1" applyFill="1" applyBorder="1" applyAlignment="1">
      <alignment vertical="center"/>
    </xf>
    <xf numFmtId="0" fontId="30" fillId="13" borderId="20" xfId="16" applyFont="1" applyFill="1" applyBorder="1" applyAlignment="1">
      <alignment horizontal="left" vertical="center"/>
    </xf>
    <xf numFmtId="0" fontId="47" fillId="14" borderId="3" xfId="16" applyFont="1" applyFill="1" applyBorder="1" applyAlignment="1">
      <alignment horizontal="left" vertical="center"/>
    </xf>
    <xf numFmtId="0" fontId="34" fillId="17" borderId="0" xfId="16" applyFont="1" applyFill="1" applyAlignment="1">
      <alignment horizontal="right" vertical="center" wrapText="1"/>
    </xf>
    <xf numFmtId="2" fontId="33" fillId="17" borderId="0" xfId="2" applyNumberFormat="1" applyFont="1" applyFill="1" applyAlignment="1" applyProtection="1">
      <alignment horizontal="center" vertical="center" wrapText="1"/>
      <protection hidden="1"/>
    </xf>
    <xf numFmtId="2" fontId="33" fillId="17" borderId="0" xfId="2" applyNumberFormat="1" applyFont="1" applyFill="1" applyAlignment="1" applyProtection="1">
      <alignment horizontal="left" vertical="center" wrapText="1"/>
      <protection hidden="1"/>
    </xf>
    <xf numFmtId="0" fontId="33" fillId="17" borderId="0" xfId="2" applyFont="1" applyFill="1" applyAlignment="1" applyProtection="1">
      <alignment horizontal="center" vertical="center" wrapText="1"/>
      <protection hidden="1"/>
    </xf>
    <xf numFmtId="0" fontId="7" fillId="13" borderId="20" xfId="2" applyFont="1" applyFill="1" applyBorder="1" applyProtection="1">
      <protection hidden="1"/>
    </xf>
    <xf numFmtId="0" fontId="7" fillId="14" borderId="3" xfId="2" applyFont="1" applyFill="1" applyBorder="1" applyProtection="1">
      <protection hidden="1"/>
    </xf>
    <xf numFmtId="0" fontId="16" fillId="17" borderId="0" xfId="2" applyFont="1" applyFill="1" applyAlignment="1" applyProtection="1">
      <alignment horizontal="center" vertical="center"/>
      <protection hidden="1"/>
    </xf>
    <xf numFmtId="0" fontId="7" fillId="6" borderId="0" xfId="5" applyFont="1" applyFill="1"/>
    <xf numFmtId="44" fontId="89" fillId="3" borderId="0" xfId="15" applyFont="1" applyFill="1" applyAlignment="1" applyProtection="1">
      <alignment horizontal="center" vertical="center"/>
      <protection hidden="1"/>
    </xf>
    <xf numFmtId="43" fontId="126" fillId="3" borderId="0" xfId="61" applyFont="1" applyFill="1" applyAlignment="1" applyProtection="1">
      <alignment horizontal="left"/>
      <protection hidden="1"/>
    </xf>
    <xf numFmtId="43" fontId="126" fillId="3" borderId="0" xfId="61" applyFont="1" applyFill="1" applyProtection="1">
      <protection hidden="1"/>
    </xf>
    <xf numFmtId="0" fontId="126" fillId="3" borderId="0" xfId="2" applyFont="1" applyFill="1" applyProtection="1">
      <protection hidden="1"/>
    </xf>
    <xf numFmtId="0" fontId="127" fillId="3" borderId="0" xfId="2" applyFont="1" applyFill="1" applyProtection="1">
      <protection hidden="1"/>
    </xf>
    <xf numFmtId="0" fontId="127" fillId="3" borderId="0" xfId="2" applyFont="1" applyFill="1" applyAlignment="1" applyProtection="1">
      <alignment horizontal="center" vertical="center"/>
      <protection hidden="1"/>
    </xf>
    <xf numFmtId="4" fontId="127" fillId="3" borderId="0" xfId="2" applyNumberFormat="1" applyFont="1" applyFill="1" applyAlignment="1" applyProtection="1">
      <alignment horizontal="center" vertical="center"/>
      <protection hidden="1"/>
    </xf>
    <xf numFmtId="44" fontId="127" fillId="3" borderId="0" xfId="15" applyFont="1" applyFill="1" applyProtection="1">
      <protection hidden="1"/>
    </xf>
    <xf numFmtId="4" fontId="127" fillId="3" borderId="0" xfId="2" applyNumberFormat="1" applyFont="1" applyFill="1" applyProtection="1">
      <protection hidden="1"/>
    </xf>
    <xf numFmtId="43" fontId="127" fillId="3" borderId="0" xfId="61" applyFont="1" applyFill="1" applyAlignment="1" applyProtection="1">
      <alignment horizontal="left"/>
      <protection hidden="1"/>
    </xf>
    <xf numFmtId="43" fontId="127" fillId="3" borderId="0" xfId="61" applyFont="1" applyFill="1" applyProtection="1">
      <protection hidden="1"/>
    </xf>
    <xf numFmtId="0" fontId="93" fillId="34" borderId="12" xfId="0" applyFont="1" applyFill="1" applyBorder="1" applyAlignment="1">
      <alignment horizontal="center" vertical="center"/>
    </xf>
    <xf numFmtId="0" fontId="93" fillId="35" borderId="6" xfId="0" applyFont="1" applyFill="1" applyBorder="1" applyAlignment="1">
      <alignment vertical="center" wrapText="1"/>
    </xf>
    <xf numFmtId="44" fontId="93" fillId="35" borderId="6" xfId="15" applyFont="1" applyFill="1" applyBorder="1" applyAlignment="1">
      <alignment vertical="center" wrapText="1"/>
    </xf>
    <xf numFmtId="0" fontId="93" fillId="38" borderId="6" xfId="0" applyFont="1" applyFill="1" applyBorder="1" applyAlignment="1">
      <alignment vertical="center" wrapText="1"/>
    </xf>
    <xf numFmtId="43" fontId="94" fillId="3" borderId="0" xfId="61" applyFont="1" applyFill="1" applyAlignment="1" applyProtection="1">
      <alignment horizontal="center" vertical="center"/>
      <protection hidden="1"/>
    </xf>
    <xf numFmtId="0" fontId="94" fillId="3" borderId="0" xfId="2" applyFont="1" applyFill="1" applyAlignment="1" applyProtection="1">
      <alignment horizontal="center" vertical="center"/>
      <protection hidden="1"/>
    </xf>
    <xf numFmtId="0" fontId="91" fillId="34" borderId="12" xfId="0" applyFont="1" applyFill="1" applyBorder="1" applyAlignment="1">
      <alignment horizontal="center" vertical="center"/>
    </xf>
    <xf numFmtId="0" fontId="93" fillId="34" borderId="6" xfId="0" applyFont="1" applyFill="1" applyBorder="1" applyAlignment="1">
      <alignment vertical="center" wrapText="1"/>
    </xf>
    <xf numFmtId="2" fontId="93" fillId="34" borderId="17" xfId="0" applyNumberFormat="1" applyFont="1" applyFill="1" applyBorder="1" applyAlignment="1">
      <alignment horizontal="center" vertical="center"/>
    </xf>
    <xf numFmtId="0" fontId="93" fillId="34" borderId="6" xfId="0" applyFont="1" applyFill="1" applyBorder="1" applyAlignment="1">
      <alignment horizontal="center" vertical="center"/>
    </xf>
    <xf numFmtId="0" fontId="93" fillId="3" borderId="6" xfId="0" applyFont="1" applyFill="1" applyBorder="1" applyAlignment="1">
      <alignment vertical="center" wrapText="1"/>
    </xf>
    <xf numFmtId="9" fontId="96" fillId="37" borderId="16" xfId="17" applyFont="1" applyFill="1" applyBorder="1" applyAlignment="1">
      <alignment vertical="center"/>
    </xf>
    <xf numFmtId="9" fontId="96" fillId="33" borderId="6" xfId="17" applyFont="1" applyFill="1" applyBorder="1" applyAlignment="1">
      <alignment vertical="center" wrapText="1"/>
    </xf>
    <xf numFmtId="9" fontId="125" fillId="35" borderId="6" xfId="17" applyFont="1" applyFill="1" applyBorder="1" applyAlignment="1">
      <alignment vertical="center" wrapText="1"/>
    </xf>
    <xf numFmtId="44" fontId="93" fillId="38" borderId="6" xfId="0" applyNumberFormat="1" applyFont="1" applyFill="1" applyBorder="1" applyAlignment="1">
      <alignment vertical="center" wrapText="1"/>
    </xf>
    <xf numFmtId="44" fontId="93" fillId="38" borderId="6" xfId="15" applyFont="1" applyFill="1" applyBorder="1" applyAlignment="1">
      <alignment vertical="center" wrapText="1"/>
    </xf>
    <xf numFmtId="44" fontId="105" fillId="38" borderId="6" xfId="15" applyFont="1" applyFill="1" applyBorder="1" applyAlignment="1">
      <alignment vertical="center" wrapText="1"/>
    </xf>
    <xf numFmtId="10" fontId="83" fillId="3" borderId="6" xfId="17" applyNumberFormat="1" applyFont="1" applyFill="1" applyBorder="1" applyAlignment="1">
      <alignment vertical="center" wrapText="1"/>
    </xf>
    <xf numFmtId="0" fontId="128" fillId="3" borderId="12" xfId="0" applyFont="1" applyFill="1" applyBorder="1" applyAlignment="1">
      <alignment horizontal="center" vertical="center"/>
    </xf>
    <xf numFmtId="0" fontId="56" fillId="14" borderId="3" xfId="16" applyFont="1" applyFill="1" applyBorder="1" applyAlignment="1">
      <alignment horizontal="center" vertical="center"/>
    </xf>
    <xf numFmtId="10" fontId="93" fillId="6" borderId="17" xfId="17" applyNumberFormat="1" applyFont="1" applyFill="1" applyBorder="1" applyAlignment="1">
      <alignment vertical="center" wrapText="1"/>
    </xf>
    <xf numFmtId="0" fontId="91" fillId="3" borderId="12" xfId="0" applyFont="1" applyFill="1" applyBorder="1" applyAlignment="1">
      <alignment horizontal="center" vertical="center"/>
    </xf>
    <xf numFmtId="0" fontId="91" fillId="28" borderId="6" xfId="0" applyFont="1" applyFill="1" applyBorder="1" applyAlignment="1">
      <alignment vertical="center" wrapText="1"/>
    </xf>
    <xf numFmtId="0" fontId="91" fillId="33" borderId="6" xfId="0" applyFont="1" applyFill="1" applyBorder="1" applyAlignment="1">
      <alignment vertical="center" wrapText="1"/>
    </xf>
    <xf numFmtId="0" fontId="91" fillId="33" borderId="17" xfId="0" applyFont="1" applyFill="1" applyBorder="1" applyAlignment="1">
      <alignment horizontal="center" vertical="center"/>
    </xf>
    <xf numFmtId="0" fontId="91" fillId="33" borderId="6" xfId="0" applyFont="1" applyFill="1" applyBorder="1" applyAlignment="1">
      <alignment horizontal="center" vertical="center"/>
    </xf>
    <xf numFmtId="44" fontId="91" fillId="33" borderId="6" xfId="15" applyFont="1" applyFill="1" applyBorder="1" applyAlignment="1">
      <alignment horizontal="center" vertical="center"/>
    </xf>
    <xf numFmtId="0" fontId="93" fillId="35" borderId="6" xfId="0" applyFont="1" applyFill="1" applyBorder="1" applyAlignment="1">
      <alignment horizontal="center" vertical="center" wrapText="1"/>
    </xf>
    <xf numFmtId="9" fontId="93" fillId="35" borderId="6" xfId="17" applyFont="1" applyFill="1" applyBorder="1" applyAlignment="1">
      <alignment vertical="center" wrapText="1"/>
    </xf>
    <xf numFmtId="9" fontId="91" fillId="33" borderId="6" xfId="17" applyFont="1" applyFill="1" applyBorder="1" applyAlignment="1">
      <alignment vertical="center" wrapText="1"/>
    </xf>
    <xf numFmtId="4" fontId="93" fillId="3" borderId="17" xfId="2" applyNumberFormat="1" applyFont="1" applyFill="1" applyBorder="1" applyAlignment="1">
      <alignment horizontal="center" vertical="center"/>
    </xf>
    <xf numFmtId="4" fontId="93" fillId="3" borderId="6" xfId="2" applyNumberFormat="1" applyFont="1" applyFill="1" applyBorder="1" applyAlignment="1">
      <alignment horizontal="center" vertical="center"/>
    </xf>
    <xf numFmtId="0" fontId="93" fillId="40" borderId="17" xfId="0" applyFont="1" applyFill="1" applyBorder="1" applyAlignment="1">
      <alignment horizontal="center" vertical="center"/>
    </xf>
    <xf numFmtId="0" fontId="105" fillId="3" borderId="6" xfId="0" applyFont="1" applyFill="1" applyBorder="1" applyAlignment="1">
      <alignment vertical="center" wrapText="1"/>
    </xf>
    <xf numFmtId="0" fontId="105" fillId="40" borderId="6" xfId="0" applyFont="1" applyFill="1" applyBorder="1" applyAlignment="1">
      <alignment vertical="center" wrapText="1"/>
    </xf>
    <xf numFmtId="2" fontId="105" fillId="40" borderId="17" xfId="0" applyNumberFormat="1" applyFont="1" applyFill="1" applyBorder="1" applyAlignment="1">
      <alignment horizontal="center" vertical="center"/>
    </xf>
    <xf numFmtId="0" fontId="105" fillId="40" borderId="6" xfId="0" applyFont="1" applyFill="1" applyBorder="1" applyAlignment="1">
      <alignment horizontal="center" vertical="center"/>
    </xf>
    <xf numFmtId="0" fontId="93" fillId="40" borderId="6" xfId="0" applyFont="1" applyFill="1" applyBorder="1" applyAlignment="1">
      <alignment vertical="center" wrapText="1"/>
    </xf>
    <xf numFmtId="2" fontId="93" fillId="40" borderId="17" xfId="0" applyNumberFormat="1" applyFont="1" applyFill="1" applyBorder="1" applyAlignment="1">
      <alignment horizontal="center" vertical="center"/>
    </xf>
    <xf numFmtId="0" fontId="93" fillId="40" borderId="6" xfId="0" applyFont="1" applyFill="1" applyBorder="1" applyAlignment="1">
      <alignment horizontal="center" vertical="center"/>
    </xf>
    <xf numFmtId="0" fontId="83" fillId="6" borderId="0" xfId="0" applyFont="1" applyFill="1" applyAlignment="1">
      <alignment horizontal="right"/>
    </xf>
    <xf numFmtId="0" fontId="102" fillId="6" borderId="0" xfId="0" applyFont="1" applyFill="1"/>
    <xf numFmtId="2" fontId="4" fillId="3" borderId="1" xfId="8" applyNumberFormat="1" applyFont="1" applyFill="1" applyBorder="1" applyAlignment="1">
      <alignment horizontal="center"/>
    </xf>
    <xf numFmtId="2" fontId="129" fillId="41" borderId="1" xfId="0" applyNumberFormat="1" applyFont="1" applyFill="1" applyBorder="1" applyAlignment="1">
      <alignment horizontal="center"/>
    </xf>
    <xf numFmtId="2" fontId="129" fillId="46" borderId="1" xfId="0" applyNumberFormat="1" applyFont="1" applyFill="1" applyBorder="1" applyAlignment="1">
      <alignment horizontal="center"/>
    </xf>
    <xf numFmtId="2" fontId="8" fillId="41" borderId="1" xfId="0" applyNumberFormat="1" applyFont="1" applyFill="1" applyBorder="1" applyAlignment="1">
      <alignment horizontal="center"/>
    </xf>
    <xf numFmtId="0" fontId="4" fillId="6" borderId="0" xfId="8" applyFont="1" applyFill="1"/>
    <xf numFmtId="0" fontId="4" fillId="6" borderId="18" xfId="8" applyFont="1" applyFill="1" applyBorder="1" applyAlignment="1">
      <alignment horizontal="center"/>
    </xf>
    <xf numFmtId="0" fontId="4" fillId="6" borderId="0" xfId="8" applyFont="1" applyFill="1" applyAlignment="1">
      <alignment horizontal="center"/>
    </xf>
    <xf numFmtId="0" fontId="0" fillId="20" borderId="1" xfId="0" applyFill="1" applyBorder="1" applyAlignment="1">
      <alignment horizontal="left"/>
    </xf>
    <xf numFmtId="2" fontId="0" fillId="20" borderId="1" xfId="0" applyNumberFormat="1" applyFill="1" applyBorder="1" applyAlignment="1">
      <alignment horizontal="center"/>
    </xf>
    <xf numFmtId="2" fontId="69" fillId="20" borderId="1" xfId="8" applyNumberFormat="1" applyFont="1" applyFill="1" applyBorder="1" applyAlignment="1">
      <alignment horizontal="center" vertical="center" wrapText="1"/>
    </xf>
    <xf numFmtId="2" fontId="70" fillId="20" borderId="1" xfId="8" applyNumberFormat="1" applyFont="1" applyFill="1" applyBorder="1" applyAlignment="1">
      <alignment horizontal="center" vertical="center" wrapText="1"/>
    </xf>
    <xf numFmtId="2" fontId="71" fillId="20" borderId="1" xfId="8" applyNumberFormat="1" applyFont="1" applyFill="1" applyBorder="1" applyAlignment="1">
      <alignment horizontal="center" vertical="center" wrapText="1"/>
    </xf>
    <xf numFmtId="2" fontId="2" fillId="20" borderId="1" xfId="8" applyNumberFormat="1" applyFill="1" applyBorder="1" applyAlignment="1">
      <alignment horizontal="center" vertical="center" wrapText="1"/>
    </xf>
    <xf numFmtId="2" fontId="69" fillId="9" borderId="1" xfId="8" applyNumberFormat="1" applyFont="1" applyFill="1" applyBorder="1" applyAlignment="1">
      <alignment horizontal="center" vertical="center" wrapText="1"/>
    </xf>
    <xf numFmtId="2" fontId="72" fillId="9" borderId="1" xfId="8" applyNumberFormat="1" applyFont="1" applyFill="1" applyBorder="1" applyAlignment="1">
      <alignment horizontal="center" vertical="center" wrapText="1"/>
    </xf>
    <xf numFmtId="2" fontId="2" fillId="21" borderId="1" xfId="8" applyNumberFormat="1" applyFill="1" applyBorder="1" applyAlignment="1">
      <alignment horizontal="center" vertical="center" wrapText="1"/>
    </xf>
    <xf numFmtId="0" fontId="0" fillId="20" borderId="1" xfId="0" applyFill="1" applyBorder="1" applyAlignment="1">
      <alignment horizontal="left" wrapText="1"/>
    </xf>
    <xf numFmtId="0" fontId="75" fillId="6" borderId="0" xfId="0" applyFont="1" applyFill="1"/>
    <xf numFmtId="0" fontId="80" fillId="6" borderId="44" xfId="0" applyFont="1" applyFill="1" applyBorder="1" applyAlignment="1">
      <alignment horizontal="center" vertical="center"/>
    </xf>
    <xf numFmtId="0" fontId="80" fillId="6" borderId="41" xfId="0" applyFont="1" applyFill="1" applyBorder="1" applyAlignment="1">
      <alignment horizontal="left" vertical="center" wrapText="1"/>
    </xf>
    <xf numFmtId="0" fontId="80" fillId="6" borderId="41" xfId="0" applyFont="1" applyFill="1" applyBorder="1" applyAlignment="1">
      <alignment horizontal="center" vertical="center"/>
    </xf>
    <xf numFmtId="168" fontId="80" fillId="6" borderId="41" xfId="0" applyNumberFormat="1" applyFont="1" applyFill="1" applyBorder="1" applyAlignment="1">
      <alignment horizontal="center" vertical="center"/>
    </xf>
    <xf numFmtId="0" fontId="80" fillId="6" borderId="45" xfId="0" applyFont="1" applyFill="1" applyBorder="1" applyAlignment="1">
      <alignment horizontal="center" vertical="center"/>
    </xf>
    <xf numFmtId="0" fontId="80" fillId="6" borderId="1" xfId="0" applyFont="1" applyFill="1" applyBorder="1" applyAlignment="1">
      <alignment horizontal="left" vertical="center" wrapText="1"/>
    </xf>
    <xf numFmtId="0" fontId="80" fillId="6" borderId="1" xfId="0" applyFont="1" applyFill="1" applyBorder="1" applyAlignment="1">
      <alignment horizontal="center" vertical="center"/>
    </xf>
    <xf numFmtId="168" fontId="80" fillId="6" borderId="1" xfId="0" applyNumberFormat="1" applyFont="1" applyFill="1" applyBorder="1" applyAlignment="1">
      <alignment horizontal="center" vertical="center"/>
    </xf>
    <xf numFmtId="0" fontId="80" fillId="6" borderId="18" xfId="0" applyFont="1" applyFill="1" applyBorder="1" applyAlignment="1">
      <alignment horizontal="center" vertical="center"/>
    </xf>
    <xf numFmtId="0" fontId="80" fillId="6" borderId="0" xfId="0" applyFont="1" applyFill="1" applyAlignment="1">
      <alignment horizontal="left" vertical="center" wrapText="1"/>
    </xf>
    <xf numFmtId="0" fontId="80" fillId="6" borderId="0" xfId="0" applyFont="1" applyFill="1" applyAlignment="1">
      <alignment horizontal="center" vertical="center"/>
    </xf>
    <xf numFmtId="168" fontId="80" fillId="6" borderId="0" xfId="0" applyNumberFormat="1" applyFont="1" applyFill="1" applyAlignment="1">
      <alignment horizontal="center" vertical="center"/>
    </xf>
    <xf numFmtId="0" fontId="81" fillId="24" borderId="45" xfId="67" applyFont="1" applyFill="1" applyBorder="1" applyAlignment="1">
      <alignment horizontal="center" vertical="center" wrapText="1"/>
    </xf>
    <xf numFmtId="0" fontId="81" fillId="24" borderId="1" xfId="67" applyFont="1" applyFill="1" applyBorder="1" applyAlignment="1">
      <alignment horizontal="left" vertical="center" wrapText="1"/>
    </xf>
    <xf numFmtId="0" fontId="81" fillId="24" borderId="1" xfId="67" applyFont="1" applyFill="1" applyBorder="1" applyAlignment="1">
      <alignment horizontal="center" vertical="center" wrapText="1"/>
    </xf>
    <xf numFmtId="168" fontId="81" fillId="24" borderId="1" xfId="67" applyNumberFormat="1" applyFont="1" applyFill="1" applyBorder="1" applyAlignment="1">
      <alignment horizontal="center" vertical="center" wrapText="1"/>
    </xf>
    <xf numFmtId="0" fontId="80" fillId="6" borderId="45" xfId="0" applyFont="1" applyFill="1" applyBorder="1" applyAlignment="1">
      <alignment horizontal="center" vertical="center" wrapText="1"/>
    </xf>
    <xf numFmtId="0" fontId="80" fillId="6" borderId="1" xfId="0" applyFont="1" applyFill="1" applyBorder="1" applyAlignment="1">
      <alignment horizontal="center" vertical="center" wrapText="1"/>
    </xf>
    <xf numFmtId="168" fontId="80" fillId="6" borderId="1" xfId="0" applyNumberFormat="1" applyFont="1" applyFill="1" applyBorder="1" applyAlignment="1">
      <alignment horizontal="center" vertical="center" wrapText="1"/>
    </xf>
    <xf numFmtId="168" fontId="80" fillId="6" borderId="1" xfId="0" applyNumberFormat="1" applyFont="1" applyFill="1" applyBorder="1" applyAlignment="1">
      <alignment horizontal="left" vertical="center" wrapText="1"/>
    </xf>
    <xf numFmtId="0" fontId="80" fillId="6" borderId="0" xfId="0" applyFont="1" applyFill="1" applyAlignment="1">
      <alignment horizontal="left" vertical="center"/>
    </xf>
    <xf numFmtId="168" fontId="80" fillId="6" borderId="45" xfId="0" applyNumberFormat="1" applyFont="1" applyFill="1" applyBorder="1" applyAlignment="1">
      <alignment horizontal="center" vertical="center" wrapText="1"/>
    </xf>
    <xf numFmtId="4" fontId="80" fillId="6" borderId="45" xfId="0" applyNumberFormat="1" applyFont="1" applyFill="1" applyBorder="1" applyAlignment="1">
      <alignment horizontal="center" vertical="center" wrapText="1"/>
    </xf>
    <xf numFmtId="169" fontId="80" fillId="6" borderId="1" xfId="0" applyNumberFormat="1" applyFont="1" applyFill="1" applyBorder="1" applyAlignment="1">
      <alignment horizontal="center" vertical="center" wrapText="1"/>
    </xf>
    <xf numFmtId="0" fontId="79" fillId="25" borderId="45" xfId="67" applyFont="1" applyFill="1" applyBorder="1" applyAlignment="1">
      <alignment horizontal="center" vertical="center" wrapText="1"/>
    </xf>
    <xf numFmtId="0" fontId="79" fillId="25" borderId="1" xfId="67" applyFont="1" applyFill="1" applyBorder="1" applyAlignment="1">
      <alignment horizontal="left" vertical="center" wrapText="1"/>
    </xf>
    <xf numFmtId="0" fontId="79" fillId="25" borderId="1" xfId="67" applyFont="1" applyFill="1" applyBorder="1" applyAlignment="1">
      <alignment horizontal="center" vertical="center" wrapText="1"/>
    </xf>
    <xf numFmtId="4" fontId="79" fillId="25" borderId="1" xfId="67" applyNumberFormat="1" applyFont="1" applyFill="1" applyBorder="1" applyAlignment="1">
      <alignment horizontal="center" vertical="center" wrapText="1"/>
    </xf>
    <xf numFmtId="4" fontId="81" fillId="24" borderId="1" xfId="67" applyNumberFormat="1" applyFont="1" applyFill="1" applyBorder="1" applyAlignment="1">
      <alignment horizontal="center" vertical="center" wrapText="1"/>
    </xf>
    <xf numFmtId="0" fontId="81" fillId="24" borderId="18" xfId="67" applyFont="1" applyFill="1" applyBorder="1" applyAlignment="1">
      <alignment horizontal="center" vertical="center" wrapText="1"/>
    </xf>
    <xf numFmtId="0" fontId="81" fillId="24" borderId="0" xfId="67" applyFont="1" applyFill="1" applyAlignment="1">
      <alignment horizontal="left" vertical="center" wrapText="1"/>
    </xf>
    <xf numFmtId="0" fontId="81" fillId="24" borderId="0" xfId="67" applyFont="1" applyFill="1" applyAlignment="1">
      <alignment horizontal="center" vertical="center" wrapText="1"/>
    </xf>
    <xf numFmtId="4" fontId="81" fillId="24" borderId="0" xfId="67" applyNumberFormat="1" applyFont="1" applyFill="1" applyAlignment="1">
      <alignment horizontal="center" vertical="center" wrapText="1"/>
    </xf>
    <xf numFmtId="0" fontId="79" fillId="24" borderId="1" xfId="67" applyFont="1" applyFill="1" applyBorder="1" applyAlignment="1">
      <alignment horizontal="center" vertical="center" wrapText="1"/>
    </xf>
    <xf numFmtId="169" fontId="80" fillId="6" borderId="1" xfId="0" applyNumberFormat="1" applyFont="1" applyFill="1" applyBorder="1" applyAlignment="1">
      <alignment horizontal="center" vertical="center"/>
    </xf>
    <xf numFmtId="169" fontId="80" fillId="6" borderId="0" xfId="0" applyNumberFormat="1" applyFont="1" applyFill="1" applyAlignment="1">
      <alignment horizontal="center" vertical="center"/>
    </xf>
    <xf numFmtId="168" fontId="80" fillId="6" borderId="18" xfId="0" applyNumberFormat="1" applyFont="1" applyFill="1" applyBorder="1" applyAlignment="1">
      <alignment horizontal="center" vertical="center" wrapText="1"/>
    </xf>
    <xf numFmtId="168" fontId="80" fillId="6" borderId="0" xfId="0" applyNumberFormat="1" applyFont="1" applyFill="1" applyAlignment="1">
      <alignment horizontal="left" vertical="center" wrapText="1"/>
    </xf>
    <xf numFmtId="168" fontId="80" fillId="6" borderId="0" xfId="0" applyNumberFormat="1" applyFont="1" applyFill="1" applyAlignment="1">
      <alignment horizontal="center" vertical="center" wrapText="1"/>
    </xf>
    <xf numFmtId="0" fontId="82" fillId="26" borderId="1" xfId="67" applyFont="1" applyFill="1" applyBorder="1" applyAlignment="1">
      <alignment horizontal="center" vertical="center" wrapText="1"/>
    </xf>
    <xf numFmtId="0" fontId="82" fillId="26" borderId="1" xfId="67" applyFont="1" applyFill="1" applyBorder="1" applyAlignment="1">
      <alignment horizontal="left" vertical="center" wrapText="1"/>
    </xf>
    <xf numFmtId="4" fontId="82" fillId="26" borderId="1" xfId="67" applyNumberFormat="1" applyFont="1" applyFill="1" applyBorder="1" applyAlignment="1">
      <alignment horizontal="center" vertical="center" wrapText="1"/>
    </xf>
    <xf numFmtId="0" fontId="67" fillId="13" borderId="1" xfId="0" applyFont="1" applyFill="1" applyBorder="1" applyAlignment="1">
      <alignment horizontal="left"/>
    </xf>
    <xf numFmtId="2" fontId="67" fillId="13" borderId="1" xfId="0" applyNumberFormat="1" applyFont="1" applyFill="1" applyBorder="1" applyAlignment="1">
      <alignment horizontal="center"/>
    </xf>
    <xf numFmtId="2" fontId="73" fillId="13" borderId="1" xfId="8" applyNumberFormat="1" applyFont="1" applyFill="1" applyBorder="1" applyAlignment="1">
      <alignment horizontal="center" vertical="center" wrapText="1"/>
    </xf>
    <xf numFmtId="2" fontId="2" fillId="42" borderId="1" xfId="8" applyNumberFormat="1" applyFill="1" applyBorder="1" applyAlignment="1">
      <alignment horizontal="center" vertical="center" wrapText="1"/>
    </xf>
    <xf numFmtId="2" fontId="69" fillId="42" borderId="1" xfId="8" applyNumberFormat="1" applyFont="1" applyFill="1" applyBorder="1" applyAlignment="1">
      <alignment horizontal="center" vertical="center" wrapText="1"/>
    </xf>
    <xf numFmtId="2" fontId="2" fillId="43" borderId="1" xfId="8" applyNumberFormat="1" applyFill="1" applyBorder="1" applyAlignment="1">
      <alignment horizontal="center" vertical="center" wrapText="1"/>
    </xf>
    <xf numFmtId="2" fontId="2" fillId="39" borderId="1" xfId="8" applyNumberFormat="1" applyFill="1" applyBorder="1" applyAlignment="1">
      <alignment horizontal="center" vertical="center" wrapText="1"/>
    </xf>
    <xf numFmtId="2" fontId="69" fillId="44" borderId="1" xfId="8" applyNumberFormat="1" applyFont="1" applyFill="1" applyBorder="1" applyAlignment="1">
      <alignment horizontal="center" vertical="center" wrapText="1"/>
    </xf>
    <xf numFmtId="2" fontId="2" fillId="44" borderId="1" xfId="8" applyNumberFormat="1" applyFill="1" applyBorder="1" applyAlignment="1">
      <alignment horizontal="center" vertical="center" wrapText="1"/>
    </xf>
    <xf numFmtId="0" fontId="67" fillId="3" borderId="0" xfId="0" applyFont="1" applyFill="1"/>
    <xf numFmtId="2" fontId="69" fillId="21" borderId="1" xfId="8" applyNumberFormat="1" applyFont="1" applyFill="1" applyBorder="1" applyAlignment="1">
      <alignment horizontal="center" vertical="center" wrapText="1"/>
    </xf>
    <xf numFmtId="0" fontId="129" fillId="45" borderId="46" xfId="0" applyFont="1" applyFill="1" applyBorder="1" applyAlignment="1">
      <alignment horizontal="center"/>
    </xf>
    <xf numFmtId="0" fontId="129" fillId="45" borderId="1" xfId="0" applyFont="1" applyFill="1" applyBorder="1" applyAlignment="1">
      <alignment horizontal="center" vertical="center"/>
    </xf>
    <xf numFmtId="0" fontId="130" fillId="0" borderId="5" xfId="0" applyFont="1" applyBorder="1" applyAlignment="1">
      <alignment horizontal="center"/>
    </xf>
    <xf numFmtId="0" fontId="130" fillId="0" borderId="1" xfId="0" applyFont="1" applyBorder="1" applyAlignment="1">
      <alignment horizontal="center"/>
    </xf>
    <xf numFmtId="0" fontId="8" fillId="45" borderId="46" xfId="0" applyFont="1" applyFill="1" applyBorder="1" applyAlignment="1">
      <alignment horizontal="center"/>
    </xf>
    <xf numFmtId="0" fontId="7" fillId="0" borderId="5" xfId="0" applyFont="1" applyBorder="1" applyAlignment="1">
      <alignment horizontal="center"/>
    </xf>
    <xf numFmtId="0" fontId="7" fillId="0" borderId="1" xfId="0" applyFont="1" applyBorder="1" applyAlignment="1">
      <alignment horizontal="center"/>
    </xf>
    <xf numFmtId="0" fontId="129" fillId="45" borderId="1" xfId="0" applyFont="1" applyFill="1" applyBorder="1" applyAlignment="1">
      <alignment horizontal="center" vertical="center" wrapText="1"/>
    </xf>
    <xf numFmtId="0" fontId="79" fillId="47" borderId="45" xfId="67" applyFont="1" applyFill="1" applyBorder="1" applyAlignment="1">
      <alignment horizontal="center" vertical="center" wrapText="1"/>
    </xf>
    <xf numFmtId="0" fontId="79" fillId="47" borderId="1" xfId="67" applyFont="1" applyFill="1" applyBorder="1" applyAlignment="1">
      <alignment horizontal="left" vertical="center" wrapText="1"/>
    </xf>
    <xf numFmtId="0" fontId="79" fillId="47" borderId="1" xfId="67" applyFont="1" applyFill="1" applyBorder="1" applyAlignment="1">
      <alignment horizontal="center" vertical="center" wrapText="1"/>
    </xf>
    <xf numFmtId="168" fontId="79" fillId="47" borderId="1" xfId="67" applyNumberFormat="1" applyFont="1" applyFill="1" applyBorder="1" applyAlignment="1">
      <alignment horizontal="center" vertical="center" wrapText="1"/>
    </xf>
    <xf numFmtId="0" fontId="68" fillId="10" borderId="45" xfId="0" applyFont="1" applyFill="1" applyBorder="1" applyAlignment="1">
      <alignment horizontal="center" vertical="center"/>
    </xf>
    <xf numFmtId="0" fontId="68" fillId="10" borderId="1" xfId="0" applyFont="1" applyFill="1" applyBorder="1" applyAlignment="1">
      <alignment horizontal="left" vertical="center" wrapText="1"/>
    </xf>
    <xf numFmtId="0" fontId="68" fillId="10" borderId="45" xfId="0" applyFont="1" applyFill="1" applyBorder="1" applyAlignment="1">
      <alignment horizontal="center" vertical="center" wrapText="1"/>
    </xf>
    <xf numFmtId="0" fontId="68" fillId="10" borderId="1" xfId="0" applyFont="1" applyFill="1" applyBorder="1" applyAlignment="1">
      <alignment horizontal="center" vertical="center" wrapText="1"/>
    </xf>
    <xf numFmtId="0" fontId="39" fillId="13" borderId="1" xfId="8" applyFont="1" applyFill="1" applyBorder="1" applyAlignment="1">
      <alignment horizontal="center" vertical="center"/>
    </xf>
    <xf numFmtId="2" fontId="129" fillId="45" borderId="1" xfId="0" applyNumberFormat="1" applyFont="1" applyFill="1" applyBorder="1" applyAlignment="1">
      <alignment horizontal="center" vertical="center"/>
    </xf>
    <xf numFmtId="2" fontId="130" fillId="0" borderId="1" xfId="0" applyNumberFormat="1" applyFont="1" applyBorder="1" applyAlignment="1">
      <alignment horizontal="center"/>
    </xf>
    <xf numFmtId="0" fontId="76" fillId="6" borderId="1" xfId="0" applyFont="1" applyFill="1" applyBorder="1" applyAlignment="1">
      <alignment horizontal="center" vertical="center"/>
    </xf>
    <xf numFmtId="0" fontId="76" fillId="6" borderId="41" xfId="0" applyFont="1" applyFill="1" applyBorder="1" applyAlignment="1">
      <alignment horizontal="center" vertical="center"/>
    </xf>
    <xf numFmtId="0" fontId="76" fillId="6" borderId="0" xfId="0" applyFont="1" applyFill="1" applyAlignment="1">
      <alignment horizontal="center"/>
    </xf>
    <xf numFmtId="0" fontId="132" fillId="18" borderId="39" xfId="8" applyFont="1" applyFill="1" applyBorder="1" applyAlignment="1">
      <alignment horizontal="center" vertical="center" wrapText="1"/>
    </xf>
    <xf numFmtId="2" fontId="132" fillId="18" borderId="40" xfId="8" applyNumberFormat="1" applyFont="1" applyFill="1" applyBorder="1" applyAlignment="1" applyProtection="1">
      <alignment horizontal="center" vertical="center" wrapText="1"/>
      <protection hidden="1"/>
    </xf>
    <xf numFmtId="2" fontId="132" fillId="18" borderId="40" xfId="8" applyNumberFormat="1" applyFont="1" applyFill="1" applyBorder="1" applyAlignment="1" applyProtection="1">
      <alignment horizontal="center" vertical="center"/>
      <protection hidden="1"/>
    </xf>
    <xf numFmtId="2" fontId="133" fillId="18" borderId="40" xfId="8" applyNumberFormat="1" applyFont="1" applyFill="1" applyBorder="1" applyAlignment="1" applyProtection="1">
      <alignment horizontal="center" vertical="center" wrapText="1"/>
      <protection hidden="1"/>
    </xf>
    <xf numFmtId="2" fontId="134" fillId="18" borderId="40" xfId="8" applyNumberFormat="1" applyFont="1" applyFill="1" applyBorder="1" applyAlignment="1" applyProtection="1">
      <alignment horizontal="center" vertical="center" wrapText="1"/>
      <protection hidden="1"/>
    </xf>
    <xf numFmtId="2" fontId="132" fillId="19" borderId="40" xfId="8" applyNumberFormat="1" applyFont="1" applyFill="1" applyBorder="1" applyAlignment="1" applyProtection="1">
      <alignment horizontal="center" vertical="center" wrapText="1"/>
      <protection hidden="1"/>
    </xf>
    <xf numFmtId="2" fontId="132" fillId="21" borderId="40" xfId="8" applyNumberFormat="1" applyFont="1" applyFill="1" applyBorder="1" applyAlignment="1" applyProtection="1">
      <alignment horizontal="center" vertical="center" wrapText="1"/>
      <protection hidden="1"/>
    </xf>
    <xf numFmtId="0" fontId="136" fillId="44" borderId="40" xfId="0" applyFont="1" applyFill="1" applyBorder="1" applyAlignment="1">
      <alignment horizontal="center" vertical="center" wrapText="1"/>
    </xf>
    <xf numFmtId="2" fontId="132" fillId="42" borderId="40" xfId="8" applyNumberFormat="1" applyFont="1" applyFill="1" applyBorder="1" applyAlignment="1" applyProtection="1">
      <alignment horizontal="center" vertical="center" wrapText="1"/>
      <protection hidden="1"/>
    </xf>
    <xf numFmtId="2" fontId="132" fillId="43" borderId="40" xfId="8" applyNumberFormat="1" applyFont="1" applyFill="1" applyBorder="1" applyAlignment="1" applyProtection="1">
      <alignment horizontal="center" vertical="center" wrapText="1"/>
      <protection hidden="1"/>
    </xf>
    <xf numFmtId="0" fontId="136" fillId="39" borderId="40" xfId="0" applyFont="1" applyFill="1" applyBorder="1" applyAlignment="1">
      <alignment horizontal="center" vertical="center" wrapText="1"/>
    </xf>
    <xf numFmtId="0" fontId="136" fillId="9" borderId="40" xfId="0" applyFont="1" applyFill="1" applyBorder="1" applyAlignment="1">
      <alignment horizontal="center" vertical="center" wrapText="1"/>
    </xf>
    <xf numFmtId="0" fontId="75" fillId="3" borderId="0" xfId="0" applyFont="1" applyFill="1"/>
    <xf numFmtId="2" fontId="7" fillId="3" borderId="1" xfId="8" applyNumberFormat="1" applyFont="1" applyFill="1" applyBorder="1" applyAlignment="1">
      <alignment horizontal="center"/>
    </xf>
    <xf numFmtId="2" fontId="8" fillId="46" borderId="1" xfId="0" applyNumberFormat="1" applyFont="1" applyFill="1" applyBorder="1" applyAlignment="1">
      <alignment horizontal="center"/>
    </xf>
    <xf numFmtId="2" fontId="2" fillId="43" borderId="1" xfId="6" applyNumberFormat="1" applyFont="1" applyFill="1" applyBorder="1" applyAlignment="1">
      <alignment horizontal="center" vertical="center" wrapText="1"/>
    </xf>
    <xf numFmtId="0" fontId="79" fillId="47" borderId="45" xfId="15" applyNumberFormat="1" applyFont="1" applyFill="1" applyBorder="1" applyAlignment="1">
      <alignment horizontal="center" vertical="center" wrapText="1"/>
    </xf>
    <xf numFmtId="44" fontId="79" fillId="47" borderId="1" xfId="15" applyFont="1" applyFill="1" applyBorder="1" applyAlignment="1">
      <alignment horizontal="left" vertical="center" wrapText="1"/>
    </xf>
    <xf numFmtId="44" fontId="79" fillId="47" borderId="1" xfId="15" applyFont="1" applyFill="1" applyBorder="1" applyAlignment="1">
      <alignment horizontal="center" vertical="center" wrapText="1"/>
    </xf>
    <xf numFmtId="168" fontId="79" fillId="26" borderId="1" xfId="67" applyNumberFormat="1" applyFont="1" applyFill="1" applyBorder="1" applyAlignment="1">
      <alignment horizontal="center" vertical="center" wrapText="1"/>
    </xf>
    <xf numFmtId="0" fontId="79" fillId="26" borderId="40" xfId="67" applyFont="1" applyFill="1" applyBorder="1" applyAlignment="1">
      <alignment horizontal="left" vertical="center" wrapText="1"/>
    </xf>
    <xf numFmtId="0" fontId="79" fillId="26" borderId="40" xfId="67" applyFont="1" applyFill="1" applyBorder="1" applyAlignment="1">
      <alignment horizontal="center" vertical="center" wrapText="1"/>
    </xf>
    <xf numFmtId="0" fontId="21" fillId="9" borderId="0" xfId="0" applyFont="1" applyFill="1" applyAlignment="1">
      <alignment horizontal="center" vertical="center" wrapText="1"/>
    </xf>
    <xf numFmtId="0" fontId="22" fillId="9" borderId="0" xfId="0" applyFont="1" applyFill="1" applyAlignment="1">
      <alignment horizontal="center" vertical="center" wrapText="1"/>
    </xf>
    <xf numFmtId="0" fontId="0" fillId="9" borderId="0" xfId="0" applyFill="1"/>
    <xf numFmtId="0" fontId="27" fillId="9" borderId="0" xfId="0" applyFont="1" applyFill="1" applyAlignment="1">
      <alignment horizontal="center" vertical="center" wrapText="1"/>
    </xf>
    <xf numFmtId="0" fontId="41" fillId="9" borderId="0" xfId="16" applyFont="1" applyFill="1" applyAlignment="1">
      <alignment horizontal="center" vertical="center"/>
    </xf>
    <xf numFmtId="0" fontId="38" fillId="9" borderId="0" xfId="16" applyFont="1" applyFill="1" applyAlignment="1">
      <alignment horizontal="center" vertical="center"/>
    </xf>
    <xf numFmtId="0" fontId="28" fillId="9" borderId="0" xfId="0" applyFont="1" applyFill="1" applyAlignment="1">
      <alignment horizontal="center" vertical="center" wrapText="1"/>
    </xf>
    <xf numFmtId="0" fontId="38" fillId="9" borderId="0" xfId="0" applyFont="1" applyFill="1" applyAlignment="1">
      <alignment horizontal="center" vertical="center" wrapText="1"/>
    </xf>
    <xf numFmtId="0" fontId="46" fillId="9" borderId="0" xfId="0" applyFont="1" applyFill="1" applyAlignment="1">
      <alignment horizontal="center" vertical="center" wrapText="1"/>
    </xf>
    <xf numFmtId="0" fontId="46" fillId="9" borderId="0" xfId="16" applyFont="1" applyFill="1" applyAlignment="1">
      <alignment horizontal="center" vertical="center"/>
    </xf>
    <xf numFmtId="0" fontId="49" fillId="9" borderId="0" xfId="16" applyFont="1" applyFill="1" applyAlignment="1">
      <alignment horizontal="center" vertical="center"/>
    </xf>
    <xf numFmtId="0" fontId="31" fillId="9" borderId="0" xfId="0" applyFont="1" applyFill="1" applyAlignment="1">
      <alignment horizontal="center" vertical="center" wrapText="1"/>
    </xf>
    <xf numFmtId="0" fontId="24" fillId="9" borderId="0" xfId="0" applyFont="1" applyFill="1" applyAlignment="1">
      <alignment horizontal="center" vertical="center" wrapText="1"/>
    </xf>
    <xf numFmtId="0" fontId="35" fillId="9" borderId="0" xfId="16" applyFont="1" applyFill="1" applyAlignment="1">
      <alignment horizontal="center" vertical="center"/>
    </xf>
    <xf numFmtId="0" fontId="24" fillId="9" borderId="0" xfId="16" applyFont="1" applyFill="1" applyAlignment="1">
      <alignment horizontal="center" vertical="center" wrapText="1"/>
    </xf>
    <xf numFmtId="0" fontId="25" fillId="9" borderId="0" xfId="0" applyFont="1" applyFill="1" applyAlignment="1">
      <alignment horizontal="center" vertical="center" wrapText="1"/>
    </xf>
    <xf numFmtId="0" fontId="24" fillId="9" borderId="0" xfId="16" applyFont="1" applyFill="1" applyAlignment="1">
      <alignment horizontal="center" vertical="center"/>
    </xf>
    <xf numFmtId="0" fontId="25" fillId="9" borderId="0" xfId="0" applyFont="1" applyFill="1" applyAlignment="1">
      <alignment horizontal="center" wrapText="1"/>
    </xf>
    <xf numFmtId="2" fontId="72" fillId="20" borderId="1" xfId="8" applyNumberFormat="1" applyFont="1" applyFill="1" applyBorder="1" applyAlignment="1">
      <alignment horizontal="center" vertical="center" wrapText="1"/>
    </xf>
    <xf numFmtId="2" fontId="50" fillId="32" borderId="1" xfId="5" applyNumberFormat="1" applyFont="1" applyFill="1" applyBorder="1" applyAlignment="1">
      <alignment horizontal="center"/>
    </xf>
    <xf numFmtId="0" fontId="11" fillId="6" borderId="0" xfId="5" applyFont="1" applyFill="1" applyAlignment="1">
      <alignment horizontal="center" vertical="center"/>
    </xf>
    <xf numFmtId="2" fontId="33" fillId="14" borderId="1" xfId="5" applyNumberFormat="1" applyFont="1" applyFill="1" applyBorder="1" applyAlignment="1">
      <alignment horizontal="center" vertical="center"/>
    </xf>
    <xf numFmtId="170" fontId="56" fillId="2" borderId="0" xfId="17" applyNumberFormat="1" applyFont="1" applyFill="1" applyAlignment="1">
      <alignment vertical="center"/>
    </xf>
    <xf numFmtId="170" fontId="47" fillId="2" borderId="38" xfId="17" applyNumberFormat="1" applyFont="1" applyFill="1" applyBorder="1" applyAlignment="1">
      <alignment horizontal="center" vertical="center"/>
    </xf>
    <xf numFmtId="170" fontId="4" fillId="2" borderId="0" xfId="17" applyNumberFormat="1" applyFont="1" applyFill="1" applyProtection="1">
      <protection hidden="1"/>
    </xf>
    <xf numFmtId="170" fontId="36" fillId="13" borderId="20" xfId="17" applyNumberFormat="1" applyFont="1" applyFill="1" applyBorder="1" applyAlignment="1">
      <alignment horizontal="center" vertical="center"/>
    </xf>
    <xf numFmtId="170" fontId="52" fillId="14" borderId="3" xfId="17" applyNumberFormat="1" applyFont="1" applyFill="1" applyBorder="1" applyAlignment="1">
      <alignment horizontal="center" vertical="center"/>
    </xf>
    <xf numFmtId="170" fontId="48" fillId="3" borderId="0" xfId="17" applyNumberFormat="1" applyFont="1" applyFill="1" applyProtection="1">
      <protection hidden="1"/>
    </xf>
    <xf numFmtId="170" fontId="87" fillId="3" borderId="0" xfId="17" applyNumberFormat="1" applyFont="1" applyFill="1" applyAlignment="1" applyProtection="1">
      <alignment horizontal="center" vertical="center"/>
      <protection hidden="1"/>
    </xf>
    <xf numFmtId="170" fontId="89" fillId="3" borderId="0" xfId="17" applyNumberFormat="1" applyFont="1" applyFill="1" applyProtection="1">
      <protection hidden="1"/>
    </xf>
    <xf numFmtId="170" fontId="66" fillId="3" borderId="0" xfId="17" applyNumberFormat="1" applyFont="1" applyFill="1" applyAlignment="1" applyProtection="1">
      <alignment horizontal="left"/>
      <protection hidden="1"/>
    </xf>
    <xf numFmtId="170" fontId="116" fillId="3" borderId="0" xfId="17" applyNumberFormat="1" applyFont="1" applyFill="1" applyAlignment="1" applyProtection="1">
      <alignment horizontal="left"/>
      <protection hidden="1"/>
    </xf>
    <xf numFmtId="170" fontId="92" fillId="3" borderId="0" xfId="17" applyNumberFormat="1" applyFont="1" applyFill="1" applyProtection="1">
      <protection hidden="1"/>
    </xf>
    <xf numFmtId="170" fontId="87" fillId="3" borderId="0" xfId="17" applyNumberFormat="1" applyFont="1" applyFill="1" applyProtection="1">
      <protection hidden="1"/>
    </xf>
    <xf numFmtId="170" fontId="94" fillId="3" borderId="0" xfId="17" applyNumberFormat="1" applyFont="1" applyFill="1" applyProtection="1">
      <protection hidden="1"/>
    </xf>
    <xf numFmtId="170" fontId="16" fillId="3" borderId="0" xfId="17" applyNumberFormat="1" applyFont="1" applyFill="1" applyAlignment="1" applyProtection="1">
      <alignment horizontal="left"/>
      <protection hidden="1"/>
    </xf>
    <xf numFmtId="170" fontId="99" fillId="3" borderId="0" xfId="17" applyNumberFormat="1" applyFont="1" applyFill="1" applyProtection="1">
      <protection hidden="1"/>
    </xf>
    <xf numFmtId="170" fontId="91" fillId="3" borderId="0" xfId="17" applyNumberFormat="1" applyFont="1" applyFill="1" applyProtection="1">
      <protection hidden="1"/>
    </xf>
    <xf numFmtId="170" fontId="100" fillId="3" borderId="0" xfId="17" applyNumberFormat="1" applyFont="1" applyFill="1" applyProtection="1">
      <protection hidden="1"/>
    </xf>
    <xf numFmtId="170" fontId="89" fillId="34" borderId="0" xfId="17" applyNumberFormat="1" applyFont="1" applyFill="1"/>
    <xf numFmtId="170" fontId="87" fillId="34" borderId="0" xfId="17" applyNumberFormat="1" applyFont="1" applyFill="1"/>
    <xf numFmtId="170" fontId="94" fillId="34" borderId="0" xfId="17" applyNumberFormat="1" applyFont="1" applyFill="1"/>
    <xf numFmtId="170" fontId="66" fillId="34" borderId="0" xfId="17" applyNumberFormat="1" applyFont="1" applyFill="1" applyAlignment="1">
      <alignment horizontal="left"/>
    </xf>
    <xf numFmtId="170" fontId="94" fillId="34" borderId="0" xfId="17" applyNumberFormat="1" applyFont="1" applyFill="1" applyAlignment="1">
      <alignment horizontal="left" vertical="center"/>
    </xf>
    <xf numFmtId="170" fontId="114" fillId="34" borderId="0" xfId="17" applyNumberFormat="1" applyFont="1" applyFill="1"/>
    <xf numFmtId="170" fontId="92" fillId="34" borderId="0" xfId="17" applyNumberFormat="1" applyFont="1" applyFill="1"/>
    <xf numFmtId="170" fontId="16" fillId="34" borderId="0" xfId="17" applyNumberFormat="1" applyFont="1" applyFill="1" applyAlignment="1">
      <alignment horizontal="left"/>
    </xf>
    <xf numFmtId="170" fontId="116" fillId="34" borderId="0" xfId="17" applyNumberFormat="1" applyFont="1" applyFill="1" applyAlignment="1">
      <alignment horizontal="left"/>
    </xf>
    <xf numFmtId="170" fontId="115" fillId="34" borderId="0" xfId="17" applyNumberFormat="1" applyFont="1" applyFill="1" applyAlignment="1">
      <alignment horizontal="left"/>
    </xf>
    <xf numFmtId="170" fontId="127" fillId="3" borderId="0" xfId="17" applyNumberFormat="1" applyFont="1" applyFill="1" applyProtection="1">
      <protection hidden="1"/>
    </xf>
    <xf numFmtId="10" fontId="11" fillId="3" borderId="0" xfId="17" applyNumberFormat="1" applyFont="1" applyFill="1" applyProtection="1">
      <protection hidden="1"/>
    </xf>
    <xf numFmtId="0" fontId="138" fillId="32" borderId="6" xfId="2" applyFont="1" applyFill="1" applyBorder="1" applyAlignment="1" applyProtection="1">
      <alignment wrapText="1"/>
      <protection hidden="1"/>
    </xf>
    <xf numFmtId="166" fontId="138" fillId="32" borderId="15" xfId="15" applyNumberFormat="1" applyFont="1" applyFill="1" applyBorder="1" applyAlignment="1">
      <alignment horizontal="center" vertical="center" wrapText="1"/>
    </xf>
    <xf numFmtId="0" fontId="138" fillId="48" borderId="6" xfId="2" applyFont="1" applyFill="1" applyBorder="1" applyAlignment="1" applyProtection="1">
      <alignment vertical="center" wrapText="1"/>
      <protection hidden="1"/>
    </xf>
    <xf numFmtId="166" fontId="138" fillId="48" borderId="15" xfId="15" applyNumberFormat="1" applyFont="1" applyFill="1" applyBorder="1" applyAlignment="1">
      <alignment horizontal="center" vertical="center" wrapText="1"/>
    </xf>
    <xf numFmtId="4" fontId="93" fillId="6" borderId="9" xfId="2" quotePrefix="1" applyNumberFormat="1" applyFont="1" applyFill="1" applyBorder="1" applyAlignment="1" applyProtection="1">
      <alignment horizontal="right" vertical="center" wrapText="1"/>
      <protection hidden="1"/>
    </xf>
    <xf numFmtId="10" fontId="137" fillId="3" borderId="6" xfId="17" applyNumberFormat="1" applyFont="1" applyFill="1" applyBorder="1" applyAlignment="1">
      <alignment vertical="center" wrapText="1"/>
    </xf>
    <xf numFmtId="0" fontId="5" fillId="6" borderId="1" xfId="5" applyFont="1" applyFill="1" applyBorder="1"/>
    <xf numFmtId="0" fontId="4" fillId="6" borderId="1" xfId="5" applyFont="1" applyFill="1" applyBorder="1"/>
    <xf numFmtId="0" fontId="4" fillId="6" borderId="1" xfId="5" applyFont="1" applyFill="1" applyBorder="1" applyAlignment="1">
      <alignment horizontal="center"/>
    </xf>
    <xf numFmtId="0" fontId="5" fillId="6" borderId="1" xfId="5" applyFont="1" applyFill="1" applyBorder="1" applyAlignment="1">
      <alignment horizontal="center"/>
    </xf>
    <xf numFmtId="0" fontId="50" fillId="14" borderId="1" xfId="5" applyFont="1" applyFill="1" applyBorder="1" applyAlignment="1">
      <alignment horizontal="center"/>
    </xf>
    <xf numFmtId="0" fontId="85" fillId="6" borderId="0" xfId="5" applyFont="1" applyFill="1" applyAlignment="1">
      <alignment horizontal="center"/>
    </xf>
    <xf numFmtId="0" fontId="85" fillId="6" borderId="0" xfId="5" applyFont="1" applyFill="1"/>
    <xf numFmtId="0" fontId="50" fillId="32" borderId="1" xfId="5" applyFont="1" applyFill="1" applyBorder="1"/>
    <xf numFmtId="0" fontId="138" fillId="32" borderId="1" xfId="5" applyFont="1" applyFill="1" applyBorder="1" applyAlignment="1">
      <alignment horizontal="center"/>
    </xf>
    <xf numFmtId="0" fontId="13" fillId="6" borderId="0" xfId="5" applyFont="1" applyFill="1" applyAlignment="1">
      <alignment horizontal="center"/>
    </xf>
    <xf numFmtId="0" fontId="50" fillId="14" borderId="1" xfId="8" applyFont="1" applyFill="1" applyBorder="1" applyAlignment="1">
      <alignment horizontal="center" vertical="center"/>
    </xf>
    <xf numFmtId="0" fontId="4" fillId="6" borderId="18" xfId="5" applyFont="1" applyFill="1" applyBorder="1" applyAlignment="1">
      <alignment horizontal="left"/>
    </xf>
    <xf numFmtId="166" fontId="91" fillId="6" borderId="10" xfId="15" applyNumberFormat="1" applyFont="1" applyFill="1" applyBorder="1" applyAlignment="1" applyProtection="1">
      <alignment horizontal="left"/>
      <protection hidden="1"/>
    </xf>
    <xf numFmtId="0" fontId="13" fillId="6" borderId="18" xfId="5" applyFont="1" applyFill="1" applyBorder="1" applyAlignment="1">
      <alignment horizontal="left"/>
    </xf>
    <xf numFmtId="0" fontId="13" fillId="6" borderId="0" xfId="5" applyFont="1" applyFill="1"/>
    <xf numFmtId="0" fontId="140" fillId="6" borderId="18" xfId="5" applyFont="1" applyFill="1" applyBorder="1" applyAlignment="1">
      <alignment horizontal="left"/>
    </xf>
    <xf numFmtId="170" fontId="139" fillId="34" borderId="0" xfId="17" applyNumberFormat="1" applyFont="1" applyFill="1"/>
    <xf numFmtId="0" fontId="22" fillId="9" borderId="0" xfId="0" applyFont="1" applyFill="1" applyAlignment="1">
      <alignment horizontal="center" vertical="center" wrapText="1"/>
    </xf>
    <xf numFmtId="0" fontId="28" fillId="9" borderId="0" xfId="0" applyFont="1" applyFill="1" applyAlignment="1">
      <alignment horizontal="center" vertical="center" wrapText="1"/>
    </xf>
    <xf numFmtId="0" fontId="24" fillId="9" borderId="0" xfId="0" applyFont="1" applyFill="1" applyAlignment="1">
      <alignment horizontal="center" vertical="center" wrapText="1"/>
    </xf>
    <xf numFmtId="0" fontId="24" fillId="3" borderId="0" xfId="0" applyFont="1" applyFill="1" applyAlignment="1">
      <alignment horizontal="center" vertical="center" wrapText="1"/>
    </xf>
    <xf numFmtId="0" fontId="39" fillId="8" borderId="14" xfId="2" applyFont="1" applyFill="1" applyBorder="1" applyAlignment="1" applyProtection="1">
      <alignment horizontal="center" vertical="center"/>
      <protection hidden="1"/>
    </xf>
    <xf numFmtId="0" fontId="39" fillId="8" borderId="3" xfId="2" applyFont="1" applyFill="1" applyBorder="1" applyAlignment="1" applyProtection="1">
      <alignment horizontal="center" vertical="center"/>
      <protection hidden="1"/>
    </xf>
    <xf numFmtId="0" fontId="39" fillId="8" borderId="13" xfId="2" applyFont="1" applyFill="1" applyBorder="1" applyAlignment="1" applyProtection="1">
      <alignment horizontal="center" vertical="center"/>
      <protection hidden="1"/>
    </xf>
    <xf numFmtId="166" fontId="5" fillId="6" borderId="14" xfId="2" applyNumberFormat="1" applyFont="1" applyFill="1" applyBorder="1" applyAlignment="1">
      <alignment horizontal="center" vertical="center"/>
    </xf>
    <xf numFmtId="166" fontId="5" fillId="6" borderId="3" xfId="2" applyNumberFormat="1" applyFont="1" applyFill="1" applyBorder="1" applyAlignment="1">
      <alignment horizontal="center" vertical="center"/>
    </xf>
    <xf numFmtId="166" fontId="5" fillId="6" borderId="13" xfId="2" applyNumberFormat="1" applyFont="1" applyFill="1" applyBorder="1" applyAlignment="1">
      <alignment horizontal="center" vertical="center"/>
    </xf>
    <xf numFmtId="0" fontId="5" fillId="8" borderId="15" xfId="2" applyFont="1" applyFill="1" applyBorder="1" applyAlignment="1">
      <alignment horizontal="left" vertical="center"/>
    </xf>
    <xf numFmtId="0" fontId="5" fillId="8" borderId="16" xfId="2" applyFont="1" applyFill="1" applyBorder="1" applyAlignment="1">
      <alignment horizontal="left" vertical="center"/>
    </xf>
    <xf numFmtId="44" fontId="5" fillId="6" borderId="14" xfId="13" applyNumberFormat="1" applyFont="1" applyFill="1" applyBorder="1" applyAlignment="1" applyProtection="1">
      <alignment horizontal="center" vertical="center"/>
      <protection hidden="1"/>
    </xf>
    <xf numFmtId="44" fontId="5" fillId="6" borderId="3" xfId="13" applyNumberFormat="1" applyFont="1" applyFill="1" applyBorder="1" applyAlignment="1" applyProtection="1">
      <alignment horizontal="center" vertical="center"/>
      <protection hidden="1"/>
    </xf>
    <xf numFmtId="44" fontId="5" fillId="6" borderId="13" xfId="13" applyNumberFormat="1" applyFont="1" applyFill="1" applyBorder="1" applyAlignment="1" applyProtection="1">
      <alignment horizontal="center" vertical="center"/>
      <protection hidden="1"/>
    </xf>
    <xf numFmtId="0" fontId="8" fillId="8" borderId="15" xfId="2" applyFont="1" applyFill="1" applyBorder="1" applyAlignment="1">
      <alignment horizontal="left" vertical="center"/>
    </xf>
    <xf numFmtId="0" fontId="8" fillId="8" borderId="16" xfId="2" applyFont="1" applyFill="1" applyBorder="1" applyAlignment="1">
      <alignment horizontal="left" vertical="center"/>
    </xf>
    <xf numFmtId="0" fontId="8" fillId="8" borderId="15" xfId="2" applyFont="1" applyFill="1" applyBorder="1" applyAlignment="1">
      <alignment horizontal="left" vertical="center" wrapText="1"/>
    </xf>
    <xf numFmtId="0" fontId="8" fillId="8" borderId="16" xfId="2" applyFont="1" applyFill="1" applyBorder="1" applyAlignment="1">
      <alignment horizontal="left" vertical="center" wrapText="1"/>
    </xf>
    <xf numFmtId="4" fontId="4" fillId="6" borderId="6" xfId="2" applyNumberFormat="1" applyFont="1" applyFill="1" applyBorder="1" applyAlignment="1">
      <alignment horizontal="center" vertical="center"/>
    </xf>
    <xf numFmtId="43" fontId="5" fillId="6" borderId="15" xfId="61" applyFont="1" applyFill="1" applyBorder="1" applyAlignment="1" applyProtection="1">
      <alignment horizontal="center" vertical="center"/>
      <protection hidden="1"/>
    </xf>
    <xf numFmtId="43" fontId="5" fillId="6" borderId="17" xfId="61" applyFont="1" applyFill="1" applyBorder="1" applyAlignment="1" applyProtection="1">
      <alignment horizontal="center" vertical="center"/>
      <protection hidden="1"/>
    </xf>
    <xf numFmtId="0" fontId="30" fillId="15" borderId="19" xfId="16" applyFont="1" applyFill="1" applyBorder="1" applyAlignment="1">
      <alignment horizontal="center" vertical="center"/>
    </xf>
    <xf numFmtId="0" fontId="30" fillId="15" borderId="20" xfId="16" applyFont="1" applyFill="1" applyBorder="1" applyAlignment="1">
      <alignment horizontal="center" vertical="center"/>
    </xf>
    <xf numFmtId="0" fontId="30" fillId="16" borderId="20" xfId="16" applyFont="1" applyFill="1" applyBorder="1" applyAlignment="1">
      <alignment horizontal="center" vertical="center"/>
    </xf>
    <xf numFmtId="4" fontId="20" fillId="6" borderId="8" xfId="2" applyNumberFormat="1" applyFont="1" applyFill="1" applyBorder="1" applyAlignment="1" applyProtection="1">
      <alignment horizontal="center" vertical="center"/>
      <protection hidden="1"/>
    </xf>
    <xf numFmtId="4" fontId="20" fillId="6" borderId="9" xfId="2" applyNumberFormat="1" applyFont="1" applyFill="1" applyBorder="1" applyAlignment="1" applyProtection="1">
      <alignment horizontal="center" vertical="center"/>
      <protection hidden="1"/>
    </xf>
    <xf numFmtId="4" fontId="20" fillId="6" borderId="10" xfId="2" applyNumberFormat="1" applyFont="1" applyFill="1" applyBorder="1" applyAlignment="1" applyProtection="1">
      <alignment horizontal="center" vertical="center"/>
      <protection hidden="1"/>
    </xf>
    <xf numFmtId="0" fontId="11" fillId="6" borderId="20" xfId="2" applyFont="1" applyFill="1" applyBorder="1" applyAlignment="1" applyProtection="1">
      <alignment horizontal="right" vertical="top" wrapText="1"/>
      <protection hidden="1"/>
    </xf>
    <xf numFmtId="0" fontId="11" fillId="6" borderId="20" xfId="2" applyFont="1" applyFill="1" applyBorder="1" applyAlignment="1" applyProtection="1">
      <alignment horizontal="left" vertical="top"/>
      <protection hidden="1"/>
    </xf>
    <xf numFmtId="0" fontId="8" fillId="9" borderId="15" xfId="2" applyFont="1" applyFill="1" applyBorder="1" applyAlignment="1">
      <alignment horizontal="left" vertical="center"/>
    </xf>
    <xf numFmtId="0" fontId="8" fillId="9" borderId="16" xfId="2" applyFont="1" applyFill="1" applyBorder="1" applyAlignment="1">
      <alignment horizontal="left" vertical="center"/>
    </xf>
    <xf numFmtId="0" fontId="30" fillId="15" borderId="9" xfId="16" applyFont="1" applyFill="1" applyBorder="1" applyAlignment="1">
      <alignment horizontal="center" vertical="center"/>
    </xf>
    <xf numFmtId="0" fontId="30" fillId="14" borderId="0" xfId="16" applyFont="1" applyFill="1" applyAlignment="1">
      <alignment horizontal="center" vertical="center"/>
    </xf>
    <xf numFmtId="0" fontId="11" fillId="6" borderId="8" xfId="2" applyFont="1" applyFill="1" applyBorder="1" applyAlignment="1" applyProtection="1">
      <alignment horizontal="left" vertical="center"/>
      <protection hidden="1"/>
    </xf>
    <xf numFmtId="0" fontId="11" fillId="6" borderId="9" xfId="2" applyFont="1" applyFill="1" applyBorder="1" applyAlignment="1" applyProtection="1">
      <alignment horizontal="left" vertical="center"/>
      <protection hidden="1"/>
    </xf>
    <xf numFmtId="0" fontId="5" fillId="8" borderId="25" xfId="2" applyFont="1" applyFill="1" applyBorder="1" applyAlignment="1" applyProtection="1">
      <alignment horizontal="left"/>
      <protection hidden="1"/>
    </xf>
    <xf numFmtId="0" fontId="5" fillId="8" borderId="26" xfId="2" applyFont="1" applyFill="1" applyBorder="1" applyAlignment="1" applyProtection="1">
      <alignment horizontal="left"/>
      <protection hidden="1"/>
    </xf>
    <xf numFmtId="0" fontId="5" fillId="8" borderId="27" xfId="2" applyFont="1" applyFill="1" applyBorder="1" applyAlignment="1" applyProtection="1">
      <alignment horizontal="left"/>
      <protection hidden="1"/>
    </xf>
    <xf numFmtId="0" fontId="0" fillId="0" borderId="1" xfId="0" applyBorder="1" applyAlignment="1">
      <alignment horizontal="center"/>
    </xf>
    <xf numFmtId="0" fontId="19" fillId="0" borderId="2" xfId="0" applyFont="1" applyBorder="1" applyAlignment="1">
      <alignment horizontal="center"/>
    </xf>
    <xf numFmtId="0" fontId="19" fillId="0" borderId="4" xfId="0" applyFont="1" applyBorder="1" applyAlignment="1">
      <alignment horizontal="center"/>
    </xf>
    <xf numFmtId="0" fontId="19" fillId="0" borderId="5" xfId="0" applyFont="1" applyBorder="1" applyAlignment="1">
      <alignment horizontal="center"/>
    </xf>
    <xf numFmtId="0" fontId="17" fillId="0" borderId="2" xfId="1" applyFont="1" applyBorder="1" applyAlignment="1">
      <alignment horizontal="center" vertical="center"/>
    </xf>
    <xf numFmtId="0" fontId="17" fillId="0" borderId="4" xfId="1" applyFont="1" applyBorder="1" applyAlignment="1">
      <alignment horizontal="center" vertical="center"/>
    </xf>
    <xf numFmtId="0" fontId="17" fillId="0" borderId="5" xfId="1" applyFont="1" applyBorder="1" applyAlignment="1">
      <alignment horizontal="center" vertical="center"/>
    </xf>
    <xf numFmtId="0" fontId="18" fillId="0" borderId="2" xfId="1" applyFont="1" applyBorder="1" applyAlignment="1">
      <alignment horizontal="center" vertical="center"/>
    </xf>
    <xf numFmtId="0" fontId="18" fillId="0" borderId="4" xfId="1" applyFont="1" applyBorder="1" applyAlignment="1">
      <alignment horizontal="center" vertical="center"/>
    </xf>
    <xf numFmtId="0" fontId="18" fillId="0" borderId="5" xfId="1" applyFont="1" applyBorder="1" applyAlignment="1">
      <alignment horizontal="center" vertical="center"/>
    </xf>
    <xf numFmtId="4" fontId="93" fillId="6" borderId="20" xfId="2" quotePrefix="1" applyNumberFormat="1" applyFont="1" applyFill="1" applyBorder="1" applyAlignment="1" applyProtection="1">
      <alignment horizontal="right" vertical="center" wrapText="1"/>
      <protection hidden="1"/>
    </xf>
    <xf numFmtId="0" fontId="56" fillId="14" borderId="0" xfId="16" applyFont="1" applyFill="1" applyAlignment="1">
      <alignment horizontal="center" vertical="center"/>
    </xf>
    <xf numFmtId="0" fontId="102" fillId="6" borderId="20" xfId="2" applyFont="1" applyFill="1" applyBorder="1" applyAlignment="1" applyProtection="1">
      <alignment horizontal="left" vertical="top"/>
      <protection hidden="1"/>
    </xf>
    <xf numFmtId="0" fontId="48" fillId="3" borderId="0" xfId="2" applyFont="1" applyFill="1" applyAlignment="1" applyProtection="1">
      <alignment horizontal="left" wrapText="1"/>
      <protection hidden="1"/>
    </xf>
    <xf numFmtId="4" fontId="87" fillId="6" borderId="31" xfId="2" applyNumberFormat="1" applyFont="1" applyFill="1" applyBorder="1" applyAlignment="1" applyProtection="1">
      <alignment horizontal="center" vertical="center" wrapText="1"/>
      <protection hidden="1"/>
    </xf>
    <xf numFmtId="4" fontId="86" fillId="6" borderId="32" xfId="2" applyNumberFormat="1" applyFont="1" applyFill="1" applyBorder="1" applyAlignment="1" applyProtection="1">
      <alignment horizontal="center" vertical="center" wrapText="1"/>
      <protection hidden="1"/>
    </xf>
    <xf numFmtId="4" fontId="86" fillId="6" borderId="35" xfId="2" applyNumberFormat="1" applyFont="1" applyFill="1" applyBorder="1" applyAlignment="1" applyProtection="1">
      <alignment horizontal="center" vertical="center" wrapText="1"/>
      <protection hidden="1"/>
    </xf>
    <xf numFmtId="4" fontId="87" fillId="6" borderId="32" xfId="2" applyNumberFormat="1" applyFont="1" applyFill="1" applyBorder="1" applyAlignment="1" applyProtection="1">
      <alignment horizontal="center" vertical="center" wrapText="1"/>
      <protection hidden="1"/>
    </xf>
    <xf numFmtId="4" fontId="87" fillId="6" borderId="35" xfId="2" applyNumberFormat="1" applyFont="1" applyFill="1" applyBorder="1" applyAlignment="1" applyProtection="1">
      <alignment horizontal="center" vertical="center" wrapText="1"/>
      <protection hidden="1"/>
    </xf>
    <xf numFmtId="4" fontId="87" fillId="6" borderId="33" xfId="2" applyNumberFormat="1" applyFont="1" applyFill="1" applyBorder="1" applyAlignment="1" applyProtection="1">
      <alignment horizontal="center" vertical="center" wrapText="1"/>
      <protection hidden="1"/>
    </xf>
    <xf numFmtId="4" fontId="87" fillId="6" borderId="36" xfId="2" applyNumberFormat="1" applyFont="1" applyFill="1" applyBorder="1" applyAlignment="1" applyProtection="1">
      <alignment horizontal="center" vertical="center" wrapText="1"/>
      <protection hidden="1"/>
    </xf>
    <xf numFmtId="4" fontId="87" fillId="6" borderId="30" xfId="2" applyNumberFormat="1" applyFont="1" applyFill="1" applyBorder="1" applyAlignment="1" applyProtection="1">
      <alignment horizontal="center" vertical="center"/>
      <protection hidden="1"/>
    </xf>
    <xf numFmtId="4" fontId="87" fillId="6" borderId="34" xfId="2" applyNumberFormat="1" applyFont="1" applyFill="1" applyBorder="1" applyAlignment="1" applyProtection="1">
      <alignment horizontal="center" vertical="center"/>
      <protection hidden="1"/>
    </xf>
    <xf numFmtId="0" fontId="107" fillId="6" borderId="0" xfId="0" applyFont="1" applyFill="1" applyAlignment="1">
      <alignment horizontal="left"/>
    </xf>
    <xf numFmtId="0" fontId="56" fillId="13" borderId="0" xfId="16" applyFont="1" applyFill="1" applyAlignment="1">
      <alignment horizontal="center" vertical="center"/>
    </xf>
    <xf numFmtId="0" fontId="65" fillId="6" borderId="0" xfId="0" applyFont="1" applyFill="1" applyAlignment="1">
      <alignment horizontal="left"/>
    </xf>
    <xf numFmtId="0" fontId="49" fillId="13" borderId="9" xfId="16" applyFont="1" applyFill="1" applyBorder="1" applyAlignment="1">
      <alignment horizontal="center" vertical="center"/>
    </xf>
    <xf numFmtId="0" fontId="41" fillId="13" borderId="9" xfId="16" applyFont="1" applyFill="1" applyBorder="1" applyAlignment="1">
      <alignment horizontal="center" vertical="center"/>
    </xf>
    <xf numFmtId="0" fontId="50" fillId="32" borderId="1" xfId="5" applyFont="1" applyFill="1" applyBorder="1" applyAlignment="1">
      <alignment horizontal="center"/>
    </xf>
    <xf numFmtId="0" fontId="129" fillId="45" borderId="2" xfId="0" applyFont="1" applyFill="1" applyBorder="1" applyAlignment="1">
      <alignment horizontal="center" vertical="center"/>
    </xf>
    <xf numFmtId="0" fontId="129" fillId="45" borderId="4" xfId="0" applyFont="1" applyFill="1" applyBorder="1" applyAlignment="1">
      <alignment horizontal="center" vertical="center"/>
    </xf>
    <xf numFmtId="0" fontId="129" fillId="45" borderId="5" xfId="0" applyFont="1" applyFill="1" applyBorder="1" applyAlignment="1">
      <alignment horizontal="center" vertical="center"/>
    </xf>
    <xf numFmtId="0" fontId="129" fillId="46" borderId="40" xfId="0" applyFont="1" applyFill="1" applyBorder="1" applyAlignment="1">
      <alignment horizontal="center" vertical="center" wrapText="1"/>
    </xf>
    <xf numFmtId="0" fontId="129" fillId="46" borderId="41" xfId="0" applyFont="1" applyFill="1" applyBorder="1" applyAlignment="1">
      <alignment horizontal="center" vertical="center" wrapText="1"/>
    </xf>
    <xf numFmtId="0" fontId="33" fillId="14" borderId="1" xfId="5" applyFont="1" applyFill="1" applyBorder="1" applyAlignment="1">
      <alignment horizontal="center" vertical="center"/>
    </xf>
    <xf numFmtId="0" fontId="131" fillId="14" borderId="2" xfId="8" applyFont="1" applyFill="1" applyBorder="1" applyAlignment="1" applyProtection="1">
      <alignment horizontal="center" vertical="center" wrapText="1"/>
      <protection hidden="1"/>
    </xf>
    <xf numFmtId="0" fontId="131" fillId="14" borderId="4" xfId="8" applyFont="1" applyFill="1" applyBorder="1" applyAlignment="1" applyProtection="1">
      <alignment horizontal="center" vertical="center" wrapText="1"/>
      <protection hidden="1"/>
    </xf>
    <xf numFmtId="0" fontId="39" fillId="13" borderId="1" xfId="8" applyFont="1" applyFill="1" applyBorder="1" applyAlignment="1">
      <alignment horizontal="center" vertical="center" wrapText="1"/>
    </xf>
    <xf numFmtId="0" fontId="67" fillId="23" borderId="42" xfId="0" applyFont="1" applyFill="1" applyBorder="1" applyAlignment="1">
      <alignment horizontal="left" vertical="center"/>
    </xf>
    <xf numFmtId="0" fontId="67" fillId="23" borderId="43" xfId="0" applyFont="1" applyFill="1" applyBorder="1" applyAlignment="1">
      <alignment horizontal="left" vertical="center"/>
    </xf>
    <xf numFmtId="0" fontId="74" fillId="22" borderId="1" xfId="8" applyFont="1" applyFill="1" applyBorder="1" applyAlignment="1" applyProtection="1">
      <alignment horizontal="center" vertical="center"/>
      <protection hidden="1"/>
    </xf>
    <xf numFmtId="0" fontId="67" fillId="23" borderId="42" xfId="0" applyFont="1" applyFill="1" applyBorder="1" applyAlignment="1">
      <alignment horizontal="left" vertical="center" wrapText="1"/>
    </xf>
    <xf numFmtId="0" fontId="67" fillId="23" borderId="43" xfId="0" applyFont="1" applyFill="1" applyBorder="1" applyAlignment="1">
      <alignment horizontal="left" vertical="center" wrapText="1"/>
    </xf>
    <xf numFmtId="0" fontId="122" fillId="14" borderId="9" xfId="16" applyFont="1" applyFill="1" applyBorder="1" applyAlignment="1">
      <alignment horizontal="center" vertical="center"/>
    </xf>
    <xf numFmtId="0" fontId="121" fillId="13" borderId="9" xfId="16" applyFont="1" applyFill="1" applyBorder="1" applyAlignment="1">
      <alignment horizontal="center" vertical="center"/>
    </xf>
    <xf numFmtId="0" fontId="68" fillId="6" borderId="1" xfId="0" applyFont="1" applyFill="1" applyBorder="1" applyAlignment="1">
      <alignment horizontal="center" vertical="center"/>
    </xf>
    <xf numFmtId="0" fontId="30" fillId="8" borderId="23" xfId="16" applyFont="1" applyFill="1" applyBorder="1" applyAlignment="1">
      <alignment horizontal="center" vertical="center" wrapText="1"/>
    </xf>
    <xf numFmtId="0" fontId="30" fillId="8" borderId="23" xfId="16" applyFont="1" applyFill="1" applyBorder="1" applyAlignment="1">
      <alignment vertical="center"/>
    </xf>
    <xf numFmtId="0" fontId="39" fillId="13" borderId="1" xfId="0" applyFont="1" applyFill="1" applyBorder="1" applyAlignment="1">
      <alignment horizontal="center" vertical="center"/>
    </xf>
    <xf numFmtId="2" fontId="39" fillId="13" borderId="2" xfId="0" applyNumberFormat="1" applyFont="1" applyFill="1" applyBorder="1" applyAlignment="1">
      <alignment horizontal="center" vertical="center"/>
    </xf>
    <xf numFmtId="2" fontId="39" fillId="13" borderId="4" xfId="0" applyNumberFormat="1" applyFont="1" applyFill="1" applyBorder="1" applyAlignment="1">
      <alignment horizontal="center" vertical="center"/>
    </xf>
    <xf numFmtId="2" fontId="39" fillId="13" borderId="5" xfId="0" applyNumberFormat="1" applyFont="1" applyFill="1" applyBorder="1" applyAlignment="1">
      <alignment horizontal="center" vertical="center"/>
    </xf>
    <xf numFmtId="2" fontId="8" fillId="12" borderId="1" xfId="0" applyNumberFormat="1" applyFont="1" applyFill="1" applyBorder="1" applyAlignment="1" applyProtection="1">
      <alignment horizontal="center" vertical="center"/>
      <protection locked="0"/>
    </xf>
    <xf numFmtId="0" fontId="8" fillId="3" borderId="4" xfId="0" applyFont="1" applyFill="1" applyBorder="1" applyAlignment="1">
      <alignment horizontal="center"/>
    </xf>
    <xf numFmtId="0" fontId="8" fillId="3" borderId="5" xfId="0" applyFont="1" applyFill="1" applyBorder="1" applyAlignment="1">
      <alignment horizontal="center"/>
    </xf>
    <xf numFmtId="0" fontId="39" fillId="11" borderId="1" xfId="0" applyFont="1" applyFill="1" applyBorder="1" applyAlignment="1">
      <alignment horizontal="center" vertical="center"/>
    </xf>
    <xf numFmtId="2" fontId="39" fillId="11" borderId="1" xfId="0" applyNumberFormat="1" applyFont="1" applyFill="1" applyBorder="1" applyAlignment="1">
      <alignment horizontal="center" vertical="center"/>
    </xf>
    <xf numFmtId="0" fontId="8" fillId="10" borderId="1" xfId="0" applyFont="1" applyFill="1" applyBorder="1" applyAlignment="1">
      <alignment horizontal="center" vertical="center"/>
    </xf>
    <xf numFmtId="2" fontId="8" fillId="10" borderId="1" xfId="0" applyNumberFormat="1" applyFont="1" applyFill="1" applyBorder="1" applyAlignment="1" applyProtection="1">
      <alignment horizontal="center" vertical="center"/>
      <protection locked="0"/>
    </xf>
    <xf numFmtId="2" fontId="8" fillId="14" borderId="1" xfId="0" applyNumberFormat="1" applyFont="1" applyFill="1" applyBorder="1" applyAlignment="1" applyProtection="1">
      <alignment horizontal="center" vertical="center"/>
      <protection locked="0"/>
    </xf>
  </cellXfs>
  <cellStyles count="174">
    <cellStyle name="Hiperlink" xfId="16" builtinId="8"/>
    <cellStyle name="Moeda" xfId="15" builtinId="4"/>
    <cellStyle name="Moeda 10" xfId="72" xr:uid="{1E63A68D-2B9B-4D37-9DCB-A9A287CFA121}"/>
    <cellStyle name="Moeda 2" xfId="13" xr:uid="{00000000-0005-0000-0000-000003000000}"/>
    <cellStyle name="Moeda 3" xfId="26" xr:uid="{00000000-0005-0000-0000-000004000000}"/>
    <cellStyle name="Moeda 3 2" xfId="34" xr:uid="{00000000-0005-0000-0000-000005000000}"/>
    <cellStyle name="Moeda 3 2 2" xfId="55" xr:uid="{00000000-0005-0000-0000-000006000000}"/>
    <cellStyle name="Moeda 3 2 2 2" xfId="162" xr:uid="{841A50CD-34C2-4429-8F4C-8AC69F7D78AF}"/>
    <cellStyle name="Moeda 3 2 2 3" xfId="110" xr:uid="{B32E9DDF-C9FA-4698-B997-DA7727D5D82D}"/>
    <cellStyle name="Moeda 3 2 3" xfId="141" xr:uid="{8745013A-02D1-4022-B6EB-4248B3A3D7C5}"/>
    <cellStyle name="Moeda 3 2 4" xfId="89" xr:uid="{57D070FB-DC8E-40AB-84C9-067521BE2846}"/>
    <cellStyle name="Moeda 3 3" xfId="47" xr:uid="{00000000-0005-0000-0000-000007000000}"/>
    <cellStyle name="Moeda 3 3 2" xfId="154" xr:uid="{73A7A85C-DB0A-4854-B8A8-E61601049B14}"/>
    <cellStyle name="Moeda 3 3 3" xfId="102" xr:uid="{001059EB-42CC-49C9-ABB7-35E146E53540}"/>
    <cellStyle name="Moeda 3 4" xfId="133" xr:uid="{6E1A64D3-375B-4661-A1BB-BBD4F8CBEB5C}"/>
    <cellStyle name="Moeda 3 5" xfId="81" xr:uid="{2AA10A8C-69E8-49BE-A1FF-A6C769E74AC6}"/>
    <cellStyle name="Moeda 4" xfId="35" xr:uid="{00000000-0005-0000-0000-000008000000}"/>
    <cellStyle name="Moeda 4 2" xfId="56" xr:uid="{00000000-0005-0000-0000-000009000000}"/>
    <cellStyle name="Moeda 4 2 2" xfId="163" xr:uid="{DF12DB72-8455-4D81-80A1-E03AB9645ECB}"/>
    <cellStyle name="Moeda 4 2 3" xfId="111" xr:uid="{A69524D0-42CF-4539-A43E-233BEB810D25}"/>
    <cellStyle name="Moeda 4 3" xfId="142" xr:uid="{C9C10DB1-A5B6-436B-8E08-B2578200DBE8}"/>
    <cellStyle name="Moeda 4 4" xfId="90" xr:uid="{F185B633-6918-4F71-9638-D9E933BB5168}"/>
    <cellStyle name="Moeda 5" xfId="39" xr:uid="{00000000-0005-0000-0000-00000A000000}"/>
    <cellStyle name="Moeda 5 2" xfId="60" xr:uid="{00000000-0005-0000-0000-00000B000000}"/>
    <cellStyle name="Moeda 5 2 2" xfId="167" xr:uid="{B6A9AE49-33B7-46CD-BE1B-DACFD2197C9D}"/>
    <cellStyle name="Moeda 5 2 3" xfId="115" xr:uid="{688711EA-16EC-4A6F-8AA7-5432250CFD6D}"/>
    <cellStyle name="Moeda 5 3" xfId="146" xr:uid="{FBA203F9-B93B-48F6-8A8A-15395E99B7A7}"/>
    <cellStyle name="Moeda 5 4" xfId="94" xr:uid="{62A204DB-63AE-4060-B6EC-290D466C8ADE}"/>
    <cellStyle name="Moeda 6" xfId="30" xr:uid="{00000000-0005-0000-0000-00000C000000}"/>
    <cellStyle name="Moeda 6 2" xfId="51" xr:uid="{00000000-0005-0000-0000-00000D000000}"/>
    <cellStyle name="Moeda 6 2 2" xfId="158" xr:uid="{98BD7293-A4C4-4FA1-8163-01FF162B9330}"/>
    <cellStyle name="Moeda 6 2 3" xfId="106" xr:uid="{FA3CB7AA-D4B3-4E83-B225-C14821FCF8E3}"/>
    <cellStyle name="Moeda 6 3" xfId="137" xr:uid="{7CC3EA3E-42A4-4845-9DD8-6325EAC8A992}"/>
    <cellStyle name="Moeda 6 4" xfId="85" xr:uid="{993F788B-F177-43D3-BF67-DBCD9FCAE8B4}"/>
    <cellStyle name="Moeda 7" xfId="21" xr:uid="{00000000-0005-0000-0000-00000E000000}"/>
    <cellStyle name="Moeda 7 2" xfId="128" xr:uid="{0A83F696-EAB3-46C7-AEDD-DCBA0C595D04}"/>
    <cellStyle name="Moeda 7 3" xfId="76" xr:uid="{B308A673-EDEB-4B1F-B62B-AB687BB03C00}"/>
    <cellStyle name="Moeda 8" xfId="65" xr:uid="{00000000-0005-0000-0000-00000F000000}"/>
    <cellStyle name="Moeda 8 2" xfId="172" xr:uid="{4C15B2A5-10E0-4C28-99A4-AD59F7FD2A1C}"/>
    <cellStyle name="Moeda 8 3" xfId="120" xr:uid="{E689B2CF-BDBC-4758-826A-023F831C7187}"/>
    <cellStyle name="Moeda 9" xfId="124" xr:uid="{5AC60489-F53A-46E7-85DF-198967D1B42A}"/>
    <cellStyle name="Normal" xfId="0" builtinId="0"/>
    <cellStyle name="Normal 2" xfId="1" xr:uid="{00000000-0005-0000-0000-000011000000}"/>
    <cellStyle name="Normal 2 2" xfId="68" xr:uid="{30B1D331-95A8-4213-8A09-3FA51285A017}"/>
    <cellStyle name="Normal 3" xfId="2" xr:uid="{00000000-0005-0000-0000-000012000000}"/>
    <cellStyle name="Normal 4" xfId="5" xr:uid="{00000000-0005-0000-0000-000013000000}"/>
    <cellStyle name="Normal 4 2" xfId="8" xr:uid="{00000000-0005-0000-0000-000014000000}"/>
    <cellStyle name="Normal 5" xfId="10" xr:uid="{00000000-0005-0000-0000-000015000000}"/>
    <cellStyle name="Normal 6" xfId="14" xr:uid="{00000000-0005-0000-0000-000016000000}"/>
    <cellStyle name="Normal 7" xfId="66" xr:uid="{A93525F9-74A5-4282-A2F6-38C834889862}"/>
    <cellStyle name="Normal 8" xfId="173" xr:uid="{7555C4EA-BCB9-4479-9327-968644344118}"/>
    <cellStyle name="Normal_Pesquisa no referencial 10 de maio de 2013" xfId="67" xr:uid="{B11137ED-0CF3-4891-AE76-101B371A4921}"/>
    <cellStyle name="Porcentagem" xfId="17" builtinId="5"/>
    <cellStyle name="Porcentagem 2" xfId="3" xr:uid="{00000000-0005-0000-0000-000019000000}"/>
    <cellStyle name="Porcentagem 3" xfId="12" xr:uid="{00000000-0005-0000-0000-00001A000000}"/>
    <cellStyle name="Vírgula" xfId="61" builtinId="3"/>
    <cellStyle name="Vírgula 2" xfId="4" xr:uid="{00000000-0005-0000-0000-00001C000000}"/>
    <cellStyle name="Vírgula 2 2" xfId="7" xr:uid="{00000000-0005-0000-0000-00001D000000}"/>
    <cellStyle name="Vírgula 2 2 2" xfId="23" xr:uid="{00000000-0005-0000-0000-00001E000000}"/>
    <cellStyle name="Vírgula 2 2 2 2" xfId="31" xr:uid="{00000000-0005-0000-0000-00001F000000}"/>
    <cellStyle name="Vírgula 2 2 2 2 2" xfId="52" xr:uid="{00000000-0005-0000-0000-000020000000}"/>
    <cellStyle name="Vírgula 2 2 2 2 2 2" xfId="159" xr:uid="{CEC1D5AF-6065-4107-ADF8-8F5285C75E4D}"/>
    <cellStyle name="Vírgula 2 2 2 2 2 3" xfId="107" xr:uid="{509DD563-95C3-464B-BD60-65115B86E144}"/>
    <cellStyle name="Vírgula 2 2 2 2 3" xfId="138" xr:uid="{A7ADC6D1-215B-48B1-8DF1-8D7267A38F22}"/>
    <cellStyle name="Vírgula 2 2 2 2 4" xfId="86" xr:uid="{BD8DD884-3551-45F9-AA62-7766D324EEAC}"/>
    <cellStyle name="Vírgula 2 2 2 3" xfId="44" xr:uid="{00000000-0005-0000-0000-000021000000}"/>
    <cellStyle name="Vírgula 2 2 2 3 2" xfId="151" xr:uid="{C4087D8A-1A82-49DF-AADF-AD6A2A24034C}"/>
    <cellStyle name="Vírgula 2 2 2 3 3" xfId="99" xr:uid="{0F1C0D1C-711C-4C12-A326-7C485C01D5B8}"/>
    <cellStyle name="Vírgula 2 2 2 4" xfId="130" xr:uid="{3863B346-5BD0-4277-8363-29A2B07C0C26}"/>
    <cellStyle name="Vírgula 2 2 2 5" xfId="78" xr:uid="{B60AA203-EA78-4D13-8773-7DF899AF1A40}"/>
    <cellStyle name="Vírgula 2 2 3" xfId="36" xr:uid="{00000000-0005-0000-0000-000022000000}"/>
    <cellStyle name="Vírgula 2 2 3 2" xfId="57" xr:uid="{00000000-0005-0000-0000-000023000000}"/>
    <cellStyle name="Vírgula 2 2 3 2 2" xfId="164" xr:uid="{B09CE5A3-CE4C-423F-B9A1-4A7C0AB4B021}"/>
    <cellStyle name="Vírgula 2 2 3 2 3" xfId="112" xr:uid="{9C953DC4-BAC1-4C87-AE1E-A4EA91C1CE98}"/>
    <cellStyle name="Vírgula 2 2 3 3" xfId="143" xr:uid="{2BFE2657-CD45-446D-BDA2-C76D959164B6}"/>
    <cellStyle name="Vírgula 2 2 3 4" xfId="91" xr:uid="{CE6B2051-9D31-42DE-B1DB-6BF1AB2D9700}"/>
    <cellStyle name="Vírgula 2 2 4" xfId="27" xr:uid="{00000000-0005-0000-0000-000024000000}"/>
    <cellStyle name="Vírgula 2 2 4 2" xfId="48" xr:uid="{00000000-0005-0000-0000-000025000000}"/>
    <cellStyle name="Vírgula 2 2 4 2 2" xfId="155" xr:uid="{1E975F36-8249-4E61-B9B4-5EBB474ACF42}"/>
    <cellStyle name="Vírgula 2 2 4 2 3" xfId="103" xr:uid="{02AE0D45-CF1D-49CF-83CD-6C76B0E84B14}"/>
    <cellStyle name="Vírgula 2 2 4 3" xfId="134" xr:uid="{C3351E95-8364-4AE5-9534-20D86CC3D7F1}"/>
    <cellStyle name="Vírgula 2 2 4 4" xfId="82" xr:uid="{F2815278-6430-4477-AC2F-9CC93E4CDC1C}"/>
    <cellStyle name="Vírgula 2 2 5" xfId="40" xr:uid="{00000000-0005-0000-0000-000026000000}"/>
    <cellStyle name="Vírgula 2 2 5 2" xfId="147" xr:uid="{8D9A992C-52A9-4E48-82EC-34E423F5CDB1}"/>
    <cellStyle name="Vírgula 2 2 5 3" xfId="95" xr:uid="{10F0DBCD-91CD-4F18-806C-981D5BF61464}"/>
    <cellStyle name="Vírgula 2 2 6" xfId="18" xr:uid="{00000000-0005-0000-0000-000027000000}"/>
    <cellStyle name="Vírgula 2 2 6 2" xfId="125" xr:uid="{2515719C-97AD-4D77-A9AB-6A1637E926F7}"/>
    <cellStyle name="Vírgula 2 2 6 3" xfId="73" xr:uid="{B8431083-6620-4125-8EFE-3DA150496E0C}"/>
    <cellStyle name="Vírgula 2 2 7" xfId="62" xr:uid="{00000000-0005-0000-0000-000028000000}"/>
    <cellStyle name="Vírgula 2 2 7 2" xfId="169" xr:uid="{C8050018-19E7-477E-8732-2F7D699DA572}"/>
    <cellStyle name="Vírgula 2 2 7 3" xfId="117" xr:uid="{D140605C-4E57-418C-9BF6-67A0BCF083EB}"/>
    <cellStyle name="Vírgula 2 2 8" xfId="121" xr:uid="{2F717B8C-03C5-425B-A4DA-88B380E1EC9F}"/>
    <cellStyle name="Vírgula 2 2 9" xfId="69" xr:uid="{AB3011F4-F76F-4B7F-A997-4D5A57AC2680}"/>
    <cellStyle name="Vírgula 3" xfId="6" xr:uid="{00000000-0005-0000-0000-000029000000}"/>
    <cellStyle name="Vírgula 3 2" xfId="9" xr:uid="{00000000-0005-0000-0000-00002A000000}"/>
    <cellStyle name="Vírgula 3 2 2" xfId="24" xr:uid="{00000000-0005-0000-0000-00002B000000}"/>
    <cellStyle name="Vírgula 3 2 2 2" xfId="32" xr:uid="{00000000-0005-0000-0000-00002C000000}"/>
    <cellStyle name="Vírgula 3 2 2 2 2" xfId="53" xr:uid="{00000000-0005-0000-0000-00002D000000}"/>
    <cellStyle name="Vírgula 3 2 2 2 2 2" xfId="160" xr:uid="{11702E97-AD61-4EE6-85BA-5E33827628B5}"/>
    <cellStyle name="Vírgula 3 2 2 2 2 3" xfId="108" xr:uid="{90AAC829-48DA-487E-8155-7E7B6931720E}"/>
    <cellStyle name="Vírgula 3 2 2 2 3" xfId="139" xr:uid="{CF86D37B-16C1-4743-96FF-8228B67CE1C4}"/>
    <cellStyle name="Vírgula 3 2 2 2 4" xfId="87" xr:uid="{0C6762CE-3D00-42E9-AA60-271E95C2A585}"/>
    <cellStyle name="Vírgula 3 2 2 3" xfId="45" xr:uid="{00000000-0005-0000-0000-00002E000000}"/>
    <cellStyle name="Vírgula 3 2 2 3 2" xfId="152" xr:uid="{67F9E26E-A7A2-4800-A521-5A04802C7B4D}"/>
    <cellStyle name="Vírgula 3 2 2 3 3" xfId="100" xr:uid="{4341C33A-8227-42F6-B92A-686A191E04DC}"/>
    <cellStyle name="Vírgula 3 2 2 4" xfId="131" xr:uid="{EA5E94B0-DCF4-4D3A-9BD0-9292F3035E19}"/>
    <cellStyle name="Vírgula 3 2 2 5" xfId="79" xr:uid="{BB26572C-ED50-4E7A-B42D-6CA3C53DB7CC}"/>
    <cellStyle name="Vírgula 3 2 3" xfId="37" xr:uid="{00000000-0005-0000-0000-00002F000000}"/>
    <cellStyle name="Vírgula 3 2 3 2" xfId="58" xr:uid="{00000000-0005-0000-0000-000030000000}"/>
    <cellStyle name="Vírgula 3 2 3 2 2" xfId="165" xr:uid="{4B8AA83B-BFB0-4200-95A1-FA6EF139B4C8}"/>
    <cellStyle name="Vírgula 3 2 3 2 3" xfId="113" xr:uid="{517B7BED-F4E3-457E-8311-FEDECF77B5C9}"/>
    <cellStyle name="Vírgula 3 2 3 3" xfId="144" xr:uid="{0317A860-777A-4E6C-803D-017BCFA83D99}"/>
    <cellStyle name="Vírgula 3 2 3 4" xfId="92" xr:uid="{66F40191-6439-4717-A197-AC8D883DCF8E}"/>
    <cellStyle name="Vírgula 3 2 4" xfId="28" xr:uid="{00000000-0005-0000-0000-000031000000}"/>
    <cellStyle name="Vírgula 3 2 4 2" xfId="49" xr:uid="{00000000-0005-0000-0000-000032000000}"/>
    <cellStyle name="Vírgula 3 2 4 2 2" xfId="156" xr:uid="{93A63770-2752-46BB-8643-09479CB8D7D5}"/>
    <cellStyle name="Vírgula 3 2 4 2 3" xfId="104" xr:uid="{CB7E5514-C71E-4B63-B19E-B3A25909414D}"/>
    <cellStyle name="Vírgula 3 2 4 3" xfId="135" xr:uid="{500CB96A-0B27-429E-BD6D-697823B3054C}"/>
    <cellStyle name="Vírgula 3 2 4 4" xfId="83" xr:uid="{A5E8A762-5DD6-408F-A583-543F28598F55}"/>
    <cellStyle name="Vírgula 3 2 5" xfId="41" xr:uid="{00000000-0005-0000-0000-000033000000}"/>
    <cellStyle name="Vírgula 3 2 5 2" xfId="148" xr:uid="{D0D94C23-676F-4159-8013-4D79F4F48B30}"/>
    <cellStyle name="Vírgula 3 2 5 3" xfId="96" xr:uid="{0D94164E-EBC3-49F4-950B-665C4F83D28E}"/>
    <cellStyle name="Vírgula 3 2 6" xfId="19" xr:uid="{00000000-0005-0000-0000-000034000000}"/>
    <cellStyle name="Vírgula 3 2 6 2" xfId="126" xr:uid="{0D5CFF51-353E-470D-A412-74A74125B7C7}"/>
    <cellStyle name="Vírgula 3 2 6 3" xfId="74" xr:uid="{BD712F78-C8F9-4639-BF0B-47D320591F8D}"/>
    <cellStyle name="Vírgula 3 2 7" xfId="63" xr:uid="{00000000-0005-0000-0000-000035000000}"/>
    <cellStyle name="Vírgula 3 2 7 2" xfId="170" xr:uid="{C20BDCDF-CB50-4C6F-AC96-3E851D19AFF4}"/>
    <cellStyle name="Vírgula 3 2 7 3" xfId="118" xr:uid="{CC33B66F-7D80-4A49-8568-19913D24F6EB}"/>
    <cellStyle name="Vírgula 3 2 8" xfId="122" xr:uid="{E73D7E8C-8C67-430B-8A2C-7A00D20E536D}"/>
    <cellStyle name="Vírgula 3 2 9" xfId="70" xr:uid="{7E750E47-EC98-4AB9-9004-06BE79609C78}"/>
    <cellStyle name="Vírgula 4" xfId="11" xr:uid="{00000000-0005-0000-0000-000036000000}"/>
    <cellStyle name="Vírgula 4 2" xfId="25" xr:uid="{00000000-0005-0000-0000-000037000000}"/>
    <cellStyle name="Vírgula 4 2 2" xfId="33" xr:uid="{00000000-0005-0000-0000-000038000000}"/>
    <cellStyle name="Vírgula 4 2 2 2" xfId="54" xr:uid="{00000000-0005-0000-0000-000039000000}"/>
    <cellStyle name="Vírgula 4 2 2 2 2" xfId="161" xr:uid="{6B4BA210-9C93-4866-85F2-451946AE54CA}"/>
    <cellStyle name="Vírgula 4 2 2 2 3" xfId="109" xr:uid="{F3E816E3-7276-40A2-B6FA-12855694E0B5}"/>
    <cellStyle name="Vírgula 4 2 2 3" xfId="140" xr:uid="{C5A9086F-98AF-4714-B24C-0B868F4C19F8}"/>
    <cellStyle name="Vírgula 4 2 2 4" xfId="88" xr:uid="{6438CD3E-0BA3-4EAC-8130-8AA6E89E60A3}"/>
    <cellStyle name="Vírgula 4 2 3" xfId="46" xr:uid="{00000000-0005-0000-0000-00003A000000}"/>
    <cellStyle name="Vírgula 4 2 3 2" xfId="153" xr:uid="{A5CE3C4D-CFC8-45C4-8866-CCDCEB910D57}"/>
    <cellStyle name="Vírgula 4 2 3 3" xfId="101" xr:uid="{DB2238C9-9210-4F89-95E4-695A6F8548CF}"/>
    <cellStyle name="Vírgula 4 2 4" xfId="132" xr:uid="{CDBE5C67-6D9B-4A32-B985-8CC58A373677}"/>
    <cellStyle name="Vírgula 4 2 5" xfId="80" xr:uid="{7AF98A23-2B8E-4460-9ACE-5BC1BBC3510E}"/>
    <cellStyle name="Vírgula 4 3" xfId="38" xr:uid="{00000000-0005-0000-0000-00003B000000}"/>
    <cellStyle name="Vírgula 4 3 2" xfId="59" xr:uid="{00000000-0005-0000-0000-00003C000000}"/>
    <cellStyle name="Vírgula 4 3 2 2" xfId="166" xr:uid="{0E899AE0-8EA1-46F3-9EEB-FC66E54F97BC}"/>
    <cellStyle name="Vírgula 4 3 2 3" xfId="114" xr:uid="{06F7F959-DADC-4898-ABAC-E4B5FE11684A}"/>
    <cellStyle name="Vírgula 4 3 3" xfId="145" xr:uid="{5AB1546C-0745-4D9A-8959-24A180F1EEC9}"/>
    <cellStyle name="Vírgula 4 3 4" xfId="93" xr:uid="{2D9F4FFF-1ABF-4037-BEF0-E91D2A98F949}"/>
    <cellStyle name="Vírgula 4 4" xfId="29" xr:uid="{00000000-0005-0000-0000-00003D000000}"/>
    <cellStyle name="Vírgula 4 4 2" xfId="50" xr:uid="{00000000-0005-0000-0000-00003E000000}"/>
    <cellStyle name="Vírgula 4 4 2 2" xfId="157" xr:uid="{5C363AC7-EF78-4C37-9E74-77075248C026}"/>
    <cellStyle name="Vírgula 4 4 2 3" xfId="105" xr:uid="{651331E4-FA9E-49E6-98A1-A99A17CDF0C0}"/>
    <cellStyle name="Vírgula 4 4 3" xfId="136" xr:uid="{E476A6BA-9441-4C88-B13C-06391FB3E2C9}"/>
    <cellStyle name="Vírgula 4 4 4" xfId="84" xr:uid="{2D34BF15-FB19-4288-9935-774BE9CDE53A}"/>
    <cellStyle name="Vírgula 4 5" xfId="42" xr:uid="{00000000-0005-0000-0000-00003F000000}"/>
    <cellStyle name="Vírgula 4 5 2" xfId="149" xr:uid="{61A223EA-2BA2-4293-A54D-BEBFE49E314B}"/>
    <cellStyle name="Vírgula 4 5 3" xfId="97" xr:uid="{19CAD1A7-376C-4B41-8FE3-3E6B0BDEF628}"/>
    <cellStyle name="Vírgula 4 6" xfId="20" xr:uid="{00000000-0005-0000-0000-000040000000}"/>
    <cellStyle name="Vírgula 4 6 2" xfId="127" xr:uid="{B34A1AC5-ED46-4F86-B742-7190A5B58910}"/>
    <cellStyle name="Vírgula 4 6 3" xfId="75" xr:uid="{411583A4-51DC-4D35-BC21-98F8433C9165}"/>
    <cellStyle name="Vírgula 4 7" xfId="64" xr:uid="{00000000-0005-0000-0000-000041000000}"/>
    <cellStyle name="Vírgula 4 7 2" xfId="171" xr:uid="{BA26D809-CFCD-46FF-B6D4-3E1310F069A2}"/>
    <cellStyle name="Vírgula 4 7 3" xfId="119" xr:uid="{BCA237B5-F3AA-42C3-A512-4204F4A9FDAD}"/>
    <cellStyle name="Vírgula 4 8" xfId="123" xr:uid="{43D7DC40-93EB-4E2A-BFD7-1251CA13FA8E}"/>
    <cellStyle name="Vírgula 4 9" xfId="71" xr:uid="{B45BDDAE-43AA-4702-BF9A-CBC9838774DC}"/>
    <cellStyle name="Vírgula 5" xfId="43" xr:uid="{00000000-0005-0000-0000-000042000000}"/>
    <cellStyle name="Vírgula 5 2" xfId="150" xr:uid="{500BD0C3-50B5-40EC-82DB-2C4E746074E3}"/>
    <cellStyle name="Vírgula 5 3" xfId="98" xr:uid="{DE3B2F38-1776-47F0-8A10-8D5B43C98140}"/>
    <cellStyle name="Vírgula 6" xfId="22" xr:uid="{00000000-0005-0000-0000-000043000000}"/>
    <cellStyle name="Vírgula 6 2" xfId="129" xr:uid="{48B62F9F-CCDD-48ED-A673-DAB90DA7974E}"/>
    <cellStyle name="Vírgula 6 3" xfId="77" xr:uid="{F4FF655C-9CE8-425F-87D3-DCD124477F42}"/>
    <cellStyle name="Vírgula 7" xfId="168" xr:uid="{4C40E724-5B65-4B27-A260-196906FBC950}"/>
    <cellStyle name="Vírgula 8" xfId="116" xr:uid="{35062040-DCD1-46E8-926A-5A14ED171BB8}"/>
  </cellStyles>
  <dxfs count="14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83514"/>
      <color rgb="FFD10601"/>
      <color rgb="FFFD0F26"/>
      <color rgb="FFD65136"/>
      <color rgb="FFF84224"/>
      <color rgb="FFF83110"/>
      <color rgb="FFDD3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3" Type="http://schemas.openxmlformats.org/officeDocument/2006/relationships/worksheet" Target="worksheets/sheet2.xml"/><Relationship Id="rId21"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 Type="http://schemas.openxmlformats.org/officeDocument/2006/relationships/chartsheet" Target="chartsheets/sheet1.xml"/><Relationship Id="rId16" Type="http://schemas.openxmlformats.org/officeDocument/2006/relationships/worksheet" Target="worksheets/sheet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worksheet" Target="worksheets/sheet14.xml"/><Relationship Id="rId10" Type="http://schemas.openxmlformats.org/officeDocument/2006/relationships/worksheet" Target="worksheets/sheet9.xml"/><Relationship Id="rId19"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3.jpeg"/></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val>
            <c:numRef>
              <c:f>[1]Orçamento!#REF!</c:f>
              <c:numCache>
                <c:formatCode>General</c:formatCode>
                <c:ptCount val="1"/>
                <c:pt idx="0">
                  <c:v>1</c:v>
                </c:pt>
              </c:numCache>
            </c:numRef>
          </c:val>
          <c:extLst>
            <c:ext xmlns:c16="http://schemas.microsoft.com/office/drawing/2014/chart" uri="{C3380CC4-5D6E-409C-BE32-E72D297353CC}">
              <c16:uniqueId val="{00000000-DE8D-49BD-9226-8BE1EBF3989B}"/>
            </c:ext>
          </c:extLst>
        </c:ser>
        <c:ser>
          <c:idx val="1"/>
          <c:order val="1"/>
          <c:spPr>
            <a:solidFill>
              <a:schemeClr val="accent2"/>
            </a:solidFill>
            <a:ln>
              <a:noFill/>
            </a:ln>
            <a:effectLst/>
          </c:spPr>
          <c:invertIfNegative val="0"/>
          <c:val>
            <c:numRef>
              <c:f>[1]Orçamento!#REF!</c:f>
              <c:numCache>
                <c:formatCode>General</c:formatCode>
                <c:ptCount val="1"/>
                <c:pt idx="0">
                  <c:v>1</c:v>
                </c:pt>
              </c:numCache>
            </c:numRef>
          </c:val>
          <c:extLst>
            <c:ext xmlns:c16="http://schemas.microsoft.com/office/drawing/2014/chart" uri="{C3380CC4-5D6E-409C-BE32-E72D297353CC}">
              <c16:uniqueId val="{00000001-DE8D-49BD-9226-8BE1EBF3989B}"/>
            </c:ext>
          </c:extLst>
        </c:ser>
        <c:dLbls>
          <c:showLegendKey val="0"/>
          <c:showVal val="0"/>
          <c:showCatName val="0"/>
          <c:showSerName val="0"/>
          <c:showPercent val="0"/>
          <c:showBubbleSize val="0"/>
        </c:dLbls>
        <c:gapWidth val="219"/>
        <c:overlap val="-27"/>
        <c:axId val="297602536"/>
        <c:axId val="345909784"/>
      </c:barChart>
      <c:catAx>
        <c:axId val="297602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5909784"/>
        <c:crosses val="autoZero"/>
        <c:auto val="1"/>
        <c:lblAlgn val="ctr"/>
        <c:lblOffset val="100"/>
        <c:noMultiLvlLbl val="0"/>
      </c:catAx>
      <c:valAx>
        <c:axId val="34590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97602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Total Previsto x Total Gasto - GERAL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Controle!$B$248:$B$250</c:f>
              <c:strCache>
                <c:ptCount val="3"/>
                <c:pt idx="0">
                  <c:v>Total PREVISTO com material, mão de obra  e outras despesas</c:v>
                </c:pt>
                <c:pt idx="1">
                  <c:v>DESPESAS ADMINISTRATIVAS</c:v>
                </c:pt>
                <c:pt idx="2">
                  <c:v>Total GASTO com material, mão de obra e outras despesas</c:v>
                </c:pt>
              </c:strCache>
            </c:strRef>
          </c:cat>
          <c:val>
            <c:numRef>
              <c:f>Controle!$C$248:$C$250</c:f>
              <c:numCache>
                <c:formatCode>"R$"\ #,##0.00</c:formatCode>
                <c:ptCount val="3"/>
                <c:pt idx="0">
                  <c:v>0</c:v>
                </c:pt>
                <c:pt idx="2">
                  <c:v>0</c:v>
                </c:pt>
              </c:numCache>
            </c:numRef>
          </c:val>
          <c:extLst>
            <c:ext xmlns:c16="http://schemas.microsoft.com/office/drawing/2014/chart" uri="{C3380CC4-5D6E-409C-BE32-E72D297353CC}">
              <c16:uniqueId val="{00000000-6109-4B1E-ABF6-6536E4C50501}"/>
            </c:ext>
          </c:extLst>
        </c:ser>
        <c:dLbls>
          <c:showLegendKey val="0"/>
          <c:showVal val="0"/>
          <c:showCatName val="0"/>
          <c:showSerName val="0"/>
          <c:showPercent val="0"/>
          <c:showBubbleSize val="0"/>
        </c:dLbls>
        <c:gapWidth val="150"/>
        <c:shape val="box"/>
        <c:axId val="919185056"/>
        <c:axId val="919192736"/>
        <c:axId val="0"/>
      </c:bar3DChart>
      <c:catAx>
        <c:axId val="91918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pt-BR"/>
          </a:p>
        </c:txPr>
        <c:crossAx val="919192736"/>
        <c:crosses val="autoZero"/>
        <c:auto val="1"/>
        <c:lblAlgn val="ctr"/>
        <c:lblOffset val="100"/>
        <c:noMultiLvlLbl val="0"/>
      </c:catAx>
      <c:valAx>
        <c:axId val="919192736"/>
        <c:scaling>
          <c:orientation val="minMax"/>
        </c:scaling>
        <c:delete val="0"/>
        <c:axPos val="l"/>
        <c:majorGridlines>
          <c:spPr>
            <a:ln w="9525" cap="flat" cmpd="sng" algn="ctr">
              <a:solidFill>
                <a:schemeClr val="dk1">
                  <a:lumMod val="50000"/>
                  <a:lumOff val="50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pt-BR"/>
          </a:p>
        </c:txPr>
        <c:crossAx val="9191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pt-BR" sz="1800" b="1" i="0" baseline="0">
                <a:effectLst/>
              </a:rPr>
              <a:t>Total Previsto X Total Gasto  - </a:t>
            </a:r>
          </a:p>
          <a:p>
            <a:pPr>
              <a:defRPr sz="1800"/>
            </a:pPr>
            <a:r>
              <a:rPr lang="pt-BR" sz="1800" b="1" i="0" baseline="0">
                <a:effectLst/>
              </a:rPr>
              <a:t>MÃO DE OBRA</a:t>
            </a:r>
            <a:endParaRPr lang="pt-BR">
              <a:effectLst/>
            </a:endParaRPr>
          </a:p>
        </c:rich>
      </c:tx>
      <c:layout>
        <c:manualLayout>
          <c:xMode val="edge"/>
          <c:yMode val="edge"/>
          <c:x val="0.39935818441801169"/>
          <c:y val="1.703445896680506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09662993025088"/>
          <c:y val="0.21601321912914204"/>
          <c:w val="0.85690337006974915"/>
          <c:h val="0.59378812084634747"/>
        </c:manualLayout>
      </c:layout>
      <c:bar3DChart>
        <c:barDir val="col"/>
        <c:grouping val="clustered"/>
        <c:varyColors val="0"/>
        <c:ser>
          <c:idx val="0"/>
          <c:order val="0"/>
          <c:tx>
            <c:v>Total previsto</c:v>
          </c:tx>
          <c:spPr>
            <a:blipFill>
              <a:blip xmlns:r="http://schemas.openxmlformats.org/officeDocument/2006/relationships" r:embed="rId3"/>
              <a:tile tx="0" ty="0" sx="100000" sy="100000" flip="none" algn="tl"/>
            </a:blipFill>
            <a:ln>
              <a:noFill/>
            </a:ln>
            <a:effectLst/>
            <a:sp3d/>
          </c:spPr>
          <c:invertIfNegative val="0"/>
          <c:cat>
            <c:numLit>
              <c:formatCode>General</c:formatCode>
              <c:ptCount val="1"/>
              <c:pt idx="0">
                <c:v>1</c:v>
              </c:pt>
            </c:numLit>
          </c:cat>
          <c:val>
            <c:numRef>
              <c:f>Controle!$F$237</c:f>
              <c:numCache>
                <c:formatCode>_("R$"* #,##0.00_);_("R$"* \(#,##0.00\);_("R$"* "-"??_);_(@_)</c:formatCode>
                <c:ptCount val="1"/>
                <c:pt idx="0">
                  <c:v>0</c:v>
                </c:pt>
              </c:numCache>
            </c:numRef>
          </c:val>
          <c:extLst>
            <c:ext xmlns:c16="http://schemas.microsoft.com/office/drawing/2014/chart" uri="{C3380CC4-5D6E-409C-BE32-E72D297353CC}">
              <c16:uniqueId val="{00000000-0C7B-4E72-8E94-779E8188A879}"/>
            </c:ext>
          </c:extLst>
        </c:ser>
        <c:ser>
          <c:idx val="1"/>
          <c:order val="1"/>
          <c:tx>
            <c:v>Total gasto</c:v>
          </c:tx>
          <c:spPr>
            <a:blipFill>
              <a:blip xmlns:r="http://schemas.openxmlformats.org/officeDocument/2006/relationships" r:embed="rId4"/>
              <a:tile tx="0" ty="0" sx="100000" sy="100000" flip="none" algn="tl"/>
            </a:blipFill>
            <a:ln>
              <a:noFill/>
            </a:ln>
            <a:effectLst/>
            <a:sp3d/>
          </c:spPr>
          <c:invertIfNegative val="0"/>
          <c:cat>
            <c:numLit>
              <c:formatCode>General</c:formatCode>
              <c:ptCount val="1"/>
              <c:pt idx="0">
                <c:v>1</c:v>
              </c:pt>
            </c:numLit>
          </c:cat>
          <c:val>
            <c:numRef>
              <c:f>Controle!$G$237</c:f>
              <c:numCache>
                <c:formatCode>_("R$"* #,##0.00_);_("R$"* \(#,##0.00\);_("R$"* "-"??_);_(@_)</c:formatCode>
                <c:ptCount val="1"/>
                <c:pt idx="0">
                  <c:v>0</c:v>
                </c:pt>
              </c:numCache>
            </c:numRef>
          </c:val>
          <c:extLst>
            <c:ext xmlns:c16="http://schemas.microsoft.com/office/drawing/2014/chart" uri="{C3380CC4-5D6E-409C-BE32-E72D297353CC}">
              <c16:uniqueId val="{00000001-0C7B-4E72-8E94-779E8188A879}"/>
            </c:ext>
          </c:extLst>
        </c:ser>
        <c:dLbls>
          <c:showLegendKey val="0"/>
          <c:showVal val="0"/>
          <c:showCatName val="0"/>
          <c:showSerName val="0"/>
          <c:showPercent val="0"/>
          <c:showBubbleSize val="0"/>
        </c:dLbls>
        <c:gapWidth val="150"/>
        <c:shape val="box"/>
        <c:axId val="485200136"/>
        <c:axId val="485204728"/>
        <c:axId val="0"/>
      </c:bar3DChart>
      <c:catAx>
        <c:axId val="485200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t-BR"/>
          </a:p>
        </c:txPr>
        <c:crossAx val="485204728"/>
        <c:crosses val="autoZero"/>
        <c:auto val="1"/>
        <c:lblAlgn val="ctr"/>
        <c:lblOffset val="100"/>
        <c:noMultiLvlLbl val="0"/>
      </c:catAx>
      <c:valAx>
        <c:axId val="48520472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t-BR"/>
          </a:p>
        </c:txPr>
        <c:crossAx val="485200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pt-BR" sz="1800" b="1" i="0" baseline="0">
                <a:effectLst/>
              </a:rPr>
              <a:t>Total Previsto X Total Gasto  - </a:t>
            </a:r>
          </a:p>
          <a:p>
            <a:pPr>
              <a:defRPr sz="1800"/>
            </a:pPr>
            <a:r>
              <a:rPr lang="pt-BR" sz="1800" b="1" i="0" baseline="0">
                <a:effectLst/>
              </a:rPr>
              <a:t> CUSTOS INDIRETOS</a:t>
            </a:r>
            <a:endParaRPr lang="pt-BR">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09662993025088"/>
          <c:y val="0.21601321912914204"/>
          <c:w val="0.85690337006974915"/>
          <c:h val="0.59378812084634747"/>
        </c:manualLayout>
      </c:layout>
      <c:bar3DChart>
        <c:barDir val="col"/>
        <c:grouping val="clustered"/>
        <c:varyColors val="0"/>
        <c:ser>
          <c:idx val="0"/>
          <c:order val="0"/>
          <c:tx>
            <c:v>Total previsto</c:v>
          </c:tx>
          <c:spPr>
            <a:blipFill>
              <a:blip xmlns:r="http://schemas.openxmlformats.org/officeDocument/2006/relationships" r:embed="rId3"/>
              <a:tile tx="0" ty="0" sx="100000" sy="100000" flip="none" algn="tl"/>
            </a:blipFill>
            <a:ln>
              <a:noFill/>
            </a:ln>
            <a:effectLst/>
            <a:sp3d/>
          </c:spPr>
          <c:invertIfNegative val="0"/>
          <c:val>
            <c:numRef>
              <c:f>(Controle!$F$17,Controle!$F$45,Controle!$F$246,Controle!$F$228)</c:f>
              <c:numCache>
                <c:formatCode>_("R$"* #,##0.00_);_("R$"* \(#,##0.00\);_("R$"* "-"??_);_(@_)</c:formatCode>
                <c:ptCount val="4"/>
                <c:pt idx="0">
                  <c:v>0</c:v>
                </c:pt>
                <c:pt idx="1">
                  <c:v>0</c:v>
                </c:pt>
                <c:pt idx="2">
                  <c:v>0</c:v>
                </c:pt>
                <c:pt idx="3">
                  <c:v>0</c:v>
                </c:pt>
              </c:numCache>
            </c:numRef>
          </c:val>
          <c:extLst>
            <c:ext xmlns:c16="http://schemas.microsoft.com/office/drawing/2014/chart" uri="{C3380CC4-5D6E-409C-BE32-E72D297353CC}">
              <c16:uniqueId val="{00000000-51E5-43D7-8556-F204C155D02E}"/>
            </c:ext>
          </c:extLst>
        </c:ser>
        <c:ser>
          <c:idx val="1"/>
          <c:order val="1"/>
          <c:tx>
            <c:v>Total Gasto</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lumMod val="60000"/>
                  <a:lumOff val="40000"/>
                </a:schemeClr>
              </a:solidFill>
            </a:ln>
            <a:effectLst/>
            <a:sp3d>
              <a:contourClr>
                <a:schemeClr val="tx2">
                  <a:lumMod val="60000"/>
                  <a:lumOff val="40000"/>
                </a:schemeClr>
              </a:contourClr>
            </a:sp3d>
          </c:spPr>
          <c:invertIfNegative val="0"/>
          <c:val>
            <c:numRef>
              <c:f>(Controle!$G$17,Controle!$G$34,Controle!$G$246,Controle!$G$227)</c:f>
              <c:numCache>
                <c:formatCode>_("R$"* #,##0.00_);_("R$"* \(#,##0.00\);_("R$"* "-"??_);_(@_)</c:formatCode>
                <c:ptCount val="4"/>
                <c:pt idx="0">
                  <c:v>0</c:v>
                </c:pt>
                <c:pt idx="1">
                  <c:v>0</c:v>
                </c:pt>
                <c:pt idx="2">
                  <c:v>0</c:v>
                </c:pt>
                <c:pt idx="3">
                  <c:v>0</c:v>
                </c:pt>
              </c:numCache>
            </c:numRef>
          </c:val>
          <c:extLst>
            <c:ext xmlns:c16="http://schemas.microsoft.com/office/drawing/2014/chart" uri="{C3380CC4-5D6E-409C-BE32-E72D297353CC}">
              <c16:uniqueId val="{00000001-51E5-43D7-8556-F204C155D02E}"/>
            </c:ext>
          </c:extLst>
        </c:ser>
        <c:dLbls>
          <c:showLegendKey val="0"/>
          <c:showVal val="0"/>
          <c:showCatName val="0"/>
          <c:showSerName val="0"/>
          <c:showPercent val="0"/>
          <c:showBubbleSize val="0"/>
        </c:dLbls>
        <c:gapWidth val="150"/>
        <c:shape val="box"/>
        <c:axId val="485200136"/>
        <c:axId val="485204728"/>
        <c:axId val="0"/>
      </c:bar3DChart>
      <c:catAx>
        <c:axId val="4852001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t-BR"/>
          </a:p>
        </c:txPr>
        <c:crossAx val="485204728"/>
        <c:crosses val="autoZero"/>
        <c:auto val="1"/>
        <c:lblAlgn val="ctr"/>
        <c:lblOffset val="100"/>
        <c:noMultiLvlLbl val="0"/>
      </c:catAx>
      <c:valAx>
        <c:axId val="48520472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t-BR"/>
          </a:p>
        </c:txPr>
        <c:crossAx val="485200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pt-BR" sz="1800" b="1" i="0" u="none" strike="noStrike" kern="1200" spc="0" baseline="0">
                <a:solidFill>
                  <a:sysClr val="windowText" lastClr="000000">
                    <a:lumMod val="65000"/>
                    <a:lumOff val="35000"/>
                  </a:sysClr>
                </a:solidFill>
              </a:rPr>
              <a:t>Total Previsto X Total Gasto  - MATERIAIS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276336358166428E-2"/>
          <c:y val="0.15317205407941556"/>
          <c:w val="0.85690337006974915"/>
          <c:h val="0.59378812084634747"/>
        </c:manualLayout>
      </c:layout>
      <c:bar3DChart>
        <c:barDir val="col"/>
        <c:grouping val="clustered"/>
        <c:varyColors val="0"/>
        <c:ser>
          <c:idx val="1"/>
          <c:order val="0"/>
          <c:tx>
            <c:v>Total gasto</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lumMod val="60000"/>
                  <a:lumOff val="40000"/>
                </a:schemeClr>
              </a:solidFill>
            </a:ln>
            <a:effectLst/>
            <a:sp3d>
              <a:contourClr>
                <a:schemeClr val="tx2">
                  <a:lumMod val="60000"/>
                  <a:lumOff val="40000"/>
                </a:schemeClr>
              </a:contourClr>
            </a:sp3d>
          </c:spPr>
          <c:invertIfNegative val="0"/>
          <c:val>
            <c:numRef>
              <c:f>(Controle!$G$41,Controle!$G$59,Controle!$G$85,Controle!$G$99,Controle!$G$107,Controle!$G$119,Controle!$G$127,Controle!$G$134,Controle!$G$159,Controle!$G$167,Controle!$G$176,Controle!$G$186,Controle!$G$190,Controle!$G$196,Controle!$G$206,Controle!$G$212,Controle!$G$224,Controle!$G$228)</c:f>
              <c:numCache>
                <c:formatCode>_("R$"* #,##0.00_);_("R$"* \(#,##0.00\);_("R$"*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587F-447F-825A-17ACAB2DD38B}"/>
            </c:ext>
          </c:extLst>
        </c:ser>
        <c:ser>
          <c:idx val="0"/>
          <c:order val="1"/>
          <c:tx>
            <c:v>Total previsto</c:v>
          </c:tx>
          <c:spPr>
            <a:blipFill>
              <a:blip xmlns:r="http://schemas.openxmlformats.org/officeDocument/2006/relationships" r:embed="rId3"/>
              <a:tile tx="0" ty="0" sx="100000" sy="100000" flip="none" algn="tl"/>
            </a:blipFill>
            <a:ln>
              <a:noFill/>
            </a:ln>
            <a:effectLst/>
            <a:sp3d/>
          </c:spPr>
          <c:invertIfNegative val="0"/>
          <c:val>
            <c:numRef>
              <c:f>(Controle!$F$41,Controle!$F$59,Controle!$F$85,Controle!$F$99,Controle!$F$107,Controle!$F$119,Controle!$F$127,Controle!$F$134,Controle!$F$159,Controle!$F$167,Controle!$F$176,Controle!$F$186,Controle!$F$190,Controle!$F$196,Controle!$F$206,Controle!$F$212,Controle!$F$224,Controle!$F$228)</c:f>
              <c:numCache>
                <c:formatCode>_("R$"* #,##0.00_);_("R$"* \(#,##0.00\);_("R$"*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87F-447F-825A-17ACAB2DD38B}"/>
            </c:ext>
          </c:extLst>
        </c:ser>
        <c:dLbls>
          <c:showLegendKey val="0"/>
          <c:showVal val="0"/>
          <c:showCatName val="0"/>
          <c:showSerName val="0"/>
          <c:showPercent val="0"/>
          <c:showBubbleSize val="0"/>
        </c:dLbls>
        <c:gapWidth val="150"/>
        <c:shape val="box"/>
        <c:axId val="485200136"/>
        <c:axId val="485204728"/>
        <c:axId val="0"/>
      </c:bar3DChart>
      <c:catAx>
        <c:axId val="4852001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t-BR"/>
          </a:p>
        </c:txPr>
        <c:crossAx val="485204728"/>
        <c:crosses val="autoZero"/>
        <c:auto val="1"/>
        <c:lblAlgn val="ctr"/>
        <c:lblOffset val="100"/>
        <c:noMultiLvlLbl val="0"/>
      </c:catAx>
      <c:valAx>
        <c:axId val="48520472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t-BR"/>
          </a:p>
        </c:txPr>
        <c:crossAx val="485200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69"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3" Type="http://schemas.openxmlformats.org/officeDocument/2006/relationships/hyperlink" Target="#Gr&#225;ficos!A1"/><Relationship Id="rId2" Type="http://schemas.openxmlformats.org/officeDocument/2006/relationships/hyperlink" Target="#Composi&#231;&#227;odecusto!A1"/><Relationship Id="rId1" Type="http://schemas.openxmlformats.org/officeDocument/2006/relationships/hyperlink" Target="#Controle!A1"/><Relationship Id="rId4" Type="http://schemas.openxmlformats.org/officeDocument/2006/relationships/hyperlink" Target="#Funda&#231;&#245;es!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998220</xdr:colOff>
      <xdr:row>1</xdr:row>
      <xdr:rowOff>228600</xdr:rowOff>
    </xdr:from>
    <xdr:to>
      <xdr:col>2</xdr:col>
      <xdr:colOff>485887</xdr:colOff>
      <xdr:row>4</xdr:row>
      <xdr:rowOff>896</xdr:rowOff>
    </xdr:to>
    <xdr:sp macro="" textlink="">
      <xdr:nvSpPr>
        <xdr:cNvPr id="3" name="Fluxograma: Documento 2">
          <a:hlinkClick xmlns:r="http://schemas.openxmlformats.org/officeDocument/2006/relationships" r:id="rId1"/>
          <a:extLst>
            <a:ext uri="{FF2B5EF4-FFF2-40B4-BE49-F238E27FC236}">
              <a16:creationId xmlns:a16="http://schemas.microsoft.com/office/drawing/2014/main" id="{4E3464AC-848E-4BCF-B19C-979F4EDEEEC7}"/>
            </a:ext>
          </a:extLst>
        </xdr:cNvPr>
        <xdr:cNvSpPr/>
      </xdr:nvSpPr>
      <xdr:spPr>
        <a:xfrm>
          <a:off x="998220" y="1181100"/>
          <a:ext cx="3335767" cy="800996"/>
        </a:xfrm>
        <a:prstGeom prst="flowChartDocumen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Controle►</a:t>
          </a:r>
        </a:p>
      </xdr:txBody>
    </xdr:sp>
    <xdr:clientData/>
  </xdr:twoCellAnchor>
  <xdr:twoCellAnchor>
    <xdr:from>
      <xdr:col>0</xdr:col>
      <xdr:colOff>982980</xdr:colOff>
      <xdr:row>6</xdr:row>
      <xdr:rowOff>68580</xdr:rowOff>
    </xdr:from>
    <xdr:to>
      <xdr:col>2</xdr:col>
      <xdr:colOff>470647</xdr:colOff>
      <xdr:row>9</xdr:row>
      <xdr:rowOff>122816</xdr:rowOff>
    </xdr:to>
    <xdr:sp macro="" textlink="">
      <xdr:nvSpPr>
        <xdr:cNvPr id="5" name="Fluxograma: Documento 4">
          <a:hlinkClick xmlns:r="http://schemas.openxmlformats.org/officeDocument/2006/relationships" r:id="rId2"/>
          <a:extLst>
            <a:ext uri="{FF2B5EF4-FFF2-40B4-BE49-F238E27FC236}">
              <a16:creationId xmlns:a16="http://schemas.microsoft.com/office/drawing/2014/main" id="{A898776B-A5B3-48A9-BAE8-97D9E98E7192}"/>
            </a:ext>
          </a:extLst>
        </xdr:cNvPr>
        <xdr:cNvSpPr/>
      </xdr:nvSpPr>
      <xdr:spPr>
        <a:xfrm>
          <a:off x="982980" y="2811780"/>
          <a:ext cx="3335767" cy="800996"/>
        </a:xfrm>
        <a:prstGeom prst="flowChartDocumen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Composição</a:t>
          </a:r>
          <a:r>
            <a:rPr lang="pt-BR" sz="1400" b="1" baseline="0"/>
            <a:t> de custos</a:t>
          </a:r>
          <a:r>
            <a:rPr lang="pt-BR" sz="1400" b="1"/>
            <a:t>►</a:t>
          </a:r>
        </a:p>
      </xdr:txBody>
    </xdr:sp>
    <xdr:clientData/>
  </xdr:twoCellAnchor>
  <xdr:twoCellAnchor>
    <xdr:from>
      <xdr:col>3</xdr:col>
      <xdr:colOff>91440</xdr:colOff>
      <xdr:row>1</xdr:row>
      <xdr:rowOff>190500</xdr:rowOff>
    </xdr:from>
    <xdr:to>
      <xdr:col>4</xdr:col>
      <xdr:colOff>333487</xdr:colOff>
      <xdr:row>3</xdr:row>
      <xdr:rowOff>214256</xdr:rowOff>
    </xdr:to>
    <xdr:sp macro="" textlink="">
      <xdr:nvSpPr>
        <xdr:cNvPr id="7" name="Fluxograma: Documento 6">
          <a:hlinkClick xmlns:r="http://schemas.openxmlformats.org/officeDocument/2006/relationships" r:id="rId3"/>
          <a:extLst>
            <a:ext uri="{FF2B5EF4-FFF2-40B4-BE49-F238E27FC236}">
              <a16:creationId xmlns:a16="http://schemas.microsoft.com/office/drawing/2014/main" id="{9EA3406B-4312-2A4A-DBF5-B86090B16FE1}"/>
            </a:ext>
          </a:extLst>
        </xdr:cNvPr>
        <xdr:cNvSpPr/>
      </xdr:nvSpPr>
      <xdr:spPr>
        <a:xfrm>
          <a:off x="5402580" y="1143000"/>
          <a:ext cx="3335767" cy="800996"/>
        </a:xfrm>
        <a:prstGeom prst="flowChartDocumen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Gráficos►</a:t>
          </a:r>
        </a:p>
      </xdr:txBody>
    </xdr:sp>
    <xdr:clientData/>
  </xdr:twoCellAnchor>
  <xdr:twoCellAnchor>
    <xdr:from>
      <xdr:col>5</xdr:col>
      <xdr:colOff>167640</xdr:colOff>
      <xdr:row>1</xdr:row>
      <xdr:rowOff>137160</xdr:rowOff>
    </xdr:from>
    <xdr:to>
      <xdr:col>7</xdr:col>
      <xdr:colOff>287767</xdr:colOff>
      <xdr:row>3</xdr:row>
      <xdr:rowOff>160916</xdr:rowOff>
    </xdr:to>
    <xdr:sp macro="" textlink="">
      <xdr:nvSpPr>
        <xdr:cNvPr id="10" name="Fluxograma: Documento 9">
          <a:hlinkClick xmlns:r="http://schemas.openxmlformats.org/officeDocument/2006/relationships" r:id="rId4"/>
          <a:extLst>
            <a:ext uri="{FF2B5EF4-FFF2-40B4-BE49-F238E27FC236}">
              <a16:creationId xmlns:a16="http://schemas.microsoft.com/office/drawing/2014/main" id="{7C0C1027-8192-AEE3-34F6-81D9CC00D6E4}"/>
            </a:ext>
          </a:extLst>
        </xdr:cNvPr>
        <xdr:cNvSpPr/>
      </xdr:nvSpPr>
      <xdr:spPr>
        <a:xfrm>
          <a:off x="9829800" y="1089660"/>
          <a:ext cx="3335767" cy="800996"/>
        </a:xfrm>
        <a:prstGeom prst="flowChartDocumen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Memória►</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663043" cy="6032500"/>
    <xdr:graphicFrame macro="">
      <xdr:nvGraphicFramePr>
        <xdr:cNvPr id="2" name="Gráfico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2767852</xdr:colOff>
      <xdr:row>0</xdr:row>
      <xdr:rowOff>649941</xdr:rowOff>
    </xdr:to>
    <xdr:pic>
      <xdr:nvPicPr>
        <xdr:cNvPr id="3" name="Image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3104028" cy="649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xdr:rowOff>
    </xdr:from>
    <xdr:to>
      <xdr:col>1</xdr:col>
      <xdr:colOff>2727512</xdr:colOff>
      <xdr:row>0</xdr:row>
      <xdr:rowOff>649941</xdr:rowOff>
    </xdr:to>
    <xdr:pic>
      <xdr:nvPicPr>
        <xdr:cNvPr id="4" name="Imagem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3060887" cy="649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413657</xdr:colOff>
      <xdr:row>3</xdr:row>
      <xdr:rowOff>0</xdr:rowOff>
    </xdr:from>
    <xdr:to>
      <xdr:col>7</xdr:col>
      <xdr:colOff>1480457</xdr:colOff>
      <xdr:row>21</xdr:row>
      <xdr:rowOff>65314</xdr:rowOff>
    </xdr:to>
    <xdr:graphicFrame macro="">
      <xdr:nvGraphicFramePr>
        <xdr:cNvPr id="2" name="Gráfico 1">
          <a:extLst>
            <a:ext uri="{FF2B5EF4-FFF2-40B4-BE49-F238E27FC236}">
              <a16:creationId xmlns:a16="http://schemas.microsoft.com/office/drawing/2014/main" id="{055AF4C9-5523-4A0C-8739-2856958D4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1621970</xdr:colOff>
      <xdr:row>22</xdr:row>
      <xdr:rowOff>108858</xdr:rowOff>
    </xdr:from>
    <xdr:to>
      <xdr:col>20</xdr:col>
      <xdr:colOff>586154</xdr:colOff>
      <xdr:row>42</xdr:row>
      <xdr:rowOff>26596</xdr:rowOff>
    </xdr:to>
    <xdr:graphicFrame macro="">
      <xdr:nvGraphicFramePr>
        <xdr:cNvPr id="7" name="Chart 5">
          <a:extLst>
            <a:ext uri="{FF2B5EF4-FFF2-40B4-BE49-F238E27FC236}">
              <a16:creationId xmlns:a16="http://schemas.microsoft.com/office/drawing/2014/main" id="{36A4E096-E188-44DF-9CAC-6F679B39C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375139</xdr:colOff>
      <xdr:row>22</xdr:row>
      <xdr:rowOff>105508</xdr:rowOff>
    </xdr:from>
    <xdr:to>
      <xdr:col>7</xdr:col>
      <xdr:colOff>1437321</xdr:colOff>
      <xdr:row>42</xdr:row>
      <xdr:rowOff>23246</xdr:rowOff>
    </xdr:to>
    <xdr:graphicFrame macro="">
      <xdr:nvGraphicFramePr>
        <xdr:cNvPr id="10" name="Chart 4">
          <a:extLst>
            <a:ext uri="{FF2B5EF4-FFF2-40B4-BE49-F238E27FC236}">
              <a16:creationId xmlns:a16="http://schemas.microsoft.com/office/drawing/2014/main" id="{6AA14087-BAE9-43C5-B672-45EBD32C8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189263</xdr:colOff>
      <xdr:row>49</xdr:row>
      <xdr:rowOff>111330</xdr:rowOff>
    </xdr:from>
    <xdr:to>
      <xdr:col>26</xdr:col>
      <xdr:colOff>535627</xdr:colOff>
      <xdr:row>73</xdr:row>
      <xdr:rowOff>161429</xdr:rowOff>
    </xdr:to>
    <xdr:graphicFrame macro="">
      <xdr:nvGraphicFramePr>
        <xdr:cNvPr id="3" name="Chart 4">
          <a:extLst>
            <a:ext uri="{FF2B5EF4-FFF2-40B4-BE49-F238E27FC236}">
              <a16:creationId xmlns:a16="http://schemas.microsoft.com/office/drawing/2014/main" id="{903F36E0-7107-40B9-AE43-49DF8DBDD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2</xdr:col>
      <xdr:colOff>1042147</xdr:colOff>
      <xdr:row>1</xdr:row>
      <xdr:rowOff>22412</xdr:rowOff>
    </xdr:to>
    <xdr:pic>
      <xdr:nvPicPr>
        <xdr:cNvPr id="2" name="Imagem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 y="2"/>
          <a:ext cx="2913527" cy="818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J24"/>
  <sheetViews>
    <sheetView zoomScale="85" zoomScaleNormal="85" workbookViewId="0">
      <pane xSplit="15" ySplit="21" topLeftCell="P22" activePane="bottomRight" state="frozen"/>
      <selection pane="topRight" activeCell="Q1" sqref="Q1"/>
      <selection pane="bottomLeft" activeCell="A23" sqref="A23"/>
      <selection pane="bottomRight"/>
    </sheetView>
  </sheetViews>
  <sheetFormatPr defaultColWidth="9.109375" defaultRowHeight="14.4" x14ac:dyDescent="0.3"/>
  <cols>
    <col min="1" max="1" width="16.44140625" style="1" customWidth="1"/>
    <col min="2" max="2" width="49.109375" style="1" customWidth="1"/>
    <col min="3" max="3" width="26" style="1" customWidth="1"/>
    <col min="4" max="4" width="53" style="1" customWidth="1"/>
    <col min="5" max="5" width="24.6640625" style="1" customWidth="1"/>
    <col min="6" max="6" width="45.77734375" style="1" customWidth="1"/>
    <col min="7" max="7" width="8.44140625" style="1" customWidth="1"/>
    <col min="8" max="10" width="4.5546875" style="1" customWidth="1"/>
    <col min="11" max="13" width="4" style="1" customWidth="1"/>
    <col min="14" max="16384" width="9.109375" style="1"/>
  </cols>
  <sheetData>
    <row r="1" spans="1:10" s="556" customFormat="1" ht="49.2" customHeight="1" x14ac:dyDescent="0.3">
      <c r="A1" s="554"/>
      <c r="B1" s="554"/>
      <c r="C1" s="628"/>
      <c r="D1" s="628"/>
      <c r="E1" s="628"/>
      <c r="F1" s="628"/>
      <c r="G1" s="628"/>
      <c r="H1" s="555"/>
      <c r="I1" s="555"/>
      <c r="J1" s="555"/>
    </row>
    <row r="2" spans="1:10" s="556" customFormat="1" ht="34.200000000000003" customHeight="1" x14ac:dyDescent="0.3">
      <c r="A2" s="554"/>
      <c r="B2" s="557"/>
      <c r="C2" s="557"/>
      <c r="D2" s="557"/>
      <c r="E2" s="557"/>
      <c r="F2" s="557"/>
      <c r="G2" s="557"/>
      <c r="H2" s="557"/>
      <c r="I2" s="557"/>
      <c r="J2" s="557"/>
    </row>
    <row r="3" spans="1:10" s="556" customFormat="1" ht="29.4" customHeight="1" x14ac:dyDescent="0.3">
      <c r="A3" s="554"/>
      <c r="B3" s="558"/>
      <c r="C3" s="559"/>
      <c r="D3" s="558"/>
      <c r="E3" s="559"/>
      <c r="F3" s="558"/>
      <c r="G3" s="560"/>
      <c r="H3" s="560"/>
      <c r="I3" s="560"/>
      <c r="J3" s="560"/>
    </row>
    <row r="4" spans="1:10" s="556" customFormat="1" ht="19.8" x14ac:dyDescent="0.3">
      <c r="A4" s="554"/>
      <c r="B4" s="561"/>
      <c r="C4" s="561"/>
      <c r="D4" s="562"/>
      <c r="E4" s="561"/>
      <c r="F4" s="561"/>
      <c r="G4" s="557"/>
      <c r="H4" s="557"/>
      <c r="I4" s="557"/>
      <c r="J4" s="557"/>
    </row>
    <row r="5" spans="1:10" s="556" customFormat="1" ht="48" customHeight="1" x14ac:dyDescent="0.3">
      <c r="A5" s="554"/>
      <c r="B5" s="561"/>
      <c r="C5" s="559"/>
      <c r="D5" s="563"/>
      <c r="E5" s="559"/>
      <c r="F5" s="561"/>
      <c r="G5" s="560"/>
      <c r="H5" s="560"/>
      <c r="I5" s="560"/>
      <c r="J5" s="560"/>
    </row>
    <row r="6" spans="1:10" s="556" customFormat="1" ht="40.5" customHeight="1" x14ac:dyDescent="0.3">
      <c r="A6" s="554"/>
      <c r="B6" s="564"/>
      <c r="C6" s="559"/>
      <c r="D6" s="565"/>
      <c r="E6" s="559"/>
      <c r="F6" s="561"/>
      <c r="G6" s="560"/>
      <c r="H6" s="560"/>
      <c r="I6" s="560"/>
      <c r="J6" s="560"/>
    </row>
    <row r="7" spans="1:10" s="556" customFormat="1" ht="19.8" x14ac:dyDescent="0.3">
      <c r="A7" s="554"/>
      <c r="B7" s="565"/>
      <c r="C7" s="565"/>
      <c r="D7" s="565"/>
      <c r="E7" s="565"/>
      <c r="F7" s="565"/>
      <c r="G7" s="557"/>
      <c r="H7" s="557"/>
      <c r="I7" s="557"/>
      <c r="J7" s="557"/>
    </row>
    <row r="8" spans="1:10" s="556" customFormat="1" ht="19.5" customHeight="1" x14ac:dyDescent="0.3">
      <c r="A8" s="566"/>
      <c r="B8" s="560"/>
      <c r="C8" s="629"/>
      <c r="D8" s="629"/>
      <c r="E8" s="629"/>
      <c r="F8" s="629"/>
      <c r="G8" s="629"/>
      <c r="H8" s="560"/>
      <c r="I8" s="560"/>
      <c r="J8" s="560"/>
    </row>
    <row r="9" spans="1:10" s="556" customFormat="1" ht="33.6" customHeight="1" x14ac:dyDescent="0.3">
      <c r="A9" s="554"/>
      <c r="B9" s="554"/>
      <c r="C9" s="567"/>
      <c r="D9" s="554"/>
      <c r="E9" s="568"/>
      <c r="F9" s="554"/>
      <c r="G9" s="569"/>
      <c r="H9" s="569"/>
      <c r="I9" s="569"/>
      <c r="J9" s="569"/>
    </row>
    <row r="10" spans="1:10" s="556" customFormat="1" ht="19.8" x14ac:dyDescent="0.35">
      <c r="A10" s="554"/>
      <c r="B10" s="554"/>
      <c r="C10" s="570"/>
      <c r="D10" s="554"/>
      <c r="E10" s="568"/>
      <c r="F10" s="554"/>
      <c r="G10" s="571"/>
      <c r="H10" s="571"/>
      <c r="I10" s="571"/>
      <c r="J10" s="571"/>
    </row>
    <row r="11" spans="1:10" s="556" customFormat="1" ht="17.25" customHeight="1" x14ac:dyDescent="0.35">
      <c r="A11" s="554"/>
      <c r="B11" s="554"/>
      <c r="C11" s="570"/>
      <c r="D11" s="554"/>
      <c r="E11" s="568"/>
      <c r="F11" s="554"/>
      <c r="G11" s="571"/>
      <c r="H11" s="571"/>
      <c r="I11" s="571"/>
      <c r="J11" s="571"/>
    </row>
    <row r="12" spans="1:10" s="556" customFormat="1" ht="19.8" x14ac:dyDescent="0.35">
      <c r="A12" s="554"/>
      <c r="B12" s="554"/>
      <c r="C12" s="570"/>
      <c r="D12" s="554"/>
      <c r="E12" s="568"/>
      <c r="F12" s="554"/>
      <c r="G12" s="571"/>
      <c r="H12" s="571"/>
      <c r="I12" s="571"/>
      <c r="J12" s="571"/>
    </row>
    <row r="13" spans="1:10" s="556" customFormat="1" ht="19.8" x14ac:dyDescent="0.35">
      <c r="A13" s="554"/>
      <c r="B13" s="554"/>
      <c r="C13" s="570"/>
      <c r="D13" s="554"/>
      <c r="E13" s="568"/>
      <c r="F13" s="554"/>
      <c r="G13" s="571"/>
      <c r="H13" s="571"/>
      <c r="I13" s="571"/>
      <c r="J13" s="571"/>
    </row>
    <row r="14" spans="1:10" s="556" customFormat="1" ht="19.8" x14ac:dyDescent="0.35">
      <c r="A14" s="554"/>
      <c r="B14" s="554"/>
      <c r="C14" s="570"/>
      <c r="D14" s="554"/>
      <c r="E14" s="568"/>
      <c r="F14" s="554"/>
      <c r="G14" s="571"/>
      <c r="H14" s="571"/>
      <c r="I14" s="571"/>
      <c r="J14" s="571"/>
    </row>
    <row r="15" spans="1:10" s="556" customFormat="1" ht="19.8" x14ac:dyDescent="0.35">
      <c r="A15" s="554"/>
      <c r="B15" s="554"/>
      <c r="C15" s="570"/>
      <c r="D15" s="554"/>
      <c r="E15" s="568"/>
      <c r="F15" s="554"/>
      <c r="G15" s="571"/>
      <c r="H15" s="571"/>
      <c r="I15" s="571"/>
      <c r="J15" s="571"/>
    </row>
    <row r="16" spans="1:10" s="556" customFormat="1" ht="19.8" x14ac:dyDescent="0.3">
      <c r="A16" s="554"/>
      <c r="B16" s="554"/>
      <c r="C16" s="630"/>
      <c r="D16" s="630"/>
      <c r="E16" s="630"/>
      <c r="F16" s="630"/>
      <c r="G16" s="630"/>
      <c r="H16" s="566"/>
      <c r="I16" s="566"/>
      <c r="J16" s="566"/>
    </row>
    <row r="17" spans="1:10" s="556" customFormat="1" ht="19.8" x14ac:dyDescent="0.3">
      <c r="A17" s="554"/>
      <c r="B17" s="554"/>
      <c r="C17" s="554"/>
      <c r="D17" s="554"/>
      <c r="E17" s="554"/>
      <c r="F17" s="554"/>
      <c r="G17" s="554"/>
      <c r="H17" s="554"/>
      <c r="I17" s="554"/>
      <c r="J17" s="554"/>
    </row>
    <row r="18" spans="1:10" s="556" customFormat="1" ht="19.8" x14ac:dyDescent="0.3">
      <c r="A18" s="554"/>
      <c r="B18" s="554"/>
      <c r="C18" s="570"/>
      <c r="D18" s="554"/>
      <c r="E18" s="570"/>
      <c r="F18" s="554"/>
      <c r="G18" s="570"/>
      <c r="H18" s="570"/>
      <c r="I18" s="570"/>
      <c r="J18" s="570"/>
    </row>
    <row r="19" spans="1:10" s="556" customFormat="1" ht="19.8" x14ac:dyDescent="0.3">
      <c r="A19" s="554"/>
      <c r="B19" s="554"/>
      <c r="C19" s="566"/>
      <c r="D19" s="554"/>
      <c r="E19" s="566"/>
      <c r="F19" s="554"/>
      <c r="G19" s="570"/>
      <c r="H19" s="570"/>
      <c r="I19" s="570"/>
      <c r="J19" s="570"/>
    </row>
    <row r="20" spans="1:10" s="556" customFormat="1" ht="19.8" x14ac:dyDescent="0.3">
      <c r="A20" s="554"/>
      <c r="B20" s="554"/>
      <c r="C20" s="554"/>
      <c r="D20" s="554"/>
      <c r="E20" s="554"/>
      <c r="F20" s="554"/>
      <c r="G20" s="554"/>
      <c r="H20" s="554"/>
      <c r="I20" s="554"/>
      <c r="J20" s="554"/>
    </row>
    <row r="21" spans="1:10" ht="19.8" x14ac:dyDescent="0.3">
      <c r="A21" s="12"/>
      <c r="B21" s="12"/>
      <c r="C21" s="631"/>
      <c r="D21" s="631"/>
      <c r="E21" s="631"/>
      <c r="F21" s="631"/>
      <c r="G21" s="631"/>
      <c r="H21" s="311"/>
      <c r="I21" s="311"/>
      <c r="J21" s="311"/>
    </row>
    <row r="22" spans="1:10" ht="19.8" x14ac:dyDescent="0.3">
      <c r="A22" s="12"/>
      <c r="B22" s="12"/>
      <c r="C22" s="12"/>
      <c r="D22" s="12"/>
      <c r="E22" s="12"/>
      <c r="F22" s="12"/>
      <c r="G22" s="12"/>
      <c r="H22" s="12"/>
      <c r="I22" s="12"/>
      <c r="J22" s="12"/>
    </row>
    <row r="23" spans="1:10" ht="19.8" x14ac:dyDescent="0.3">
      <c r="A23" s="12"/>
      <c r="B23" s="12"/>
      <c r="C23" s="13"/>
      <c r="D23" s="12"/>
      <c r="E23" s="13"/>
      <c r="F23" s="12"/>
      <c r="G23" s="13"/>
      <c r="H23" s="13"/>
      <c r="I23" s="13"/>
      <c r="J23" s="13"/>
    </row>
    <row r="24" spans="1:10" ht="19.8" x14ac:dyDescent="0.3">
      <c r="A24" s="12"/>
      <c r="B24" s="12"/>
      <c r="C24" s="14"/>
      <c r="D24" s="14"/>
      <c r="E24" s="14"/>
      <c r="F24" s="14"/>
      <c r="G24" s="14"/>
      <c r="H24" s="14"/>
      <c r="I24" s="14"/>
      <c r="J24" s="14"/>
    </row>
  </sheetData>
  <mergeCells count="4">
    <mergeCell ref="C1:G1"/>
    <mergeCell ref="C8:G8"/>
    <mergeCell ref="C16:G16"/>
    <mergeCell ref="C21:G21"/>
  </mergeCells>
  <conditionalFormatting sqref="B3">
    <cfRule type="iconSet" priority="14">
      <iconSet>
        <cfvo type="percent" val="0"/>
        <cfvo type="percent" val="33"/>
        <cfvo type="percent" val="67"/>
      </iconSet>
    </cfRule>
  </conditionalFormatting>
  <conditionalFormatting sqref="D3">
    <cfRule type="iconSet" priority="3">
      <iconSet>
        <cfvo type="percent" val="0"/>
        <cfvo type="percent" val="33"/>
        <cfvo type="percent" val="67"/>
      </iconSet>
    </cfRule>
  </conditionalFormatting>
  <conditionalFormatting sqref="F3">
    <cfRule type="iconSet" priority="2">
      <iconSet>
        <cfvo type="percent" val="0"/>
        <cfvo type="percent" val="33"/>
        <cfvo type="percent" val="67"/>
      </iconSet>
    </cfRule>
  </conditionalFormatting>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8B30-A597-403C-96C8-9E55C84FC61F}">
  <sheetPr>
    <pageSetUpPr fitToPage="1"/>
  </sheetPr>
  <dimension ref="A1:N10"/>
  <sheetViews>
    <sheetView zoomScale="70" zoomScaleNormal="70" workbookViewId="0">
      <selection activeCell="F3" sqref="F3"/>
    </sheetView>
  </sheetViews>
  <sheetFormatPr defaultRowHeight="13.8" x14ac:dyDescent="0.25"/>
  <cols>
    <col min="1" max="1" width="21" style="64" customWidth="1"/>
    <col min="2" max="2" width="17" style="65" customWidth="1"/>
    <col min="3" max="3" width="21" style="65" customWidth="1"/>
    <col min="4" max="4" width="16.6640625" style="65" customWidth="1"/>
    <col min="5" max="5" width="18.5546875" style="65" customWidth="1"/>
    <col min="6" max="6" width="15.33203125" style="63" customWidth="1"/>
    <col min="7" max="7" width="14.332031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165" t="str">
        <f>HYPERLINK("#Fundações!A1","Fundações►")</f>
        <v>Fundações►</v>
      </c>
      <c r="B3" s="165" t="str">
        <f>HYPERLINK("#Estrutura!A1","Estrutura►")</f>
        <v>Estrutura►</v>
      </c>
      <c r="C3" s="166" t="str">
        <f>HYPERLINK("#AlvenariaEsquadrias!A1","Alvenaria e Esquadrias►")</f>
        <v>Alvenaria e Esquadrias►</v>
      </c>
      <c r="D3" s="167" t="str">
        <f>HYPERLINK("#QuantitativoInt.!A1","Quantitativo Interno►")</f>
        <v>Quantitativo Interno►</v>
      </c>
      <c r="E3" s="173" t="str">
        <f>HYPERLINK("#QuantitativoExt.!A1","Quantitativo Externo►")</f>
        <v>Quantitativo Externo►</v>
      </c>
      <c r="F3" s="166" t="str">
        <f>HYPERLINK("#Elétrica!A1","Serviços Elétrica►")</f>
        <v>Serviços Elétrica►</v>
      </c>
      <c r="G3" s="166" t="str">
        <f>HYPERLINK("#Hidráulica!A1","Serviços Hidráulica►")</f>
        <v>Serviços Hidráulica►</v>
      </c>
      <c r="H3" s="170" t="str">
        <f>HYPERLINK("#Telhado!A1","Telhado►")</f>
        <v>Telhado►</v>
      </c>
      <c r="I3" s="166" t="str">
        <f>HYPERLINK("#ServiçosGerais!A1","Serviços gerais►")</f>
        <v>Serviços gerais►</v>
      </c>
      <c r="J3" s="168"/>
      <c r="K3" s="168"/>
      <c r="L3" s="168"/>
      <c r="M3" s="168"/>
      <c r="N3" s="168"/>
    </row>
    <row r="5" spans="1:14" ht="35.25" customHeight="1" x14ac:dyDescent="0.25">
      <c r="A5" s="702" t="s">
        <v>1244</v>
      </c>
      <c r="B5" s="703"/>
      <c r="C5" s="621" t="s">
        <v>1150</v>
      </c>
      <c r="D5" s="621" t="s">
        <v>1111</v>
      </c>
      <c r="E5" s="621" t="s">
        <v>1112</v>
      </c>
    </row>
    <row r="6" spans="1:14" ht="38.25" customHeight="1" x14ac:dyDescent="0.25">
      <c r="A6" s="704" t="s">
        <v>1153</v>
      </c>
      <c r="B6" s="704"/>
      <c r="C6" s="526"/>
      <c r="D6" s="526"/>
      <c r="E6" s="526">
        <f>D6*C6</f>
        <v>0</v>
      </c>
    </row>
    <row r="7" spans="1:14" x14ac:dyDescent="0.25">
      <c r="A7" s="704" t="s">
        <v>1152</v>
      </c>
      <c r="B7" s="704"/>
      <c r="C7" s="526"/>
      <c r="D7" s="526"/>
      <c r="E7" s="526">
        <f>D7*C7</f>
        <v>0</v>
      </c>
    </row>
    <row r="8" spans="1:14" x14ac:dyDescent="0.25">
      <c r="A8" s="704" t="s">
        <v>1151</v>
      </c>
      <c r="B8" s="704"/>
      <c r="C8" s="526">
        <v>70.34</v>
      </c>
      <c r="D8" s="526">
        <v>0.65</v>
      </c>
      <c r="E8" s="526">
        <f>D8*C8</f>
        <v>45.721000000000004</v>
      </c>
    </row>
    <row r="9" spans="1:14" ht="14.4" x14ac:dyDescent="0.3">
      <c r="A9" s="456"/>
      <c r="B9" s="456"/>
      <c r="C9" s="456"/>
      <c r="D9" s="531" t="s">
        <v>1113</v>
      </c>
      <c r="E9" s="531">
        <f>SUM(E6:E8)</f>
        <v>45.721000000000004</v>
      </c>
    </row>
    <row r="10" spans="1:14" ht="14.4" x14ac:dyDescent="0.3">
      <c r="A10" s="2"/>
      <c r="B10" s="2"/>
      <c r="C10" s="2"/>
      <c r="D10" s="531" t="s">
        <v>1114</v>
      </c>
      <c r="E10" s="531">
        <f>E9*1.2</f>
        <v>54.865200000000002</v>
      </c>
    </row>
  </sheetData>
  <mergeCells count="6">
    <mergeCell ref="G1:H1"/>
    <mergeCell ref="E1:F1"/>
    <mergeCell ref="A5:B5"/>
    <mergeCell ref="A6:B6"/>
    <mergeCell ref="A7:B7"/>
    <mergeCell ref="A8:B8"/>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334D-CC68-4624-88D5-1D3517DC3E03}">
  <sheetPr>
    <pageSetUpPr fitToPage="1"/>
  </sheetPr>
  <dimension ref="A1:N5"/>
  <sheetViews>
    <sheetView zoomScale="70" zoomScaleNormal="70" workbookViewId="0">
      <selection activeCell="G3" sqref="G3"/>
    </sheetView>
  </sheetViews>
  <sheetFormatPr defaultRowHeight="13.8" x14ac:dyDescent="0.25"/>
  <cols>
    <col min="1" max="1" width="21" style="64" customWidth="1"/>
    <col min="2" max="2" width="17" style="65" customWidth="1"/>
    <col min="3" max="3" width="21"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165" t="str">
        <f>HYPERLINK("#Fundações!A1","Fundações►")</f>
        <v>Fundações►</v>
      </c>
      <c r="B3" s="165" t="str">
        <f>HYPERLINK("#Estrutura!A1","Estrutura►")</f>
        <v>Estrutura►</v>
      </c>
      <c r="C3" s="166" t="str">
        <f>HYPERLINK("#AlvenariaEsquadrias!A1","Alvenaria e Esquadrias►")</f>
        <v>Alvenaria e Esquadrias►</v>
      </c>
      <c r="D3" s="167" t="str">
        <f>HYPERLINK("#QuantitativoInt.!A1","Quantitativo Interno►")</f>
        <v>Quantitativo Interno►</v>
      </c>
      <c r="E3" s="167" t="str">
        <f>HYPERLINK("#QuantitativoExt.!A1","Quantitativo Externo►")</f>
        <v>Quantitativo Externo►</v>
      </c>
      <c r="F3" s="171" t="str">
        <f>HYPERLINK("#Elétrica!A1","Serviços Elétrica►")</f>
        <v>Serviços Elétrica►</v>
      </c>
      <c r="G3" s="166" t="str">
        <f>HYPERLINK("#Hidráulica!A1","Serviços Hidráulica►")</f>
        <v>Serviços Hidráulica►</v>
      </c>
      <c r="H3" s="170" t="str">
        <f>HYPERLINK("#Telhado!A1","Telhado►")</f>
        <v>Telhado►</v>
      </c>
      <c r="I3" s="166" t="str">
        <f>HYPERLINK("#ServiçosGerais!A1","Serviços gerais►")</f>
        <v>Serviços gerais►</v>
      </c>
      <c r="J3" s="168"/>
      <c r="K3" s="168"/>
      <c r="L3" s="168"/>
      <c r="M3" s="168"/>
      <c r="N3" s="168"/>
    </row>
    <row r="5" spans="1:14" ht="20.399999999999999" x14ac:dyDescent="0.35">
      <c r="A5" s="626"/>
    </row>
  </sheetData>
  <mergeCells count="2">
    <mergeCell ref="E1:F1"/>
    <mergeCell ref="G1:H1"/>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520F-F064-4A6A-A781-A7E11FA060C2}">
  <sheetPr>
    <pageSetUpPr fitToPage="1"/>
  </sheetPr>
  <dimension ref="A1:N5"/>
  <sheetViews>
    <sheetView zoomScale="70" zoomScaleNormal="70" workbookViewId="0">
      <selection activeCell="H3" sqref="H3"/>
    </sheetView>
  </sheetViews>
  <sheetFormatPr defaultRowHeight="13.8" x14ac:dyDescent="0.25"/>
  <cols>
    <col min="1" max="1" width="22" style="64" customWidth="1"/>
    <col min="2" max="2" width="17" style="65" customWidth="1"/>
    <col min="3" max="3" width="21"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165" t="str">
        <f>HYPERLINK("#Fundações!A1","Fundações►")</f>
        <v>Fundações►</v>
      </c>
      <c r="B3" s="165" t="str">
        <f>HYPERLINK("#Estrutura!A1","Estrutura►")</f>
        <v>Estrutura►</v>
      </c>
      <c r="C3" s="166" t="str">
        <f>HYPERLINK("#AlvenariaEsquadrias!A1","Alvenaria e Esquadrias►")</f>
        <v>Alvenaria e Esquadrias►</v>
      </c>
      <c r="D3" s="167" t="str">
        <f>HYPERLINK("#QuantitativoInt.!A1","Quantitativo Interno►")</f>
        <v>Quantitativo Interno►</v>
      </c>
      <c r="E3" s="167" t="str">
        <f>HYPERLINK("#QuantitativoExt.!A1","Quantitativo Externo►")</f>
        <v>Quantitativo Externo►</v>
      </c>
      <c r="F3" s="166" t="str">
        <f>HYPERLINK("#Elétrica!A1","Serviços Elétrica►")</f>
        <v>Serviços Elétrica►</v>
      </c>
      <c r="G3" s="171" t="str">
        <f>HYPERLINK("#Hidráulica!A1","Serviços Hidráulica►")</f>
        <v>Serviços Hidráulica►</v>
      </c>
      <c r="H3" s="170" t="str">
        <f>HYPERLINK("#Telhado!A1","Telhado►")</f>
        <v>Telhado►</v>
      </c>
      <c r="I3" s="166" t="str">
        <f>HYPERLINK("#ServiçosGerais!A1","Serviços gerais►")</f>
        <v>Serviços gerais►</v>
      </c>
      <c r="J3" s="168"/>
      <c r="K3" s="168"/>
      <c r="L3" s="168"/>
      <c r="M3" s="168"/>
      <c r="N3" s="168"/>
    </row>
    <row r="5" spans="1:14" ht="20.399999999999999" x14ac:dyDescent="0.35">
      <c r="A5" s="626"/>
    </row>
  </sheetData>
  <mergeCells count="2">
    <mergeCell ref="E1:F1"/>
    <mergeCell ref="G1:H1"/>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F93B-9F76-4059-9BE6-6682C4B927E9}">
  <sheetPr>
    <pageSetUpPr fitToPage="1"/>
  </sheetPr>
  <dimension ref="A1:N8"/>
  <sheetViews>
    <sheetView zoomScale="70" zoomScaleNormal="70" workbookViewId="0">
      <selection activeCell="I3" sqref="I3"/>
    </sheetView>
  </sheetViews>
  <sheetFormatPr defaultRowHeight="13.8" x14ac:dyDescent="0.25"/>
  <cols>
    <col min="1" max="1" width="21" style="64" customWidth="1"/>
    <col min="2" max="2" width="17" style="65" customWidth="1"/>
    <col min="3" max="3" width="21"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165" t="str">
        <f>HYPERLINK("#Fundações!A1","Fundações►")</f>
        <v>Fundações►</v>
      </c>
      <c r="B3" s="165" t="str">
        <f>HYPERLINK("#Estrutura!A1","Estrutura►")</f>
        <v>Estrutura►</v>
      </c>
      <c r="C3" s="166" t="str">
        <f>HYPERLINK("#AlvenariaEsquadrias!A1","Alvenaria e Esquadrias►")</f>
        <v>Alvenaria e Esquadrias►</v>
      </c>
      <c r="D3" s="167" t="str">
        <f>HYPERLINK("#QuantitativoInt.!A1","Quantitativo Interno►")</f>
        <v>Quantitativo Interno►</v>
      </c>
      <c r="E3" s="167" t="str">
        <f>HYPERLINK("#QuantitativoExt.!A1","Quantitativo Externo►")</f>
        <v>Quantitativo Externo►</v>
      </c>
      <c r="F3" s="166" t="str">
        <f>HYPERLINK("#Elétrica!A1","Serviços Elétrica►")</f>
        <v>Serviços Elétrica►</v>
      </c>
      <c r="G3" s="166" t="str">
        <f>HYPERLINK("#Hidráulica!A1","Serviços Hidráulica►")</f>
        <v>Serviços Hidráulica►</v>
      </c>
      <c r="H3" s="172" t="str">
        <f>HYPERLINK("#Telhado!A1","Telhado►")</f>
        <v>Telhado►</v>
      </c>
      <c r="I3" s="166" t="str">
        <f>HYPERLINK("#ServiçosGerais!A1","Serviços gerais►")</f>
        <v>Serviços gerais►</v>
      </c>
      <c r="J3" s="168"/>
      <c r="K3" s="168"/>
      <c r="L3" s="168"/>
      <c r="M3" s="168"/>
      <c r="N3" s="168"/>
    </row>
    <row r="5" spans="1:14" ht="14.4" x14ac:dyDescent="0.25">
      <c r="A5" s="707" t="s">
        <v>1115</v>
      </c>
      <c r="B5" s="707"/>
      <c r="C5" s="707"/>
    </row>
    <row r="6" spans="1:14" ht="28.8" customHeight="1" x14ac:dyDescent="0.25">
      <c r="A6" s="708" t="s">
        <v>1246</v>
      </c>
      <c r="B6" s="709"/>
      <c r="C6" s="530"/>
    </row>
    <row r="7" spans="1:14" ht="14.4" x14ac:dyDescent="0.25">
      <c r="A7" s="705" t="s">
        <v>465</v>
      </c>
      <c r="B7" s="706"/>
      <c r="C7" s="529"/>
    </row>
    <row r="8" spans="1:14" ht="14.4" x14ac:dyDescent="0.25">
      <c r="A8" s="705" t="s">
        <v>466</v>
      </c>
      <c r="B8" s="706"/>
      <c r="C8" s="529"/>
    </row>
  </sheetData>
  <mergeCells count="6">
    <mergeCell ref="A7:B7"/>
    <mergeCell ref="A8:B8"/>
    <mergeCell ref="E1:F1"/>
    <mergeCell ref="G1:H1"/>
    <mergeCell ref="A5:C5"/>
    <mergeCell ref="A6:B6"/>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A29CF-F737-4ED2-9B6C-8CE3D8807C02}">
  <sheetPr>
    <pageSetUpPr fitToPage="1"/>
  </sheetPr>
  <dimension ref="A1:N3"/>
  <sheetViews>
    <sheetView zoomScale="70" zoomScaleNormal="70" workbookViewId="0">
      <selection activeCell="B1" sqref="B1"/>
    </sheetView>
  </sheetViews>
  <sheetFormatPr defaultRowHeight="13.8" x14ac:dyDescent="0.25"/>
  <cols>
    <col min="1" max="1" width="21" style="64" customWidth="1"/>
    <col min="2" max="2" width="17" style="65" customWidth="1"/>
    <col min="3" max="3" width="21"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165" t="str">
        <f>HYPERLINK("#Fundações!A1","Fundações►")</f>
        <v>Fundações►</v>
      </c>
      <c r="B3" s="165" t="str">
        <f>HYPERLINK("#Estrutura!A1","Estrutura►")</f>
        <v>Estrutura►</v>
      </c>
      <c r="C3" s="166" t="str">
        <f>HYPERLINK("#AlvenariaEsquadrias!A1","Alvenaria e Esquadrias►")</f>
        <v>Alvenaria e Esquadrias►</v>
      </c>
      <c r="D3" s="167" t="str">
        <f>HYPERLINK("#QuantitativoInt.!A1","Quantitativo Interno►")</f>
        <v>Quantitativo Interno►</v>
      </c>
      <c r="E3" s="167" t="str">
        <f>HYPERLINK("#QuantitativoExt.!A1","Quantitativo Externo►")</f>
        <v>Quantitativo Externo►</v>
      </c>
      <c r="F3" s="166" t="str">
        <f>HYPERLINK("#Elétrica!A1","Serviços Elétrica►")</f>
        <v>Serviços Elétrica►</v>
      </c>
      <c r="G3" s="166" t="str">
        <f>HYPERLINK("#Hidráulica!A1","Serviços Hidráulica►")</f>
        <v>Serviços Hidráulica►</v>
      </c>
      <c r="H3" s="170" t="str">
        <f>HYPERLINK("#Telhado!A1","Telhado►")</f>
        <v>Telhado►</v>
      </c>
      <c r="I3" s="171" t="str">
        <f>HYPERLINK("#ServiçosGerais!A1","Serviços gerais►")</f>
        <v>Serviços gerais►</v>
      </c>
      <c r="J3" s="168"/>
      <c r="K3" s="168"/>
      <c r="L3" s="168"/>
      <c r="M3" s="168"/>
      <c r="N3" s="168"/>
    </row>
  </sheetData>
  <mergeCells count="2">
    <mergeCell ref="E1:F1"/>
    <mergeCell ref="G1:H1"/>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CBAC-D1BB-45AE-BD58-BADBBF1C695E}">
  <sheetPr>
    <pageSetUpPr fitToPage="1"/>
  </sheetPr>
  <dimension ref="A1:N817"/>
  <sheetViews>
    <sheetView zoomScale="85" zoomScaleNormal="85" workbookViewId="0">
      <selection activeCell="C1" sqref="C1"/>
    </sheetView>
  </sheetViews>
  <sheetFormatPr defaultRowHeight="13.8" x14ac:dyDescent="0.25"/>
  <cols>
    <col min="1" max="1" width="14.6640625" style="64" customWidth="1"/>
    <col min="2" max="2" width="48" style="65" customWidth="1"/>
    <col min="3" max="3" width="14" style="65" bestFit="1" customWidth="1"/>
    <col min="4" max="4" width="13.44140625" style="65" bestFit="1" customWidth="1"/>
    <col min="5" max="5" width="16.6640625" style="65" customWidth="1"/>
    <col min="6" max="6" width="16.44140625" style="65" customWidth="1"/>
    <col min="7" max="7" width="6.44140625" style="63" customWidth="1"/>
    <col min="8" max="8" width="10.5546875" style="63" customWidth="1"/>
    <col min="9" max="9" width="11.5546875" style="63" customWidth="1"/>
    <col min="10" max="10" width="17.6640625" style="63" customWidth="1"/>
    <col min="11" max="11" width="12.109375" style="63" customWidth="1"/>
    <col min="12" max="12" width="7" style="63" customWidth="1"/>
    <col min="13" max="13" width="6" style="63" customWidth="1"/>
    <col min="14" max="254" width="9.109375" style="63"/>
    <col min="255" max="255" width="10.88671875" style="63" bestFit="1" customWidth="1"/>
    <col min="256" max="256" width="60" style="63" bestFit="1" customWidth="1"/>
    <col min="257" max="257" width="14" style="63" bestFit="1" customWidth="1"/>
    <col min="258" max="258" width="9.44140625" style="63" bestFit="1" customWidth="1"/>
    <col min="259" max="259" width="8.44140625" style="63" bestFit="1" customWidth="1"/>
    <col min="260" max="510" width="9.109375" style="63"/>
    <col min="511" max="511" width="10.88671875" style="63" bestFit="1" customWidth="1"/>
    <col min="512" max="512" width="60" style="63" bestFit="1" customWidth="1"/>
    <col min="513" max="513" width="14" style="63" bestFit="1" customWidth="1"/>
    <col min="514" max="514" width="9.44140625" style="63" bestFit="1" customWidth="1"/>
    <col min="515" max="515" width="8.44140625" style="63" bestFit="1" customWidth="1"/>
    <col min="516" max="766" width="9.109375" style="63"/>
    <col min="767" max="767" width="10.88671875" style="63" bestFit="1" customWidth="1"/>
    <col min="768" max="768" width="60" style="63" bestFit="1" customWidth="1"/>
    <col min="769" max="769" width="14" style="63" bestFit="1" customWidth="1"/>
    <col min="770" max="770" width="9.44140625" style="63" bestFit="1" customWidth="1"/>
    <col min="771" max="771" width="8.44140625" style="63" bestFit="1" customWidth="1"/>
    <col min="772" max="1022" width="9.109375" style="63"/>
    <col min="1023" max="1023" width="10.88671875" style="63" bestFit="1" customWidth="1"/>
    <col min="1024" max="1024" width="60" style="63" bestFit="1" customWidth="1"/>
    <col min="1025" max="1025" width="14" style="63" bestFit="1" customWidth="1"/>
    <col min="1026" max="1026" width="9.44140625" style="63" bestFit="1" customWidth="1"/>
    <col min="1027" max="1027" width="8.44140625" style="63" bestFit="1" customWidth="1"/>
    <col min="1028" max="1278" width="9.109375" style="63"/>
    <col min="1279" max="1279" width="10.88671875" style="63" bestFit="1" customWidth="1"/>
    <col min="1280" max="1280" width="60" style="63" bestFit="1" customWidth="1"/>
    <col min="1281" max="1281" width="14" style="63" bestFit="1" customWidth="1"/>
    <col min="1282" max="1282" width="9.44140625" style="63" bestFit="1" customWidth="1"/>
    <col min="1283" max="1283" width="8.44140625" style="63" bestFit="1" customWidth="1"/>
    <col min="1284" max="1534" width="9.109375" style="63"/>
    <col min="1535" max="1535" width="10.88671875" style="63" bestFit="1" customWidth="1"/>
    <col min="1536" max="1536" width="60" style="63" bestFit="1" customWidth="1"/>
    <col min="1537" max="1537" width="14" style="63" bestFit="1" customWidth="1"/>
    <col min="1538" max="1538" width="9.44140625" style="63" bestFit="1" customWidth="1"/>
    <col min="1539" max="1539" width="8.44140625" style="63" bestFit="1" customWidth="1"/>
    <col min="1540" max="1790" width="9.109375" style="63"/>
    <col min="1791" max="1791" width="10.88671875" style="63" bestFit="1" customWidth="1"/>
    <col min="1792" max="1792" width="60" style="63" bestFit="1" customWidth="1"/>
    <col min="1793" max="1793" width="14" style="63" bestFit="1" customWidth="1"/>
    <col min="1794" max="1794" width="9.44140625" style="63" bestFit="1" customWidth="1"/>
    <col min="1795" max="1795" width="8.44140625" style="63" bestFit="1" customWidth="1"/>
    <col min="1796" max="2046" width="9.109375" style="63"/>
    <col min="2047" max="2047" width="10.88671875" style="63" bestFit="1" customWidth="1"/>
    <col min="2048" max="2048" width="60" style="63" bestFit="1" customWidth="1"/>
    <col min="2049" max="2049" width="14" style="63" bestFit="1" customWidth="1"/>
    <col min="2050" max="2050" width="9.44140625" style="63" bestFit="1" customWidth="1"/>
    <col min="2051" max="2051" width="8.44140625" style="63" bestFit="1" customWidth="1"/>
    <col min="2052" max="2302" width="9.109375" style="63"/>
    <col min="2303" max="2303" width="10.88671875" style="63" bestFit="1" customWidth="1"/>
    <col min="2304" max="2304" width="60" style="63" bestFit="1" customWidth="1"/>
    <col min="2305" max="2305" width="14" style="63" bestFit="1" customWidth="1"/>
    <col min="2306" max="2306" width="9.44140625" style="63" bestFit="1" customWidth="1"/>
    <col min="2307" max="2307" width="8.44140625" style="63" bestFit="1" customWidth="1"/>
    <col min="2308" max="2558" width="9.109375" style="63"/>
    <col min="2559" max="2559" width="10.88671875" style="63" bestFit="1" customWidth="1"/>
    <col min="2560" max="2560" width="60" style="63" bestFit="1" customWidth="1"/>
    <col min="2561" max="2561" width="14" style="63" bestFit="1" customWidth="1"/>
    <col min="2562" max="2562" width="9.44140625" style="63" bestFit="1" customWidth="1"/>
    <col min="2563" max="2563" width="8.44140625" style="63" bestFit="1" customWidth="1"/>
    <col min="2564" max="2814" width="9.109375" style="63"/>
    <col min="2815" max="2815" width="10.88671875" style="63" bestFit="1" customWidth="1"/>
    <col min="2816" max="2816" width="60" style="63" bestFit="1" customWidth="1"/>
    <col min="2817" max="2817" width="14" style="63" bestFit="1" customWidth="1"/>
    <col min="2818" max="2818" width="9.44140625" style="63" bestFit="1" customWidth="1"/>
    <col min="2819" max="2819" width="8.44140625" style="63" bestFit="1" customWidth="1"/>
    <col min="2820" max="3070" width="9.109375" style="63"/>
    <col min="3071" max="3071" width="10.88671875" style="63" bestFit="1" customWidth="1"/>
    <col min="3072" max="3072" width="60" style="63" bestFit="1" customWidth="1"/>
    <col min="3073" max="3073" width="14" style="63" bestFit="1" customWidth="1"/>
    <col min="3074" max="3074" width="9.44140625" style="63" bestFit="1" customWidth="1"/>
    <col min="3075" max="3075" width="8.44140625" style="63" bestFit="1" customWidth="1"/>
    <col min="3076" max="3326" width="9.109375" style="63"/>
    <col min="3327" max="3327" width="10.88671875" style="63" bestFit="1" customWidth="1"/>
    <col min="3328" max="3328" width="60" style="63" bestFit="1" customWidth="1"/>
    <col min="3329" max="3329" width="14" style="63" bestFit="1" customWidth="1"/>
    <col min="3330" max="3330" width="9.44140625" style="63" bestFit="1" customWidth="1"/>
    <col min="3331" max="3331" width="8.44140625" style="63" bestFit="1" customWidth="1"/>
    <col min="3332" max="3582" width="9.109375" style="63"/>
    <col min="3583" max="3583" width="10.88671875" style="63" bestFit="1" customWidth="1"/>
    <col min="3584" max="3584" width="60" style="63" bestFit="1" customWidth="1"/>
    <col min="3585" max="3585" width="14" style="63" bestFit="1" customWidth="1"/>
    <col min="3586" max="3586" width="9.44140625" style="63" bestFit="1" customWidth="1"/>
    <col min="3587" max="3587" width="8.44140625" style="63" bestFit="1" customWidth="1"/>
    <col min="3588" max="3838" width="9.109375" style="63"/>
    <col min="3839" max="3839" width="10.88671875" style="63" bestFit="1" customWidth="1"/>
    <col min="3840" max="3840" width="60" style="63" bestFit="1" customWidth="1"/>
    <col min="3841" max="3841" width="14" style="63" bestFit="1" customWidth="1"/>
    <col min="3842" max="3842" width="9.44140625" style="63" bestFit="1" customWidth="1"/>
    <col min="3843" max="3843" width="8.44140625" style="63" bestFit="1" customWidth="1"/>
    <col min="3844" max="4094" width="9.109375" style="63"/>
    <col min="4095" max="4095" width="10.88671875" style="63" bestFit="1" customWidth="1"/>
    <col min="4096" max="4096" width="60" style="63" bestFit="1" customWidth="1"/>
    <col min="4097" max="4097" width="14" style="63" bestFit="1" customWidth="1"/>
    <col min="4098" max="4098" width="9.44140625" style="63" bestFit="1" customWidth="1"/>
    <col min="4099" max="4099" width="8.44140625" style="63" bestFit="1" customWidth="1"/>
    <col min="4100" max="4350" width="9.109375" style="63"/>
    <col min="4351" max="4351" width="10.88671875" style="63" bestFit="1" customWidth="1"/>
    <col min="4352" max="4352" width="60" style="63" bestFit="1" customWidth="1"/>
    <col min="4353" max="4353" width="14" style="63" bestFit="1" customWidth="1"/>
    <col min="4354" max="4354" width="9.44140625" style="63" bestFit="1" customWidth="1"/>
    <col min="4355" max="4355" width="8.44140625" style="63" bestFit="1" customWidth="1"/>
    <col min="4356" max="4606" width="9.109375" style="63"/>
    <col min="4607" max="4607" width="10.88671875" style="63" bestFit="1" customWidth="1"/>
    <col min="4608" max="4608" width="60" style="63" bestFit="1" customWidth="1"/>
    <col min="4609" max="4609" width="14" style="63" bestFit="1" customWidth="1"/>
    <col min="4610" max="4610" width="9.44140625" style="63" bestFit="1" customWidth="1"/>
    <col min="4611" max="4611" width="8.44140625" style="63" bestFit="1" customWidth="1"/>
    <col min="4612" max="4862" width="9.109375" style="63"/>
    <col min="4863" max="4863" width="10.88671875" style="63" bestFit="1" customWidth="1"/>
    <col min="4864" max="4864" width="60" style="63" bestFit="1" customWidth="1"/>
    <col min="4865" max="4865" width="14" style="63" bestFit="1" customWidth="1"/>
    <col min="4866" max="4866" width="9.44140625" style="63" bestFit="1" customWidth="1"/>
    <col min="4867" max="4867" width="8.44140625" style="63" bestFit="1" customWidth="1"/>
    <col min="4868" max="5118" width="9.109375" style="63"/>
    <col min="5119" max="5119" width="10.88671875" style="63" bestFit="1" customWidth="1"/>
    <col min="5120" max="5120" width="60" style="63" bestFit="1" customWidth="1"/>
    <col min="5121" max="5121" width="14" style="63" bestFit="1" customWidth="1"/>
    <col min="5122" max="5122" width="9.44140625" style="63" bestFit="1" customWidth="1"/>
    <col min="5123" max="5123" width="8.44140625" style="63" bestFit="1" customWidth="1"/>
    <col min="5124" max="5374" width="9.109375" style="63"/>
    <col min="5375" max="5375" width="10.88671875" style="63" bestFit="1" customWidth="1"/>
    <col min="5376" max="5376" width="60" style="63" bestFit="1" customWidth="1"/>
    <col min="5377" max="5377" width="14" style="63" bestFit="1" customWidth="1"/>
    <col min="5378" max="5378" width="9.44140625" style="63" bestFit="1" customWidth="1"/>
    <col min="5379" max="5379" width="8.44140625" style="63" bestFit="1" customWidth="1"/>
    <col min="5380" max="5630" width="9.109375" style="63"/>
    <col min="5631" max="5631" width="10.88671875" style="63" bestFit="1" customWidth="1"/>
    <col min="5632" max="5632" width="60" style="63" bestFit="1" customWidth="1"/>
    <col min="5633" max="5633" width="14" style="63" bestFit="1" customWidth="1"/>
    <col min="5634" max="5634" width="9.44140625" style="63" bestFit="1" customWidth="1"/>
    <col min="5635" max="5635" width="8.44140625" style="63" bestFit="1" customWidth="1"/>
    <col min="5636" max="5886" width="9.109375" style="63"/>
    <col min="5887" max="5887" width="10.88671875" style="63" bestFit="1" customWidth="1"/>
    <col min="5888" max="5888" width="60" style="63" bestFit="1" customWidth="1"/>
    <col min="5889" max="5889" width="14" style="63" bestFit="1" customWidth="1"/>
    <col min="5890" max="5890" width="9.44140625" style="63" bestFit="1" customWidth="1"/>
    <col min="5891" max="5891" width="8.44140625" style="63" bestFit="1" customWidth="1"/>
    <col min="5892" max="6142" width="9.109375" style="63"/>
    <col min="6143" max="6143" width="10.88671875" style="63" bestFit="1" customWidth="1"/>
    <col min="6144" max="6144" width="60" style="63" bestFit="1" customWidth="1"/>
    <col min="6145" max="6145" width="14" style="63" bestFit="1" customWidth="1"/>
    <col min="6146" max="6146" width="9.44140625" style="63" bestFit="1" customWidth="1"/>
    <col min="6147" max="6147" width="8.44140625" style="63" bestFit="1" customWidth="1"/>
    <col min="6148" max="6398" width="9.109375" style="63"/>
    <col min="6399" max="6399" width="10.88671875" style="63" bestFit="1" customWidth="1"/>
    <col min="6400" max="6400" width="60" style="63" bestFit="1" customWidth="1"/>
    <col min="6401" max="6401" width="14" style="63" bestFit="1" customWidth="1"/>
    <col min="6402" max="6402" width="9.44140625" style="63" bestFit="1" customWidth="1"/>
    <col min="6403" max="6403" width="8.44140625" style="63" bestFit="1" customWidth="1"/>
    <col min="6404" max="6654" width="9.109375" style="63"/>
    <col min="6655" max="6655" width="10.88671875" style="63" bestFit="1" customWidth="1"/>
    <col min="6656" max="6656" width="60" style="63" bestFit="1" customWidth="1"/>
    <col min="6657" max="6657" width="14" style="63" bestFit="1" customWidth="1"/>
    <col min="6658" max="6658" width="9.44140625" style="63" bestFit="1" customWidth="1"/>
    <col min="6659" max="6659" width="8.44140625" style="63" bestFit="1" customWidth="1"/>
    <col min="6660" max="6910" width="9.109375" style="63"/>
    <col min="6911" max="6911" width="10.88671875" style="63" bestFit="1" customWidth="1"/>
    <col min="6912" max="6912" width="60" style="63" bestFit="1" customWidth="1"/>
    <col min="6913" max="6913" width="14" style="63" bestFit="1" customWidth="1"/>
    <col min="6914" max="6914" width="9.44140625" style="63" bestFit="1" customWidth="1"/>
    <col min="6915" max="6915" width="8.44140625" style="63" bestFit="1" customWidth="1"/>
    <col min="6916" max="7166" width="9.109375" style="63"/>
    <col min="7167" max="7167" width="10.88671875" style="63" bestFit="1" customWidth="1"/>
    <col min="7168" max="7168" width="60" style="63" bestFit="1" customWidth="1"/>
    <col min="7169" max="7169" width="14" style="63" bestFit="1" customWidth="1"/>
    <col min="7170" max="7170" width="9.44140625" style="63" bestFit="1" customWidth="1"/>
    <col min="7171" max="7171" width="8.44140625" style="63" bestFit="1" customWidth="1"/>
    <col min="7172" max="7422" width="9.109375" style="63"/>
    <col min="7423" max="7423" width="10.88671875" style="63" bestFit="1" customWidth="1"/>
    <col min="7424" max="7424" width="60" style="63" bestFit="1" customWidth="1"/>
    <col min="7425" max="7425" width="14" style="63" bestFit="1" customWidth="1"/>
    <col min="7426" max="7426" width="9.44140625" style="63" bestFit="1" customWidth="1"/>
    <col min="7427" max="7427" width="8.44140625" style="63" bestFit="1" customWidth="1"/>
    <col min="7428" max="7678" width="9.109375" style="63"/>
    <col min="7679" max="7679" width="10.88671875" style="63" bestFit="1" customWidth="1"/>
    <col min="7680" max="7680" width="60" style="63" bestFit="1" customWidth="1"/>
    <col min="7681" max="7681" width="14" style="63" bestFit="1" customWidth="1"/>
    <col min="7682" max="7682" width="9.44140625" style="63" bestFit="1" customWidth="1"/>
    <col min="7683" max="7683" width="8.44140625" style="63" bestFit="1" customWidth="1"/>
    <col min="7684" max="7934" width="9.109375" style="63"/>
    <col min="7935" max="7935" width="10.88671875" style="63" bestFit="1" customWidth="1"/>
    <col min="7936" max="7936" width="60" style="63" bestFit="1" customWidth="1"/>
    <col min="7937" max="7937" width="14" style="63" bestFit="1" customWidth="1"/>
    <col min="7938" max="7938" width="9.44140625" style="63" bestFit="1" customWidth="1"/>
    <col min="7939" max="7939" width="8.44140625" style="63" bestFit="1" customWidth="1"/>
    <col min="7940" max="8190" width="9.109375" style="63"/>
    <col min="8191" max="8191" width="10.88671875" style="63" bestFit="1" customWidth="1"/>
    <col min="8192" max="8192" width="60" style="63" bestFit="1" customWidth="1"/>
    <col min="8193" max="8193" width="14" style="63" bestFit="1" customWidth="1"/>
    <col min="8194" max="8194" width="9.44140625" style="63" bestFit="1" customWidth="1"/>
    <col min="8195" max="8195" width="8.44140625" style="63" bestFit="1" customWidth="1"/>
    <col min="8196" max="8446" width="9.109375" style="63"/>
    <col min="8447" max="8447" width="10.88671875" style="63" bestFit="1" customWidth="1"/>
    <col min="8448" max="8448" width="60" style="63" bestFit="1" customWidth="1"/>
    <col min="8449" max="8449" width="14" style="63" bestFit="1" customWidth="1"/>
    <col min="8450" max="8450" width="9.44140625" style="63" bestFit="1" customWidth="1"/>
    <col min="8451" max="8451" width="8.44140625" style="63" bestFit="1" customWidth="1"/>
    <col min="8452" max="8702" width="9.109375" style="63"/>
    <col min="8703" max="8703" width="10.88671875" style="63" bestFit="1" customWidth="1"/>
    <col min="8704" max="8704" width="60" style="63" bestFit="1" customWidth="1"/>
    <col min="8705" max="8705" width="14" style="63" bestFit="1" customWidth="1"/>
    <col min="8706" max="8706" width="9.44140625" style="63" bestFit="1" customWidth="1"/>
    <col min="8707" max="8707" width="8.44140625" style="63" bestFit="1" customWidth="1"/>
    <col min="8708" max="8958" width="9.109375" style="63"/>
    <col min="8959" max="8959" width="10.88671875" style="63" bestFit="1" customWidth="1"/>
    <col min="8960" max="8960" width="60" style="63" bestFit="1" customWidth="1"/>
    <col min="8961" max="8961" width="14" style="63" bestFit="1" customWidth="1"/>
    <col min="8962" max="8962" width="9.44140625" style="63" bestFit="1" customWidth="1"/>
    <col min="8963" max="8963" width="8.44140625" style="63" bestFit="1" customWidth="1"/>
    <col min="8964" max="9214" width="9.109375" style="63"/>
    <col min="9215" max="9215" width="10.88671875" style="63" bestFit="1" customWidth="1"/>
    <col min="9216" max="9216" width="60" style="63" bestFit="1" customWidth="1"/>
    <col min="9217" max="9217" width="14" style="63" bestFit="1" customWidth="1"/>
    <col min="9218" max="9218" width="9.44140625" style="63" bestFit="1" customWidth="1"/>
    <col min="9219" max="9219" width="8.44140625" style="63" bestFit="1" customWidth="1"/>
    <col min="9220" max="9470" width="9.109375" style="63"/>
    <col min="9471" max="9471" width="10.88671875" style="63" bestFit="1" customWidth="1"/>
    <col min="9472" max="9472" width="60" style="63" bestFit="1" customWidth="1"/>
    <col min="9473" max="9473" width="14" style="63" bestFit="1" customWidth="1"/>
    <col min="9474" max="9474" width="9.44140625" style="63" bestFit="1" customWidth="1"/>
    <col min="9475" max="9475" width="8.44140625" style="63" bestFit="1" customWidth="1"/>
    <col min="9476" max="9726" width="9.109375" style="63"/>
    <col min="9727" max="9727" width="10.88671875" style="63" bestFit="1" customWidth="1"/>
    <col min="9728" max="9728" width="60" style="63" bestFit="1" customWidth="1"/>
    <col min="9729" max="9729" width="14" style="63" bestFit="1" customWidth="1"/>
    <col min="9730" max="9730" width="9.44140625" style="63" bestFit="1" customWidth="1"/>
    <col min="9731" max="9731" width="8.44140625" style="63" bestFit="1" customWidth="1"/>
    <col min="9732" max="9982" width="9.109375" style="63"/>
    <col min="9983" max="9983" width="10.88671875" style="63" bestFit="1" customWidth="1"/>
    <col min="9984" max="9984" width="60" style="63" bestFit="1" customWidth="1"/>
    <col min="9985" max="9985" width="14" style="63" bestFit="1" customWidth="1"/>
    <col min="9986" max="9986" width="9.44140625" style="63" bestFit="1" customWidth="1"/>
    <col min="9987" max="9987" width="8.44140625" style="63" bestFit="1" customWidth="1"/>
    <col min="9988" max="10238" width="9.109375" style="63"/>
    <col min="10239" max="10239" width="10.88671875" style="63" bestFit="1" customWidth="1"/>
    <col min="10240" max="10240" width="60" style="63" bestFit="1" customWidth="1"/>
    <col min="10241" max="10241" width="14" style="63" bestFit="1" customWidth="1"/>
    <col min="10242" max="10242" width="9.44140625" style="63" bestFit="1" customWidth="1"/>
    <col min="10243" max="10243" width="8.44140625" style="63" bestFit="1" customWidth="1"/>
    <col min="10244" max="10494" width="9.109375" style="63"/>
    <col min="10495" max="10495" width="10.88671875" style="63" bestFit="1" customWidth="1"/>
    <col min="10496" max="10496" width="60" style="63" bestFit="1" customWidth="1"/>
    <col min="10497" max="10497" width="14" style="63" bestFit="1" customWidth="1"/>
    <col min="10498" max="10498" width="9.44140625" style="63" bestFit="1" customWidth="1"/>
    <col min="10499" max="10499" width="8.44140625" style="63" bestFit="1" customWidth="1"/>
    <col min="10500" max="10750" width="9.109375" style="63"/>
    <col min="10751" max="10751" width="10.88671875" style="63" bestFit="1" customWidth="1"/>
    <col min="10752" max="10752" width="60" style="63" bestFit="1" customWidth="1"/>
    <col min="10753" max="10753" width="14" style="63" bestFit="1" customWidth="1"/>
    <col min="10754" max="10754" width="9.44140625" style="63" bestFit="1" customWidth="1"/>
    <col min="10755" max="10755" width="8.44140625" style="63" bestFit="1" customWidth="1"/>
    <col min="10756" max="11006" width="9.109375" style="63"/>
    <col min="11007" max="11007" width="10.88671875" style="63" bestFit="1" customWidth="1"/>
    <col min="11008" max="11008" width="60" style="63" bestFit="1" customWidth="1"/>
    <col min="11009" max="11009" width="14" style="63" bestFit="1" customWidth="1"/>
    <col min="11010" max="11010" width="9.44140625" style="63" bestFit="1" customWidth="1"/>
    <col min="11011" max="11011" width="8.44140625" style="63" bestFit="1" customWidth="1"/>
    <col min="11012" max="11262" width="9.109375" style="63"/>
    <col min="11263" max="11263" width="10.88671875" style="63" bestFit="1" customWidth="1"/>
    <col min="11264" max="11264" width="60" style="63" bestFit="1" customWidth="1"/>
    <col min="11265" max="11265" width="14" style="63" bestFit="1" customWidth="1"/>
    <col min="11266" max="11266" width="9.44140625" style="63" bestFit="1" customWidth="1"/>
    <col min="11267" max="11267" width="8.44140625" style="63" bestFit="1" customWidth="1"/>
    <col min="11268" max="11518" width="9.109375" style="63"/>
    <col min="11519" max="11519" width="10.88671875" style="63" bestFit="1" customWidth="1"/>
    <col min="11520" max="11520" width="60" style="63" bestFit="1" customWidth="1"/>
    <col min="11521" max="11521" width="14" style="63" bestFit="1" customWidth="1"/>
    <col min="11522" max="11522" width="9.44140625" style="63" bestFit="1" customWidth="1"/>
    <col min="11523" max="11523" width="8.44140625" style="63" bestFit="1" customWidth="1"/>
    <col min="11524" max="11774" width="9.109375" style="63"/>
    <col min="11775" max="11775" width="10.88671875" style="63" bestFit="1" customWidth="1"/>
    <col min="11776" max="11776" width="60" style="63" bestFit="1" customWidth="1"/>
    <col min="11777" max="11777" width="14" style="63" bestFit="1" customWidth="1"/>
    <col min="11778" max="11778" width="9.44140625" style="63" bestFit="1" customWidth="1"/>
    <col min="11779" max="11779" width="8.44140625" style="63" bestFit="1" customWidth="1"/>
    <col min="11780" max="12030" width="9.109375" style="63"/>
    <col min="12031" max="12031" width="10.88671875" style="63" bestFit="1" customWidth="1"/>
    <col min="12032" max="12032" width="60" style="63" bestFit="1" customWidth="1"/>
    <col min="12033" max="12033" width="14" style="63" bestFit="1" customWidth="1"/>
    <col min="12034" max="12034" width="9.44140625" style="63" bestFit="1" customWidth="1"/>
    <col min="12035" max="12035" width="8.44140625" style="63" bestFit="1" customWidth="1"/>
    <col min="12036" max="12286" width="9.109375" style="63"/>
    <col min="12287" max="12287" width="10.88671875" style="63" bestFit="1" customWidth="1"/>
    <col min="12288" max="12288" width="60" style="63" bestFit="1" customWidth="1"/>
    <col min="12289" max="12289" width="14" style="63" bestFit="1" customWidth="1"/>
    <col min="12290" max="12290" width="9.44140625" style="63" bestFit="1" customWidth="1"/>
    <col min="12291" max="12291" width="8.44140625" style="63" bestFit="1" customWidth="1"/>
    <col min="12292" max="12542" width="9.109375" style="63"/>
    <col min="12543" max="12543" width="10.88671875" style="63" bestFit="1" customWidth="1"/>
    <col min="12544" max="12544" width="60" style="63" bestFit="1" customWidth="1"/>
    <col min="12545" max="12545" width="14" style="63" bestFit="1" customWidth="1"/>
    <col min="12546" max="12546" width="9.44140625" style="63" bestFit="1" customWidth="1"/>
    <col min="12547" max="12547" width="8.44140625" style="63" bestFit="1" customWidth="1"/>
    <col min="12548" max="12798" width="9.109375" style="63"/>
    <col min="12799" max="12799" width="10.88671875" style="63" bestFit="1" customWidth="1"/>
    <col min="12800" max="12800" width="60" style="63" bestFit="1" customWidth="1"/>
    <col min="12801" max="12801" width="14" style="63" bestFit="1" customWidth="1"/>
    <col min="12802" max="12802" width="9.44140625" style="63" bestFit="1" customWidth="1"/>
    <col min="12803" max="12803" width="8.44140625" style="63" bestFit="1" customWidth="1"/>
    <col min="12804" max="13054" width="9.109375" style="63"/>
    <col min="13055" max="13055" width="10.88671875" style="63" bestFit="1" customWidth="1"/>
    <col min="13056" max="13056" width="60" style="63" bestFit="1" customWidth="1"/>
    <col min="13057" max="13057" width="14" style="63" bestFit="1" customWidth="1"/>
    <col min="13058" max="13058" width="9.44140625" style="63" bestFit="1" customWidth="1"/>
    <col min="13059" max="13059" width="8.44140625" style="63" bestFit="1" customWidth="1"/>
    <col min="13060" max="13310" width="9.109375" style="63"/>
    <col min="13311" max="13311" width="10.88671875" style="63" bestFit="1" customWidth="1"/>
    <col min="13312" max="13312" width="60" style="63" bestFit="1" customWidth="1"/>
    <col min="13313" max="13313" width="14" style="63" bestFit="1" customWidth="1"/>
    <col min="13314" max="13314" width="9.44140625" style="63" bestFit="1" customWidth="1"/>
    <col min="13315" max="13315" width="8.44140625" style="63" bestFit="1" customWidth="1"/>
    <col min="13316" max="13566" width="9.109375" style="63"/>
    <col min="13567" max="13567" width="10.88671875" style="63" bestFit="1" customWidth="1"/>
    <col min="13568" max="13568" width="60" style="63" bestFit="1" customWidth="1"/>
    <col min="13569" max="13569" width="14" style="63" bestFit="1" customWidth="1"/>
    <col min="13570" max="13570" width="9.44140625" style="63" bestFit="1" customWidth="1"/>
    <col min="13571" max="13571" width="8.44140625" style="63" bestFit="1" customWidth="1"/>
    <col min="13572" max="13822" width="9.109375" style="63"/>
    <col min="13823" max="13823" width="10.88671875" style="63" bestFit="1" customWidth="1"/>
    <col min="13824" max="13824" width="60" style="63" bestFit="1" customWidth="1"/>
    <col min="13825" max="13825" width="14" style="63" bestFit="1" customWidth="1"/>
    <col min="13826" max="13826" width="9.44140625" style="63" bestFit="1" customWidth="1"/>
    <col min="13827" max="13827" width="8.44140625" style="63" bestFit="1" customWidth="1"/>
    <col min="13828" max="14078" width="9.109375" style="63"/>
    <col min="14079" max="14079" width="10.88671875" style="63" bestFit="1" customWidth="1"/>
    <col min="14080" max="14080" width="60" style="63" bestFit="1" customWidth="1"/>
    <col min="14081" max="14081" width="14" style="63" bestFit="1" customWidth="1"/>
    <col min="14082" max="14082" width="9.44140625" style="63" bestFit="1" customWidth="1"/>
    <col min="14083" max="14083" width="8.44140625" style="63" bestFit="1" customWidth="1"/>
    <col min="14084" max="14334" width="9.109375" style="63"/>
    <col min="14335" max="14335" width="10.88671875" style="63" bestFit="1" customWidth="1"/>
    <col min="14336" max="14336" width="60" style="63" bestFit="1" customWidth="1"/>
    <col min="14337" max="14337" width="14" style="63" bestFit="1" customWidth="1"/>
    <col min="14338" max="14338" width="9.44140625" style="63" bestFit="1" customWidth="1"/>
    <col min="14339" max="14339" width="8.44140625" style="63" bestFit="1" customWidth="1"/>
    <col min="14340" max="14590" width="9.109375" style="63"/>
    <col min="14591" max="14591" width="10.88671875" style="63" bestFit="1" customWidth="1"/>
    <col min="14592" max="14592" width="60" style="63" bestFit="1" customWidth="1"/>
    <col min="14593" max="14593" width="14" style="63" bestFit="1" customWidth="1"/>
    <col min="14594" max="14594" width="9.44140625" style="63" bestFit="1" customWidth="1"/>
    <col min="14595" max="14595" width="8.44140625" style="63" bestFit="1" customWidth="1"/>
    <col min="14596" max="14846" width="9.109375" style="63"/>
    <col min="14847" max="14847" width="10.88671875" style="63" bestFit="1" customWidth="1"/>
    <col min="14848" max="14848" width="60" style="63" bestFit="1" customWidth="1"/>
    <col min="14849" max="14849" width="14" style="63" bestFit="1" customWidth="1"/>
    <col min="14850" max="14850" width="9.44140625" style="63" bestFit="1" customWidth="1"/>
    <col min="14851" max="14851" width="8.44140625" style="63" bestFit="1" customWidth="1"/>
    <col min="14852" max="15102" width="9.109375" style="63"/>
    <col min="15103" max="15103" width="10.88671875" style="63" bestFit="1" customWidth="1"/>
    <col min="15104" max="15104" width="60" style="63" bestFit="1" customWidth="1"/>
    <col min="15105" max="15105" width="14" style="63" bestFit="1" customWidth="1"/>
    <col min="15106" max="15106" width="9.44140625" style="63" bestFit="1" customWidth="1"/>
    <col min="15107" max="15107" width="8.44140625" style="63" bestFit="1" customWidth="1"/>
    <col min="15108" max="15358" width="9.109375" style="63"/>
    <col min="15359" max="15359" width="10.88671875" style="63" bestFit="1" customWidth="1"/>
    <col min="15360" max="15360" width="60" style="63" bestFit="1" customWidth="1"/>
    <col min="15361" max="15361" width="14" style="63" bestFit="1" customWidth="1"/>
    <col min="15362" max="15362" width="9.44140625" style="63" bestFit="1" customWidth="1"/>
    <col min="15363" max="15363" width="8.44140625" style="63" bestFit="1" customWidth="1"/>
    <col min="15364" max="15614" width="9.109375" style="63"/>
    <col min="15615" max="15615" width="10.88671875" style="63" bestFit="1" customWidth="1"/>
    <col min="15616" max="15616" width="60" style="63" bestFit="1" customWidth="1"/>
    <col min="15617" max="15617" width="14" style="63" bestFit="1" customWidth="1"/>
    <col min="15618" max="15618" width="9.44140625" style="63" bestFit="1" customWidth="1"/>
    <col min="15619" max="15619" width="8.44140625" style="63" bestFit="1" customWidth="1"/>
    <col min="15620" max="15870" width="9.109375" style="63"/>
    <col min="15871" max="15871" width="10.88671875" style="63" bestFit="1" customWidth="1"/>
    <col min="15872" max="15872" width="60" style="63" bestFit="1" customWidth="1"/>
    <col min="15873" max="15873" width="14" style="63" bestFit="1" customWidth="1"/>
    <col min="15874" max="15874" width="9.44140625" style="63" bestFit="1" customWidth="1"/>
    <col min="15875" max="15875" width="8.44140625" style="63" bestFit="1" customWidth="1"/>
    <col min="15876" max="16126" width="9.109375" style="63"/>
    <col min="16127" max="16127" width="10.88671875" style="63" bestFit="1" customWidth="1"/>
    <col min="16128" max="16128" width="60" style="63" bestFit="1" customWidth="1"/>
    <col min="16129" max="16129" width="14" style="63" bestFit="1" customWidth="1"/>
    <col min="16130" max="16130" width="9.44140625" style="63" bestFit="1" customWidth="1"/>
    <col min="16131" max="16131" width="8.44140625" style="63" bestFit="1" customWidth="1"/>
    <col min="16132" max="16384" width="9.109375" style="63"/>
  </cols>
  <sheetData>
    <row r="1" spans="1:14" s="367" customFormat="1" ht="40.950000000000003" customHeight="1" thickBot="1" x14ac:dyDescent="0.35">
      <c r="A1" s="359"/>
      <c r="B1" s="360"/>
      <c r="C1" s="361" t="str">
        <f>HYPERLINK("#Controle!A1","Controle►")</f>
        <v>Controle►</v>
      </c>
      <c r="D1" s="362" t="str">
        <f>HYPERLINK("#Gráficos!A1","Graficos►")</f>
        <v>Graficos►</v>
      </c>
      <c r="E1" s="361" t="str">
        <f>HYPERLINK("#Fundações!A1"," Memória►")</f>
        <v xml:space="preserve"> Memória►</v>
      </c>
      <c r="F1" s="710" t="str">
        <f>HYPERLINK("#Composiçãodecusto!A1"," Composição de custos►")</f>
        <v xml:space="preserve"> Composição de custos►</v>
      </c>
      <c r="G1" s="710"/>
      <c r="H1" s="711" t="str">
        <f>HYPERLINK("#Menu!A1","Voltar ao Menu►")</f>
        <v>Voltar ao Menu►</v>
      </c>
      <c r="I1" s="711"/>
      <c r="J1" s="363"/>
      <c r="K1" s="364"/>
      <c r="L1" s="365"/>
      <c r="M1" s="362"/>
      <c r="N1" s="366"/>
    </row>
    <row r="2" spans="1:14" s="159" customFormat="1" ht="12.75" customHeight="1" thickBot="1" x14ac:dyDescent="0.3">
      <c r="A2" s="355"/>
      <c r="B2" s="356"/>
      <c r="C2" s="357"/>
      <c r="D2" s="358"/>
      <c r="E2" s="358"/>
      <c r="F2" s="358"/>
      <c r="G2" s="357"/>
      <c r="H2" s="358"/>
      <c r="I2" s="358"/>
      <c r="J2" s="357"/>
      <c r="K2" s="357"/>
      <c r="L2" s="358"/>
      <c r="M2" s="358"/>
      <c r="N2" s="158"/>
    </row>
    <row r="4" spans="1:14" s="443" customFormat="1" x14ac:dyDescent="0.25">
      <c r="A4" s="481" t="s">
        <v>711</v>
      </c>
      <c r="B4" s="482" t="s">
        <v>712</v>
      </c>
      <c r="C4" s="483" t="s">
        <v>635</v>
      </c>
      <c r="D4" s="484" t="s">
        <v>707</v>
      </c>
      <c r="E4" s="445"/>
      <c r="F4" s="445"/>
    </row>
    <row r="5" spans="1:14" s="443" customFormat="1" ht="24" x14ac:dyDescent="0.25">
      <c r="A5" s="469" t="s">
        <v>713</v>
      </c>
      <c r="B5" s="470" t="s">
        <v>714</v>
      </c>
      <c r="C5" s="471" t="s">
        <v>492</v>
      </c>
      <c r="D5" s="485" t="s">
        <v>708</v>
      </c>
      <c r="E5" s="445"/>
      <c r="F5" s="445"/>
    </row>
    <row r="6" spans="1:14" s="443" customFormat="1" ht="36" x14ac:dyDescent="0.25">
      <c r="A6" s="469" t="s">
        <v>715</v>
      </c>
      <c r="B6" s="470" t="s">
        <v>716</v>
      </c>
      <c r="C6" s="471" t="s">
        <v>492</v>
      </c>
      <c r="D6" s="485" t="s">
        <v>717</v>
      </c>
      <c r="E6" s="445"/>
      <c r="F6" s="445"/>
    </row>
    <row r="7" spans="1:14" s="443" customFormat="1" x14ac:dyDescent="0.25">
      <c r="A7" s="469" t="s">
        <v>718</v>
      </c>
      <c r="B7" s="470" t="s">
        <v>719</v>
      </c>
      <c r="C7" s="471" t="s">
        <v>482</v>
      </c>
      <c r="D7" s="485" t="s">
        <v>720</v>
      </c>
      <c r="E7" s="445"/>
      <c r="F7" s="445"/>
    </row>
    <row r="8" spans="1:14" s="443" customFormat="1" ht="24" x14ac:dyDescent="0.25">
      <c r="A8" s="469" t="s">
        <v>721</v>
      </c>
      <c r="B8" s="470" t="s">
        <v>722</v>
      </c>
      <c r="C8" s="471" t="s">
        <v>635</v>
      </c>
      <c r="D8" s="485" t="s">
        <v>723</v>
      </c>
      <c r="E8" s="445"/>
      <c r="F8" s="445"/>
    </row>
    <row r="9" spans="1:14" s="443" customFormat="1" ht="24" x14ac:dyDescent="0.25">
      <c r="A9" s="469" t="s">
        <v>724</v>
      </c>
      <c r="B9" s="470" t="s">
        <v>627</v>
      </c>
      <c r="C9" s="471" t="s">
        <v>472</v>
      </c>
      <c r="D9" s="485" t="s">
        <v>725</v>
      </c>
      <c r="E9" s="445"/>
      <c r="F9" s="445"/>
    </row>
    <row r="10" spans="1:14" s="443" customFormat="1" ht="24" x14ac:dyDescent="0.25">
      <c r="A10" s="469" t="s">
        <v>726</v>
      </c>
      <c r="B10" s="470" t="s">
        <v>552</v>
      </c>
      <c r="C10" s="471" t="s">
        <v>472</v>
      </c>
      <c r="D10" s="485" t="s">
        <v>727</v>
      </c>
      <c r="E10" s="445"/>
      <c r="F10" s="445"/>
    </row>
    <row r="11" spans="1:14" s="443" customFormat="1" ht="36" x14ac:dyDescent="0.25">
      <c r="A11" s="469" t="s">
        <v>728</v>
      </c>
      <c r="B11" s="470" t="s">
        <v>628</v>
      </c>
      <c r="C11" s="471" t="s">
        <v>477</v>
      </c>
      <c r="D11" s="485" t="s">
        <v>729</v>
      </c>
      <c r="E11" s="445"/>
      <c r="F11" s="445"/>
    </row>
    <row r="12" spans="1:14" s="443" customFormat="1" ht="36" x14ac:dyDescent="0.25">
      <c r="A12" s="469" t="s">
        <v>730</v>
      </c>
      <c r="B12" s="470" t="s">
        <v>629</v>
      </c>
      <c r="C12" s="471" t="s">
        <v>479</v>
      </c>
      <c r="D12" s="485" t="s">
        <v>731</v>
      </c>
      <c r="E12" s="445"/>
      <c r="F12" s="445"/>
    </row>
    <row r="13" spans="1:14" s="443" customFormat="1" ht="36" x14ac:dyDescent="0.25">
      <c r="A13" s="469" t="s">
        <v>732</v>
      </c>
      <c r="B13" s="470" t="s">
        <v>733</v>
      </c>
      <c r="C13" s="471" t="s">
        <v>710</v>
      </c>
      <c r="D13" s="485" t="s">
        <v>734</v>
      </c>
      <c r="E13" s="445"/>
      <c r="F13" s="445"/>
    </row>
    <row r="14" spans="1:14" s="443" customFormat="1" x14ac:dyDescent="0.25">
      <c r="A14" s="486"/>
      <c r="B14" s="487"/>
      <c r="C14" s="488"/>
      <c r="D14" s="489"/>
      <c r="E14" s="445"/>
      <c r="F14" s="445"/>
    </row>
    <row r="15" spans="1:14" s="443" customFormat="1" x14ac:dyDescent="0.25">
      <c r="A15" s="465"/>
      <c r="B15" s="466"/>
      <c r="C15" s="467"/>
      <c r="D15" s="468"/>
      <c r="E15" s="445"/>
      <c r="F15" s="445"/>
    </row>
    <row r="16" spans="1:14" s="443" customFormat="1" ht="22.8" x14ac:dyDescent="0.25">
      <c r="A16" s="481" t="s">
        <v>735</v>
      </c>
      <c r="B16" s="482" t="s">
        <v>736</v>
      </c>
      <c r="C16" s="483" t="s">
        <v>492</v>
      </c>
      <c r="D16" s="484" t="s">
        <v>707</v>
      </c>
      <c r="E16" s="445"/>
      <c r="F16" s="445"/>
    </row>
    <row r="17" spans="1:6" s="443" customFormat="1" ht="60" x14ac:dyDescent="0.25">
      <c r="A17" s="469" t="s">
        <v>737</v>
      </c>
      <c r="B17" s="470" t="s">
        <v>738</v>
      </c>
      <c r="C17" s="471" t="s">
        <v>710</v>
      </c>
      <c r="D17" s="485" t="s">
        <v>739</v>
      </c>
      <c r="E17" s="445"/>
      <c r="F17" s="445"/>
    </row>
    <row r="18" spans="1:6" s="443" customFormat="1" x14ac:dyDescent="0.25">
      <c r="A18" s="469" t="s">
        <v>709</v>
      </c>
      <c r="B18" s="470" t="s">
        <v>473</v>
      </c>
      <c r="C18" s="471" t="s">
        <v>472</v>
      </c>
      <c r="D18" s="485" t="s">
        <v>740</v>
      </c>
      <c r="E18" s="445"/>
      <c r="F18" s="445"/>
    </row>
    <row r="19" spans="1:6" s="443" customFormat="1" x14ac:dyDescent="0.25">
      <c r="A19" s="469" t="s">
        <v>741</v>
      </c>
      <c r="B19" s="470" t="s">
        <v>513</v>
      </c>
      <c r="C19" s="471" t="s">
        <v>472</v>
      </c>
      <c r="D19" s="485" t="s">
        <v>740</v>
      </c>
      <c r="E19" s="445"/>
      <c r="F19" s="445"/>
    </row>
    <row r="20" spans="1:6" s="443" customFormat="1" x14ac:dyDescent="0.25">
      <c r="A20" s="465"/>
      <c r="B20" s="466"/>
      <c r="C20" s="467"/>
      <c r="D20" s="468"/>
      <c r="E20" s="445"/>
      <c r="F20" s="445"/>
    </row>
    <row r="21" spans="1:6" s="443" customFormat="1" x14ac:dyDescent="0.25">
      <c r="A21" s="465"/>
      <c r="B21" s="466"/>
      <c r="C21" s="467"/>
      <c r="D21" s="468"/>
      <c r="E21" s="445"/>
      <c r="F21" s="445"/>
    </row>
    <row r="22" spans="1:6" s="443" customFormat="1" x14ac:dyDescent="0.25">
      <c r="A22" s="465"/>
      <c r="B22" s="466"/>
      <c r="C22" s="467"/>
      <c r="D22" s="468"/>
      <c r="E22" s="445"/>
      <c r="F22" s="445"/>
    </row>
    <row r="23" spans="1:6" s="443" customFormat="1" ht="34.200000000000003" x14ac:dyDescent="0.25">
      <c r="A23" s="481" t="s">
        <v>742</v>
      </c>
      <c r="B23" s="482" t="s">
        <v>743</v>
      </c>
      <c r="C23" s="483" t="s">
        <v>635</v>
      </c>
      <c r="D23" s="484" t="s">
        <v>707</v>
      </c>
      <c r="E23" s="445"/>
      <c r="F23" s="445"/>
    </row>
    <row r="24" spans="1:6" s="443" customFormat="1" x14ac:dyDescent="0.25">
      <c r="A24" s="469" t="s">
        <v>744</v>
      </c>
      <c r="B24" s="470" t="s">
        <v>745</v>
      </c>
      <c r="C24" s="471" t="s">
        <v>484</v>
      </c>
      <c r="D24" s="485" t="s">
        <v>746</v>
      </c>
      <c r="E24" s="445"/>
      <c r="F24" s="445"/>
    </row>
    <row r="25" spans="1:6" s="443" customFormat="1" x14ac:dyDescent="0.25">
      <c r="A25" s="469" t="s">
        <v>747</v>
      </c>
      <c r="B25" s="470" t="s">
        <v>481</v>
      </c>
      <c r="C25" s="471" t="s">
        <v>482</v>
      </c>
      <c r="D25" s="485" t="s">
        <v>746</v>
      </c>
      <c r="E25" s="445"/>
      <c r="F25" s="445"/>
    </row>
    <row r="26" spans="1:6" s="443" customFormat="1" x14ac:dyDescent="0.25">
      <c r="A26" s="469" t="s">
        <v>748</v>
      </c>
      <c r="B26" s="470" t="s">
        <v>471</v>
      </c>
      <c r="C26" s="471" t="s">
        <v>472</v>
      </c>
      <c r="D26" s="485" t="s">
        <v>749</v>
      </c>
      <c r="E26" s="445"/>
      <c r="F26" s="445"/>
    </row>
    <row r="27" spans="1:6" s="443" customFormat="1" x14ac:dyDescent="0.25">
      <c r="A27" s="469" t="s">
        <v>709</v>
      </c>
      <c r="B27" s="470" t="s">
        <v>473</v>
      </c>
      <c r="C27" s="471" t="s">
        <v>472</v>
      </c>
      <c r="D27" s="485" t="s">
        <v>749</v>
      </c>
      <c r="E27" s="445"/>
      <c r="F27" s="445"/>
    </row>
    <row r="28" spans="1:6" s="443" customFormat="1" x14ac:dyDescent="0.25">
      <c r="A28" s="465"/>
      <c r="B28" s="466"/>
      <c r="C28" s="467"/>
      <c r="D28" s="468"/>
      <c r="E28" s="445"/>
      <c r="F28" s="445"/>
    </row>
    <row r="29" spans="1:6" s="443" customFormat="1" x14ac:dyDescent="0.25">
      <c r="A29" s="465"/>
      <c r="B29" s="466"/>
      <c r="C29" s="467"/>
      <c r="D29" s="468"/>
      <c r="E29" s="445"/>
      <c r="F29" s="445"/>
    </row>
    <row r="30" spans="1:6" s="443" customFormat="1" ht="34.200000000000003" x14ac:dyDescent="0.25">
      <c r="A30" s="481" t="s">
        <v>750</v>
      </c>
      <c r="B30" s="482" t="s">
        <v>751</v>
      </c>
      <c r="C30" s="483" t="s">
        <v>635</v>
      </c>
      <c r="D30" s="484" t="s">
        <v>707</v>
      </c>
      <c r="E30" s="445"/>
      <c r="F30" s="445"/>
    </row>
    <row r="31" spans="1:6" s="443" customFormat="1" ht="36" x14ac:dyDescent="0.25">
      <c r="A31" s="469" t="s">
        <v>752</v>
      </c>
      <c r="B31" s="470" t="s">
        <v>753</v>
      </c>
      <c r="C31" s="471" t="s">
        <v>482</v>
      </c>
      <c r="D31" s="485" t="s">
        <v>754</v>
      </c>
      <c r="E31" s="445"/>
      <c r="F31" s="445"/>
    </row>
    <row r="32" spans="1:6" s="443" customFormat="1" ht="24" x14ac:dyDescent="0.25">
      <c r="A32" s="469" t="s">
        <v>755</v>
      </c>
      <c r="B32" s="470" t="s">
        <v>756</v>
      </c>
      <c r="C32" s="471" t="s">
        <v>472</v>
      </c>
      <c r="D32" s="485" t="s">
        <v>757</v>
      </c>
      <c r="E32" s="445"/>
      <c r="F32" s="445"/>
    </row>
    <row r="33" spans="1:6" s="443" customFormat="1" ht="24" x14ac:dyDescent="0.25">
      <c r="A33" s="469" t="s">
        <v>758</v>
      </c>
      <c r="B33" s="470" t="s">
        <v>759</v>
      </c>
      <c r="C33" s="471" t="s">
        <v>472</v>
      </c>
      <c r="D33" s="485" t="s">
        <v>760</v>
      </c>
      <c r="E33" s="445"/>
      <c r="F33" s="445"/>
    </row>
    <row r="34" spans="1:6" s="443" customFormat="1" x14ac:dyDescent="0.25">
      <c r="A34" s="465"/>
      <c r="B34" s="466"/>
      <c r="C34" s="467"/>
      <c r="D34" s="468"/>
      <c r="E34" s="445"/>
      <c r="F34" s="445"/>
    </row>
    <row r="35" spans="1:6" s="443" customFormat="1" x14ac:dyDescent="0.25">
      <c r="A35" s="465"/>
      <c r="B35" s="466"/>
      <c r="C35" s="467"/>
      <c r="D35" s="468"/>
      <c r="E35" s="445"/>
      <c r="F35" s="445"/>
    </row>
    <row r="36" spans="1:6" s="443" customFormat="1" x14ac:dyDescent="0.25">
      <c r="A36" s="465"/>
      <c r="B36" s="466"/>
      <c r="C36" s="467"/>
      <c r="D36" s="468"/>
      <c r="E36" s="445"/>
      <c r="F36" s="445"/>
    </row>
    <row r="37" spans="1:6" s="443" customFormat="1" ht="45.6" x14ac:dyDescent="0.25">
      <c r="A37" s="481" t="s">
        <v>761</v>
      </c>
      <c r="B37" s="482" t="s">
        <v>762</v>
      </c>
      <c r="C37" s="483" t="s">
        <v>635</v>
      </c>
      <c r="D37" s="484" t="s">
        <v>707</v>
      </c>
      <c r="E37" s="445"/>
      <c r="F37" s="445"/>
    </row>
    <row r="38" spans="1:6" s="443" customFormat="1" ht="36" x14ac:dyDescent="0.25">
      <c r="A38" s="469" t="s">
        <v>752</v>
      </c>
      <c r="B38" s="470" t="s">
        <v>753</v>
      </c>
      <c r="C38" s="471" t="s">
        <v>482</v>
      </c>
      <c r="D38" s="485" t="s">
        <v>763</v>
      </c>
      <c r="E38" s="445"/>
      <c r="F38" s="445"/>
    </row>
    <row r="39" spans="1:6" s="443" customFormat="1" x14ac:dyDescent="0.25">
      <c r="A39" s="469" t="s">
        <v>764</v>
      </c>
      <c r="B39" s="470" t="s">
        <v>765</v>
      </c>
      <c r="C39" s="471" t="s">
        <v>635</v>
      </c>
      <c r="D39" s="485" t="s">
        <v>766</v>
      </c>
      <c r="E39" s="445"/>
      <c r="F39" s="445"/>
    </row>
    <row r="40" spans="1:6" s="443" customFormat="1" ht="24" x14ac:dyDescent="0.25">
      <c r="A40" s="469" t="s">
        <v>755</v>
      </c>
      <c r="B40" s="470" t="s">
        <v>756</v>
      </c>
      <c r="C40" s="471" t="s">
        <v>472</v>
      </c>
      <c r="D40" s="485" t="s">
        <v>767</v>
      </c>
      <c r="E40" s="445"/>
      <c r="F40" s="445"/>
    </row>
    <row r="41" spans="1:6" s="443" customFormat="1" ht="24" x14ac:dyDescent="0.25">
      <c r="A41" s="469" t="s">
        <v>758</v>
      </c>
      <c r="B41" s="470" t="s">
        <v>759</v>
      </c>
      <c r="C41" s="471" t="s">
        <v>472</v>
      </c>
      <c r="D41" s="485" t="s">
        <v>768</v>
      </c>
      <c r="E41" s="445"/>
      <c r="F41" s="445"/>
    </row>
    <row r="42" spans="1:6" s="443" customFormat="1" x14ac:dyDescent="0.25">
      <c r="A42" s="465"/>
      <c r="B42" s="466"/>
      <c r="C42" s="467"/>
      <c r="D42" s="468"/>
      <c r="E42" s="445"/>
      <c r="F42" s="445"/>
    </row>
    <row r="43" spans="1:6" s="443" customFormat="1" ht="34.200000000000003" x14ac:dyDescent="0.25">
      <c r="A43" s="481" t="s">
        <v>769</v>
      </c>
      <c r="B43" s="482" t="s">
        <v>770</v>
      </c>
      <c r="C43" s="483" t="s">
        <v>635</v>
      </c>
      <c r="D43" s="484" t="s">
        <v>707</v>
      </c>
      <c r="E43" s="445"/>
      <c r="F43" s="445"/>
    </row>
    <row r="44" spans="1:6" s="443" customFormat="1" x14ac:dyDescent="0.25">
      <c r="A44" s="469" t="s">
        <v>771</v>
      </c>
      <c r="B44" s="470" t="s">
        <v>495</v>
      </c>
      <c r="C44" s="471" t="s">
        <v>484</v>
      </c>
      <c r="D44" s="485" t="s">
        <v>772</v>
      </c>
      <c r="E44" s="445"/>
      <c r="F44" s="445"/>
    </row>
    <row r="45" spans="1:6" s="443" customFormat="1" x14ac:dyDescent="0.25">
      <c r="A45" s="469" t="s">
        <v>773</v>
      </c>
      <c r="B45" s="470" t="s">
        <v>774</v>
      </c>
      <c r="C45" s="471" t="s">
        <v>472</v>
      </c>
      <c r="D45" s="485" t="s">
        <v>775</v>
      </c>
      <c r="E45" s="445"/>
      <c r="F45" s="445"/>
    </row>
    <row r="46" spans="1:6" s="443" customFormat="1" x14ac:dyDescent="0.25">
      <c r="A46" s="469" t="s">
        <v>709</v>
      </c>
      <c r="B46" s="470" t="s">
        <v>473</v>
      </c>
      <c r="C46" s="471" t="s">
        <v>472</v>
      </c>
      <c r="D46" s="485" t="s">
        <v>776</v>
      </c>
      <c r="E46" s="445"/>
      <c r="F46" s="445"/>
    </row>
    <row r="47" spans="1:6" s="443" customFormat="1" x14ac:dyDescent="0.25">
      <c r="A47" s="465"/>
      <c r="B47" s="466"/>
      <c r="C47" s="467"/>
      <c r="D47" s="468"/>
      <c r="E47" s="445"/>
      <c r="F47" s="445"/>
    </row>
    <row r="48" spans="1:6" s="443" customFormat="1" ht="22.8" x14ac:dyDescent="0.25">
      <c r="A48" s="481" t="s">
        <v>777</v>
      </c>
      <c r="B48" s="482" t="s">
        <v>778</v>
      </c>
      <c r="C48" s="483" t="s">
        <v>635</v>
      </c>
      <c r="D48" s="484" t="s">
        <v>707</v>
      </c>
      <c r="E48" s="445"/>
      <c r="F48" s="445"/>
    </row>
    <row r="49" spans="1:6" s="443" customFormat="1" ht="24" x14ac:dyDescent="0.25">
      <c r="A49" s="469" t="s">
        <v>779</v>
      </c>
      <c r="B49" s="470" t="s">
        <v>498</v>
      </c>
      <c r="C49" s="471" t="s">
        <v>499</v>
      </c>
      <c r="D49" s="485" t="s">
        <v>780</v>
      </c>
      <c r="E49" s="445"/>
      <c r="F49" s="445"/>
    </row>
    <row r="50" spans="1:6" s="443" customFormat="1" x14ac:dyDescent="0.25">
      <c r="A50" s="469" t="s">
        <v>781</v>
      </c>
      <c r="B50" s="470" t="s">
        <v>782</v>
      </c>
      <c r="C50" s="471" t="s">
        <v>783</v>
      </c>
      <c r="D50" s="485" t="s">
        <v>784</v>
      </c>
      <c r="E50" s="445"/>
      <c r="F50" s="445"/>
    </row>
    <row r="51" spans="1:6" s="443" customFormat="1" x14ac:dyDescent="0.25">
      <c r="A51" s="469" t="s">
        <v>773</v>
      </c>
      <c r="B51" s="470" t="s">
        <v>774</v>
      </c>
      <c r="C51" s="471" t="s">
        <v>472</v>
      </c>
      <c r="D51" s="485" t="s">
        <v>785</v>
      </c>
      <c r="E51" s="445"/>
      <c r="F51" s="445"/>
    </row>
    <row r="52" spans="1:6" s="443" customFormat="1" x14ac:dyDescent="0.25">
      <c r="A52" s="469" t="s">
        <v>709</v>
      </c>
      <c r="B52" s="470" t="s">
        <v>473</v>
      </c>
      <c r="C52" s="471" t="s">
        <v>472</v>
      </c>
      <c r="D52" s="485" t="s">
        <v>786</v>
      </c>
      <c r="E52" s="445"/>
      <c r="F52" s="445"/>
    </row>
    <row r="53" spans="1:6" s="443" customFormat="1" x14ac:dyDescent="0.25">
      <c r="A53" s="465"/>
      <c r="B53" s="466"/>
      <c r="C53" s="467"/>
      <c r="D53" s="468"/>
      <c r="E53" s="445"/>
      <c r="F53" s="445"/>
    </row>
    <row r="54" spans="1:6" s="443" customFormat="1" x14ac:dyDescent="0.25">
      <c r="A54" s="465"/>
      <c r="B54" s="466"/>
      <c r="C54" s="467"/>
      <c r="D54" s="468"/>
      <c r="E54" s="445"/>
      <c r="F54" s="445"/>
    </row>
    <row r="55" spans="1:6" s="443" customFormat="1" ht="34.200000000000003" x14ac:dyDescent="0.25">
      <c r="A55" s="481" t="s">
        <v>787</v>
      </c>
      <c r="B55" s="482" t="s">
        <v>788</v>
      </c>
      <c r="C55" s="483" t="s">
        <v>635</v>
      </c>
      <c r="D55" s="484" t="s">
        <v>707</v>
      </c>
      <c r="E55" s="445"/>
      <c r="F55" s="445"/>
    </row>
    <row r="56" spans="1:6" s="443" customFormat="1" ht="24" x14ac:dyDescent="0.25">
      <c r="A56" s="469" t="s">
        <v>779</v>
      </c>
      <c r="B56" s="470" t="s">
        <v>498</v>
      </c>
      <c r="C56" s="471" t="s">
        <v>499</v>
      </c>
      <c r="D56" s="485" t="s">
        <v>780</v>
      </c>
      <c r="E56" s="445"/>
      <c r="F56" s="445"/>
    </row>
    <row r="57" spans="1:6" s="443" customFormat="1" x14ac:dyDescent="0.25">
      <c r="A57" s="469" t="s">
        <v>789</v>
      </c>
      <c r="B57" s="470" t="s">
        <v>500</v>
      </c>
      <c r="C57" s="471" t="s">
        <v>501</v>
      </c>
      <c r="D57" s="485" t="s">
        <v>790</v>
      </c>
      <c r="E57" s="445"/>
      <c r="F57" s="445"/>
    </row>
    <row r="58" spans="1:6" s="443" customFormat="1" x14ac:dyDescent="0.25">
      <c r="A58" s="469" t="s">
        <v>773</v>
      </c>
      <c r="B58" s="470" t="s">
        <v>774</v>
      </c>
      <c r="C58" s="471" t="s">
        <v>472</v>
      </c>
      <c r="D58" s="485" t="s">
        <v>791</v>
      </c>
      <c r="E58" s="445"/>
      <c r="F58" s="445"/>
    </row>
    <row r="59" spans="1:6" s="443" customFormat="1" x14ac:dyDescent="0.25">
      <c r="A59" s="469" t="s">
        <v>709</v>
      </c>
      <c r="B59" s="470" t="s">
        <v>473</v>
      </c>
      <c r="C59" s="471" t="s">
        <v>472</v>
      </c>
      <c r="D59" s="485" t="s">
        <v>792</v>
      </c>
      <c r="E59" s="445"/>
      <c r="F59" s="445"/>
    </row>
    <row r="60" spans="1:6" s="443" customFormat="1" x14ac:dyDescent="0.25">
      <c r="A60" s="465"/>
      <c r="B60" s="466"/>
      <c r="C60" s="467"/>
      <c r="D60" s="468"/>
      <c r="E60" s="445"/>
      <c r="F60" s="445"/>
    </row>
    <row r="61" spans="1:6" s="443" customFormat="1" x14ac:dyDescent="0.25">
      <c r="A61" s="465"/>
      <c r="B61" s="466"/>
      <c r="C61" s="467"/>
      <c r="D61" s="468"/>
      <c r="E61" s="445"/>
      <c r="F61" s="445"/>
    </row>
    <row r="62" spans="1:6" s="443" customFormat="1" ht="22.8" x14ac:dyDescent="0.25">
      <c r="A62" s="481" t="s">
        <v>793</v>
      </c>
      <c r="B62" s="482" t="s">
        <v>794</v>
      </c>
      <c r="C62" s="483" t="s">
        <v>635</v>
      </c>
      <c r="D62" s="484" t="s">
        <v>707</v>
      </c>
      <c r="E62" s="445"/>
      <c r="F62" s="445"/>
    </row>
    <row r="63" spans="1:6" s="443" customFormat="1" x14ac:dyDescent="0.25">
      <c r="A63" s="469" t="s">
        <v>795</v>
      </c>
      <c r="B63" s="470" t="s">
        <v>796</v>
      </c>
      <c r="C63" s="471" t="s">
        <v>482</v>
      </c>
      <c r="D63" s="485" t="s">
        <v>797</v>
      </c>
      <c r="E63" s="445"/>
      <c r="F63" s="445"/>
    </row>
    <row r="64" spans="1:6" s="443" customFormat="1" ht="24" x14ac:dyDescent="0.25">
      <c r="A64" s="469" t="s">
        <v>798</v>
      </c>
      <c r="B64" s="470" t="s">
        <v>799</v>
      </c>
      <c r="C64" s="471" t="s">
        <v>482</v>
      </c>
      <c r="D64" s="485" t="s">
        <v>800</v>
      </c>
      <c r="E64" s="445"/>
      <c r="F64" s="445"/>
    </row>
    <row r="65" spans="1:6" s="443" customFormat="1" ht="36" x14ac:dyDescent="0.25">
      <c r="A65" s="469" t="s">
        <v>801</v>
      </c>
      <c r="B65" s="470" t="s">
        <v>802</v>
      </c>
      <c r="C65" s="471" t="s">
        <v>635</v>
      </c>
      <c r="D65" s="485" t="s">
        <v>803</v>
      </c>
      <c r="E65" s="445"/>
      <c r="F65" s="445"/>
    </row>
    <row r="66" spans="1:6" s="443" customFormat="1" x14ac:dyDescent="0.25">
      <c r="A66" s="469" t="s">
        <v>804</v>
      </c>
      <c r="B66" s="470" t="s">
        <v>805</v>
      </c>
      <c r="C66" s="471" t="s">
        <v>482</v>
      </c>
      <c r="D66" s="485" t="s">
        <v>806</v>
      </c>
      <c r="E66" s="445"/>
      <c r="F66" s="445"/>
    </row>
    <row r="67" spans="1:6" s="443" customFormat="1" ht="24" x14ac:dyDescent="0.25">
      <c r="A67" s="469" t="s">
        <v>807</v>
      </c>
      <c r="B67" s="470" t="s">
        <v>808</v>
      </c>
      <c r="C67" s="471" t="s">
        <v>645</v>
      </c>
      <c r="D67" s="485" t="s">
        <v>809</v>
      </c>
      <c r="E67" s="445"/>
      <c r="F67" s="445"/>
    </row>
    <row r="68" spans="1:6" s="443" customFormat="1" x14ac:dyDescent="0.25">
      <c r="A68" s="469" t="s">
        <v>810</v>
      </c>
      <c r="B68" s="470" t="s">
        <v>811</v>
      </c>
      <c r="C68" s="471" t="s">
        <v>472</v>
      </c>
      <c r="D68" s="485" t="s">
        <v>812</v>
      </c>
      <c r="E68" s="445"/>
      <c r="F68" s="445"/>
    </row>
    <row r="69" spans="1:6" s="443" customFormat="1" x14ac:dyDescent="0.25">
      <c r="A69" s="469" t="s">
        <v>709</v>
      </c>
      <c r="B69" s="470" t="s">
        <v>473</v>
      </c>
      <c r="C69" s="471" t="s">
        <v>472</v>
      </c>
      <c r="D69" s="485" t="s">
        <v>813</v>
      </c>
      <c r="E69" s="445"/>
      <c r="F69" s="445"/>
    </row>
    <row r="70" spans="1:6" s="443" customFormat="1" x14ac:dyDescent="0.25">
      <c r="A70" s="465"/>
      <c r="B70" s="466"/>
      <c r="C70" s="467"/>
      <c r="D70" s="468"/>
      <c r="E70" s="445"/>
      <c r="F70" s="445"/>
    </row>
    <row r="71" spans="1:6" s="443" customFormat="1" x14ac:dyDescent="0.25">
      <c r="A71" s="465"/>
      <c r="B71" s="466"/>
      <c r="C71" s="467"/>
      <c r="D71" s="468"/>
      <c r="E71" s="445"/>
      <c r="F71" s="445"/>
    </row>
    <row r="72" spans="1:6" s="443" customFormat="1" ht="22.8" x14ac:dyDescent="0.25">
      <c r="A72" s="481" t="s">
        <v>814</v>
      </c>
      <c r="B72" s="482" t="s">
        <v>815</v>
      </c>
      <c r="C72" s="483" t="s">
        <v>492</v>
      </c>
      <c r="D72" s="484" t="s">
        <v>707</v>
      </c>
      <c r="E72" s="445"/>
      <c r="F72" s="445"/>
    </row>
    <row r="73" spans="1:6" s="443" customFormat="1" ht="24" x14ac:dyDescent="0.25">
      <c r="A73" s="469" t="s">
        <v>798</v>
      </c>
      <c r="B73" s="470" t="s">
        <v>799</v>
      </c>
      <c r="C73" s="471" t="s">
        <v>482</v>
      </c>
      <c r="D73" s="485" t="s">
        <v>816</v>
      </c>
      <c r="E73" s="445"/>
      <c r="F73" s="445"/>
    </row>
    <row r="74" spans="1:6" s="443" customFormat="1" ht="36" x14ac:dyDescent="0.25">
      <c r="A74" s="469" t="s">
        <v>801</v>
      </c>
      <c r="B74" s="470" t="s">
        <v>802</v>
      </c>
      <c r="C74" s="471" t="s">
        <v>635</v>
      </c>
      <c r="D74" s="485" t="s">
        <v>817</v>
      </c>
      <c r="E74" s="445"/>
      <c r="F74" s="445"/>
    </row>
    <row r="75" spans="1:6" s="443" customFormat="1" x14ac:dyDescent="0.25">
      <c r="A75" s="469" t="s">
        <v>818</v>
      </c>
      <c r="B75" s="470" t="s">
        <v>819</v>
      </c>
      <c r="C75" s="471" t="s">
        <v>482</v>
      </c>
      <c r="D75" s="485" t="s">
        <v>820</v>
      </c>
      <c r="E75" s="445"/>
      <c r="F75" s="445"/>
    </row>
    <row r="76" spans="1:6" s="443" customFormat="1" x14ac:dyDescent="0.25">
      <c r="A76" s="469" t="s">
        <v>804</v>
      </c>
      <c r="B76" s="470" t="s">
        <v>805</v>
      </c>
      <c r="C76" s="471" t="s">
        <v>482</v>
      </c>
      <c r="D76" s="485" t="s">
        <v>821</v>
      </c>
      <c r="E76" s="445"/>
      <c r="F76" s="445"/>
    </row>
    <row r="77" spans="1:6" s="443" customFormat="1" x14ac:dyDescent="0.25">
      <c r="A77" s="469" t="s">
        <v>810</v>
      </c>
      <c r="B77" s="470" t="s">
        <v>811</v>
      </c>
      <c r="C77" s="471" t="s">
        <v>472</v>
      </c>
      <c r="D77" s="485" t="s">
        <v>822</v>
      </c>
      <c r="E77" s="445"/>
      <c r="F77" s="445"/>
    </row>
    <row r="78" spans="1:6" s="443" customFormat="1" x14ac:dyDescent="0.25">
      <c r="A78" s="469" t="s">
        <v>709</v>
      </c>
      <c r="B78" s="470" t="s">
        <v>473</v>
      </c>
      <c r="C78" s="471" t="s">
        <v>472</v>
      </c>
      <c r="D78" s="485" t="s">
        <v>823</v>
      </c>
      <c r="E78" s="445"/>
      <c r="F78" s="445"/>
    </row>
    <row r="79" spans="1:6" s="443" customFormat="1" x14ac:dyDescent="0.25">
      <c r="A79" s="465"/>
      <c r="B79" s="466"/>
      <c r="C79" s="467"/>
      <c r="D79" s="468"/>
      <c r="E79" s="445"/>
      <c r="F79" s="445"/>
    </row>
    <row r="80" spans="1:6" s="443" customFormat="1" ht="22.8" x14ac:dyDescent="0.25">
      <c r="A80" s="481" t="s">
        <v>824</v>
      </c>
      <c r="B80" s="482" t="s">
        <v>825</v>
      </c>
      <c r="C80" s="483" t="s">
        <v>635</v>
      </c>
      <c r="D80" s="484" t="s">
        <v>707</v>
      </c>
      <c r="E80" s="445"/>
      <c r="F80" s="445"/>
    </row>
    <row r="81" spans="1:6" s="443" customFormat="1" x14ac:dyDescent="0.25">
      <c r="A81" s="469" t="s">
        <v>826</v>
      </c>
      <c r="B81" s="470" t="s">
        <v>827</v>
      </c>
      <c r="C81" s="471" t="s">
        <v>484</v>
      </c>
      <c r="D81" s="485" t="s">
        <v>828</v>
      </c>
      <c r="E81" s="445"/>
      <c r="F81" s="445"/>
    </row>
    <row r="82" spans="1:6" s="443" customFormat="1" x14ac:dyDescent="0.25">
      <c r="A82" s="469" t="s">
        <v>773</v>
      </c>
      <c r="B82" s="470" t="s">
        <v>774</v>
      </c>
      <c r="C82" s="471" t="s">
        <v>472</v>
      </c>
      <c r="D82" s="485" t="s">
        <v>790</v>
      </c>
      <c r="E82" s="445"/>
      <c r="F82" s="445"/>
    </row>
    <row r="83" spans="1:6" s="443" customFormat="1" x14ac:dyDescent="0.25">
      <c r="A83" s="469" t="s">
        <v>709</v>
      </c>
      <c r="B83" s="470" t="s">
        <v>473</v>
      </c>
      <c r="C83" s="471" t="s">
        <v>472</v>
      </c>
      <c r="D83" s="485" t="s">
        <v>829</v>
      </c>
      <c r="E83" s="445"/>
      <c r="F83" s="445"/>
    </row>
    <row r="84" spans="1:6" s="443" customFormat="1" x14ac:dyDescent="0.25">
      <c r="A84" s="465"/>
      <c r="B84" s="466"/>
      <c r="C84" s="467"/>
      <c r="D84" s="468"/>
      <c r="E84" s="445"/>
      <c r="F84" s="445"/>
    </row>
    <row r="85" spans="1:6" s="443" customFormat="1" x14ac:dyDescent="0.25">
      <c r="A85" s="465"/>
      <c r="B85" s="466"/>
      <c r="C85" s="467"/>
      <c r="D85" s="468"/>
      <c r="E85" s="445"/>
      <c r="F85" s="445"/>
    </row>
    <row r="86" spans="1:6" s="443" customFormat="1" ht="22.8" x14ac:dyDescent="0.25">
      <c r="A86" s="481" t="s">
        <v>830</v>
      </c>
      <c r="B86" s="482" t="s">
        <v>831</v>
      </c>
      <c r="C86" s="483" t="s">
        <v>635</v>
      </c>
      <c r="D86" s="484" t="s">
        <v>707</v>
      </c>
      <c r="E86" s="445"/>
      <c r="F86" s="445"/>
    </row>
    <row r="87" spans="1:6" s="443" customFormat="1" x14ac:dyDescent="0.25">
      <c r="A87" s="469" t="s">
        <v>771</v>
      </c>
      <c r="B87" s="470" t="s">
        <v>495</v>
      </c>
      <c r="C87" s="471" t="s">
        <v>484</v>
      </c>
      <c r="D87" s="485" t="s">
        <v>772</v>
      </c>
      <c r="E87" s="445"/>
      <c r="F87" s="445"/>
    </row>
    <row r="88" spans="1:6" s="443" customFormat="1" x14ac:dyDescent="0.25">
      <c r="A88" s="469" t="s">
        <v>773</v>
      </c>
      <c r="B88" s="470" t="s">
        <v>774</v>
      </c>
      <c r="C88" s="471" t="s">
        <v>472</v>
      </c>
      <c r="D88" s="485" t="s">
        <v>832</v>
      </c>
      <c r="E88" s="445"/>
      <c r="F88" s="445"/>
    </row>
    <row r="89" spans="1:6" s="443" customFormat="1" x14ac:dyDescent="0.25">
      <c r="A89" s="469" t="s">
        <v>709</v>
      </c>
      <c r="B89" s="470" t="s">
        <v>473</v>
      </c>
      <c r="C89" s="471" t="s">
        <v>472</v>
      </c>
      <c r="D89" s="485" t="s">
        <v>833</v>
      </c>
      <c r="E89" s="445"/>
      <c r="F89" s="445"/>
    </row>
    <row r="90" spans="1:6" s="443" customFormat="1" x14ac:dyDescent="0.25">
      <c r="A90" s="465"/>
      <c r="B90" s="466"/>
      <c r="C90" s="467"/>
      <c r="D90" s="468"/>
      <c r="E90" s="445"/>
      <c r="F90" s="445"/>
    </row>
    <row r="91" spans="1:6" s="443" customFormat="1" ht="34.200000000000003" x14ac:dyDescent="0.25">
      <c r="A91" s="481" t="s">
        <v>834</v>
      </c>
      <c r="B91" s="482" t="s">
        <v>835</v>
      </c>
      <c r="C91" s="483" t="s">
        <v>710</v>
      </c>
      <c r="D91" s="484" t="s">
        <v>707</v>
      </c>
      <c r="E91" s="445"/>
      <c r="F91" s="445"/>
    </row>
    <row r="92" spans="1:6" s="443" customFormat="1" ht="24" x14ac:dyDescent="0.25">
      <c r="A92" s="469" t="s">
        <v>836</v>
      </c>
      <c r="B92" s="470" t="s">
        <v>837</v>
      </c>
      <c r="C92" s="471" t="s">
        <v>710</v>
      </c>
      <c r="D92" s="485" t="s">
        <v>838</v>
      </c>
      <c r="E92" s="445"/>
      <c r="F92" s="445"/>
    </row>
    <row r="93" spans="1:6" s="443" customFormat="1" x14ac:dyDescent="0.25">
      <c r="A93" s="469" t="s">
        <v>747</v>
      </c>
      <c r="B93" s="470" t="s">
        <v>481</v>
      </c>
      <c r="C93" s="471" t="s">
        <v>482</v>
      </c>
      <c r="D93" s="485" t="s">
        <v>839</v>
      </c>
      <c r="E93" s="445"/>
      <c r="F93" s="445"/>
    </row>
    <row r="94" spans="1:6" s="443" customFormat="1" x14ac:dyDescent="0.25">
      <c r="A94" s="469" t="s">
        <v>709</v>
      </c>
      <c r="B94" s="470" t="s">
        <v>473</v>
      </c>
      <c r="C94" s="471" t="s">
        <v>472</v>
      </c>
      <c r="D94" s="485" t="s">
        <v>840</v>
      </c>
      <c r="E94" s="445"/>
      <c r="F94" s="445"/>
    </row>
    <row r="95" spans="1:6" s="443" customFormat="1" x14ac:dyDescent="0.25">
      <c r="A95" s="465"/>
      <c r="B95" s="466"/>
      <c r="C95" s="467"/>
      <c r="D95" s="468"/>
      <c r="E95" s="445"/>
      <c r="F95" s="445"/>
    </row>
    <row r="96" spans="1:6" s="443" customFormat="1" x14ac:dyDescent="0.25">
      <c r="A96" s="465"/>
      <c r="B96" s="466"/>
      <c r="C96" s="467"/>
      <c r="D96" s="468"/>
      <c r="E96" s="445"/>
      <c r="F96" s="445"/>
    </row>
    <row r="97" spans="1:6" s="443" customFormat="1" x14ac:dyDescent="0.25">
      <c r="A97" s="465"/>
      <c r="B97" s="466"/>
      <c r="C97" s="467"/>
      <c r="D97" s="468"/>
      <c r="E97" s="445"/>
      <c r="F97" s="445"/>
    </row>
    <row r="98" spans="1:6" s="443" customFormat="1" ht="34.200000000000003" x14ac:dyDescent="0.25">
      <c r="A98" s="481" t="s">
        <v>841</v>
      </c>
      <c r="B98" s="482" t="s">
        <v>842</v>
      </c>
      <c r="C98" s="483" t="s">
        <v>635</v>
      </c>
      <c r="D98" s="484" t="s">
        <v>707</v>
      </c>
      <c r="E98" s="445"/>
      <c r="F98" s="445"/>
    </row>
    <row r="99" spans="1:6" s="443" customFormat="1" ht="24" x14ac:dyDescent="0.25">
      <c r="A99" s="469" t="s">
        <v>843</v>
      </c>
      <c r="B99" s="470" t="s">
        <v>844</v>
      </c>
      <c r="C99" s="471" t="s">
        <v>845</v>
      </c>
      <c r="D99" s="485" t="s">
        <v>846</v>
      </c>
      <c r="E99" s="445"/>
      <c r="F99" s="445"/>
    </row>
    <row r="100" spans="1:6" s="443" customFormat="1" x14ac:dyDescent="0.25">
      <c r="A100" s="469" t="s">
        <v>748</v>
      </c>
      <c r="B100" s="470" t="s">
        <v>471</v>
      </c>
      <c r="C100" s="471" t="s">
        <v>472</v>
      </c>
      <c r="D100" s="485" t="s">
        <v>847</v>
      </c>
      <c r="E100" s="445"/>
      <c r="F100" s="445"/>
    </row>
    <row r="101" spans="1:6" s="443" customFormat="1" x14ac:dyDescent="0.25">
      <c r="A101" s="469" t="s">
        <v>709</v>
      </c>
      <c r="B101" s="470" t="s">
        <v>473</v>
      </c>
      <c r="C101" s="471" t="s">
        <v>472</v>
      </c>
      <c r="D101" s="485" t="s">
        <v>848</v>
      </c>
      <c r="E101" s="445"/>
      <c r="F101" s="445"/>
    </row>
    <row r="102" spans="1:6" s="443" customFormat="1" ht="36" x14ac:dyDescent="0.25">
      <c r="A102" s="469" t="s">
        <v>849</v>
      </c>
      <c r="B102" s="470" t="s">
        <v>653</v>
      </c>
      <c r="C102" s="471" t="s">
        <v>710</v>
      </c>
      <c r="D102" s="485" t="s">
        <v>850</v>
      </c>
      <c r="E102" s="445"/>
      <c r="F102" s="445"/>
    </row>
    <row r="103" spans="1:6" s="443" customFormat="1" x14ac:dyDescent="0.25">
      <c r="A103" s="465"/>
      <c r="B103" s="466"/>
      <c r="C103" s="467"/>
      <c r="D103" s="468"/>
      <c r="E103" s="445"/>
      <c r="F103" s="445"/>
    </row>
    <row r="104" spans="1:6" s="443" customFormat="1" x14ac:dyDescent="0.25">
      <c r="A104" s="465"/>
      <c r="B104" s="466"/>
      <c r="C104" s="467"/>
      <c r="D104" s="468"/>
      <c r="E104" s="445"/>
      <c r="F104" s="445"/>
    </row>
    <row r="105" spans="1:6" s="443" customFormat="1" x14ac:dyDescent="0.25">
      <c r="A105" s="465"/>
      <c r="B105" s="466"/>
      <c r="C105" s="467"/>
      <c r="D105" s="468"/>
      <c r="E105" s="445"/>
      <c r="F105" s="445"/>
    </row>
    <row r="106" spans="1:6" s="443" customFormat="1" ht="57" x14ac:dyDescent="0.25">
      <c r="A106" s="481" t="s">
        <v>851</v>
      </c>
      <c r="B106" s="482" t="s">
        <v>852</v>
      </c>
      <c r="C106" s="483" t="s">
        <v>710</v>
      </c>
      <c r="D106" s="484" t="s">
        <v>707</v>
      </c>
      <c r="E106" s="445"/>
      <c r="F106" s="445"/>
    </row>
    <row r="107" spans="1:6" s="443" customFormat="1" ht="48" x14ac:dyDescent="0.25">
      <c r="A107" s="469" t="s">
        <v>853</v>
      </c>
      <c r="B107" s="470" t="s">
        <v>854</v>
      </c>
      <c r="C107" s="471" t="s">
        <v>710</v>
      </c>
      <c r="D107" s="485" t="s">
        <v>838</v>
      </c>
      <c r="E107" s="445"/>
      <c r="F107" s="445"/>
    </row>
    <row r="108" spans="1:6" s="443" customFormat="1" x14ac:dyDescent="0.25">
      <c r="A108" s="469" t="s">
        <v>748</v>
      </c>
      <c r="B108" s="470" t="s">
        <v>471</v>
      </c>
      <c r="C108" s="471" t="s">
        <v>472</v>
      </c>
      <c r="D108" s="485" t="s">
        <v>855</v>
      </c>
      <c r="E108" s="445"/>
      <c r="F108" s="445"/>
    </row>
    <row r="109" spans="1:6" s="443" customFormat="1" x14ac:dyDescent="0.25">
      <c r="A109" s="469" t="s">
        <v>709</v>
      </c>
      <c r="B109" s="470" t="s">
        <v>473</v>
      </c>
      <c r="C109" s="471" t="s">
        <v>472</v>
      </c>
      <c r="D109" s="485" t="s">
        <v>856</v>
      </c>
      <c r="E109" s="445"/>
      <c r="F109" s="445"/>
    </row>
    <row r="110" spans="1:6" s="443" customFormat="1" ht="60" x14ac:dyDescent="0.25">
      <c r="A110" s="469" t="s">
        <v>857</v>
      </c>
      <c r="B110" s="470" t="s">
        <v>858</v>
      </c>
      <c r="C110" s="471" t="s">
        <v>477</v>
      </c>
      <c r="D110" s="485" t="s">
        <v>859</v>
      </c>
      <c r="E110" s="445"/>
      <c r="F110" s="445"/>
    </row>
    <row r="111" spans="1:6" s="443" customFormat="1" ht="60" x14ac:dyDescent="0.25">
      <c r="A111" s="469" t="s">
        <v>860</v>
      </c>
      <c r="B111" s="470" t="s">
        <v>861</v>
      </c>
      <c r="C111" s="471" t="s">
        <v>479</v>
      </c>
      <c r="D111" s="485" t="s">
        <v>862</v>
      </c>
      <c r="E111" s="445"/>
      <c r="F111" s="445"/>
    </row>
    <row r="112" spans="1:6" s="443" customFormat="1" ht="36" x14ac:dyDescent="0.25">
      <c r="A112" s="469" t="s">
        <v>849</v>
      </c>
      <c r="B112" s="470" t="s">
        <v>653</v>
      </c>
      <c r="C112" s="471" t="s">
        <v>710</v>
      </c>
      <c r="D112" s="485" t="s">
        <v>863</v>
      </c>
      <c r="E112" s="445"/>
      <c r="F112" s="445"/>
    </row>
    <row r="113" spans="1:6" s="443" customFormat="1" ht="36" x14ac:dyDescent="0.25">
      <c r="A113" s="469" t="s">
        <v>864</v>
      </c>
      <c r="B113" s="470" t="s">
        <v>865</v>
      </c>
      <c r="C113" s="471" t="s">
        <v>472</v>
      </c>
      <c r="D113" s="485" t="s">
        <v>866</v>
      </c>
      <c r="E113" s="445"/>
      <c r="F113" s="445"/>
    </row>
    <row r="114" spans="1:6" s="443" customFormat="1" ht="36" x14ac:dyDescent="0.25">
      <c r="A114" s="469" t="s">
        <v>867</v>
      </c>
      <c r="B114" s="470" t="s">
        <v>868</v>
      </c>
      <c r="C114" s="471" t="s">
        <v>631</v>
      </c>
      <c r="D114" s="485" t="s">
        <v>869</v>
      </c>
      <c r="E114" s="445"/>
      <c r="F114" s="445"/>
    </row>
    <row r="115" spans="1:6" s="443" customFormat="1" x14ac:dyDescent="0.25">
      <c r="A115" s="465"/>
      <c r="B115" s="466"/>
      <c r="C115" s="467"/>
      <c r="D115" s="468"/>
      <c r="E115" s="445"/>
      <c r="F115" s="445"/>
    </row>
    <row r="116" spans="1:6" s="443" customFormat="1" x14ac:dyDescent="0.25">
      <c r="A116" s="465"/>
      <c r="B116" s="466"/>
      <c r="C116" s="467"/>
      <c r="D116" s="468"/>
      <c r="E116" s="445"/>
      <c r="F116" s="445"/>
    </row>
    <row r="117" spans="1:6" s="443" customFormat="1" x14ac:dyDescent="0.25">
      <c r="A117" s="465"/>
      <c r="B117" s="466"/>
      <c r="C117" s="467"/>
      <c r="D117" s="468"/>
      <c r="E117" s="445"/>
      <c r="F117" s="445"/>
    </row>
    <row r="118" spans="1:6" s="443" customFormat="1" ht="34.200000000000003" x14ac:dyDescent="0.25">
      <c r="A118" s="481" t="s">
        <v>750</v>
      </c>
      <c r="B118" s="482" t="s">
        <v>751</v>
      </c>
      <c r="C118" s="483" t="s">
        <v>635</v>
      </c>
      <c r="D118" s="484" t="s">
        <v>707</v>
      </c>
      <c r="E118" s="445"/>
      <c r="F118" s="445"/>
    </row>
    <row r="119" spans="1:6" s="443" customFormat="1" ht="36" x14ac:dyDescent="0.25">
      <c r="A119" s="469" t="s">
        <v>752</v>
      </c>
      <c r="B119" s="470" t="s">
        <v>753</v>
      </c>
      <c r="C119" s="471" t="s">
        <v>482</v>
      </c>
      <c r="D119" s="485" t="s">
        <v>754</v>
      </c>
      <c r="E119" s="445"/>
      <c r="F119" s="445"/>
    </row>
    <row r="120" spans="1:6" s="443" customFormat="1" ht="24" x14ac:dyDescent="0.25">
      <c r="A120" s="469" t="s">
        <v>755</v>
      </c>
      <c r="B120" s="470" t="s">
        <v>756</v>
      </c>
      <c r="C120" s="471" t="s">
        <v>472</v>
      </c>
      <c r="D120" s="485" t="s">
        <v>757</v>
      </c>
      <c r="E120" s="445"/>
      <c r="F120" s="445"/>
    </row>
    <row r="121" spans="1:6" s="443" customFormat="1" ht="24" x14ac:dyDescent="0.25">
      <c r="A121" s="469" t="s">
        <v>758</v>
      </c>
      <c r="B121" s="470" t="s">
        <v>759</v>
      </c>
      <c r="C121" s="471" t="s">
        <v>472</v>
      </c>
      <c r="D121" s="485" t="s">
        <v>760</v>
      </c>
      <c r="E121" s="445"/>
      <c r="F121" s="445"/>
    </row>
    <row r="122" spans="1:6" s="443" customFormat="1" x14ac:dyDescent="0.25">
      <c r="A122" s="465"/>
      <c r="B122" s="466"/>
      <c r="C122" s="467"/>
      <c r="D122" s="468"/>
      <c r="E122" s="445"/>
      <c r="F122" s="445"/>
    </row>
    <row r="123" spans="1:6" s="443" customFormat="1" x14ac:dyDescent="0.25">
      <c r="A123" s="465"/>
      <c r="B123" s="466"/>
      <c r="C123" s="467"/>
      <c r="D123" s="468"/>
      <c r="E123" s="445"/>
      <c r="F123" s="445"/>
    </row>
    <row r="124" spans="1:6" s="443" customFormat="1" ht="45.6" x14ac:dyDescent="0.25">
      <c r="A124" s="481" t="s">
        <v>870</v>
      </c>
      <c r="B124" s="482" t="s">
        <v>871</v>
      </c>
      <c r="C124" s="483" t="s">
        <v>635</v>
      </c>
      <c r="D124" s="484" t="s">
        <v>707</v>
      </c>
      <c r="E124" s="445"/>
      <c r="F124" s="445"/>
    </row>
    <row r="125" spans="1:6" s="443" customFormat="1" ht="24" x14ac:dyDescent="0.25">
      <c r="A125" s="469" t="s">
        <v>872</v>
      </c>
      <c r="B125" s="470" t="s">
        <v>873</v>
      </c>
      <c r="C125" s="471" t="s">
        <v>635</v>
      </c>
      <c r="D125" s="485" t="s">
        <v>874</v>
      </c>
      <c r="E125" s="445"/>
      <c r="F125" s="445"/>
    </row>
    <row r="126" spans="1:6" s="443" customFormat="1" ht="24" x14ac:dyDescent="0.25">
      <c r="A126" s="469" t="s">
        <v>875</v>
      </c>
      <c r="B126" s="470" t="s">
        <v>621</v>
      </c>
      <c r="C126" s="471" t="s">
        <v>484</v>
      </c>
      <c r="D126" s="485" t="s">
        <v>876</v>
      </c>
      <c r="E126" s="445"/>
      <c r="F126" s="445"/>
    </row>
    <row r="127" spans="1:6" s="443" customFormat="1" ht="24" x14ac:dyDescent="0.25">
      <c r="A127" s="469" t="s">
        <v>877</v>
      </c>
      <c r="B127" s="470" t="s">
        <v>878</v>
      </c>
      <c r="C127" s="471" t="s">
        <v>492</v>
      </c>
      <c r="D127" s="485" t="s">
        <v>879</v>
      </c>
      <c r="E127" s="445"/>
      <c r="F127" s="445"/>
    </row>
    <row r="128" spans="1:6" s="443" customFormat="1" ht="24" x14ac:dyDescent="0.25">
      <c r="A128" s="469" t="s">
        <v>880</v>
      </c>
      <c r="B128" s="470" t="s">
        <v>881</v>
      </c>
      <c r="C128" s="471" t="s">
        <v>492</v>
      </c>
      <c r="D128" s="485" t="s">
        <v>882</v>
      </c>
      <c r="E128" s="445"/>
      <c r="F128" s="445"/>
    </row>
    <row r="129" spans="1:6" s="443" customFormat="1" x14ac:dyDescent="0.25">
      <c r="A129" s="469" t="s">
        <v>883</v>
      </c>
      <c r="B129" s="470" t="s">
        <v>623</v>
      </c>
      <c r="C129" s="471" t="s">
        <v>482</v>
      </c>
      <c r="D129" s="485" t="s">
        <v>833</v>
      </c>
      <c r="E129" s="445"/>
      <c r="F129" s="445"/>
    </row>
    <row r="130" spans="1:6" s="443" customFormat="1" x14ac:dyDescent="0.25">
      <c r="A130" s="469" t="s">
        <v>884</v>
      </c>
      <c r="B130" s="470" t="s">
        <v>885</v>
      </c>
      <c r="C130" s="471" t="s">
        <v>482</v>
      </c>
      <c r="D130" s="485" t="s">
        <v>821</v>
      </c>
      <c r="E130" s="445"/>
      <c r="F130" s="445"/>
    </row>
    <row r="131" spans="1:6" s="443" customFormat="1" ht="24" x14ac:dyDescent="0.25">
      <c r="A131" s="469" t="s">
        <v>886</v>
      </c>
      <c r="B131" s="470" t="s">
        <v>626</v>
      </c>
      <c r="C131" s="471" t="s">
        <v>482</v>
      </c>
      <c r="D131" s="485" t="s">
        <v>876</v>
      </c>
      <c r="E131" s="445"/>
      <c r="F131" s="445"/>
    </row>
    <row r="132" spans="1:6" s="443" customFormat="1" ht="24" x14ac:dyDescent="0.25">
      <c r="A132" s="469" t="s">
        <v>724</v>
      </c>
      <c r="B132" s="470" t="s">
        <v>627</v>
      </c>
      <c r="C132" s="490" t="s">
        <v>472</v>
      </c>
      <c r="D132" s="485" t="s">
        <v>887</v>
      </c>
      <c r="E132" s="445"/>
      <c r="F132" s="445"/>
    </row>
    <row r="133" spans="1:6" s="443" customFormat="1" ht="24" x14ac:dyDescent="0.25">
      <c r="A133" s="469" t="s">
        <v>726</v>
      </c>
      <c r="B133" s="470" t="s">
        <v>552</v>
      </c>
      <c r="C133" s="471" t="s">
        <v>472</v>
      </c>
      <c r="D133" s="485" t="s">
        <v>888</v>
      </c>
      <c r="E133" s="445"/>
      <c r="F133" s="445"/>
    </row>
    <row r="134" spans="1:6" s="443" customFormat="1" ht="36" x14ac:dyDescent="0.25">
      <c r="A134" s="469" t="s">
        <v>728</v>
      </c>
      <c r="B134" s="470" t="s">
        <v>628</v>
      </c>
      <c r="C134" s="471" t="s">
        <v>477</v>
      </c>
      <c r="D134" s="485" t="s">
        <v>889</v>
      </c>
      <c r="E134" s="445"/>
      <c r="F134" s="445"/>
    </row>
    <row r="135" spans="1:6" s="443" customFormat="1" ht="36" x14ac:dyDescent="0.25">
      <c r="A135" s="469" t="s">
        <v>730</v>
      </c>
      <c r="B135" s="470" t="s">
        <v>629</v>
      </c>
      <c r="C135" s="471" t="s">
        <v>479</v>
      </c>
      <c r="D135" s="485" t="s">
        <v>890</v>
      </c>
      <c r="E135" s="445"/>
      <c r="F135" s="445"/>
    </row>
    <row r="136" spans="1:6" s="443" customFormat="1" x14ac:dyDescent="0.25">
      <c r="A136" s="465"/>
      <c r="B136" s="466"/>
      <c r="C136" s="467"/>
      <c r="D136" s="468"/>
      <c r="E136" s="445"/>
      <c r="F136" s="445"/>
    </row>
    <row r="137" spans="1:6" s="443" customFormat="1" x14ac:dyDescent="0.25">
      <c r="A137" s="465"/>
      <c r="B137" s="466"/>
      <c r="C137" s="467"/>
      <c r="D137" s="468"/>
      <c r="E137" s="445"/>
      <c r="F137" s="445"/>
    </row>
    <row r="138" spans="1:6" s="443" customFormat="1" ht="34.200000000000003" x14ac:dyDescent="0.25">
      <c r="A138" s="481" t="s">
        <v>891</v>
      </c>
      <c r="B138" s="482" t="s">
        <v>892</v>
      </c>
      <c r="C138" s="483" t="s">
        <v>635</v>
      </c>
      <c r="D138" s="484" t="s">
        <v>707</v>
      </c>
      <c r="E138" s="445"/>
      <c r="F138" s="445"/>
    </row>
    <row r="139" spans="1:6" s="443" customFormat="1" ht="24" x14ac:dyDescent="0.25">
      <c r="A139" s="469" t="s">
        <v>836</v>
      </c>
      <c r="B139" s="470" t="s">
        <v>837</v>
      </c>
      <c r="C139" s="471" t="s">
        <v>710</v>
      </c>
      <c r="D139" s="485" t="s">
        <v>893</v>
      </c>
      <c r="E139" s="445"/>
      <c r="F139" s="445"/>
    </row>
    <row r="140" spans="1:6" s="443" customFormat="1" ht="24" x14ac:dyDescent="0.25">
      <c r="A140" s="469" t="s">
        <v>894</v>
      </c>
      <c r="B140" s="470" t="s">
        <v>895</v>
      </c>
      <c r="C140" s="471" t="s">
        <v>710</v>
      </c>
      <c r="D140" s="485" t="s">
        <v>896</v>
      </c>
      <c r="E140" s="445"/>
      <c r="F140" s="445"/>
    </row>
    <row r="141" spans="1:6" s="443" customFormat="1" ht="60" x14ac:dyDescent="0.25">
      <c r="A141" s="469" t="s">
        <v>897</v>
      </c>
      <c r="B141" s="470" t="s">
        <v>898</v>
      </c>
      <c r="C141" s="471" t="s">
        <v>635</v>
      </c>
      <c r="D141" s="485" t="s">
        <v>899</v>
      </c>
      <c r="E141" s="445"/>
      <c r="F141" s="445"/>
    </row>
    <row r="142" spans="1:6" s="443" customFormat="1" x14ac:dyDescent="0.25">
      <c r="A142" s="469" t="s">
        <v>900</v>
      </c>
      <c r="B142" s="470" t="s">
        <v>901</v>
      </c>
      <c r="C142" s="471" t="s">
        <v>472</v>
      </c>
      <c r="D142" s="485" t="s">
        <v>902</v>
      </c>
      <c r="E142" s="445"/>
      <c r="F142" s="445"/>
    </row>
    <row r="143" spans="1:6" s="443" customFormat="1" x14ac:dyDescent="0.25">
      <c r="A143" s="469" t="s">
        <v>709</v>
      </c>
      <c r="B143" s="470" t="s">
        <v>473</v>
      </c>
      <c r="C143" s="471" t="s">
        <v>472</v>
      </c>
      <c r="D143" s="485" t="s">
        <v>902</v>
      </c>
      <c r="E143" s="445"/>
      <c r="F143" s="445"/>
    </row>
    <row r="144" spans="1:6" s="443" customFormat="1" ht="36" x14ac:dyDescent="0.25">
      <c r="A144" s="469" t="s">
        <v>903</v>
      </c>
      <c r="B144" s="470" t="s">
        <v>476</v>
      </c>
      <c r="C144" s="471" t="s">
        <v>477</v>
      </c>
      <c r="D144" s="485" t="s">
        <v>904</v>
      </c>
      <c r="E144" s="445"/>
      <c r="F144" s="445"/>
    </row>
    <row r="145" spans="1:6" s="443" customFormat="1" ht="36" x14ac:dyDescent="0.25">
      <c r="A145" s="469" t="s">
        <v>905</v>
      </c>
      <c r="B145" s="470" t="s">
        <v>478</v>
      </c>
      <c r="C145" s="471" t="s">
        <v>479</v>
      </c>
      <c r="D145" s="485" t="s">
        <v>906</v>
      </c>
      <c r="E145" s="445"/>
      <c r="F145" s="445"/>
    </row>
    <row r="146" spans="1:6" s="443" customFormat="1" ht="60" x14ac:dyDescent="0.25">
      <c r="A146" s="469" t="s">
        <v>907</v>
      </c>
      <c r="B146" s="470" t="s">
        <v>908</v>
      </c>
      <c r="C146" s="471" t="s">
        <v>477</v>
      </c>
      <c r="D146" s="485" t="s">
        <v>909</v>
      </c>
      <c r="E146" s="445"/>
      <c r="F146" s="445"/>
    </row>
    <row r="147" spans="1:6" s="443" customFormat="1" ht="60" x14ac:dyDescent="0.25">
      <c r="A147" s="469" t="s">
        <v>910</v>
      </c>
      <c r="B147" s="470" t="s">
        <v>911</v>
      </c>
      <c r="C147" s="471" t="s">
        <v>479</v>
      </c>
      <c r="D147" s="485" t="s">
        <v>912</v>
      </c>
      <c r="E147" s="445"/>
      <c r="F147" s="445"/>
    </row>
    <row r="148" spans="1:6" s="443" customFormat="1" x14ac:dyDescent="0.25">
      <c r="A148" s="465"/>
      <c r="B148" s="466"/>
      <c r="C148" s="467"/>
      <c r="D148" s="468"/>
      <c r="E148" s="445"/>
      <c r="F148" s="445"/>
    </row>
    <row r="149" spans="1:6" s="443" customFormat="1" x14ac:dyDescent="0.25">
      <c r="A149" s="465"/>
      <c r="B149" s="466"/>
      <c r="C149" s="467"/>
      <c r="D149" s="468"/>
      <c r="E149" s="445"/>
      <c r="F149" s="445"/>
    </row>
    <row r="150" spans="1:6" s="443" customFormat="1" x14ac:dyDescent="0.25">
      <c r="A150" s="465"/>
      <c r="B150" s="466"/>
      <c r="C150" s="467"/>
      <c r="D150" s="468"/>
      <c r="E150" s="445"/>
      <c r="F150" s="445"/>
    </row>
    <row r="151" spans="1:6" s="443" customFormat="1" ht="45.6" x14ac:dyDescent="0.25">
      <c r="A151" s="518">
        <v>87368</v>
      </c>
      <c r="B151" s="519" t="s">
        <v>913</v>
      </c>
      <c r="C151" s="520" t="s">
        <v>470</v>
      </c>
      <c r="D151" s="521" t="s">
        <v>285</v>
      </c>
      <c r="E151" s="445"/>
      <c r="F151" s="445"/>
    </row>
    <row r="152" spans="1:6" s="443" customFormat="1" ht="24" x14ac:dyDescent="0.25">
      <c r="A152" s="461">
        <v>370</v>
      </c>
      <c r="B152" s="462" t="s">
        <v>837</v>
      </c>
      <c r="C152" s="463" t="s">
        <v>470</v>
      </c>
      <c r="D152" s="491">
        <v>1.28</v>
      </c>
      <c r="E152" s="445"/>
      <c r="F152" s="445"/>
    </row>
    <row r="153" spans="1:6" s="443" customFormat="1" x14ac:dyDescent="0.25">
      <c r="A153" s="461">
        <v>1106</v>
      </c>
      <c r="B153" s="462" t="s">
        <v>914</v>
      </c>
      <c r="C153" s="463" t="s">
        <v>482</v>
      </c>
      <c r="D153" s="491">
        <v>153.5</v>
      </c>
      <c r="E153" s="445"/>
      <c r="F153" s="445"/>
    </row>
    <row r="154" spans="1:6" s="443" customFormat="1" x14ac:dyDescent="0.25">
      <c r="A154" s="461">
        <v>1379</v>
      </c>
      <c r="B154" s="462" t="s">
        <v>481</v>
      </c>
      <c r="C154" s="463" t="s">
        <v>482</v>
      </c>
      <c r="D154" s="491">
        <v>196.14</v>
      </c>
      <c r="E154" s="445"/>
      <c r="F154" s="445"/>
    </row>
    <row r="155" spans="1:6" s="443" customFormat="1" x14ac:dyDescent="0.25">
      <c r="A155" s="461">
        <v>88316</v>
      </c>
      <c r="B155" s="462" t="s">
        <v>473</v>
      </c>
      <c r="C155" s="463" t="s">
        <v>472</v>
      </c>
      <c r="D155" s="491">
        <v>11.5</v>
      </c>
      <c r="E155" s="445"/>
      <c r="F155" s="445"/>
    </row>
    <row r="156" spans="1:6" s="443" customFormat="1" x14ac:dyDescent="0.25">
      <c r="A156" s="465"/>
      <c r="B156" s="466"/>
      <c r="C156" s="467"/>
      <c r="D156" s="492"/>
      <c r="E156" s="445"/>
      <c r="F156" s="445"/>
    </row>
    <row r="157" spans="1:6" s="443" customFormat="1" ht="45.6" x14ac:dyDescent="0.25">
      <c r="A157" s="518">
        <v>97094</v>
      </c>
      <c r="B157" s="519" t="s">
        <v>915</v>
      </c>
      <c r="C157" s="520" t="s">
        <v>470</v>
      </c>
      <c r="D157" s="521" t="s">
        <v>285</v>
      </c>
      <c r="E157" s="445"/>
      <c r="F157" s="445"/>
    </row>
    <row r="158" spans="1:6" s="443" customFormat="1" ht="36" x14ac:dyDescent="0.25">
      <c r="A158" s="461">
        <v>1525</v>
      </c>
      <c r="B158" s="462" t="s">
        <v>916</v>
      </c>
      <c r="C158" s="463" t="s">
        <v>470</v>
      </c>
      <c r="D158" s="491">
        <v>1.163</v>
      </c>
      <c r="E158" s="445"/>
      <c r="F158" s="445"/>
    </row>
    <row r="159" spans="1:6" s="443" customFormat="1" x14ac:dyDescent="0.25">
      <c r="A159" s="461">
        <v>88309</v>
      </c>
      <c r="B159" s="462" t="s">
        <v>471</v>
      </c>
      <c r="C159" s="463" t="s">
        <v>472</v>
      </c>
      <c r="D159" s="491">
        <v>0.504</v>
      </c>
      <c r="E159" s="445"/>
      <c r="F159" s="445"/>
    </row>
    <row r="160" spans="1:6" s="443" customFormat="1" x14ac:dyDescent="0.25">
      <c r="A160" s="461">
        <v>88316</v>
      </c>
      <c r="B160" s="462" t="s">
        <v>473</v>
      </c>
      <c r="C160" s="463" t="s">
        <v>472</v>
      </c>
      <c r="D160" s="491">
        <v>0.504</v>
      </c>
      <c r="E160" s="445"/>
      <c r="F160" s="445"/>
    </row>
    <row r="161" spans="1:6" s="443" customFormat="1" ht="36" x14ac:dyDescent="0.25">
      <c r="A161" s="461">
        <v>90586</v>
      </c>
      <c r="B161" s="462" t="s">
        <v>639</v>
      </c>
      <c r="C161" s="463" t="s">
        <v>477</v>
      </c>
      <c r="D161" s="491">
        <v>6.6000000000000003E-2</v>
      </c>
      <c r="E161" s="445"/>
      <c r="F161" s="445"/>
    </row>
    <row r="162" spans="1:6" s="443" customFormat="1" ht="36" x14ac:dyDescent="0.25">
      <c r="A162" s="461">
        <v>90587</v>
      </c>
      <c r="B162" s="462" t="s">
        <v>640</v>
      </c>
      <c r="C162" s="463" t="s">
        <v>479</v>
      </c>
      <c r="D162" s="491">
        <v>6.6000000000000003E-2</v>
      </c>
      <c r="E162" s="445"/>
      <c r="F162" s="445"/>
    </row>
    <row r="163" spans="1:6" s="443" customFormat="1" x14ac:dyDescent="0.25">
      <c r="A163" s="465"/>
      <c r="B163" s="466"/>
      <c r="C163" s="467"/>
      <c r="D163" s="492"/>
      <c r="E163" s="445"/>
      <c r="F163" s="445"/>
    </row>
    <row r="164" spans="1:6" s="443" customFormat="1" ht="57" x14ac:dyDescent="0.25">
      <c r="A164" s="518">
        <v>87264</v>
      </c>
      <c r="B164" s="519" t="s">
        <v>917</v>
      </c>
      <c r="C164" s="520" t="s">
        <v>468</v>
      </c>
      <c r="D164" s="521" t="s">
        <v>285</v>
      </c>
      <c r="E164" s="445"/>
      <c r="F164" s="445"/>
    </row>
    <row r="165" spans="1:6" s="443" customFormat="1" ht="36" x14ac:dyDescent="0.25">
      <c r="A165" s="461">
        <v>536</v>
      </c>
      <c r="B165" s="462" t="s">
        <v>918</v>
      </c>
      <c r="C165" s="463" t="s">
        <v>468</v>
      </c>
      <c r="D165" s="491">
        <v>1.06</v>
      </c>
      <c r="E165" s="445"/>
      <c r="F165" s="445"/>
    </row>
    <row r="166" spans="1:6" s="443" customFormat="1" x14ac:dyDescent="0.25">
      <c r="A166" s="461">
        <v>1381</v>
      </c>
      <c r="B166" s="462" t="s">
        <v>488</v>
      </c>
      <c r="C166" s="463" t="s">
        <v>482</v>
      </c>
      <c r="D166" s="491">
        <v>4.8600000000000003</v>
      </c>
      <c r="E166" s="445"/>
      <c r="F166" s="445"/>
    </row>
    <row r="167" spans="1:6" s="443" customFormat="1" x14ac:dyDescent="0.25">
      <c r="A167" s="461">
        <v>34357</v>
      </c>
      <c r="B167" s="462" t="s">
        <v>489</v>
      </c>
      <c r="C167" s="463" t="s">
        <v>482</v>
      </c>
      <c r="D167" s="491">
        <v>0.42</v>
      </c>
      <c r="E167" s="445"/>
      <c r="F167" s="445"/>
    </row>
    <row r="168" spans="1:6" s="443" customFormat="1" ht="24" x14ac:dyDescent="0.25">
      <c r="A168" s="461">
        <v>88256</v>
      </c>
      <c r="B168" s="462" t="s">
        <v>490</v>
      </c>
      <c r="C168" s="463" t="s">
        <v>472</v>
      </c>
      <c r="D168" s="491">
        <v>0.72</v>
      </c>
      <c r="E168" s="445"/>
      <c r="F168" s="445"/>
    </row>
    <row r="169" spans="1:6" s="443" customFormat="1" x14ac:dyDescent="0.25">
      <c r="A169" s="461">
        <v>88316</v>
      </c>
      <c r="B169" s="462" t="s">
        <v>473</v>
      </c>
      <c r="C169" s="463" t="s">
        <v>472</v>
      </c>
      <c r="D169" s="491">
        <v>0.38</v>
      </c>
      <c r="E169" s="445"/>
      <c r="F169" s="445"/>
    </row>
    <row r="170" spans="1:6" s="443" customFormat="1" x14ac:dyDescent="0.25">
      <c r="A170" s="465"/>
      <c r="B170" s="466"/>
      <c r="C170" s="467"/>
      <c r="D170" s="492"/>
      <c r="E170" s="445"/>
      <c r="F170" s="445"/>
    </row>
    <row r="171" spans="1:6" s="443" customFormat="1" ht="22.8" x14ac:dyDescent="0.25">
      <c r="A171" s="518">
        <v>98689</v>
      </c>
      <c r="B171" s="519" t="s">
        <v>919</v>
      </c>
      <c r="C171" s="520" t="s">
        <v>492</v>
      </c>
      <c r="D171" s="521" t="s">
        <v>285</v>
      </c>
      <c r="E171" s="445"/>
      <c r="F171" s="445"/>
    </row>
    <row r="172" spans="1:6" s="443" customFormat="1" ht="36" x14ac:dyDescent="0.25">
      <c r="A172" s="461">
        <v>20232</v>
      </c>
      <c r="B172" s="462" t="s">
        <v>920</v>
      </c>
      <c r="C172" s="463" t="s">
        <v>492</v>
      </c>
      <c r="D172" s="491">
        <v>1</v>
      </c>
      <c r="E172" s="445"/>
      <c r="F172" s="445"/>
    </row>
    <row r="173" spans="1:6" s="443" customFormat="1" x14ac:dyDescent="0.25">
      <c r="A173" s="461">
        <v>37595</v>
      </c>
      <c r="B173" s="462" t="s">
        <v>921</v>
      </c>
      <c r="C173" s="463" t="s">
        <v>482</v>
      </c>
      <c r="D173" s="491">
        <v>1.29</v>
      </c>
      <c r="E173" s="445"/>
      <c r="F173" s="445"/>
    </row>
    <row r="174" spans="1:6" s="443" customFormat="1" ht="24" x14ac:dyDescent="0.25">
      <c r="A174" s="461">
        <v>88274</v>
      </c>
      <c r="B174" s="462" t="s">
        <v>922</v>
      </c>
      <c r="C174" s="463" t="s">
        <v>472</v>
      </c>
      <c r="D174" s="491">
        <v>0.54700000000000004</v>
      </c>
      <c r="E174" s="445"/>
      <c r="F174" s="445"/>
    </row>
    <row r="175" spans="1:6" s="443" customFormat="1" x14ac:dyDescent="0.25">
      <c r="A175" s="461">
        <v>88316</v>
      </c>
      <c r="B175" s="462" t="s">
        <v>473</v>
      </c>
      <c r="C175" s="463" t="s">
        <v>472</v>
      </c>
      <c r="D175" s="491">
        <v>0.27300000000000002</v>
      </c>
      <c r="E175" s="445"/>
      <c r="F175" s="445"/>
    </row>
    <row r="176" spans="1:6" s="443" customFormat="1" x14ac:dyDescent="0.25">
      <c r="A176" s="465"/>
      <c r="B176" s="466"/>
      <c r="C176" s="467"/>
      <c r="D176" s="492"/>
      <c r="E176" s="445"/>
      <c r="F176" s="445"/>
    </row>
    <row r="177" spans="1:6" s="443" customFormat="1" x14ac:dyDescent="0.25">
      <c r="A177" s="465"/>
      <c r="B177" s="466"/>
      <c r="C177" s="467"/>
      <c r="D177" s="492"/>
      <c r="E177" s="445"/>
      <c r="F177" s="445"/>
    </row>
    <row r="178" spans="1:6" s="443" customFormat="1" ht="34.200000000000003" x14ac:dyDescent="0.25">
      <c r="A178" s="518">
        <v>87411</v>
      </c>
      <c r="B178" s="519" t="s">
        <v>923</v>
      </c>
      <c r="C178" s="520" t="s">
        <v>468</v>
      </c>
      <c r="D178" s="521" t="s">
        <v>285</v>
      </c>
      <c r="E178" s="445"/>
      <c r="F178" s="445"/>
    </row>
    <row r="179" spans="1:6" s="443" customFormat="1" ht="24" x14ac:dyDescent="0.25">
      <c r="A179" s="461">
        <v>3315</v>
      </c>
      <c r="B179" s="462" t="s">
        <v>799</v>
      </c>
      <c r="C179" s="463" t="s">
        <v>482</v>
      </c>
      <c r="D179" s="491">
        <v>9.65</v>
      </c>
      <c r="E179" s="445"/>
      <c r="F179" s="445"/>
    </row>
    <row r="180" spans="1:6" s="443" customFormat="1" x14ac:dyDescent="0.25">
      <c r="A180" s="461">
        <v>88269</v>
      </c>
      <c r="B180" s="462" t="s">
        <v>811</v>
      </c>
      <c r="C180" s="463" t="s">
        <v>472</v>
      </c>
      <c r="D180" s="491">
        <v>0.3</v>
      </c>
      <c r="E180" s="445"/>
      <c r="F180" s="445"/>
    </row>
    <row r="181" spans="1:6" s="443" customFormat="1" x14ac:dyDescent="0.25">
      <c r="A181" s="461">
        <v>88316</v>
      </c>
      <c r="B181" s="462" t="s">
        <v>473</v>
      </c>
      <c r="C181" s="463" t="s">
        <v>472</v>
      </c>
      <c r="D181" s="491">
        <v>0.06</v>
      </c>
      <c r="E181" s="445"/>
      <c r="F181" s="445"/>
    </row>
    <row r="182" spans="1:6" s="443" customFormat="1" x14ac:dyDescent="0.25">
      <c r="A182" s="465"/>
      <c r="B182" s="466"/>
      <c r="C182" s="467"/>
      <c r="D182" s="492"/>
      <c r="E182" s="445"/>
      <c r="F182" s="445"/>
    </row>
    <row r="183" spans="1:6" s="443" customFormat="1" ht="22.8" x14ac:dyDescent="0.25">
      <c r="A183" s="518">
        <v>88415</v>
      </c>
      <c r="B183" s="519" t="s">
        <v>494</v>
      </c>
      <c r="C183" s="520" t="s">
        <v>468</v>
      </c>
      <c r="D183" s="521" t="s">
        <v>285</v>
      </c>
      <c r="E183" s="445"/>
      <c r="F183" s="445"/>
    </row>
    <row r="184" spans="1:6" s="443" customFormat="1" x14ac:dyDescent="0.25">
      <c r="A184" s="473">
        <v>6085</v>
      </c>
      <c r="B184" s="462" t="s">
        <v>495</v>
      </c>
      <c r="C184" s="474" t="s">
        <v>484</v>
      </c>
      <c r="D184" s="480">
        <v>0.16</v>
      </c>
      <c r="E184" s="445"/>
      <c r="F184" s="445"/>
    </row>
    <row r="185" spans="1:6" s="443" customFormat="1" x14ac:dyDescent="0.25">
      <c r="A185" s="473">
        <v>88310</v>
      </c>
      <c r="B185" s="462" t="s">
        <v>774</v>
      </c>
      <c r="C185" s="474" t="s">
        <v>472</v>
      </c>
      <c r="D185" s="480">
        <v>5.3999999999999999E-2</v>
      </c>
      <c r="E185" s="445"/>
      <c r="F185" s="445"/>
    </row>
    <row r="186" spans="1:6" s="443" customFormat="1" x14ac:dyDescent="0.25">
      <c r="A186" s="473">
        <v>88316</v>
      </c>
      <c r="B186" s="462" t="s">
        <v>473</v>
      </c>
      <c r="C186" s="474" t="s">
        <v>472</v>
      </c>
      <c r="D186" s="480">
        <v>1.4E-2</v>
      </c>
      <c r="E186" s="445"/>
      <c r="F186" s="445"/>
    </row>
    <row r="187" spans="1:6" s="443" customFormat="1" x14ac:dyDescent="0.25">
      <c r="A187" s="465"/>
      <c r="B187" s="466"/>
      <c r="C187" s="467"/>
      <c r="D187" s="492"/>
      <c r="E187" s="445"/>
      <c r="F187" s="445"/>
    </row>
    <row r="188" spans="1:6" s="443" customFormat="1" ht="22.8" x14ac:dyDescent="0.25">
      <c r="A188" s="518">
        <v>88489</v>
      </c>
      <c r="B188" s="519" t="s">
        <v>924</v>
      </c>
      <c r="C188" s="520" t="s">
        <v>468</v>
      </c>
      <c r="D188" s="521" t="s">
        <v>285</v>
      </c>
      <c r="E188" s="445"/>
      <c r="F188" s="445"/>
    </row>
    <row r="189" spans="1:6" s="443" customFormat="1" x14ac:dyDescent="0.25">
      <c r="A189" s="473">
        <v>7356</v>
      </c>
      <c r="B189" s="462" t="s">
        <v>827</v>
      </c>
      <c r="C189" s="474" t="s">
        <v>484</v>
      </c>
      <c r="D189" s="480">
        <v>0.33</v>
      </c>
      <c r="E189" s="445"/>
      <c r="F189" s="445"/>
    </row>
    <row r="190" spans="1:6" s="443" customFormat="1" x14ac:dyDescent="0.25">
      <c r="A190" s="473">
        <v>88310</v>
      </c>
      <c r="B190" s="462" t="s">
        <v>774</v>
      </c>
      <c r="C190" s="474" t="s">
        <v>472</v>
      </c>
      <c r="D190" s="480">
        <v>0.187</v>
      </c>
      <c r="E190" s="445"/>
      <c r="F190" s="445"/>
    </row>
    <row r="191" spans="1:6" s="443" customFormat="1" x14ac:dyDescent="0.25">
      <c r="A191" s="473">
        <v>88316</v>
      </c>
      <c r="B191" s="462" t="s">
        <v>473</v>
      </c>
      <c r="C191" s="474" t="s">
        <v>472</v>
      </c>
      <c r="D191" s="480">
        <v>6.9000000000000006E-2</v>
      </c>
      <c r="E191" s="445"/>
      <c r="F191" s="445"/>
    </row>
    <row r="192" spans="1:6" s="443" customFormat="1" x14ac:dyDescent="0.25">
      <c r="A192" s="465"/>
      <c r="B192" s="466"/>
      <c r="C192" s="467"/>
      <c r="D192" s="492"/>
      <c r="E192" s="445"/>
      <c r="F192" s="445"/>
    </row>
    <row r="193" spans="1:6" s="443" customFormat="1" ht="45.6" x14ac:dyDescent="0.25">
      <c r="A193" s="518">
        <v>68050</v>
      </c>
      <c r="B193" s="519" t="s">
        <v>925</v>
      </c>
      <c r="C193" s="520" t="s">
        <v>468</v>
      </c>
      <c r="D193" s="521" t="s">
        <v>285</v>
      </c>
      <c r="E193" s="445"/>
      <c r="F193" s="445"/>
    </row>
    <row r="194" spans="1:6" s="443" customFormat="1" ht="48" x14ac:dyDescent="0.25">
      <c r="A194" s="473">
        <v>4922</v>
      </c>
      <c r="B194" s="462" t="s">
        <v>926</v>
      </c>
      <c r="C194" s="474" t="s">
        <v>468</v>
      </c>
      <c r="D194" s="480">
        <v>1</v>
      </c>
      <c r="E194" s="445"/>
      <c r="F194" s="445"/>
    </row>
    <row r="195" spans="1:6" s="443" customFormat="1" x14ac:dyDescent="0.25">
      <c r="A195" s="473">
        <v>88309</v>
      </c>
      <c r="B195" s="462" t="s">
        <v>471</v>
      </c>
      <c r="C195" s="474" t="s">
        <v>472</v>
      </c>
      <c r="D195" s="480">
        <v>1.5</v>
      </c>
      <c r="E195" s="445"/>
      <c r="F195" s="445"/>
    </row>
    <row r="196" spans="1:6" s="443" customFormat="1" x14ac:dyDescent="0.25">
      <c r="A196" s="473">
        <v>88316</v>
      </c>
      <c r="B196" s="462" t="s">
        <v>473</v>
      </c>
      <c r="C196" s="474" t="s">
        <v>472</v>
      </c>
      <c r="D196" s="480">
        <v>1</v>
      </c>
      <c r="E196" s="445"/>
      <c r="F196" s="445"/>
    </row>
    <row r="197" spans="1:6" s="443" customFormat="1" ht="36" x14ac:dyDescent="0.25">
      <c r="A197" s="473">
        <v>88626</v>
      </c>
      <c r="B197" s="462" t="s">
        <v>927</v>
      </c>
      <c r="C197" s="474" t="s">
        <v>470</v>
      </c>
      <c r="D197" s="480">
        <v>4.0000000000000001E-3</v>
      </c>
      <c r="E197" s="445"/>
      <c r="F197" s="445"/>
    </row>
    <row r="198" spans="1:6" s="443" customFormat="1" x14ac:dyDescent="0.25">
      <c r="A198" s="465"/>
      <c r="B198" s="466"/>
      <c r="C198" s="467"/>
      <c r="D198" s="492"/>
      <c r="E198" s="445"/>
      <c r="F198" s="445"/>
    </row>
    <row r="199" spans="1:6" s="443" customFormat="1" ht="45.6" x14ac:dyDescent="0.25">
      <c r="A199" s="518">
        <v>90821</v>
      </c>
      <c r="B199" s="519" t="s">
        <v>928</v>
      </c>
      <c r="C199" s="520" t="s">
        <v>499</v>
      </c>
      <c r="D199" s="521" t="s">
        <v>285</v>
      </c>
      <c r="E199" s="445"/>
      <c r="F199" s="445"/>
    </row>
    <row r="200" spans="1:6" s="443" customFormat="1" ht="36" x14ac:dyDescent="0.25">
      <c r="A200" s="473">
        <v>2432</v>
      </c>
      <c r="B200" s="462" t="s">
        <v>503</v>
      </c>
      <c r="C200" s="474" t="s">
        <v>499</v>
      </c>
      <c r="D200" s="480">
        <v>3</v>
      </c>
      <c r="E200" s="445"/>
      <c r="F200" s="445"/>
    </row>
    <row r="201" spans="1:6" s="443" customFormat="1" ht="36" x14ac:dyDescent="0.25">
      <c r="A201" s="473">
        <v>10554</v>
      </c>
      <c r="B201" s="462" t="s">
        <v>929</v>
      </c>
      <c r="C201" s="474" t="s">
        <v>499</v>
      </c>
      <c r="D201" s="480">
        <v>1</v>
      </c>
      <c r="E201" s="445"/>
      <c r="F201" s="445"/>
    </row>
    <row r="202" spans="1:6" s="443" customFormat="1" ht="24" x14ac:dyDescent="0.25">
      <c r="A202" s="473">
        <v>11055</v>
      </c>
      <c r="B202" s="462" t="s">
        <v>505</v>
      </c>
      <c r="C202" s="474" t="s">
        <v>499</v>
      </c>
      <c r="D202" s="480">
        <v>19.8</v>
      </c>
      <c r="E202" s="445"/>
      <c r="F202" s="445"/>
    </row>
    <row r="203" spans="1:6" s="443" customFormat="1" ht="24" x14ac:dyDescent="0.25">
      <c r="A203" s="473">
        <v>88261</v>
      </c>
      <c r="B203" s="462" t="s">
        <v>506</v>
      </c>
      <c r="C203" s="474" t="s">
        <v>472</v>
      </c>
      <c r="D203" s="480">
        <v>1.4139999999999999</v>
      </c>
      <c r="E203" s="445"/>
      <c r="F203" s="445"/>
    </row>
    <row r="204" spans="1:6" s="443" customFormat="1" x14ac:dyDescent="0.25">
      <c r="A204" s="473">
        <v>88316</v>
      </c>
      <c r="B204" s="462" t="s">
        <v>473</v>
      </c>
      <c r="C204" s="474" t="s">
        <v>472</v>
      </c>
      <c r="D204" s="480">
        <v>0.70699999999999996</v>
      </c>
      <c r="E204" s="445"/>
      <c r="F204" s="445"/>
    </row>
    <row r="205" spans="1:6" s="443" customFormat="1" x14ac:dyDescent="0.25">
      <c r="A205" s="465"/>
      <c r="B205" s="466"/>
      <c r="C205" s="467"/>
      <c r="D205" s="492"/>
      <c r="E205" s="445"/>
      <c r="F205" s="445"/>
    </row>
    <row r="206" spans="1:6" s="443" customFormat="1" ht="22.8" x14ac:dyDescent="0.25">
      <c r="A206" s="518">
        <v>84846</v>
      </c>
      <c r="B206" s="519" t="s">
        <v>930</v>
      </c>
      <c r="C206" s="520" t="s">
        <v>468</v>
      </c>
      <c r="D206" s="521" t="s">
        <v>285</v>
      </c>
      <c r="E206" s="445"/>
      <c r="F206" s="445"/>
    </row>
    <row r="207" spans="1:6" s="443" customFormat="1" ht="72" x14ac:dyDescent="0.25">
      <c r="A207" s="473">
        <v>3428</v>
      </c>
      <c r="B207" s="462" t="s">
        <v>931</v>
      </c>
      <c r="C207" s="474" t="s">
        <v>468</v>
      </c>
      <c r="D207" s="480">
        <v>1</v>
      </c>
      <c r="E207" s="445"/>
      <c r="F207" s="445"/>
    </row>
    <row r="208" spans="1:6" s="443" customFormat="1" x14ac:dyDescent="0.25">
      <c r="A208" s="473">
        <v>5067</v>
      </c>
      <c r="B208" s="462" t="s">
        <v>932</v>
      </c>
      <c r="C208" s="474" t="s">
        <v>482</v>
      </c>
      <c r="D208" s="480">
        <v>0.2</v>
      </c>
      <c r="E208" s="445"/>
      <c r="F208" s="445"/>
    </row>
    <row r="209" spans="1:6" s="443" customFormat="1" ht="24" x14ac:dyDescent="0.25">
      <c r="A209" s="473">
        <v>11058</v>
      </c>
      <c r="B209" s="462" t="s">
        <v>933</v>
      </c>
      <c r="C209" s="474" t="s">
        <v>499</v>
      </c>
      <c r="D209" s="480">
        <v>6</v>
      </c>
      <c r="E209" s="445"/>
      <c r="F209" s="445"/>
    </row>
    <row r="210" spans="1:6" s="443" customFormat="1" ht="48" x14ac:dyDescent="0.25">
      <c r="A210" s="473">
        <v>20017</v>
      </c>
      <c r="B210" s="462" t="s">
        <v>934</v>
      </c>
      <c r="C210" s="474" t="s">
        <v>492</v>
      </c>
      <c r="D210" s="480">
        <v>3.33</v>
      </c>
      <c r="E210" s="445"/>
      <c r="F210" s="445"/>
    </row>
    <row r="211" spans="1:6" s="443" customFormat="1" ht="36" x14ac:dyDescent="0.25">
      <c r="A211" s="473">
        <v>35274</v>
      </c>
      <c r="B211" s="462" t="s">
        <v>935</v>
      </c>
      <c r="C211" s="474" t="s">
        <v>492</v>
      </c>
      <c r="D211" s="480">
        <v>0.18</v>
      </c>
      <c r="E211" s="445"/>
      <c r="F211" s="445"/>
    </row>
    <row r="212" spans="1:6" s="443" customFormat="1" ht="24" x14ac:dyDescent="0.25">
      <c r="A212" s="473">
        <v>88239</v>
      </c>
      <c r="B212" s="462" t="s">
        <v>627</v>
      </c>
      <c r="C212" s="474" t="s">
        <v>472</v>
      </c>
      <c r="D212" s="480">
        <v>1.4</v>
      </c>
      <c r="E212" s="445"/>
      <c r="F212" s="445"/>
    </row>
    <row r="213" spans="1:6" s="443" customFormat="1" ht="24" x14ac:dyDescent="0.25">
      <c r="A213" s="473">
        <v>88261</v>
      </c>
      <c r="B213" s="462" t="s">
        <v>506</v>
      </c>
      <c r="C213" s="474" t="s">
        <v>472</v>
      </c>
      <c r="D213" s="480">
        <v>1.4</v>
      </c>
      <c r="E213" s="445"/>
      <c r="F213" s="445"/>
    </row>
    <row r="214" spans="1:6" s="443" customFormat="1" x14ac:dyDescent="0.25">
      <c r="A214" s="473">
        <v>88309</v>
      </c>
      <c r="B214" s="462" t="s">
        <v>471</v>
      </c>
      <c r="C214" s="474" t="s">
        <v>472</v>
      </c>
      <c r="D214" s="480">
        <v>1.2</v>
      </c>
      <c r="E214" s="445"/>
      <c r="F214" s="445"/>
    </row>
    <row r="215" spans="1:6" s="443" customFormat="1" x14ac:dyDescent="0.25">
      <c r="A215" s="473">
        <v>88316</v>
      </c>
      <c r="B215" s="462" t="s">
        <v>473</v>
      </c>
      <c r="C215" s="474" t="s">
        <v>472</v>
      </c>
      <c r="D215" s="480">
        <v>1.2</v>
      </c>
      <c r="E215" s="445"/>
      <c r="F215" s="445"/>
    </row>
    <row r="216" spans="1:6" s="443" customFormat="1" ht="36" x14ac:dyDescent="0.25">
      <c r="A216" s="473">
        <v>88627</v>
      </c>
      <c r="B216" s="462" t="s">
        <v>936</v>
      </c>
      <c r="C216" s="474" t="s">
        <v>470</v>
      </c>
      <c r="D216" s="480">
        <v>8.9999999999999993E-3</v>
      </c>
      <c r="E216" s="445"/>
      <c r="F216" s="445"/>
    </row>
    <row r="217" spans="1:6" s="443" customFormat="1" x14ac:dyDescent="0.25">
      <c r="A217" s="465"/>
      <c r="B217" s="466"/>
      <c r="C217" s="467"/>
      <c r="D217" s="492"/>
      <c r="E217" s="445"/>
      <c r="F217" s="445"/>
    </row>
    <row r="218" spans="1:6" s="443" customFormat="1" ht="22.8" x14ac:dyDescent="0.25">
      <c r="A218" s="518">
        <v>72117</v>
      </c>
      <c r="B218" s="519" t="s">
        <v>937</v>
      </c>
      <c r="C218" s="520" t="s">
        <v>468</v>
      </c>
      <c r="D218" s="521" t="s">
        <v>285</v>
      </c>
      <c r="E218" s="445"/>
      <c r="F218" s="445"/>
    </row>
    <row r="219" spans="1:6" s="443" customFormat="1" x14ac:dyDescent="0.25">
      <c r="A219" s="473">
        <v>10492</v>
      </c>
      <c r="B219" s="462" t="s">
        <v>938</v>
      </c>
      <c r="C219" s="474" t="s">
        <v>468</v>
      </c>
      <c r="D219" s="480">
        <v>1</v>
      </c>
      <c r="E219" s="445"/>
      <c r="F219" s="445"/>
    </row>
    <row r="220" spans="1:6" s="443" customFormat="1" x14ac:dyDescent="0.25">
      <c r="A220" s="473">
        <v>10498</v>
      </c>
      <c r="B220" s="462" t="s">
        <v>939</v>
      </c>
      <c r="C220" s="474" t="s">
        <v>482</v>
      </c>
      <c r="D220" s="480">
        <v>1.6</v>
      </c>
      <c r="E220" s="445"/>
      <c r="F220" s="445"/>
    </row>
    <row r="221" spans="1:6" s="443" customFormat="1" x14ac:dyDescent="0.25">
      <c r="A221" s="473">
        <v>88316</v>
      </c>
      <c r="B221" s="462" t="s">
        <v>473</v>
      </c>
      <c r="C221" s="474" t="s">
        <v>472</v>
      </c>
      <c r="D221" s="480">
        <v>0.45</v>
      </c>
      <c r="E221" s="445"/>
      <c r="F221" s="445"/>
    </row>
    <row r="222" spans="1:6" s="443" customFormat="1" x14ac:dyDescent="0.25">
      <c r="A222" s="473">
        <v>88325</v>
      </c>
      <c r="B222" s="462" t="s">
        <v>940</v>
      </c>
      <c r="C222" s="474" t="s">
        <v>472</v>
      </c>
      <c r="D222" s="480">
        <v>0.45</v>
      </c>
      <c r="E222" s="445"/>
      <c r="F222" s="445"/>
    </row>
    <row r="223" spans="1:6" s="443" customFormat="1" x14ac:dyDescent="0.25">
      <c r="A223" s="465"/>
      <c r="B223" s="466"/>
      <c r="C223" s="467"/>
      <c r="D223" s="492"/>
      <c r="E223" s="445"/>
      <c r="F223" s="445"/>
    </row>
    <row r="224" spans="1:6" s="443" customFormat="1" ht="22.8" x14ac:dyDescent="0.25">
      <c r="A224" s="548">
        <v>98458</v>
      </c>
      <c r="B224" s="549" t="s">
        <v>941</v>
      </c>
      <c r="C224" s="550" t="s">
        <v>468</v>
      </c>
      <c r="D224" s="521" t="s">
        <v>285</v>
      </c>
      <c r="E224" s="445"/>
      <c r="F224" s="445"/>
    </row>
    <row r="225" spans="1:6" s="443" customFormat="1" ht="24" x14ac:dyDescent="0.25">
      <c r="A225" s="473">
        <v>1350</v>
      </c>
      <c r="B225" s="476" t="s">
        <v>942</v>
      </c>
      <c r="C225" s="475" t="s">
        <v>499</v>
      </c>
      <c r="D225" s="480">
        <v>0.43390000000000001</v>
      </c>
      <c r="E225" s="445"/>
      <c r="F225" s="445"/>
    </row>
    <row r="226" spans="1:6" s="443" customFormat="1" ht="36" x14ac:dyDescent="0.25">
      <c r="A226" s="473">
        <v>3992</v>
      </c>
      <c r="B226" s="476" t="s">
        <v>714</v>
      </c>
      <c r="C226" s="475" t="s">
        <v>492</v>
      </c>
      <c r="D226" s="480">
        <v>1.6922999999999999</v>
      </c>
      <c r="E226" s="445"/>
      <c r="F226" s="445"/>
    </row>
    <row r="227" spans="1:6" s="443" customFormat="1" ht="36" x14ac:dyDescent="0.25">
      <c r="A227" s="473">
        <v>4433</v>
      </c>
      <c r="B227" s="476" t="s">
        <v>716</v>
      </c>
      <c r="C227" s="475" t="s">
        <v>492</v>
      </c>
      <c r="D227" s="480">
        <v>1.2273000000000001</v>
      </c>
      <c r="E227" s="445"/>
      <c r="F227" s="445"/>
    </row>
    <row r="228" spans="1:6" s="443" customFormat="1" x14ac:dyDescent="0.25">
      <c r="A228" s="473">
        <v>5061</v>
      </c>
      <c r="B228" s="476" t="s">
        <v>719</v>
      </c>
      <c r="C228" s="475" t="s">
        <v>482</v>
      </c>
      <c r="D228" s="480">
        <v>4.2799999999999998E-2</v>
      </c>
      <c r="E228" s="445"/>
      <c r="F228" s="445"/>
    </row>
    <row r="229" spans="1:6" s="443" customFormat="1" ht="24" x14ac:dyDescent="0.25">
      <c r="A229" s="473">
        <v>88239</v>
      </c>
      <c r="B229" s="476" t="s">
        <v>627</v>
      </c>
      <c r="C229" s="475" t="s">
        <v>472</v>
      </c>
      <c r="D229" s="480">
        <v>0.20419999999999999</v>
      </c>
      <c r="E229" s="445"/>
      <c r="F229" s="445"/>
    </row>
    <row r="230" spans="1:6" s="443" customFormat="1" ht="24" x14ac:dyDescent="0.25">
      <c r="A230" s="473">
        <v>88262</v>
      </c>
      <c r="B230" s="476" t="s">
        <v>552</v>
      </c>
      <c r="C230" s="475" t="s">
        <v>472</v>
      </c>
      <c r="D230" s="480">
        <v>0.61270000000000002</v>
      </c>
      <c r="E230" s="445"/>
      <c r="F230" s="445"/>
    </row>
    <row r="231" spans="1:6" s="443" customFormat="1" ht="36" x14ac:dyDescent="0.25">
      <c r="A231" s="473">
        <v>91692</v>
      </c>
      <c r="B231" s="476" t="s">
        <v>628</v>
      </c>
      <c r="C231" s="475" t="s">
        <v>477</v>
      </c>
      <c r="D231" s="480">
        <v>4.4000000000000003E-3</v>
      </c>
      <c r="E231" s="445"/>
      <c r="F231" s="445"/>
    </row>
    <row r="232" spans="1:6" s="443" customFormat="1" ht="36" x14ac:dyDescent="0.25">
      <c r="A232" s="473">
        <v>91693</v>
      </c>
      <c r="B232" s="476" t="s">
        <v>629</v>
      </c>
      <c r="C232" s="475" t="s">
        <v>479</v>
      </c>
      <c r="D232" s="480">
        <v>1.9099999999999999E-2</v>
      </c>
      <c r="E232" s="445"/>
      <c r="F232" s="445"/>
    </row>
    <row r="233" spans="1:6" s="443" customFormat="1" ht="36" x14ac:dyDescent="0.25">
      <c r="A233" s="473">
        <v>94974</v>
      </c>
      <c r="B233" s="476" t="s">
        <v>733</v>
      </c>
      <c r="C233" s="475" t="s">
        <v>470</v>
      </c>
      <c r="D233" s="480">
        <v>1.5E-3</v>
      </c>
      <c r="E233" s="445"/>
      <c r="F233" s="445"/>
    </row>
    <row r="234" spans="1:6" s="443" customFormat="1" x14ac:dyDescent="0.25">
      <c r="A234" s="465"/>
      <c r="B234" s="466"/>
      <c r="C234" s="467"/>
      <c r="D234" s="492"/>
      <c r="E234" s="445"/>
      <c r="F234" s="445"/>
    </row>
    <row r="235" spans="1:6" s="443" customFormat="1" ht="45.6" x14ac:dyDescent="0.25">
      <c r="A235" s="518">
        <v>93212</v>
      </c>
      <c r="B235" s="519" t="s">
        <v>943</v>
      </c>
      <c r="C235" s="520" t="s">
        <v>468</v>
      </c>
      <c r="D235" s="521" t="s">
        <v>285</v>
      </c>
      <c r="E235" s="445"/>
      <c r="F235" s="445"/>
    </row>
    <row r="236" spans="1:6" s="443" customFormat="1" ht="48" x14ac:dyDescent="0.25">
      <c r="A236" s="473">
        <v>3080</v>
      </c>
      <c r="B236" s="476" t="s">
        <v>539</v>
      </c>
      <c r="C236" s="475" t="s">
        <v>509</v>
      </c>
      <c r="D236" s="480">
        <v>3.4799999999999998E-2</v>
      </c>
      <c r="E236" s="445"/>
      <c r="F236" s="445"/>
    </row>
    <row r="237" spans="1:6" s="443" customFormat="1" ht="24" x14ac:dyDescent="0.25">
      <c r="A237" s="473">
        <v>3659</v>
      </c>
      <c r="B237" s="476" t="s">
        <v>944</v>
      </c>
      <c r="C237" s="475" t="s">
        <v>499</v>
      </c>
      <c r="D237" s="480">
        <v>1.7399999999999999E-2</v>
      </c>
      <c r="E237" s="445"/>
      <c r="F237" s="445"/>
    </row>
    <row r="238" spans="1:6" s="443" customFormat="1" ht="24" x14ac:dyDescent="0.25">
      <c r="A238" s="473">
        <v>3670</v>
      </c>
      <c r="B238" s="476" t="s">
        <v>945</v>
      </c>
      <c r="C238" s="475" t="s">
        <v>499</v>
      </c>
      <c r="D238" s="480">
        <v>3.4799999999999998E-2</v>
      </c>
      <c r="E238" s="445"/>
      <c r="F238" s="445"/>
    </row>
    <row r="239" spans="1:6" s="443" customFormat="1" ht="24" x14ac:dyDescent="0.25">
      <c r="A239" s="473">
        <v>9535</v>
      </c>
      <c r="B239" s="476" t="s">
        <v>946</v>
      </c>
      <c r="C239" s="475" t="s">
        <v>499</v>
      </c>
      <c r="D239" s="480">
        <v>6.9599999999999995E-2</v>
      </c>
      <c r="E239" s="445"/>
      <c r="F239" s="445"/>
    </row>
    <row r="240" spans="1:6" s="443" customFormat="1" ht="36" x14ac:dyDescent="0.25">
      <c r="A240" s="473">
        <v>11367</v>
      </c>
      <c r="B240" s="476" t="s">
        <v>947</v>
      </c>
      <c r="C240" s="475" t="s">
        <v>468</v>
      </c>
      <c r="D240" s="480">
        <v>5.6399999999999999E-2</v>
      </c>
      <c r="E240" s="445"/>
      <c r="F240" s="445"/>
    </row>
    <row r="241" spans="1:6" s="443" customFormat="1" ht="36" x14ac:dyDescent="0.25">
      <c r="A241" s="473">
        <v>11587</v>
      </c>
      <c r="B241" s="476" t="s">
        <v>542</v>
      </c>
      <c r="C241" s="475" t="s">
        <v>468</v>
      </c>
      <c r="D241" s="480">
        <v>0.97619999999999996</v>
      </c>
      <c r="E241" s="445"/>
      <c r="F241" s="445"/>
    </row>
    <row r="242" spans="1:6" s="443" customFormat="1" ht="24" x14ac:dyDescent="0.25">
      <c r="A242" s="473">
        <v>11697</v>
      </c>
      <c r="B242" s="476" t="s">
        <v>948</v>
      </c>
      <c r="C242" s="475" t="s">
        <v>499</v>
      </c>
      <c r="D242" s="480">
        <v>1.7399999999999999E-2</v>
      </c>
      <c r="E242" s="445"/>
      <c r="F242" s="445"/>
    </row>
    <row r="243" spans="1:6" s="443" customFormat="1" ht="24" x14ac:dyDescent="0.25">
      <c r="A243" s="473">
        <v>11712</v>
      </c>
      <c r="B243" s="476" t="s">
        <v>949</v>
      </c>
      <c r="C243" s="475" t="s">
        <v>499</v>
      </c>
      <c r="D243" s="480">
        <v>3.4799999999999998E-2</v>
      </c>
      <c r="E243" s="445"/>
      <c r="F243" s="445"/>
    </row>
    <row r="244" spans="1:6" s="443" customFormat="1" ht="36" x14ac:dyDescent="0.25">
      <c r="A244" s="473">
        <v>21112</v>
      </c>
      <c r="B244" s="476" t="s">
        <v>950</v>
      </c>
      <c r="C244" s="475" t="s">
        <v>499</v>
      </c>
      <c r="D244" s="480">
        <v>1.7399999999999999E-2</v>
      </c>
      <c r="E244" s="445"/>
      <c r="F244" s="445"/>
    </row>
    <row r="245" spans="1:6" s="443" customFormat="1" ht="24" x14ac:dyDescent="0.25">
      <c r="A245" s="473">
        <v>72251</v>
      </c>
      <c r="B245" s="476" t="s">
        <v>585</v>
      </c>
      <c r="C245" s="475" t="s">
        <v>492</v>
      </c>
      <c r="D245" s="480">
        <v>0.2611</v>
      </c>
      <c r="E245" s="445"/>
      <c r="F245" s="445"/>
    </row>
    <row r="246" spans="1:6" s="443" customFormat="1" ht="36" x14ac:dyDescent="0.25">
      <c r="A246" s="473" t="s">
        <v>544</v>
      </c>
      <c r="B246" s="476" t="s">
        <v>545</v>
      </c>
      <c r="C246" s="475" t="s">
        <v>499</v>
      </c>
      <c r="D246" s="480">
        <v>0.10440000000000001</v>
      </c>
      <c r="E246" s="445"/>
      <c r="F246" s="445"/>
    </row>
    <row r="247" spans="1:6" s="443" customFormat="1" ht="36" x14ac:dyDescent="0.25">
      <c r="A247" s="473" t="s">
        <v>546</v>
      </c>
      <c r="B247" s="476" t="s">
        <v>547</v>
      </c>
      <c r="C247" s="475" t="s">
        <v>499</v>
      </c>
      <c r="D247" s="480">
        <v>3.4799999999999998E-2</v>
      </c>
      <c r="E247" s="445"/>
      <c r="F247" s="445"/>
    </row>
    <row r="248" spans="1:6" s="443" customFormat="1" x14ac:dyDescent="0.25">
      <c r="A248" s="473">
        <v>83518</v>
      </c>
      <c r="B248" s="476" t="s">
        <v>548</v>
      </c>
      <c r="C248" s="475" t="s">
        <v>470</v>
      </c>
      <c r="D248" s="480">
        <v>2.86E-2</v>
      </c>
      <c r="E248" s="445"/>
      <c r="F248" s="445"/>
    </row>
    <row r="249" spans="1:6" s="443" customFormat="1" ht="24" x14ac:dyDescent="0.25">
      <c r="A249" s="473">
        <v>84024</v>
      </c>
      <c r="B249" s="476" t="s">
        <v>590</v>
      </c>
      <c r="C249" s="475" t="s">
        <v>468</v>
      </c>
      <c r="D249" s="480">
        <v>0.18940000000000001</v>
      </c>
      <c r="E249" s="445"/>
      <c r="F249" s="445"/>
    </row>
    <row r="250" spans="1:6" s="443" customFormat="1" ht="48" x14ac:dyDescent="0.25">
      <c r="A250" s="473">
        <v>84402</v>
      </c>
      <c r="B250" s="476" t="s">
        <v>549</v>
      </c>
      <c r="C250" s="475" t="s">
        <v>499</v>
      </c>
      <c r="D250" s="480">
        <v>1.7399999999999999E-2</v>
      </c>
      <c r="E250" s="445"/>
      <c r="F250" s="445"/>
    </row>
    <row r="251" spans="1:6" s="443" customFormat="1" ht="36" x14ac:dyDescent="0.25">
      <c r="A251" s="473">
        <v>86888</v>
      </c>
      <c r="B251" s="476" t="s">
        <v>592</v>
      </c>
      <c r="C251" s="475" t="s">
        <v>499</v>
      </c>
      <c r="D251" s="480">
        <v>5.2200000000000003E-2</v>
      </c>
      <c r="E251" s="445"/>
      <c r="F251" s="445"/>
    </row>
    <row r="252" spans="1:6" s="443" customFormat="1" ht="60" x14ac:dyDescent="0.25">
      <c r="A252" s="473">
        <v>86943</v>
      </c>
      <c r="B252" s="476" t="s">
        <v>551</v>
      </c>
      <c r="C252" s="475" t="s">
        <v>499</v>
      </c>
      <c r="D252" s="480">
        <v>5.2200000000000003E-2</v>
      </c>
      <c r="E252" s="445"/>
      <c r="F252" s="445"/>
    </row>
    <row r="253" spans="1:6" s="443" customFormat="1" ht="48" x14ac:dyDescent="0.25">
      <c r="A253" s="473">
        <v>87777</v>
      </c>
      <c r="B253" s="476" t="s">
        <v>951</v>
      </c>
      <c r="C253" s="475" t="s">
        <v>468</v>
      </c>
      <c r="D253" s="480">
        <v>0.1681</v>
      </c>
      <c r="E253" s="445"/>
      <c r="F253" s="445"/>
    </row>
    <row r="254" spans="1:6" s="443" customFormat="1" ht="48" x14ac:dyDescent="0.25">
      <c r="A254" s="473">
        <v>87877</v>
      </c>
      <c r="B254" s="476" t="s">
        <v>593</v>
      </c>
      <c r="C254" s="475" t="s">
        <v>468</v>
      </c>
      <c r="D254" s="480">
        <v>0.76790000000000003</v>
      </c>
      <c r="E254" s="445"/>
      <c r="F254" s="445"/>
    </row>
    <row r="255" spans="1:6" s="443" customFormat="1" ht="60" x14ac:dyDescent="0.25">
      <c r="A255" s="473">
        <v>87903</v>
      </c>
      <c r="B255" s="476" t="s">
        <v>952</v>
      </c>
      <c r="C255" s="475" t="s">
        <v>468</v>
      </c>
      <c r="D255" s="480">
        <v>0.1681</v>
      </c>
      <c r="E255" s="445"/>
      <c r="F255" s="445"/>
    </row>
    <row r="256" spans="1:6" s="443" customFormat="1" ht="24" x14ac:dyDescent="0.25">
      <c r="A256" s="473">
        <v>88487</v>
      </c>
      <c r="B256" s="476" t="s">
        <v>553</v>
      </c>
      <c r="C256" s="475" t="s">
        <v>468</v>
      </c>
      <c r="D256" s="480">
        <v>2.4441999999999999</v>
      </c>
      <c r="E256" s="445"/>
      <c r="F256" s="445"/>
    </row>
    <row r="257" spans="1:6" s="443" customFormat="1" ht="60" x14ac:dyDescent="0.25">
      <c r="A257" s="473">
        <v>89168</v>
      </c>
      <c r="B257" s="476" t="s">
        <v>594</v>
      </c>
      <c r="C257" s="475" t="s">
        <v>468</v>
      </c>
      <c r="D257" s="480">
        <v>0.46750000000000003</v>
      </c>
      <c r="E257" s="445"/>
      <c r="F257" s="445"/>
    </row>
    <row r="258" spans="1:6" s="443" customFormat="1" ht="60" x14ac:dyDescent="0.25">
      <c r="A258" s="473">
        <v>89171</v>
      </c>
      <c r="B258" s="476" t="s">
        <v>595</v>
      </c>
      <c r="C258" s="475" t="s">
        <v>468</v>
      </c>
      <c r="D258" s="480">
        <v>0.46279999999999999</v>
      </c>
      <c r="E258" s="445"/>
      <c r="F258" s="445"/>
    </row>
    <row r="259" spans="1:6" s="443" customFormat="1" ht="72" x14ac:dyDescent="0.25">
      <c r="A259" s="473">
        <v>89173</v>
      </c>
      <c r="B259" s="476" t="s">
        <v>596</v>
      </c>
      <c r="C259" s="475" t="s">
        <v>468</v>
      </c>
      <c r="D259" s="480">
        <v>0.76790000000000003</v>
      </c>
      <c r="E259" s="445"/>
      <c r="F259" s="445"/>
    </row>
    <row r="260" spans="1:6" s="443" customFormat="1" ht="48" x14ac:dyDescent="0.25">
      <c r="A260" s="473">
        <v>89709</v>
      </c>
      <c r="B260" s="476" t="s">
        <v>953</v>
      </c>
      <c r="C260" s="475" t="s">
        <v>499</v>
      </c>
      <c r="D260" s="480">
        <v>6.9599999999999995E-2</v>
      </c>
      <c r="E260" s="445"/>
      <c r="F260" s="445"/>
    </row>
    <row r="261" spans="1:6" s="443" customFormat="1" ht="36" x14ac:dyDescent="0.25">
      <c r="A261" s="473">
        <v>89711</v>
      </c>
      <c r="B261" s="476" t="s">
        <v>554</v>
      </c>
      <c r="C261" s="475" t="s">
        <v>492</v>
      </c>
      <c r="D261" s="480">
        <v>0.16309999999999999</v>
      </c>
      <c r="E261" s="445"/>
      <c r="F261" s="445"/>
    </row>
    <row r="262" spans="1:6" s="443" customFormat="1" ht="36" x14ac:dyDescent="0.25">
      <c r="A262" s="473">
        <v>89712</v>
      </c>
      <c r="B262" s="476" t="s">
        <v>598</v>
      </c>
      <c r="C262" s="475" t="s">
        <v>492</v>
      </c>
      <c r="D262" s="480">
        <v>0.2235</v>
      </c>
      <c r="E262" s="445"/>
      <c r="F262" s="445"/>
    </row>
    <row r="263" spans="1:6" s="443" customFormat="1" ht="36" x14ac:dyDescent="0.25">
      <c r="A263" s="473">
        <v>89714</v>
      </c>
      <c r="B263" s="476" t="s">
        <v>555</v>
      </c>
      <c r="C263" s="475" t="s">
        <v>492</v>
      </c>
      <c r="D263" s="480">
        <v>4.7E-2</v>
      </c>
      <c r="E263" s="445"/>
      <c r="F263" s="445"/>
    </row>
    <row r="264" spans="1:6" s="443" customFormat="1" ht="48" x14ac:dyDescent="0.25">
      <c r="A264" s="473">
        <v>89724</v>
      </c>
      <c r="B264" s="476" t="s">
        <v>556</v>
      </c>
      <c r="C264" s="475" t="s">
        <v>499</v>
      </c>
      <c r="D264" s="480">
        <v>0.17399999999999999</v>
      </c>
      <c r="E264" s="445"/>
      <c r="F264" s="445"/>
    </row>
    <row r="265" spans="1:6" s="443" customFormat="1" ht="48" x14ac:dyDescent="0.25">
      <c r="A265" s="473">
        <v>89731</v>
      </c>
      <c r="B265" s="476" t="s">
        <v>600</v>
      </c>
      <c r="C265" s="475" t="s">
        <v>499</v>
      </c>
      <c r="D265" s="480">
        <v>1.7399999999999999E-2</v>
      </c>
      <c r="E265" s="445"/>
      <c r="F265" s="445"/>
    </row>
    <row r="266" spans="1:6" s="443" customFormat="1" ht="48" x14ac:dyDescent="0.25">
      <c r="A266" s="473">
        <v>89748</v>
      </c>
      <c r="B266" s="476" t="s">
        <v>601</v>
      </c>
      <c r="C266" s="475" t="s">
        <v>499</v>
      </c>
      <c r="D266" s="480">
        <v>5.2200000000000003E-2</v>
      </c>
      <c r="E266" s="445"/>
      <c r="F266" s="445"/>
    </row>
    <row r="267" spans="1:6" s="443" customFormat="1" ht="48" x14ac:dyDescent="0.25">
      <c r="A267" s="473">
        <v>89784</v>
      </c>
      <c r="B267" s="476" t="s">
        <v>602</v>
      </c>
      <c r="C267" s="475" t="s">
        <v>499</v>
      </c>
      <c r="D267" s="480">
        <v>1.7399999999999999E-2</v>
      </c>
      <c r="E267" s="445"/>
      <c r="F267" s="445"/>
    </row>
    <row r="268" spans="1:6" s="443" customFormat="1" ht="48" x14ac:dyDescent="0.25">
      <c r="A268" s="473">
        <v>89957</v>
      </c>
      <c r="B268" s="476" t="s">
        <v>557</v>
      </c>
      <c r="C268" s="475" t="s">
        <v>499</v>
      </c>
      <c r="D268" s="480">
        <v>0.17399999999999999</v>
      </c>
      <c r="E268" s="445"/>
      <c r="F268" s="445"/>
    </row>
    <row r="269" spans="1:6" s="443" customFormat="1" ht="48" x14ac:dyDescent="0.25">
      <c r="A269" s="473">
        <v>89970</v>
      </c>
      <c r="B269" s="476" t="s">
        <v>954</v>
      </c>
      <c r="C269" s="475" t="s">
        <v>499</v>
      </c>
      <c r="D269" s="480">
        <v>6.9599999999999995E-2</v>
      </c>
      <c r="E269" s="445"/>
      <c r="F269" s="445"/>
    </row>
    <row r="270" spans="1:6" s="443" customFormat="1" ht="36" x14ac:dyDescent="0.25">
      <c r="A270" s="473">
        <v>90443</v>
      </c>
      <c r="B270" s="476" t="s">
        <v>604</v>
      </c>
      <c r="C270" s="475" t="s">
        <v>492</v>
      </c>
      <c r="D270" s="480">
        <v>7.22E-2</v>
      </c>
      <c r="E270" s="445"/>
      <c r="F270" s="445"/>
    </row>
    <row r="271" spans="1:6" s="443" customFormat="1" ht="36" x14ac:dyDescent="0.25">
      <c r="A271" s="473">
        <v>90466</v>
      </c>
      <c r="B271" s="476" t="s">
        <v>605</v>
      </c>
      <c r="C271" s="475" t="s">
        <v>492</v>
      </c>
      <c r="D271" s="480">
        <v>7.22E-2</v>
      </c>
      <c r="E271" s="445"/>
      <c r="F271" s="445"/>
    </row>
    <row r="272" spans="1:6" s="443" customFormat="1" ht="48" x14ac:dyDescent="0.25">
      <c r="A272" s="473">
        <v>90822</v>
      </c>
      <c r="B272" s="476" t="s">
        <v>502</v>
      </c>
      <c r="C272" s="475" t="s">
        <v>499</v>
      </c>
      <c r="D272" s="480">
        <v>3.4799999999999998E-2</v>
      </c>
      <c r="E272" s="445"/>
      <c r="F272" s="445"/>
    </row>
    <row r="273" spans="1:6" s="443" customFormat="1" ht="60" x14ac:dyDescent="0.25">
      <c r="A273" s="473">
        <v>91170</v>
      </c>
      <c r="B273" s="476" t="s">
        <v>558</v>
      </c>
      <c r="C273" s="475" t="s">
        <v>492</v>
      </c>
      <c r="D273" s="480">
        <v>0.4612</v>
      </c>
      <c r="E273" s="445"/>
      <c r="F273" s="445"/>
    </row>
    <row r="274" spans="1:6" s="443" customFormat="1" ht="48" x14ac:dyDescent="0.25">
      <c r="A274" s="473">
        <v>91173</v>
      </c>
      <c r="B274" s="476" t="s">
        <v>559</v>
      </c>
      <c r="C274" s="475" t="s">
        <v>492</v>
      </c>
      <c r="D274" s="480">
        <v>0.1827</v>
      </c>
      <c r="E274" s="445"/>
      <c r="F274" s="445"/>
    </row>
    <row r="275" spans="1:6" s="443" customFormat="1" ht="48" x14ac:dyDescent="0.25">
      <c r="A275" s="473">
        <v>91305</v>
      </c>
      <c r="B275" s="476" t="s">
        <v>955</v>
      </c>
      <c r="C275" s="475" t="s">
        <v>499</v>
      </c>
      <c r="D275" s="480">
        <v>5.2200000000000003E-2</v>
      </c>
      <c r="E275" s="445"/>
      <c r="F275" s="445"/>
    </row>
    <row r="276" spans="1:6" s="443" customFormat="1" ht="36" x14ac:dyDescent="0.25">
      <c r="A276" s="473">
        <v>91862</v>
      </c>
      <c r="B276" s="476" t="s">
        <v>560</v>
      </c>
      <c r="C276" s="475" t="s">
        <v>492</v>
      </c>
      <c r="D276" s="480">
        <v>0.33069999999999999</v>
      </c>
      <c r="E276" s="445"/>
      <c r="F276" s="445"/>
    </row>
    <row r="277" spans="1:6" s="443" customFormat="1" ht="36" x14ac:dyDescent="0.25">
      <c r="A277" s="473">
        <v>91863</v>
      </c>
      <c r="B277" s="476" t="s">
        <v>956</v>
      </c>
      <c r="C277" s="475" t="s">
        <v>492</v>
      </c>
      <c r="D277" s="480">
        <v>0.1305</v>
      </c>
      <c r="E277" s="445"/>
      <c r="F277" s="445"/>
    </row>
    <row r="278" spans="1:6" s="443" customFormat="1" ht="36" x14ac:dyDescent="0.25">
      <c r="A278" s="473">
        <v>91870</v>
      </c>
      <c r="B278" s="476" t="s">
        <v>561</v>
      </c>
      <c r="C278" s="475" t="s">
        <v>492</v>
      </c>
      <c r="D278" s="480">
        <v>0.15659999999999999</v>
      </c>
      <c r="E278" s="445"/>
      <c r="F278" s="445"/>
    </row>
    <row r="279" spans="1:6" s="443" customFormat="1" ht="36" x14ac:dyDescent="0.25">
      <c r="A279" s="473">
        <v>91871</v>
      </c>
      <c r="B279" s="476" t="s">
        <v>957</v>
      </c>
      <c r="C279" s="475" t="s">
        <v>492</v>
      </c>
      <c r="D279" s="480">
        <v>2.6100000000000002E-2</v>
      </c>
      <c r="E279" s="445"/>
      <c r="F279" s="445"/>
    </row>
    <row r="280" spans="1:6" s="443" customFormat="1" ht="36" x14ac:dyDescent="0.25">
      <c r="A280" s="473">
        <v>91875</v>
      </c>
      <c r="B280" s="476" t="s">
        <v>958</v>
      </c>
      <c r="C280" s="475" t="s">
        <v>499</v>
      </c>
      <c r="D280" s="480">
        <v>3.4799999999999998E-2</v>
      </c>
      <c r="E280" s="445"/>
      <c r="F280" s="445"/>
    </row>
    <row r="281" spans="1:6" s="443" customFormat="1" ht="36" x14ac:dyDescent="0.25">
      <c r="A281" s="473">
        <v>91882</v>
      </c>
      <c r="B281" s="476" t="s">
        <v>959</v>
      </c>
      <c r="C281" s="475" t="s">
        <v>499</v>
      </c>
      <c r="D281" s="480">
        <v>3.4799999999999998E-2</v>
      </c>
      <c r="E281" s="445"/>
      <c r="F281" s="445"/>
    </row>
    <row r="282" spans="1:6" s="443" customFormat="1" ht="48" x14ac:dyDescent="0.25">
      <c r="A282" s="473">
        <v>91890</v>
      </c>
      <c r="B282" s="476" t="s">
        <v>960</v>
      </c>
      <c r="C282" s="475" t="s">
        <v>499</v>
      </c>
      <c r="D282" s="480">
        <v>1.7399999999999999E-2</v>
      </c>
      <c r="E282" s="445"/>
      <c r="F282" s="445"/>
    </row>
    <row r="283" spans="1:6" s="443" customFormat="1" ht="48" x14ac:dyDescent="0.25">
      <c r="A283" s="473">
        <v>91911</v>
      </c>
      <c r="B283" s="476" t="s">
        <v>562</v>
      </c>
      <c r="C283" s="475" t="s">
        <v>499</v>
      </c>
      <c r="D283" s="480">
        <v>6.9599999999999995E-2</v>
      </c>
      <c r="E283" s="445"/>
      <c r="F283" s="445"/>
    </row>
    <row r="284" spans="1:6" s="443" customFormat="1" ht="36" x14ac:dyDescent="0.25">
      <c r="A284" s="473">
        <v>91924</v>
      </c>
      <c r="B284" s="476" t="s">
        <v>563</v>
      </c>
      <c r="C284" s="475" t="s">
        <v>492</v>
      </c>
      <c r="D284" s="480">
        <v>1.2529999999999999</v>
      </c>
      <c r="E284" s="445"/>
      <c r="F284" s="445"/>
    </row>
    <row r="285" spans="1:6" s="443" customFormat="1" ht="36" x14ac:dyDescent="0.25">
      <c r="A285" s="473">
        <v>91926</v>
      </c>
      <c r="B285" s="476" t="s">
        <v>564</v>
      </c>
      <c r="C285" s="475" t="s">
        <v>492</v>
      </c>
      <c r="D285" s="480">
        <v>0.46989999999999998</v>
      </c>
      <c r="E285" s="445"/>
      <c r="F285" s="445"/>
    </row>
    <row r="286" spans="1:6" s="443" customFormat="1" ht="36" x14ac:dyDescent="0.25">
      <c r="A286" s="473">
        <v>91928</v>
      </c>
      <c r="B286" s="476" t="s">
        <v>607</v>
      </c>
      <c r="C286" s="475" t="s">
        <v>492</v>
      </c>
      <c r="D286" s="480">
        <v>1.0442</v>
      </c>
      <c r="E286" s="445"/>
      <c r="F286" s="445"/>
    </row>
    <row r="287" spans="1:6" s="443" customFormat="1" ht="24" x14ac:dyDescent="0.25">
      <c r="A287" s="473">
        <v>91937</v>
      </c>
      <c r="B287" s="476" t="s">
        <v>565</v>
      </c>
      <c r="C287" s="475" t="s">
        <v>499</v>
      </c>
      <c r="D287" s="480">
        <v>0.13919999999999999</v>
      </c>
      <c r="E287" s="445"/>
      <c r="F287" s="445"/>
    </row>
    <row r="288" spans="1:6" s="443" customFormat="1" ht="36" x14ac:dyDescent="0.25">
      <c r="A288" s="473">
        <v>91959</v>
      </c>
      <c r="B288" s="476" t="s">
        <v>961</v>
      </c>
      <c r="C288" s="475" t="s">
        <v>499</v>
      </c>
      <c r="D288" s="480">
        <v>1.7399999999999999E-2</v>
      </c>
      <c r="E288" s="445"/>
      <c r="F288" s="445"/>
    </row>
    <row r="289" spans="1:6" s="443" customFormat="1" ht="36" x14ac:dyDescent="0.25">
      <c r="A289" s="473">
        <v>91967</v>
      </c>
      <c r="B289" s="476" t="s">
        <v>962</v>
      </c>
      <c r="C289" s="475" t="s">
        <v>499</v>
      </c>
      <c r="D289" s="480">
        <v>1.7399999999999999E-2</v>
      </c>
      <c r="E289" s="445"/>
      <c r="F289" s="445"/>
    </row>
    <row r="290" spans="1:6" s="443" customFormat="1" ht="36" x14ac:dyDescent="0.25">
      <c r="A290" s="473">
        <v>92000</v>
      </c>
      <c r="B290" s="476" t="s">
        <v>566</v>
      </c>
      <c r="C290" s="475" t="s">
        <v>499</v>
      </c>
      <c r="D290" s="480">
        <v>3.4799999999999998E-2</v>
      </c>
      <c r="E290" s="445"/>
      <c r="F290" s="445"/>
    </row>
    <row r="291" spans="1:6" s="443" customFormat="1" ht="60" x14ac:dyDescent="0.25">
      <c r="A291" s="473">
        <v>92543</v>
      </c>
      <c r="B291" s="476" t="s">
        <v>569</v>
      </c>
      <c r="C291" s="475" t="s">
        <v>468</v>
      </c>
      <c r="D291" s="480">
        <v>1.3566</v>
      </c>
      <c r="E291" s="445"/>
      <c r="F291" s="445"/>
    </row>
    <row r="292" spans="1:6" s="443" customFormat="1" ht="24" x14ac:dyDescent="0.25">
      <c r="A292" s="473">
        <v>93358</v>
      </c>
      <c r="B292" s="476" t="s">
        <v>570</v>
      </c>
      <c r="C292" s="475" t="s">
        <v>470</v>
      </c>
      <c r="D292" s="480">
        <v>2.7900000000000001E-2</v>
      </c>
      <c r="E292" s="445"/>
      <c r="F292" s="445"/>
    </row>
    <row r="293" spans="1:6" s="443" customFormat="1" ht="60" x14ac:dyDescent="0.25">
      <c r="A293" s="473">
        <v>94210</v>
      </c>
      <c r="B293" s="476" t="s">
        <v>571</v>
      </c>
      <c r="C293" s="475" t="s">
        <v>468</v>
      </c>
      <c r="D293" s="480">
        <v>1.3566</v>
      </c>
      <c r="E293" s="445"/>
      <c r="F293" s="445"/>
    </row>
    <row r="294" spans="1:6" s="443" customFormat="1" ht="24" x14ac:dyDescent="0.25">
      <c r="A294" s="473">
        <v>94559</v>
      </c>
      <c r="B294" s="476" t="s">
        <v>611</v>
      </c>
      <c r="C294" s="475" t="s">
        <v>468</v>
      </c>
      <c r="D294" s="480">
        <v>9.0499999999999997E-2</v>
      </c>
      <c r="E294" s="445"/>
      <c r="F294" s="445"/>
    </row>
    <row r="295" spans="1:6" s="443" customFormat="1" ht="24" x14ac:dyDescent="0.25">
      <c r="A295" s="473">
        <v>95240</v>
      </c>
      <c r="B295" s="476" t="s">
        <v>572</v>
      </c>
      <c r="C295" s="475" t="s">
        <v>468</v>
      </c>
      <c r="D295" s="480">
        <v>6.4000000000000003E-3</v>
      </c>
      <c r="E295" s="445"/>
      <c r="F295" s="445"/>
    </row>
    <row r="296" spans="1:6" s="443" customFormat="1" ht="24" x14ac:dyDescent="0.25">
      <c r="A296" s="473">
        <v>95241</v>
      </c>
      <c r="B296" s="476" t="s">
        <v>573</v>
      </c>
      <c r="C296" s="475" t="s">
        <v>468</v>
      </c>
      <c r="D296" s="480">
        <v>1.3328</v>
      </c>
      <c r="E296" s="445"/>
      <c r="F296" s="445"/>
    </row>
    <row r="297" spans="1:6" s="443" customFormat="1" ht="36" x14ac:dyDescent="0.25">
      <c r="A297" s="473">
        <v>95805</v>
      </c>
      <c r="B297" s="476" t="s">
        <v>574</v>
      </c>
      <c r="C297" s="475" t="s">
        <v>499</v>
      </c>
      <c r="D297" s="480">
        <v>1.7399999999999999E-2</v>
      </c>
      <c r="E297" s="445"/>
      <c r="F297" s="445"/>
    </row>
    <row r="298" spans="1:6" s="443" customFormat="1" ht="36" x14ac:dyDescent="0.25">
      <c r="A298" s="473">
        <v>95811</v>
      </c>
      <c r="B298" s="476" t="s">
        <v>575</v>
      </c>
      <c r="C298" s="475" t="s">
        <v>499</v>
      </c>
      <c r="D298" s="480">
        <v>5.2200000000000003E-2</v>
      </c>
      <c r="E298" s="445"/>
      <c r="F298" s="445"/>
    </row>
    <row r="299" spans="1:6" s="443" customFormat="1" ht="24" x14ac:dyDescent="0.25">
      <c r="A299" s="473">
        <v>96985</v>
      </c>
      <c r="B299" s="476" t="s">
        <v>612</v>
      </c>
      <c r="C299" s="475" t="s">
        <v>499</v>
      </c>
      <c r="D299" s="480">
        <v>5.2200000000000003E-2</v>
      </c>
      <c r="E299" s="445"/>
      <c r="F299" s="445"/>
    </row>
    <row r="300" spans="1:6" s="443" customFormat="1" ht="24" x14ac:dyDescent="0.25">
      <c r="A300" s="473">
        <v>96995</v>
      </c>
      <c r="B300" s="476" t="s">
        <v>576</v>
      </c>
      <c r="C300" s="475" t="s">
        <v>470</v>
      </c>
      <c r="D300" s="480">
        <v>7.1999999999999998E-3</v>
      </c>
      <c r="E300" s="445"/>
      <c r="F300" s="445"/>
    </row>
    <row r="301" spans="1:6" s="443" customFormat="1" ht="36" x14ac:dyDescent="0.25">
      <c r="A301" s="473">
        <v>97586</v>
      </c>
      <c r="B301" s="476" t="s">
        <v>577</v>
      </c>
      <c r="C301" s="475" t="s">
        <v>499</v>
      </c>
      <c r="D301" s="480">
        <v>0.13919999999999999</v>
      </c>
      <c r="E301" s="445"/>
      <c r="F301" s="445"/>
    </row>
    <row r="302" spans="1:6" s="443" customFormat="1" ht="48" x14ac:dyDescent="0.25">
      <c r="A302" s="473">
        <v>97886</v>
      </c>
      <c r="B302" s="476" t="s">
        <v>614</v>
      </c>
      <c r="C302" s="475" t="s">
        <v>499</v>
      </c>
      <c r="D302" s="480">
        <v>5.2200000000000003E-2</v>
      </c>
      <c r="E302" s="445"/>
      <c r="F302" s="445"/>
    </row>
    <row r="303" spans="1:6" s="443" customFormat="1" ht="48" x14ac:dyDescent="0.25">
      <c r="A303" s="473">
        <v>98441</v>
      </c>
      <c r="B303" s="476" t="s">
        <v>579</v>
      </c>
      <c r="C303" s="475" t="s">
        <v>468</v>
      </c>
      <c r="D303" s="480">
        <v>0.26119999999999999</v>
      </c>
      <c r="E303" s="445"/>
      <c r="F303" s="445"/>
    </row>
    <row r="304" spans="1:6" s="443" customFormat="1" ht="48" x14ac:dyDescent="0.25">
      <c r="A304" s="473">
        <v>98442</v>
      </c>
      <c r="B304" s="476" t="s">
        <v>580</v>
      </c>
      <c r="C304" s="475" t="s">
        <v>468</v>
      </c>
      <c r="D304" s="480">
        <v>0.30070000000000002</v>
      </c>
      <c r="E304" s="445"/>
      <c r="F304" s="445"/>
    </row>
    <row r="305" spans="1:6" s="443" customFormat="1" ht="48" x14ac:dyDescent="0.25">
      <c r="A305" s="473">
        <v>98443</v>
      </c>
      <c r="B305" s="476" t="s">
        <v>616</v>
      </c>
      <c r="C305" s="475" t="s">
        <v>468</v>
      </c>
      <c r="D305" s="480">
        <v>8.3000000000000004E-2</v>
      </c>
      <c r="E305" s="445"/>
      <c r="F305" s="445"/>
    </row>
    <row r="306" spans="1:6" s="443" customFormat="1" ht="48" x14ac:dyDescent="0.25">
      <c r="A306" s="473">
        <v>98444</v>
      </c>
      <c r="B306" s="476" t="s">
        <v>617</v>
      </c>
      <c r="C306" s="475" t="s">
        <v>468</v>
      </c>
      <c r="D306" s="480">
        <v>9.5600000000000004E-2</v>
      </c>
      <c r="E306" s="445"/>
      <c r="F306" s="445"/>
    </row>
    <row r="307" spans="1:6" s="443" customFormat="1" ht="48" x14ac:dyDescent="0.25">
      <c r="A307" s="473">
        <v>98445</v>
      </c>
      <c r="B307" s="476" t="s">
        <v>581</v>
      </c>
      <c r="C307" s="475" t="s">
        <v>468</v>
      </c>
      <c r="D307" s="480">
        <v>0.40810000000000002</v>
      </c>
      <c r="E307" s="445"/>
      <c r="F307" s="445"/>
    </row>
    <row r="308" spans="1:6" s="443" customFormat="1" ht="48" x14ac:dyDescent="0.25">
      <c r="A308" s="473">
        <v>98446</v>
      </c>
      <c r="B308" s="476" t="s">
        <v>582</v>
      </c>
      <c r="C308" s="475" t="s">
        <v>468</v>
      </c>
      <c r="D308" s="480">
        <v>0.31819999999999998</v>
      </c>
      <c r="E308" s="445"/>
      <c r="F308" s="445"/>
    </row>
    <row r="309" spans="1:6" s="443" customFormat="1" ht="48" x14ac:dyDescent="0.25">
      <c r="A309" s="473">
        <v>98447</v>
      </c>
      <c r="B309" s="476" t="s">
        <v>618</v>
      </c>
      <c r="C309" s="475" t="s">
        <v>468</v>
      </c>
      <c r="D309" s="480">
        <v>0.12970000000000001</v>
      </c>
      <c r="E309" s="445"/>
      <c r="F309" s="445"/>
    </row>
    <row r="310" spans="1:6" s="443" customFormat="1" ht="48" x14ac:dyDescent="0.25">
      <c r="A310" s="473">
        <v>98448</v>
      </c>
      <c r="B310" s="476" t="s">
        <v>619</v>
      </c>
      <c r="C310" s="475" t="s">
        <v>468</v>
      </c>
      <c r="D310" s="480">
        <v>0.1011</v>
      </c>
      <c r="E310" s="445"/>
      <c r="F310" s="445"/>
    </row>
    <row r="311" spans="1:6" s="443" customFormat="1" ht="36" x14ac:dyDescent="0.25">
      <c r="A311" s="473">
        <v>98679</v>
      </c>
      <c r="B311" s="476" t="s">
        <v>963</v>
      </c>
      <c r="C311" s="475" t="s">
        <v>468</v>
      </c>
      <c r="D311" s="480">
        <v>0.51339999999999997</v>
      </c>
      <c r="E311" s="445"/>
      <c r="F311" s="445"/>
    </row>
    <row r="312" spans="1:6" s="443" customFormat="1" x14ac:dyDescent="0.25">
      <c r="A312" s="465"/>
      <c r="B312" s="466"/>
      <c r="C312" s="467"/>
      <c r="D312" s="492"/>
      <c r="E312" s="445"/>
      <c r="F312" s="445"/>
    </row>
    <row r="313" spans="1:6" s="443" customFormat="1" ht="34.200000000000003" x14ac:dyDescent="0.25">
      <c r="A313" s="518">
        <v>93584</v>
      </c>
      <c r="B313" s="519" t="s">
        <v>964</v>
      </c>
      <c r="C313" s="520" t="s">
        <v>468</v>
      </c>
      <c r="D313" s="521" t="s">
        <v>285</v>
      </c>
      <c r="E313" s="445"/>
      <c r="F313" s="445"/>
    </row>
    <row r="314" spans="1:6" s="443" customFormat="1" ht="24" x14ac:dyDescent="0.25">
      <c r="A314" s="473">
        <v>11455</v>
      </c>
      <c r="B314" s="476" t="s">
        <v>965</v>
      </c>
      <c r="C314" s="475" t="s">
        <v>499</v>
      </c>
      <c r="D314" s="480">
        <v>6.6199999999999995E-2</v>
      </c>
      <c r="E314" s="445"/>
      <c r="F314" s="445"/>
    </row>
    <row r="315" spans="1:6" s="443" customFormat="1" ht="24" x14ac:dyDescent="0.25">
      <c r="A315" s="473" t="s">
        <v>586</v>
      </c>
      <c r="B315" s="476" t="s">
        <v>587</v>
      </c>
      <c r="C315" s="475" t="s">
        <v>468</v>
      </c>
      <c r="D315" s="480">
        <v>0.153</v>
      </c>
      <c r="E315" s="445"/>
      <c r="F315" s="445"/>
    </row>
    <row r="316" spans="1:6" s="443" customFormat="1" x14ac:dyDescent="0.25">
      <c r="A316" s="473">
        <v>83518</v>
      </c>
      <c r="B316" s="476" t="s">
        <v>548</v>
      </c>
      <c r="C316" s="475" t="s">
        <v>470</v>
      </c>
      <c r="D316" s="480">
        <v>4.1700000000000001E-2</v>
      </c>
      <c r="E316" s="445"/>
      <c r="F316" s="445"/>
    </row>
    <row r="317" spans="1:6" s="443" customFormat="1" ht="24" x14ac:dyDescent="0.25">
      <c r="A317" s="473">
        <v>88487</v>
      </c>
      <c r="B317" s="476" t="s">
        <v>553</v>
      </c>
      <c r="C317" s="475" t="s">
        <v>468</v>
      </c>
      <c r="D317" s="480">
        <v>5.0648999999999997</v>
      </c>
      <c r="E317" s="445"/>
      <c r="F317" s="445"/>
    </row>
    <row r="318" spans="1:6" s="443" customFormat="1" ht="60" x14ac:dyDescent="0.25">
      <c r="A318" s="473">
        <v>91170</v>
      </c>
      <c r="B318" s="476" t="s">
        <v>558</v>
      </c>
      <c r="C318" s="475" t="s">
        <v>492</v>
      </c>
      <c r="D318" s="480">
        <v>0.13250000000000001</v>
      </c>
      <c r="E318" s="445"/>
      <c r="F318" s="445"/>
    </row>
    <row r="319" spans="1:6" s="443" customFormat="1" ht="48" x14ac:dyDescent="0.25">
      <c r="A319" s="473">
        <v>91173</v>
      </c>
      <c r="B319" s="476" t="s">
        <v>559</v>
      </c>
      <c r="C319" s="475" t="s">
        <v>492</v>
      </c>
      <c r="D319" s="480">
        <v>0.17219999999999999</v>
      </c>
      <c r="E319" s="445"/>
      <c r="F319" s="445"/>
    </row>
    <row r="320" spans="1:6" s="443" customFormat="1" ht="36" x14ac:dyDescent="0.25">
      <c r="A320" s="473">
        <v>91852</v>
      </c>
      <c r="B320" s="476" t="s">
        <v>966</v>
      </c>
      <c r="C320" s="475" t="s">
        <v>492</v>
      </c>
      <c r="D320" s="480">
        <v>6.6199999999999995E-2</v>
      </c>
      <c r="E320" s="445"/>
      <c r="F320" s="445"/>
    </row>
    <row r="321" spans="1:6" s="443" customFormat="1" ht="36" x14ac:dyDescent="0.25">
      <c r="A321" s="473">
        <v>91862</v>
      </c>
      <c r="B321" s="476" t="s">
        <v>560</v>
      </c>
      <c r="C321" s="475" t="s">
        <v>492</v>
      </c>
      <c r="D321" s="480">
        <v>0.13250000000000001</v>
      </c>
      <c r="E321" s="445"/>
      <c r="F321" s="445"/>
    </row>
    <row r="322" spans="1:6" s="443" customFormat="1" ht="36" x14ac:dyDescent="0.25">
      <c r="A322" s="473">
        <v>91870</v>
      </c>
      <c r="B322" s="476" t="s">
        <v>561</v>
      </c>
      <c r="C322" s="475" t="s">
        <v>492</v>
      </c>
      <c r="D322" s="480">
        <v>0.17219999999999999</v>
      </c>
      <c r="E322" s="445"/>
      <c r="F322" s="445"/>
    </row>
    <row r="323" spans="1:6" s="443" customFormat="1" ht="36" x14ac:dyDescent="0.25">
      <c r="A323" s="473">
        <v>91924</v>
      </c>
      <c r="B323" s="476" t="s">
        <v>563</v>
      </c>
      <c r="C323" s="475" t="s">
        <v>492</v>
      </c>
      <c r="D323" s="480">
        <v>0.67549999999999999</v>
      </c>
      <c r="E323" s="445"/>
      <c r="F323" s="445"/>
    </row>
    <row r="324" spans="1:6" s="443" customFormat="1" ht="36" x14ac:dyDescent="0.25">
      <c r="A324" s="473">
        <v>92023</v>
      </c>
      <c r="B324" s="476" t="s">
        <v>568</v>
      </c>
      <c r="C324" s="475" t="s">
        <v>499</v>
      </c>
      <c r="D324" s="480">
        <v>6.6199999999999995E-2</v>
      </c>
      <c r="E324" s="445"/>
      <c r="F324" s="445"/>
    </row>
    <row r="325" spans="1:6" s="443" customFormat="1" ht="60" x14ac:dyDescent="0.25">
      <c r="A325" s="473">
        <v>92543</v>
      </c>
      <c r="B325" s="476" t="s">
        <v>569</v>
      </c>
      <c r="C325" s="475" t="s">
        <v>468</v>
      </c>
      <c r="D325" s="480">
        <v>1.7192000000000001</v>
      </c>
      <c r="E325" s="445"/>
      <c r="F325" s="445"/>
    </row>
    <row r="326" spans="1:6" s="443" customFormat="1" ht="24" x14ac:dyDescent="0.25">
      <c r="A326" s="473">
        <v>93358</v>
      </c>
      <c r="B326" s="476" t="s">
        <v>570</v>
      </c>
      <c r="C326" s="475" t="s">
        <v>470</v>
      </c>
      <c r="D326" s="480">
        <v>4.0399999999999998E-2</v>
      </c>
      <c r="E326" s="445"/>
      <c r="F326" s="445"/>
    </row>
    <row r="327" spans="1:6" s="443" customFormat="1" ht="60" x14ac:dyDescent="0.25">
      <c r="A327" s="473">
        <v>94210</v>
      </c>
      <c r="B327" s="476" t="s">
        <v>571</v>
      </c>
      <c r="C327" s="475" t="s">
        <v>468</v>
      </c>
      <c r="D327" s="480">
        <v>1.7192000000000001</v>
      </c>
      <c r="E327" s="445"/>
      <c r="F327" s="445"/>
    </row>
    <row r="328" spans="1:6" s="443" customFormat="1" ht="24" x14ac:dyDescent="0.25">
      <c r="A328" s="473">
        <v>94559</v>
      </c>
      <c r="B328" s="476" t="s">
        <v>611</v>
      </c>
      <c r="C328" s="475" t="s">
        <v>468</v>
      </c>
      <c r="D328" s="480">
        <v>6.6199999999999995E-2</v>
      </c>
      <c r="E328" s="445"/>
      <c r="F328" s="445"/>
    </row>
    <row r="329" spans="1:6" s="443" customFormat="1" ht="24" x14ac:dyDescent="0.25">
      <c r="A329" s="473">
        <v>95240</v>
      </c>
      <c r="B329" s="476" t="s">
        <v>572</v>
      </c>
      <c r="C329" s="475" t="s">
        <v>468</v>
      </c>
      <c r="D329" s="480">
        <v>9.2999999999999992E-3</v>
      </c>
      <c r="E329" s="445"/>
      <c r="F329" s="445"/>
    </row>
    <row r="330" spans="1:6" s="443" customFormat="1" ht="24" x14ac:dyDescent="0.25">
      <c r="A330" s="473">
        <v>95241</v>
      </c>
      <c r="B330" s="476" t="s">
        <v>573</v>
      </c>
      <c r="C330" s="475" t="s">
        <v>468</v>
      </c>
      <c r="D330" s="480">
        <v>1.5109999999999999</v>
      </c>
      <c r="E330" s="445"/>
      <c r="F330" s="445"/>
    </row>
    <row r="331" spans="1:6" s="443" customFormat="1" ht="36" x14ac:dyDescent="0.25">
      <c r="A331" s="473">
        <v>95805</v>
      </c>
      <c r="B331" s="476" t="s">
        <v>574</v>
      </c>
      <c r="C331" s="475" t="s">
        <v>499</v>
      </c>
      <c r="D331" s="480">
        <v>0.13250000000000001</v>
      </c>
      <c r="E331" s="445"/>
      <c r="F331" s="445"/>
    </row>
    <row r="332" spans="1:6" s="443" customFormat="1" ht="24" x14ac:dyDescent="0.25">
      <c r="A332" s="473">
        <v>96995</v>
      </c>
      <c r="B332" s="476" t="s">
        <v>576</v>
      </c>
      <c r="C332" s="475" t="s">
        <v>470</v>
      </c>
      <c r="D332" s="480">
        <v>1.06E-2</v>
      </c>
      <c r="E332" s="445"/>
      <c r="F332" s="445"/>
    </row>
    <row r="333" spans="1:6" s="443" customFormat="1" ht="36" x14ac:dyDescent="0.25">
      <c r="A333" s="473">
        <v>97586</v>
      </c>
      <c r="B333" s="476" t="s">
        <v>577</v>
      </c>
      <c r="C333" s="475" t="s">
        <v>499</v>
      </c>
      <c r="D333" s="480">
        <v>6.6199999999999995E-2</v>
      </c>
      <c r="E333" s="445"/>
      <c r="F333" s="445"/>
    </row>
    <row r="334" spans="1:6" s="443" customFormat="1" ht="48" x14ac:dyDescent="0.25">
      <c r="A334" s="473">
        <v>98441</v>
      </c>
      <c r="B334" s="476" t="s">
        <v>579</v>
      </c>
      <c r="C334" s="475" t="s">
        <v>468</v>
      </c>
      <c r="D334" s="480">
        <v>0.51359999999999995</v>
      </c>
      <c r="E334" s="445"/>
      <c r="F334" s="445"/>
    </row>
    <row r="335" spans="1:6" s="443" customFormat="1" ht="48" x14ac:dyDescent="0.25">
      <c r="A335" s="473">
        <v>98442</v>
      </c>
      <c r="B335" s="476" t="s">
        <v>580</v>
      </c>
      <c r="C335" s="475" t="s">
        <v>468</v>
      </c>
      <c r="D335" s="480">
        <v>0.59109999999999996</v>
      </c>
      <c r="E335" s="445"/>
      <c r="F335" s="445"/>
    </row>
    <row r="336" spans="1:6" s="443" customFormat="1" ht="48" x14ac:dyDescent="0.25">
      <c r="A336" s="473">
        <v>98445</v>
      </c>
      <c r="B336" s="476" t="s">
        <v>581</v>
      </c>
      <c r="C336" s="475" t="s">
        <v>468</v>
      </c>
      <c r="D336" s="480">
        <v>0.80230000000000001</v>
      </c>
      <c r="E336" s="445"/>
      <c r="F336" s="445"/>
    </row>
    <row r="337" spans="1:6" s="443" customFormat="1" ht="48" x14ac:dyDescent="0.25">
      <c r="A337" s="473">
        <v>98446</v>
      </c>
      <c r="B337" s="476" t="s">
        <v>582</v>
      </c>
      <c r="C337" s="475" t="s">
        <v>468</v>
      </c>
      <c r="D337" s="480">
        <v>0.62549999999999994</v>
      </c>
      <c r="E337" s="445"/>
      <c r="F337" s="445"/>
    </row>
    <row r="338" spans="1:6" s="443" customFormat="1" x14ac:dyDescent="0.25">
      <c r="A338" s="465"/>
      <c r="B338" s="466"/>
      <c r="C338" s="467"/>
      <c r="D338" s="492"/>
      <c r="E338" s="445"/>
      <c r="F338" s="445"/>
    </row>
    <row r="339" spans="1:6" s="443" customFormat="1" ht="36" x14ac:dyDescent="0.25">
      <c r="A339" s="469" t="s">
        <v>967</v>
      </c>
      <c r="B339" s="470" t="s">
        <v>968</v>
      </c>
      <c r="C339" s="471" t="s">
        <v>468</v>
      </c>
      <c r="D339" s="472" t="s">
        <v>285</v>
      </c>
      <c r="E339" s="445"/>
      <c r="F339" s="445"/>
    </row>
    <row r="340" spans="1:6" s="443" customFormat="1" x14ac:dyDescent="0.25">
      <c r="A340" s="473">
        <v>337</v>
      </c>
      <c r="B340" s="476" t="s">
        <v>703</v>
      </c>
      <c r="C340" s="475" t="s">
        <v>482</v>
      </c>
      <c r="D340" s="480">
        <v>0.02</v>
      </c>
      <c r="E340" s="445"/>
      <c r="F340" s="445"/>
    </row>
    <row r="341" spans="1:6" s="443" customFormat="1" ht="24" x14ac:dyDescent="0.25">
      <c r="A341" s="473">
        <v>4491</v>
      </c>
      <c r="B341" s="476" t="s">
        <v>649</v>
      </c>
      <c r="C341" s="475" t="s">
        <v>492</v>
      </c>
      <c r="D341" s="480">
        <v>0.12</v>
      </c>
      <c r="E341" s="445"/>
      <c r="F341" s="445"/>
    </row>
    <row r="342" spans="1:6" s="443" customFormat="1" x14ac:dyDescent="0.25">
      <c r="A342" s="473">
        <v>5061</v>
      </c>
      <c r="B342" s="476" t="s">
        <v>719</v>
      </c>
      <c r="C342" s="475" t="s">
        <v>482</v>
      </c>
      <c r="D342" s="480">
        <v>0.01</v>
      </c>
      <c r="E342" s="445"/>
      <c r="F342" s="445"/>
    </row>
    <row r="343" spans="1:6" s="443" customFormat="1" ht="24" x14ac:dyDescent="0.25">
      <c r="A343" s="473">
        <v>10567</v>
      </c>
      <c r="B343" s="476" t="s">
        <v>969</v>
      </c>
      <c r="C343" s="475" t="s">
        <v>492</v>
      </c>
      <c r="D343" s="480">
        <v>0.1067</v>
      </c>
      <c r="E343" s="445"/>
      <c r="F343" s="445"/>
    </row>
    <row r="344" spans="1:6" s="443" customFormat="1" ht="24" x14ac:dyDescent="0.25">
      <c r="A344" s="473">
        <v>88262</v>
      </c>
      <c r="B344" s="476" t="s">
        <v>552</v>
      </c>
      <c r="C344" s="475" t="s">
        <v>472</v>
      </c>
      <c r="D344" s="480">
        <v>0.1</v>
      </c>
      <c r="E344" s="445"/>
      <c r="F344" s="445"/>
    </row>
    <row r="345" spans="1:6" s="443" customFormat="1" x14ac:dyDescent="0.25">
      <c r="A345" s="473">
        <v>88316</v>
      </c>
      <c r="B345" s="476" t="s">
        <v>473</v>
      </c>
      <c r="C345" s="475" t="s">
        <v>472</v>
      </c>
      <c r="D345" s="480">
        <v>0.1</v>
      </c>
      <c r="E345" s="445"/>
      <c r="F345" s="445"/>
    </row>
    <row r="346" spans="1:6" s="443" customFormat="1" x14ac:dyDescent="0.25">
      <c r="A346" s="465"/>
      <c r="B346" s="466"/>
      <c r="C346" s="467"/>
      <c r="D346" s="492"/>
      <c r="E346" s="445"/>
      <c r="F346" s="445"/>
    </row>
    <row r="347" spans="1:6" s="443" customFormat="1" ht="22.8" x14ac:dyDescent="0.25">
      <c r="A347" s="518">
        <v>98524</v>
      </c>
      <c r="B347" s="519" t="s">
        <v>970</v>
      </c>
      <c r="C347" s="520" t="s">
        <v>468</v>
      </c>
      <c r="D347" s="521" t="s">
        <v>285</v>
      </c>
      <c r="E347" s="445"/>
      <c r="F347" s="445"/>
    </row>
    <row r="348" spans="1:6" s="443" customFormat="1" x14ac:dyDescent="0.25">
      <c r="A348" s="473">
        <v>88316</v>
      </c>
      <c r="B348" s="476" t="s">
        <v>473</v>
      </c>
      <c r="C348" s="475" t="s">
        <v>472</v>
      </c>
      <c r="D348" s="480">
        <v>7.1800000000000003E-2</v>
      </c>
      <c r="E348" s="445"/>
      <c r="F348" s="445"/>
    </row>
    <row r="349" spans="1:6" s="443" customFormat="1" x14ac:dyDescent="0.25">
      <c r="A349" s="473">
        <v>88441</v>
      </c>
      <c r="B349" s="476" t="s">
        <v>971</v>
      </c>
      <c r="C349" s="475" t="s">
        <v>472</v>
      </c>
      <c r="D349" s="480">
        <v>7.1800000000000003E-2</v>
      </c>
      <c r="E349" s="445"/>
      <c r="F349" s="445"/>
    </row>
    <row r="350" spans="1:6" s="443" customFormat="1" x14ac:dyDescent="0.25">
      <c r="A350" s="465"/>
      <c r="B350" s="466"/>
      <c r="C350" s="467"/>
      <c r="D350" s="492"/>
      <c r="E350" s="445"/>
      <c r="F350" s="445"/>
    </row>
    <row r="351" spans="1:6" s="443" customFormat="1" ht="34.200000000000003" x14ac:dyDescent="0.25">
      <c r="A351" s="518">
        <v>96521</v>
      </c>
      <c r="B351" s="519" t="s">
        <v>972</v>
      </c>
      <c r="C351" s="520" t="s">
        <v>470</v>
      </c>
      <c r="D351" s="521" t="s">
        <v>285</v>
      </c>
      <c r="E351" s="445"/>
      <c r="F351" s="445"/>
    </row>
    <row r="352" spans="1:6" s="443" customFormat="1" ht="72" x14ac:dyDescent="0.25">
      <c r="A352" s="473">
        <v>5678</v>
      </c>
      <c r="B352" s="476" t="s">
        <v>973</v>
      </c>
      <c r="C352" s="475" t="s">
        <v>477</v>
      </c>
      <c r="D352" s="491">
        <v>0.20799999999999999</v>
      </c>
      <c r="E352" s="445"/>
      <c r="F352" s="445"/>
    </row>
    <row r="353" spans="1:6" s="443" customFormat="1" ht="72" x14ac:dyDescent="0.25">
      <c r="A353" s="473">
        <v>5679</v>
      </c>
      <c r="B353" s="476" t="s">
        <v>974</v>
      </c>
      <c r="C353" s="475" t="s">
        <v>479</v>
      </c>
      <c r="D353" s="491">
        <v>8.5000000000000006E-2</v>
      </c>
      <c r="E353" s="445"/>
      <c r="F353" s="445"/>
    </row>
    <row r="354" spans="1:6" s="443" customFormat="1" x14ac:dyDescent="0.25">
      <c r="A354" s="473">
        <v>88309</v>
      </c>
      <c r="B354" s="476" t="s">
        <v>471</v>
      </c>
      <c r="C354" s="475" t="s">
        <v>472</v>
      </c>
      <c r="D354" s="491">
        <v>0.22500000000000001</v>
      </c>
      <c r="E354" s="445"/>
      <c r="F354" s="445"/>
    </row>
    <row r="355" spans="1:6" s="443" customFormat="1" x14ac:dyDescent="0.25">
      <c r="A355" s="473">
        <v>88316</v>
      </c>
      <c r="B355" s="476" t="s">
        <v>473</v>
      </c>
      <c r="C355" s="475" t="s">
        <v>472</v>
      </c>
      <c r="D355" s="491">
        <v>0.161</v>
      </c>
      <c r="E355" s="445"/>
      <c r="F355" s="445"/>
    </row>
    <row r="356" spans="1:6" s="443" customFormat="1" x14ac:dyDescent="0.25">
      <c r="A356" s="465"/>
      <c r="B356" s="466"/>
      <c r="C356" s="467"/>
      <c r="D356" s="492"/>
      <c r="E356" s="445"/>
      <c r="F356" s="445"/>
    </row>
    <row r="357" spans="1:6" s="443" customFormat="1" ht="36" x14ac:dyDescent="0.25">
      <c r="A357" s="469">
        <v>96525</v>
      </c>
      <c r="B357" s="470" t="s">
        <v>975</v>
      </c>
      <c r="C357" s="471" t="s">
        <v>470</v>
      </c>
      <c r="D357" s="472" t="s">
        <v>285</v>
      </c>
      <c r="E357" s="445"/>
      <c r="F357" s="445"/>
    </row>
    <row r="358" spans="1:6" s="443" customFormat="1" x14ac:dyDescent="0.25">
      <c r="A358" s="473">
        <v>88309</v>
      </c>
      <c r="B358" s="476" t="s">
        <v>471</v>
      </c>
      <c r="C358" s="475" t="s">
        <v>472</v>
      </c>
      <c r="D358" s="480">
        <v>0.104</v>
      </c>
      <c r="E358" s="445"/>
      <c r="F358" s="445"/>
    </row>
    <row r="359" spans="1:6" s="443" customFormat="1" x14ac:dyDescent="0.25">
      <c r="A359" s="473">
        <v>88316</v>
      </c>
      <c r="B359" s="476" t="s">
        <v>473</v>
      </c>
      <c r="C359" s="475" t="s">
        <v>472</v>
      </c>
      <c r="D359" s="480">
        <v>7.3999999999999996E-2</v>
      </c>
      <c r="E359" s="445"/>
      <c r="F359" s="445"/>
    </row>
    <row r="360" spans="1:6" s="443" customFormat="1" ht="36" x14ac:dyDescent="0.25">
      <c r="A360" s="473">
        <v>96245</v>
      </c>
      <c r="B360" s="476" t="s">
        <v>976</v>
      </c>
      <c r="C360" s="475" t="s">
        <v>477</v>
      </c>
      <c r="D360" s="480">
        <v>0.30399999999999999</v>
      </c>
      <c r="E360" s="445"/>
      <c r="F360" s="445"/>
    </row>
    <row r="361" spans="1:6" s="443" customFormat="1" ht="36" x14ac:dyDescent="0.25">
      <c r="A361" s="473">
        <v>96246</v>
      </c>
      <c r="B361" s="476" t="s">
        <v>977</v>
      </c>
      <c r="C361" s="475" t="s">
        <v>479</v>
      </c>
      <c r="D361" s="480">
        <v>0.125</v>
      </c>
      <c r="E361" s="445"/>
      <c r="F361" s="445"/>
    </row>
    <row r="362" spans="1:6" s="443" customFormat="1" x14ac:dyDescent="0.25">
      <c r="A362" s="465"/>
      <c r="B362" s="466"/>
      <c r="C362" s="467"/>
      <c r="D362" s="492"/>
      <c r="E362" s="445"/>
      <c r="F362" s="445"/>
    </row>
    <row r="363" spans="1:6" s="443" customFormat="1" ht="68.400000000000006" x14ac:dyDescent="0.25">
      <c r="A363" s="518">
        <v>93367</v>
      </c>
      <c r="B363" s="519" t="s">
        <v>978</v>
      </c>
      <c r="C363" s="520" t="s">
        <v>470</v>
      </c>
      <c r="D363" s="521" t="s">
        <v>285</v>
      </c>
      <c r="E363" s="445"/>
      <c r="F363" s="445"/>
    </row>
    <row r="364" spans="1:6" s="443" customFormat="1" ht="36" x14ac:dyDescent="0.25">
      <c r="A364" s="473">
        <v>5631</v>
      </c>
      <c r="B364" s="476" t="s">
        <v>979</v>
      </c>
      <c r="C364" s="475" t="s">
        <v>477</v>
      </c>
      <c r="D364" s="480">
        <v>3.9E-2</v>
      </c>
      <c r="E364" s="445"/>
      <c r="F364" s="445"/>
    </row>
    <row r="365" spans="1:6" s="443" customFormat="1" ht="36" x14ac:dyDescent="0.25">
      <c r="A365" s="473">
        <v>5632</v>
      </c>
      <c r="B365" s="476" t="s">
        <v>980</v>
      </c>
      <c r="C365" s="475" t="s">
        <v>479</v>
      </c>
      <c r="D365" s="480">
        <v>5.0999999999999997E-2</v>
      </c>
      <c r="E365" s="445"/>
      <c r="F365" s="445"/>
    </row>
    <row r="366" spans="1:6" s="443" customFormat="1" x14ac:dyDescent="0.25">
      <c r="A366" s="473">
        <v>88316</v>
      </c>
      <c r="B366" s="476" t="s">
        <v>473</v>
      </c>
      <c r="C366" s="475" t="s">
        <v>472</v>
      </c>
      <c r="D366" s="480">
        <v>3.9E-2</v>
      </c>
      <c r="E366" s="445"/>
      <c r="F366" s="445"/>
    </row>
    <row r="367" spans="1:6" s="443" customFormat="1" ht="36" x14ac:dyDescent="0.25">
      <c r="A367" s="473">
        <v>91533</v>
      </c>
      <c r="B367" s="476" t="s">
        <v>981</v>
      </c>
      <c r="C367" s="475" t="s">
        <v>477</v>
      </c>
      <c r="D367" s="480">
        <v>9.4E-2</v>
      </c>
      <c r="E367" s="445"/>
      <c r="F367" s="445"/>
    </row>
    <row r="368" spans="1:6" s="443" customFormat="1" ht="36" x14ac:dyDescent="0.25">
      <c r="A368" s="473">
        <v>91534</v>
      </c>
      <c r="B368" s="476" t="s">
        <v>982</v>
      </c>
      <c r="C368" s="475" t="s">
        <v>479</v>
      </c>
      <c r="D368" s="480">
        <v>8.6999999999999994E-2</v>
      </c>
      <c r="E368" s="445"/>
      <c r="F368" s="445"/>
    </row>
    <row r="369" spans="1:6" s="443" customFormat="1" ht="24" x14ac:dyDescent="0.25">
      <c r="A369" s="473">
        <v>95606</v>
      </c>
      <c r="B369" s="476" t="s">
        <v>983</v>
      </c>
      <c r="C369" s="475" t="s">
        <v>470</v>
      </c>
      <c r="D369" s="480">
        <v>1</v>
      </c>
      <c r="E369" s="445"/>
      <c r="F369" s="445"/>
    </row>
    <row r="370" spans="1:6" s="443" customFormat="1" x14ac:dyDescent="0.25">
      <c r="A370" s="465"/>
      <c r="B370" s="466"/>
      <c r="C370" s="467"/>
      <c r="D370" s="492"/>
      <c r="E370" s="445"/>
      <c r="F370" s="445"/>
    </row>
    <row r="371" spans="1:6" s="443" customFormat="1" ht="34.200000000000003" x14ac:dyDescent="0.25">
      <c r="A371" s="518">
        <v>96558</v>
      </c>
      <c r="B371" s="519" t="s">
        <v>984</v>
      </c>
      <c r="C371" s="520" t="s">
        <v>470</v>
      </c>
      <c r="D371" s="521" t="s">
        <v>285</v>
      </c>
      <c r="E371" s="445"/>
      <c r="F371" s="445"/>
    </row>
    <row r="372" spans="1:6" s="443" customFormat="1" ht="36" x14ac:dyDescent="0.25">
      <c r="A372" s="473">
        <v>1525</v>
      </c>
      <c r="B372" s="476" t="s">
        <v>916</v>
      </c>
      <c r="C372" s="475" t="s">
        <v>470</v>
      </c>
      <c r="D372" s="480">
        <v>1.1499999999999999</v>
      </c>
      <c r="E372" s="445"/>
      <c r="F372" s="445"/>
    </row>
    <row r="373" spans="1:6" s="443" customFormat="1" x14ac:dyDescent="0.25">
      <c r="A373" s="473">
        <v>88309</v>
      </c>
      <c r="B373" s="476" t="s">
        <v>471</v>
      </c>
      <c r="C373" s="475" t="s">
        <v>472</v>
      </c>
      <c r="D373" s="480">
        <v>0.49299999999999999</v>
      </c>
      <c r="E373" s="445"/>
      <c r="F373" s="445"/>
    </row>
    <row r="374" spans="1:6" s="443" customFormat="1" x14ac:dyDescent="0.25">
      <c r="A374" s="473">
        <v>88316</v>
      </c>
      <c r="B374" s="476" t="s">
        <v>473</v>
      </c>
      <c r="C374" s="475" t="s">
        <v>472</v>
      </c>
      <c r="D374" s="480">
        <v>0.74</v>
      </c>
      <c r="E374" s="445"/>
      <c r="F374" s="445"/>
    </row>
    <row r="375" spans="1:6" s="443" customFormat="1" ht="36" x14ac:dyDescent="0.25">
      <c r="A375" s="473">
        <v>90586</v>
      </c>
      <c r="B375" s="476" t="s">
        <v>639</v>
      </c>
      <c r="C375" s="475" t="s">
        <v>477</v>
      </c>
      <c r="D375" s="480">
        <v>0.12</v>
      </c>
      <c r="E375" s="445"/>
      <c r="F375" s="445"/>
    </row>
    <row r="376" spans="1:6" s="443" customFormat="1" ht="36" x14ac:dyDescent="0.25">
      <c r="A376" s="473">
        <v>90587</v>
      </c>
      <c r="B376" s="476" t="s">
        <v>640</v>
      </c>
      <c r="C376" s="475" t="s">
        <v>479</v>
      </c>
      <c r="D376" s="480">
        <v>0.126</v>
      </c>
      <c r="E376" s="445"/>
      <c r="F376" s="445"/>
    </row>
    <row r="377" spans="1:6" s="443" customFormat="1" x14ac:dyDescent="0.25">
      <c r="A377" s="465"/>
      <c r="B377" s="466"/>
      <c r="C377" s="467"/>
      <c r="D377" s="492"/>
      <c r="E377" s="445"/>
      <c r="F377" s="445"/>
    </row>
    <row r="378" spans="1:6" s="443" customFormat="1" ht="34.200000000000003" x14ac:dyDescent="0.25">
      <c r="A378" s="518">
        <v>96530</v>
      </c>
      <c r="B378" s="519" t="s">
        <v>985</v>
      </c>
      <c r="C378" s="520" t="s">
        <v>468</v>
      </c>
      <c r="D378" s="520" t="s">
        <v>285</v>
      </c>
      <c r="E378" s="445"/>
      <c r="F378" s="445"/>
    </row>
    <row r="379" spans="1:6" s="443" customFormat="1" ht="24" x14ac:dyDescent="0.25">
      <c r="A379" s="473">
        <v>2692</v>
      </c>
      <c r="B379" s="476" t="s">
        <v>621</v>
      </c>
      <c r="C379" s="475" t="s">
        <v>484</v>
      </c>
      <c r="D379" s="480">
        <v>1.7000000000000001E-2</v>
      </c>
      <c r="E379" s="445"/>
      <c r="F379" s="445"/>
    </row>
    <row r="380" spans="1:6" s="443" customFormat="1" ht="24" x14ac:dyDescent="0.25">
      <c r="A380" s="473">
        <v>4491</v>
      </c>
      <c r="B380" s="476" t="s">
        <v>649</v>
      </c>
      <c r="C380" s="475" t="s">
        <v>492</v>
      </c>
      <c r="D380" s="480">
        <v>2.2440000000000002</v>
      </c>
      <c r="E380" s="445"/>
      <c r="F380" s="445"/>
    </row>
    <row r="381" spans="1:6" s="443" customFormat="1" ht="24" x14ac:dyDescent="0.25">
      <c r="A381" s="473">
        <v>4517</v>
      </c>
      <c r="B381" s="476" t="s">
        <v>622</v>
      </c>
      <c r="C381" s="475" t="s">
        <v>492</v>
      </c>
      <c r="D381" s="480">
        <v>2.1040000000000001</v>
      </c>
      <c r="E381" s="445"/>
      <c r="F381" s="445"/>
    </row>
    <row r="382" spans="1:6" s="443" customFormat="1" x14ac:dyDescent="0.25">
      <c r="A382" s="473">
        <v>5073</v>
      </c>
      <c r="B382" s="476" t="s">
        <v>623</v>
      </c>
      <c r="C382" s="475" t="s">
        <v>482</v>
      </c>
      <c r="D382" s="480">
        <v>9.5000000000000001E-2</v>
      </c>
      <c r="E382" s="445"/>
      <c r="F382" s="445"/>
    </row>
    <row r="383" spans="1:6" s="443" customFormat="1" ht="24" x14ac:dyDescent="0.25">
      <c r="A383" s="473">
        <v>6189</v>
      </c>
      <c r="B383" s="476" t="s">
        <v>625</v>
      </c>
      <c r="C383" s="475" t="s">
        <v>492</v>
      </c>
      <c r="D383" s="480">
        <v>3.74</v>
      </c>
      <c r="E383" s="445"/>
      <c r="F383" s="445"/>
    </row>
    <row r="384" spans="1:6" s="443" customFormat="1" ht="24" x14ac:dyDescent="0.25">
      <c r="A384" s="473">
        <v>40304</v>
      </c>
      <c r="B384" s="476" t="s">
        <v>626</v>
      </c>
      <c r="C384" s="475" t="s">
        <v>482</v>
      </c>
      <c r="D384" s="480">
        <v>3.4000000000000002E-2</v>
      </c>
      <c r="E384" s="445"/>
      <c r="F384" s="445"/>
    </row>
    <row r="385" spans="1:6" s="443" customFormat="1" ht="24" x14ac:dyDescent="0.25">
      <c r="A385" s="473">
        <v>88239</v>
      </c>
      <c r="B385" s="476" t="s">
        <v>627</v>
      </c>
      <c r="C385" s="475" t="s">
        <v>472</v>
      </c>
      <c r="D385" s="480">
        <v>0.55500000000000005</v>
      </c>
      <c r="E385" s="445"/>
      <c r="F385" s="445"/>
    </row>
    <row r="386" spans="1:6" s="443" customFormat="1" ht="24" x14ac:dyDescent="0.25">
      <c r="A386" s="473">
        <v>88262</v>
      </c>
      <c r="B386" s="476" t="s">
        <v>552</v>
      </c>
      <c r="C386" s="475" t="s">
        <v>472</v>
      </c>
      <c r="D386" s="480">
        <v>1.5660000000000001</v>
      </c>
      <c r="E386" s="445"/>
      <c r="F386" s="445"/>
    </row>
    <row r="387" spans="1:6" s="443" customFormat="1" ht="36" x14ac:dyDescent="0.25">
      <c r="A387" s="473">
        <v>91692</v>
      </c>
      <c r="B387" s="476" t="s">
        <v>628</v>
      </c>
      <c r="C387" s="475" t="s">
        <v>477</v>
      </c>
      <c r="D387" s="480">
        <v>6.2E-2</v>
      </c>
      <c r="E387" s="445"/>
      <c r="F387" s="445"/>
    </row>
    <row r="388" spans="1:6" s="443" customFormat="1" ht="36" x14ac:dyDescent="0.25">
      <c r="A388" s="473">
        <v>91693</v>
      </c>
      <c r="B388" s="476" t="s">
        <v>629</v>
      </c>
      <c r="C388" s="475" t="s">
        <v>479</v>
      </c>
      <c r="D388" s="480">
        <v>5.2999999999999999E-2</v>
      </c>
      <c r="E388" s="445"/>
      <c r="F388" s="445"/>
    </row>
    <row r="389" spans="1:6" s="443" customFormat="1" x14ac:dyDescent="0.25">
      <c r="A389" s="465"/>
      <c r="B389" s="466"/>
      <c r="C389" s="467"/>
      <c r="D389" s="492"/>
      <c r="E389" s="445"/>
      <c r="F389" s="445"/>
    </row>
    <row r="390" spans="1:6" s="443" customFormat="1" ht="45.6" x14ac:dyDescent="0.25">
      <c r="A390" s="518">
        <v>96557</v>
      </c>
      <c r="B390" s="519" t="s">
        <v>986</v>
      </c>
      <c r="C390" s="520" t="s">
        <v>470</v>
      </c>
      <c r="D390" s="520" t="s">
        <v>285</v>
      </c>
      <c r="E390" s="445"/>
      <c r="F390" s="445"/>
    </row>
    <row r="391" spans="1:6" s="443" customFormat="1" ht="36" x14ac:dyDescent="0.25">
      <c r="A391" s="473">
        <v>1525</v>
      </c>
      <c r="B391" s="476" t="s">
        <v>916</v>
      </c>
      <c r="C391" s="475" t="s">
        <v>470</v>
      </c>
      <c r="D391" s="480">
        <v>1.1499999999999999</v>
      </c>
      <c r="E391" s="445"/>
      <c r="F391" s="445"/>
    </row>
    <row r="392" spans="1:6" s="443" customFormat="1" x14ac:dyDescent="0.25">
      <c r="A392" s="473">
        <v>88309</v>
      </c>
      <c r="B392" s="476" t="s">
        <v>471</v>
      </c>
      <c r="C392" s="475" t="s">
        <v>472</v>
      </c>
      <c r="D392" s="480">
        <v>0.36299999999999999</v>
      </c>
      <c r="E392" s="445"/>
      <c r="F392" s="445"/>
    </row>
    <row r="393" spans="1:6" s="443" customFormat="1" x14ac:dyDescent="0.25">
      <c r="A393" s="473">
        <v>88316</v>
      </c>
      <c r="B393" s="476" t="s">
        <v>473</v>
      </c>
      <c r="C393" s="475" t="s">
        <v>472</v>
      </c>
      <c r="D393" s="480">
        <v>0.54400000000000004</v>
      </c>
      <c r="E393" s="445"/>
      <c r="F393" s="445"/>
    </row>
    <row r="394" spans="1:6" s="443" customFormat="1" ht="36" x14ac:dyDescent="0.25">
      <c r="A394" s="473">
        <v>90586</v>
      </c>
      <c r="B394" s="476" t="s">
        <v>639</v>
      </c>
      <c r="C394" s="475" t="s">
        <v>477</v>
      </c>
      <c r="D394" s="480">
        <v>8.7999999999999995E-2</v>
      </c>
      <c r="E394" s="445"/>
      <c r="F394" s="445"/>
    </row>
    <row r="395" spans="1:6" s="443" customFormat="1" ht="36" x14ac:dyDescent="0.25">
      <c r="A395" s="473">
        <v>90587</v>
      </c>
      <c r="B395" s="476" t="s">
        <v>640</v>
      </c>
      <c r="C395" s="475" t="s">
        <v>479</v>
      </c>
      <c r="D395" s="480">
        <v>9.2999999999999999E-2</v>
      </c>
      <c r="E395" s="445"/>
      <c r="F395" s="445"/>
    </row>
    <row r="396" spans="1:6" s="443" customFormat="1" x14ac:dyDescent="0.25">
      <c r="A396" s="465"/>
      <c r="B396" s="466"/>
      <c r="C396" s="467"/>
      <c r="D396" s="492"/>
      <c r="E396" s="445"/>
      <c r="F396" s="445"/>
    </row>
    <row r="397" spans="1:6" s="443" customFormat="1" x14ac:dyDescent="0.25">
      <c r="A397" s="465"/>
      <c r="B397" s="466"/>
      <c r="C397" s="467"/>
      <c r="D397" s="492"/>
      <c r="E397" s="445"/>
      <c r="F397" s="445"/>
    </row>
    <row r="398" spans="1:6" s="443" customFormat="1" ht="57" x14ac:dyDescent="0.25">
      <c r="A398" s="518">
        <v>92726</v>
      </c>
      <c r="B398" s="519" t="s">
        <v>987</v>
      </c>
      <c r="C398" s="520" t="s">
        <v>470</v>
      </c>
      <c r="D398" s="520" t="s">
        <v>285</v>
      </c>
      <c r="E398" s="445"/>
      <c r="F398" s="445"/>
    </row>
    <row r="399" spans="1:6" s="443" customFormat="1" ht="36" x14ac:dyDescent="0.25">
      <c r="A399" s="473">
        <v>1524</v>
      </c>
      <c r="B399" s="476" t="s">
        <v>988</v>
      </c>
      <c r="C399" s="475" t="s">
        <v>470</v>
      </c>
      <c r="D399" s="480">
        <v>1.103</v>
      </c>
      <c r="E399" s="445"/>
      <c r="F399" s="445"/>
    </row>
    <row r="400" spans="1:6" s="443" customFormat="1" ht="24" x14ac:dyDescent="0.25">
      <c r="A400" s="473">
        <v>88262</v>
      </c>
      <c r="B400" s="476" t="s">
        <v>552</v>
      </c>
      <c r="C400" s="475" t="s">
        <v>472</v>
      </c>
      <c r="D400" s="480">
        <v>8.5000000000000006E-2</v>
      </c>
      <c r="E400" s="445"/>
      <c r="F400" s="445"/>
    </row>
    <row r="401" spans="1:6" s="443" customFormat="1" x14ac:dyDescent="0.25">
      <c r="A401" s="473">
        <v>88309</v>
      </c>
      <c r="B401" s="476" t="s">
        <v>471</v>
      </c>
      <c r="C401" s="475" t="s">
        <v>472</v>
      </c>
      <c r="D401" s="480">
        <v>0.51200000000000001</v>
      </c>
      <c r="E401" s="445"/>
      <c r="F401" s="445"/>
    </row>
    <row r="402" spans="1:6" s="443" customFormat="1" x14ac:dyDescent="0.25">
      <c r="A402" s="473">
        <v>88316</v>
      </c>
      <c r="B402" s="476" t="s">
        <v>473</v>
      </c>
      <c r="C402" s="475" t="s">
        <v>472</v>
      </c>
      <c r="D402" s="480">
        <v>0.58599999999999997</v>
      </c>
      <c r="E402" s="445"/>
      <c r="F402" s="445"/>
    </row>
    <row r="403" spans="1:6" s="443" customFormat="1" ht="36" x14ac:dyDescent="0.25">
      <c r="A403" s="473">
        <v>90586</v>
      </c>
      <c r="B403" s="476" t="s">
        <v>639</v>
      </c>
      <c r="C403" s="475" t="s">
        <v>477</v>
      </c>
      <c r="D403" s="480">
        <v>4.3999999999999997E-2</v>
      </c>
      <c r="E403" s="445"/>
      <c r="F403" s="445"/>
    </row>
    <row r="404" spans="1:6" s="443" customFormat="1" ht="36" x14ac:dyDescent="0.25">
      <c r="A404" s="473">
        <v>90587</v>
      </c>
      <c r="B404" s="476" t="s">
        <v>640</v>
      </c>
      <c r="C404" s="475" t="s">
        <v>479</v>
      </c>
      <c r="D404" s="480">
        <v>0.127</v>
      </c>
      <c r="E404" s="445"/>
      <c r="F404" s="445"/>
    </row>
    <row r="405" spans="1:6" s="443" customFormat="1" x14ac:dyDescent="0.25">
      <c r="A405" s="465"/>
      <c r="B405" s="466"/>
      <c r="C405" s="467"/>
      <c r="D405" s="492"/>
      <c r="E405" s="445"/>
      <c r="F405" s="445"/>
    </row>
    <row r="406" spans="1:6" s="443" customFormat="1" x14ac:dyDescent="0.25">
      <c r="A406" s="465"/>
      <c r="B406" s="466"/>
      <c r="C406" s="467"/>
      <c r="D406" s="492"/>
      <c r="E406" s="445"/>
      <c r="F406" s="445"/>
    </row>
    <row r="407" spans="1:6" s="443" customFormat="1" ht="34.200000000000003" x14ac:dyDescent="0.25">
      <c r="A407" s="518">
        <v>92267</v>
      </c>
      <c r="B407" s="519" t="s">
        <v>989</v>
      </c>
      <c r="C407" s="520" t="s">
        <v>468</v>
      </c>
      <c r="D407" s="520" t="s">
        <v>285</v>
      </c>
      <c r="E407" s="445"/>
      <c r="F407" s="445"/>
    </row>
    <row r="408" spans="1:6" s="443" customFormat="1" ht="24" x14ac:dyDescent="0.25">
      <c r="A408" s="473">
        <v>1358</v>
      </c>
      <c r="B408" s="476" t="s">
        <v>873</v>
      </c>
      <c r="C408" s="475" t="s">
        <v>468</v>
      </c>
      <c r="D408" s="480">
        <v>1.05</v>
      </c>
      <c r="E408" s="445"/>
      <c r="F408" s="445"/>
    </row>
    <row r="409" spans="1:6" s="443" customFormat="1" ht="24" x14ac:dyDescent="0.25">
      <c r="A409" s="473">
        <v>88239</v>
      </c>
      <c r="B409" s="476" t="s">
        <v>627</v>
      </c>
      <c r="C409" s="475" t="s">
        <v>472</v>
      </c>
      <c r="D409" s="480">
        <v>6.0000000000000001E-3</v>
      </c>
      <c r="E409" s="445"/>
      <c r="F409" s="445"/>
    </row>
    <row r="410" spans="1:6" s="443" customFormat="1" ht="24" x14ac:dyDescent="0.25">
      <c r="A410" s="473">
        <v>88262</v>
      </c>
      <c r="B410" s="476" t="s">
        <v>552</v>
      </c>
      <c r="C410" s="475" t="s">
        <v>472</v>
      </c>
      <c r="D410" s="480">
        <v>2.8000000000000001E-2</v>
      </c>
      <c r="E410" s="445"/>
      <c r="F410" s="445"/>
    </row>
    <row r="411" spans="1:6" s="443" customFormat="1" ht="36" x14ac:dyDescent="0.25">
      <c r="A411" s="473">
        <v>91692</v>
      </c>
      <c r="B411" s="476" t="s">
        <v>628</v>
      </c>
      <c r="C411" s="475" t="s">
        <v>477</v>
      </c>
      <c r="D411" s="480">
        <v>5.0000000000000001E-3</v>
      </c>
      <c r="E411" s="445"/>
      <c r="F411" s="445"/>
    </row>
    <row r="412" spans="1:6" s="443" customFormat="1" ht="36" x14ac:dyDescent="0.25">
      <c r="A412" s="473">
        <v>91693</v>
      </c>
      <c r="B412" s="476" t="s">
        <v>629</v>
      </c>
      <c r="C412" s="475" t="s">
        <v>479</v>
      </c>
      <c r="D412" s="480">
        <v>1E-3</v>
      </c>
      <c r="E412" s="445"/>
      <c r="F412" s="445"/>
    </row>
    <row r="413" spans="1:6" s="443" customFormat="1" x14ac:dyDescent="0.25">
      <c r="A413" s="465"/>
      <c r="B413" s="466"/>
      <c r="C413" s="467"/>
      <c r="D413" s="492"/>
      <c r="E413" s="445"/>
      <c r="F413" s="445"/>
    </row>
    <row r="414" spans="1:6" s="443" customFormat="1" x14ac:dyDescent="0.25">
      <c r="A414" s="465"/>
      <c r="B414" s="466"/>
      <c r="C414" s="467"/>
      <c r="D414" s="492"/>
      <c r="E414" s="445"/>
      <c r="F414" s="445"/>
    </row>
    <row r="415" spans="1:6" s="443" customFormat="1" ht="68.400000000000006" x14ac:dyDescent="0.25">
      <c r="A415" s="518">
        <v>87503</v>
      </c>
      <c r="B415" s="519" t="s">
        <v>990</v>
      </c>
      <c r="C415" s="520" t="s">
        <v>468</v>
      </c>
      <c r="D415" s="520" t="s">
        <v>285</v>
      </c>
      <c r="E415" s="445"/>
      <c r="F415" s="445"/>
    </row>
    <row r="416" spans="1:6" s="443" customFormat="1" ht="24" x14ac:dyDescent="0.25">
      <c r="A416" s="473">
        <v>7266</v>
      </c>
      <c r="B416" s="476" t="s">
        <v>991</v>
      </c>
      <c r="C416" s="475" t="s">
        <v>992</v>
      </c>
      <c r="D416" s="480">
        <v>2.793E-2</v>
      </c>
      <c r="E416" s="445"/>
      <c r="F416" s="445"/>
    </row>
    <row r="417" spans="1:6" s="443" customFormat="1" ht="36" x14ac:dyDescent="0.25">
      <c r="A417" s="473">
        <v>34557</v>
      </c>
      <c r="B417" s="476" t="s">
        <v>993</v>
      </c>
      <c r="C417" s="475" t="s">
        <v>492</v>
      </c>
      <c r="D417" s="480">
        <v>0.42</v>
      </c>
      <c r="E417" s="445"/>
      <c r="F417" s="445"/>
    </row>
    <row r="418" spans="1:6" s="443" customFormat="1" x14ac:dyDescent="0.25">
      <c r="A418" s="473">
        <v>37395</v>
      </c>
      <c r="B418" s="476" t="s">
        <v>644</v>
      </c>
      <c r="C418" s="475" t="s">
        <v>645</v>
      </c>
      <c r="D418" s="480">
        <v>5.0000000000000001E-3</v>
      </c>
      <c r="E418" s="445"/>
      <c r="F418" s="445"/>
    </row>
    <row r="419" spans="1:6" s="443" customFormat="1" ht="48" x14ac:dyDescent="0.25">
      <c r="A419" s="473">
        <v>87292</v>
      </c>
      <c r="B419" s="476" t="s">
        <v>646</v>
      </c>
      <c r="C419" s="475" t="s">
        <v>470</v>
      </c>
      <c r="D419" s="480">
        <v>9.7999999999999997E-3</v>
      </c>
      <c r="E419" s="445"/>
      <c r="F419" s="445"/>
    </row>
    <row r="420" spans="1:6" s="443" customFormat="1" x14ac:dyDescent="0.25">
      <c r="A420" s="473">
        <v>88309</v>
      </c>
      <c r="B420" s="476" t="s">
        <v>471</v>
      </c>
      <c r="C420" s="475" t="s">
        <v>472</v>
      </c>
      <c r="D420" s="480">
        <v>1.37</v>
      </c>
      <c r="E420" s="445"/>
      <c r="F420" s="445"/>
    </row>
    <row r="421" spans="1:6" s="443" customFormat="1" x14ac:dyDescent="0.25">
      <c r="A421" s="473">
        <v>88316</v>
      </c>
      <c r="B421" s="476" t="s">
        <v>473</v>
      </c>
      <c r="C421" s="475" t="s">
        <v>472</v>
      </c>
      <c r="D421" s="480">
        <v>0.68500000000000005</v>
      </c>
      <c r="E421" s="445"/>
      <c r="F421" s="445"/>
    </row>
    <row r="422" spans="1:6" s="443" customFormat="1" x14ac:dyDescent="0.25">
      <c r="A422" s="465"/>
      <c r="B422" s="466"/>
      <c r="C422" s="467"/>
      <c r="D422" s="492"/>
      <c r="E422" s="445"/>
      <c r="F422" s="445"/>
    </row>
    <row r="423" spans="1:6" s="443" customFormat="1" ht="68.400000000000006" x14ac:dyDescent="0.25">
      <c r="A423" s="518">
        <v>87525</v>
      </c>
      <c r="B423" s="519" t="s">
        <v>994</v>
      </c>
      <c r="C423" s="520" t="s">
        <v>468</v>
      </c>
      <c r="D423" s="520" t="s">
        <v>285</v>
      </c>
      <c r="E423" s="445"/>
      <c r="F423" s="445"/>
    </row>
    <row r="424" spans="1:6" s="443" customFormat="1" ht="24" x14ac:dyDescent="0.25">
      <c r="A424" s="473">
        <v>7267</v>
      </c>
      <c r="B424" s="476" t="s">
        <v>642</v>
      </c>
      <c r="C424" s="475" t="s">
        <v>499</v>
      </c>
      <c r="D424" s="480">
        <v>56.62</v>
      </c>
      <c r="E424" s="445"/>
      <c r="F424" s="445"/>
    </row>
    <row r="425" spans="1:6" s="443" customFormat="1" ht="36" x14ac:dyDescent="0.25">
      <c r="A425" s="473">
        <v>34547</v>
      </c>
      <c r="B425" s="476" t="s">
        <v>643</v>
      </c>
      <c r="C425" s="475" t="s">
        <v>492</v>
      </c>
      <c r="D425" s="480">
        <v>0.80500000000000005</v>
      </c>
      <c r="E425" s="445"/>
      <c r="F425" s="445"/>
    </row>
    <row r="426" spans="1:6" s="443" customFormat="1" x14ac:dyDescent="0.25">
      <c r="A426" s="473">
        <v>37395</v>
      </c>
      <c r="B426" s="476" t="s">
        <v>644</v>
      </c>
      <c r="C426" s="475" t="s">
        <v>645</v>
      </c>
      <c r="D426" s="480">
        <v>1.9300000000000001E-2</v>
      </c>
      <c r="E426" s="445"/>
      <c r="F426" s="445"/>
    </row>
    <row r="427" spans="1:6" s="443" customFormat="1" ht="48" x14ac:dyDescent="0.25">
      <c r="A427" s="473">
        <v>87292</v>
      </c>
      <c r="B427" s="476" t="s">
        <v>646</v>
      </c>
      <c r="C427" s="475" t="s">
        <v>470</v>
      </c>
      <c r="D427" s="480">
        <v>1.35E-2</v>
      </c>
      <c r="E427" s="445"/>
      <c r="F427" s="445"/>
    </row>
    <row r="428" spans="1:6" s="443" customFormat="1" x14ac:dyDescent="0.25">
      <c r="A428" s="473">
        <v>88309</v>
      </c>
      <c r="B428" s="476" t="s">
        <v>471</v>
      </c>
      <c r="C428" s="475" t="s">
        <v>472</v>
      </c>
      <c r="D428" s="480">
        <v>2.7229999999999999</v>
      </c>
      <c r="E428" s="445"/>
      <c r="F428" s="445"/>
    </row>
    <row r="429" spans="1:6" s="443" customFormat="1" x14ac:dyDescent="0.25">
      <c r="A429" s="473">
        <v>88316</v>
      </c>
      <c r="B429" s="476" t="s">
        <v>473</v>
      </c>
      <c r="C429" s="475" t="s">
        <v>472</v>
      </c>
      <c r="D429" s="480">
        <v>1.3620000000000001</v>
      </c>
      <c r="E429" s="445"/>
      <c r="F429" s="445"/>
    </row>
    <row r="430" spans="1:6" s="443" customFormat="1" x14ac:dyDescent="0.25">
      <c r="A430" s="465"/>
      <c r="B430" s="466"/>
      <c r="C430" s="467"/>
      <c r="D430" s="492"/>
      <c r="E430" s="445"/>
      <c r="F430" s="445"/>
    </row>
    <row r="431" spans="1:6" s="443" customFormat="1" ht="22.8" x14ac:dyDescent="0.25">
      <c r="A431" s="518">
        <v>93187</v>
      </c>
      <c r="B431" s="519" t="s">
        <v>995</v>
      </c>
      <c r="C431" s="520" t="s">
        <v>492</v>
      </c>
      <c r="D431" s="520" t="s">
        <v>285</v>
      </c>
      <c r="E431" s="445"/>
      <c r="F431" s="445"/>
    </row>
    <row r="432" spans="1:6" s="443" customFormat="1" ht="24" x14ac:dyDescent="0.25">
      <c r="A432" s="473">
        <v>2692</v>
      </c>
      <c r="B432" s="476" t="s">
        <v>621</v>
      </c>
      <c r="C432" s="475" t="s">
        <v>484</v>
      </c>
      <c r="D432" s="480">
        <v>7.0000000000000001E-3</v>
      </c>
      <c r="E432" s="445"/>
      <c r="F432" s="445"/>
    </row>
    <row r="433" spans="1:6" s="443" customFormat="1" ht="24" x14ac:dyDescent="0.25">
      <c r="A433" s="473">
        <v>4491</v>
      </c>
      <c r="B433" s="476" t="s">
        <v>649</v>
      </c>
      <c r="C433" s="475" t="s">
        <v>492</v>
      </c>
      <c r="D433" s="480">
        <v>0.22</v>
      </c>
      <c r="E433" s="445"/>
      <c r="F433" s="445"/>
    </row>
    <row r="434" spans="1:6" s="443" customFormat="1" ht="36" x14ac:dyDescent="0.25">
      <c r="A434" s="473">
        <v>39017</v>
      </c>
      <c r="B434" s="476" t="s">
        <v>650</v>
      </c>
      <c r="C434" s="475" t="s">
        <v>499</v>
      </c>
      <c r="D434" s="480">
        <v>6</v>
      </c>
      <c r="E434" s="445"/>
      <c r="F434" s="445"/>
    </row>
    <row r="435" spans="1:6" s="443" customFormat="1" x14ac:dyDescent="0.25">
      <c r="A435" s="473">
        <v>88309</v>
      </c>
      <c r="B435" s="476" t="s">
        <v>471</v>
      </c>
      <c r="C435" s="475" t="s">
        <v>472</v>
      </c>
      <c r="D435" s="480">
        <v>0.36</v>
      </c>
      <c r="E435" s="445"/>
      <c r="F435" s="445"/>
    </row>
    <row r="436" spans="1:6" s="443" customFormat="1" x14ac:dyDescent="0.25">
      <c r="A436" s="473">
        <v>88316</v>
      </c>
      <c r="B436" s="476" t="s">
        <v>473</v>
      </c>
      <c r="C436" s="475" t="s">
        <v>472</v>
      </c>
      <c r="D436" s="480">
        <v>0.18</v>
      </c>
      <c r="E436" s="445"/>
      <c r="F436" s="445"/>
    </row>
    <row r="437" spans="1:6" s="443" customFormat="1" ht="24" x14ac:dyDescent="0.25">
      <c r="A437" s="473">
        <v>92270</v>
      </c>
      <c r="B437" s="476" t="s">
        <v>651</v>
      </c>
      <c r="C437" s="475" t="s">
        <v>468</v>
      </c>
      <c r="D437" s="480">
        <v>0.4</v>
      </c>
      <c r="E437" s="445"/>
      <c r="F437" s="445"/>
    </row>
    <row r="438" spans="1:6" s="443" customFormat="1" ht="36" x14ac:dyDescent="0.25">
      <c r="A438" s="473">
        <v>92793</v>
      </c>
      <c r="B438" s="476" t="s">
        <v>996</v>
      </c>
      <c r="C438" s="475" t="s">
        <v>482</v>
      </c>
      <c r="D438" s="480">
        <v>0.79</v>
      </c>
      <c r="E438" s="445"/>
      <c r="F438" s="445"/>
    </row>
    <row r="439" spans="1:6" s="443" customFormat="1" ht="36" x14ac:dyDescent="0.25">
      <c r="A439" s="473">
        <v>94970</v>
      </c>
      <c r="B439" s="476" t="s">
        <v>653</v>
      </c>
      <c r="C439" s="475" t="s">
        <v>470</v>
      </c>
      <c r="D439" s="480">
        <v>2.4E-2</v>
      </c>
      <c r="E439" s="445"/>
      <c r="F439" s="445"/>
    </row>
    <row r="440" spans="1:6" s="443" customFormat="1" x14ac:dyDescent="0.25">
      <c r="A440" s="465"/>
      <c r="B440" s="466"/>
      <c r="C440" s="467"/>
      <c r="D440" s="492"/>
      <c r="E440" s="445"/>
      <c r="F440" s="445"/>
    </row>
    <row r="441" spans="1:6" s="443" customFormat="1" ht="22.8" x14ac:dyDescent="0.25">
      <c r="A441" s="518">
        <v>93189</v>
      </c>
      <c r="B441" s="519" t="s">
        <v>997</v>
      </c>
      <c r="C441" s="520" t="s">
        <v>492</v>
      </c>
      <c r="D441" s="520" t="s">
        <v>285</v>
      </c>
      <c r="E441" s="445"/>
      <c r="F441" s="445"/>
    </row>
    <row r="442" spans="1:6" s="443" customFormat="1" ht="24" x14ac:dyDescent="0.25">
      <c r="A442" s="473">
        <v>2692</v>
      </c>
      <c r="B442" s="476" t="s">
        <v>621</v>
      </c>
      <c r="C442" s="475" t="s">
        <v>484</v>
      </c>
      <c r="D442" s="480">
        <v>7.0000000000000001E-3</v>
      </c>
      <c r="E442" s="445"/>
      <c r="F442" s="445"/>
    </row>
    <row r="443" spans="1:6" s="443" customFormat="1" ht="24" x14ac:dyDescent="0.25">
      <c r="A443" s="473">
        <v>4491</v>
      </c>
      <c r="B443" s="476" t="s">
        <v>649</v>
      </c>
      <c r="C443" s="475" t="s">
        <v>492</v>
      </c>
      <c r="D443" s="480">
        <v>0.379</v>
      </c>
      <c r="E443" s="445"/>
      <c r="F443" s="445"/>
    </row>
    <row r="444" spans="1:6" s="443" customFormat="1" ht="36" x14ac:dyDescent="0.25">
      <c r="A444" s="473">
        <v>39017</v>
      </c>
      <c r="B444" s="476" t="s">
        <v>650</v>
      </c>
      <c r="C444" s="475" t="s">
        <v>499</v>
      </c>
      <c r="D444" s="480">
        <v>6</v>
      </c>
      <c r="E444" s="445"/>
      <c r="F444" s="445"/>
    </row>
    <row r="445" spans="1:6" s="443" customFormat="1" x14ac:dyDescent="0.25">
      <c r="A445" s="473">
        <v>88309</v>
      </c>
      <c r="B445" s="476" t="s">
        <v>471</v>
      </c>
      <c r="C445" s="475" t="s">
        <v>472</v>
      </c>
      <c r="D445" s="480">
        <v>0.35</v>
      </c>
      <c r="E445" s="445"/>
      <c r="F445" s="445"/>
    </row>
    <row r="446" spans="1:6" s="443" customFormat="1" x14ac:dyDescent="0.25">
      <c r="A446" s="473">
        <v>88316</v>
      </c>
      <c r="B446" s="476" t="s">
        <v>473</v>
      </c>
      <c r="C446" s="475" t="s">
        <v>472</v>
      </c>
      <c r="D446" s="480">
        <v>0.17499999999999999</v>
      </c>
      <c r="E446" s="445"/>
      <c r="F446" s="445"/>
    </row>
    <row r="447" spans="1:6" s="443" customFormat="1" ht="24" x14ac:dyDescent="0.25">
      <c r="A447" s="473">
        <v>92270</v>
      </c>
      <c r="B447" s="476" t="s">
        <v>651</v>
      </c>
      <c r="C447" s="475" t="s">
        <v>468</v>
      </c>
      <c r="D447" s="480">
        <v>0.4</v>
      </c>
      <c r="E447" s="445"/>
      <c r="F447" s="445"/>
    </row>
    <row r="448" spans="1:6" s="443" customFormat="1" ht="36" x14ac:dyDescent="0.25">
      <c r="A448" s="473">
        <v>92793</v>
      </c>
      <c r="B448" s="476" t="s">
        <v>996</v>
      </c>
      <c r="C448" s="475" t="s">
        <v>482</v>
      </c>
      <c r="D448" s="480">
        <v>0.79</v>
      </c>
      <c r="E448" s="445"/>
      <c r="F448" s="445"/>
    </row>
    <row r="449" spans="1:6" s="443" customFormat="1" ht="36" x14ac:dyDescent="0.25">
      <c r="A449" s="473">
        <v>94970</v>
      </c>
      <c r="B449" s="476" t="s">
        <v>653</v>
      </c>
      <c r="C449" s="475" t="s">
        <v>470</v>
      </c>
      <c r="D449" s="480">
        <v>2.4E-2</v>
      </c>
      <c r="E449" s="445"/>
      <c r="F449" s="445"/>
    </row>
    <row r="450" spans="1:6" s="443" customFormat="1" x14ac:dyDescent="0.25">
      <c r="A450" s="465"/>
      <c r="B450" s="466"/>
      <c r="C450" s="467"/>
      <c r="D450" s="492"/>
      <c r="E450" s="445"/>
      <c r="F450" s="445"/>
    </row>
    <row r="451" spans="1:6" s="443" customFormat="1" ht="34.200000000000003" x14ac:dyDescent="0.25">
      <c r="A451" s="518">
        <v>93197</v>
      </c>
      <c r="B451" s="519" t="s">
        <v>998</v>
      </c>
      <c r="C451" s="520" t="s">
        <v>492</v>
      </c>
      <c r="D451" s="520" t="s">
        <v>285</v>
      </c>
      <c r="E451" s="445"/>
      <c r="F451" s="445"/>
    </row>
    <row r="452" spans="1:6" s="443" customFormat="1" ht="24" x14ac:dyDescent="0.25">
      <c r="A452" s="473">
        <v>2692</v>
      </c>
      <c r="B452" s="476" t="s">
        <v>621</v>
      </c>
      <c r="C452" s="475" t="s">
        <v>484</v>
      </c>
      <c r="D452" s="480">
        <v>7.0000000000000001E-3</v>
      </c>
      <c r="E452" s="445"/>
      <c r="F452" s="445"/>
    </row>
    <row r="453" spans="1:6" s="443" customFormat="1" ht="36" x14ac:dyDescent="0.25">
      <c r="A453" s="473">
        <v>39017</v>
      </c>
      <c r="B453" s="476" t="s">
        <v>650</v>
      </c>
      <c r="C453" s="475" t="s">
        <v>499</v>
      </c>
      <c r="D453" s="480">
        <v>6</v>
      </c>
      <c r="E453" s="445"/>
      <c r="F453" s="445"/>
    </row>
    <row r="454" spans="1:6" s="443" customFormat="1" x14ac:dyDescent="0.25">
      <c r="A454" s="473">
        <v>88309</v>
      </c>
      <c r="B454" s="476" t="s">
        <v>471</v>
      </c>
      <c r="C454" s="475" t="s">
        <v>472</v>
      </c>
      <c r="D454" s="480">
        <v>0.36</v>
      </c>
      <c r="E454" s="445"/>
      <c r="F454" s="445"/>
    </row>
    <row r="455" spans="1:6" s="443" customFormat="1" x14ac:dyDescent="0.25">
      <c r="A455" s="473">
        <v>88316</v>
      </c>
      <c r="B455" s="476" t="s">
        <v>473</v>
      </c>
      <c r="C455" s="475" t="s">
        <v>472</v>
      </c>
      <c r="D455" s="480">
        <v>0.18</v>
      </c>
      <c r="E455" s="445"/>
      <c r="F455" s="445"/>
    </row>
    <row r="456" spans="1:6" s="443" customFormat="1" ht="24" x14ac:dyDescent="0.25">
      <c r="A456" s="473">
        <v>92270</v>
      </c>
      <c r="B456" s="476" t="s">
        <v>651</v>
      </c>
      <c r="C456" s="475" t="s">
        <v>468</v>
      </c>
      <c r="D456" s="480">
        <v>0.4</v>
      </c>
      <c r="E456" s="445"/>
      <c r="F456" s="445"/>
    </row>
    <row r="457" spans="1:6" s="443" customFormat="1" ht="36" x14ac:dyDescent="0.25">
      <c r="A457" s="473">
        <v>92792</v>
      </c>
      <c r="B457" s="476" t="s">
        <v>652</v>
      </c>
      <c r="C457" s="475" t="s">
        <v>482</v>
      </c>
      <c r="D457" s="480">
        <v>0.49</v>
      </c>
      <c r="E457" s="445"/>
      <c r="F457" s="445"/>
    </row>
    <row r="458" spans="1:6" s="443" customFormat="1" ht="36" x14ac:dyDescent="0.25">
      <c r="A458" s="473">
        <v>94970</v>
      </c>
      <c r="B458" s="476" t="s">
        <v>653</v>
      </c>
      <c r="C458" s="475" t="s">
        <v>470</v>
      </c>
      <c r="D458" s="480">
        <v>2.4E-2</v>
      </c>
      <c r="E458" s="445"/>
      <c r="F458" s="445"/>
    </row>
    <row r="459" spans="1:6" s="443" customFormat="1" x14ac:dyDescent="0.25">
      <c r="A459" s="465"/>
      <c r="B459" s="466"/>
      <c r="C459" s="467"/>
      <c r="D459" s="492"/>
      <c r="E459" s="445"/>
      <c r="F459" s="445"/>
    </row>
    <row r="460" spans="1:6" s="443" customFormat="1" ht="34.200000000000003" x14ac:dyDescent="0.25">
      <c r="A460" s="522" t="s">
        <v>999</v>
      </c>
      <c r="B460" s="523" t="s">
        <v>1000</v>
      </c>
      <c r="C460" s="520" t="s">
        <v>468</v>
      </c>
      <c r="D460" s="520" t="s">
        <v>285</v>
      </c>
      <c r="E460" s="445"/>
      <c r="F460" s="445"/>
    </row>
    <row r="461" spans="1:6" s="443" customFormat="1" x14ac:dyDescent="0.25">
      <c r="A461" s="478" t="s">
        <v>1001</v>
      </c>
      <c r="B461" s="476" t="s">
        <v>1002</v>
      </c>
      <c r="C461" s="475" t="s">
        <v>472</v>
      </c>
      <c r="D461" s="475">
        <v>0.9</v>
      </c>
      <c r="E461" s="445"/>
      <c r="F461" s="445"/>
    </row>
    <row r="462" spans="1:6" s="443" customFormat="1" x14ac:dyDescent="0.25">
      <c r="A462" s="478" t="s">
        <v>661</v>
      </c>
      <c r="B462" s="476" t="s">
        <v>662</v>
      </c>
      <c r="C462" s="475" t="s">
        <v>472</v>
      </c>
      <c r="D462" s="475">
        <v>0.9</v>
      </c>
      <c r="E462" s="445"/>
      <c r="F462" s="445"/>
    </row>
    <row r="463" spans="1:6" s="443" customFormat="1" ht="24" x14ac:dyDescent="0.25">
      <c r="A463" s="478" t="s">
        <v>1003</v>
      </c>
      <c r="B463" s="476" t="s">
        <v>1004</v>
      </c>
      <c r="C463" s="475" t="s">
        <v>482</v>
      </c>
      <c r="D463" s="475">
        <v>0.12</v>
      </c>
      <c r="E463" s="445"/>
      <c r="F463" s="445"/>
    </row>
    <row r="464" spans="1:6" s="443" customFormat="1" x14ac:dyDescent="0.25">
      <c r="A464" s="478" t="s">
        <v>1005</v>
      </c>
      <c r="B464" s="476" t="s">
        <v>1006</v>
      </c>
      <c r="C464" s="475" t="s">
        <v>470</v>
      </c>
      <c r="D464" s="475">
        <v>1.0200000000000001E-2</v>
      </c>
      <c r="E464" s="445"/>
      <c r="F464" s="445"/>
    </row>
    <row r="465" spans="1:6" s="443" customFormat="1" x14ac:dyDescent="0.25">
      <c r="A465" s="493"/>
      <c r="B465" s="494"/>
      <c r="C465" s="495"/>
      <c r="D465" s="495"/>
      <c r="E465" s="445"/>
      <c r="F465" s="445"/>
    </row>
    <row r="466" spans="1:6" s="443" customFormat="1" ht="22.8" x14ac:dyDescent="0.25">
      <c r="A466" s="524">
        <v>92270</v>
      </c>
      <c r="B466" s="523" t="s">
        <v>651</v>
      </c>
      <c r="C466" s="525" t="s">
        <v>635</v>
      </c>
      <c r="D466" s="520" t="s">
        <v>285</v>
      </c>
      <c r="E466" s="445"/>
      <c r="F466" s="445"/>
    </row>
    <row r="467" spans="1:6" s="443" customFormat="1" ht="24" x14ac:dyDescent="0.25">
      <c r="A467" s="473">
        <v>4517</v>
      </c>
      <c r="B467" s="462" t="s">
        <v>622</v>
      </c>
      <c r="C467" s="474" t="s">
        <v>492</v>
      </c>
      <c r="D467" s="474">
        <v>4.1180000000000003</v>
      </c>
      <c r="E467" s="445"/>
      <c r="F467" s="445"/>
    </row>
    <row r="468" spans="1:6" s="443" customFormat="1" x14ac:dyDescent="0.25">
      <c r="A468" s="473">
        <v>5068</v>
      </c>
      <c r="B468" s="462" t="s">
        <v>636</v>
      </c>
      <c r="C468" s="474" t="s">
        <v>482</v>
      </c>
      <c r="D468" s="474">
        <v>3.1E-2</v>
      </c>
      <c r="E468" s="445"/>
      <c r="F468" s="445"/>
    </row>
    <row r="469" spans="1:6" s="443" customFormat="1" ht="24" x14ac:dyDescent="0.25">
      <c r="A469" s="473">
        <v>6189</v>
      </c>
      <c r="B469" s="462" t="s">
        <v>625</v>
      </c>
      <c r="C469" s="474" t="s">
        <v>492</v>
      </c>
      <c r="D469" s="474">
        <v>3.7069999999999999</v>
      </c>
      <c r="E469" s="445"/>
      <c r="F469" s="445"/>
    </row>
    <row r="470" spans="1:6" s="443" customFormat="1" ht="24" x14ac:dyDescent="0.25">
      <c r="A470" s="473">
        <v>88239</v>
      </c>
      <c r="B470" s="462" t="s">
        <v>627</v>
      </c>
      <c r="C470" s="474" t="s">
        <v>472</v>
      </c>
      <c r="D470" s="474">
        <v>8.7999999999999995E-2</v>
      </c>
      <c r="E470" s="445"/>
      <c r="F470" s="445"/>
    </row>
    <row r="471" spans="1:6" s="443" customFormat="1" ht="24" x14ac:dyDescent="0.25">
      <c r="A471" s="473">
        <v>88262</v>
      </c>
      <c r="B471" s="462" t="s">
        <v>552</v>
      </c>
      <c r="C471" s="474" t="s">
        <v>472</v>
      </c>
      <c r="D471" s="474">
        <v>0.438</v>
      </c>
      <c r="E471" s="445"/>
      <c r="F471" s="445"/>
    </row>
    <row r="472" spans="1:6" s="443" customFormat="1" ht="36" x14ac:dyDescent="0.25">
      <c r="A472" s="473">
        <v>91692</v>
      </c>
      <c r="B472" s="462" t="s">
        <v>628</v>
      </c>
      <c r="C472" s="474" t="s">
        <v>477</v>
      </c>
      <c r="D472" s="474">
        <v>0.05</v>
      </c>
      <c r="E472" s="445"/>
      <c r="F472" s="445"/>
    </row>
    <row r="473" spans="1:6" s="443" customFormat="1" ht="36" x14ac:dyDescent="0.25">
      <c r="A473" s="473">
        <v>91693</v>
      </c>
      <c r="B473" s="462" t="s">
        <v>629</v>
      </c>
      <c r="C473" s="474" t="s">
        <v>479</v>
      </c>
      <c r="D473" s="474">
        <v>3.7999999999999999E-2</v>
      </c>
      <c r="E473" s="445"/>
      <c r="F473" s="445"/>
    </row>
    <row r="474" spans="1:6" s="443" customFormat="1" x14ac:dyDescent="0.25">
      <c r="A474" s="493"/>
      <c r="B474" s="494"/>
      <c r="C474" s="495"/>
      <c r="D474" s="495"/>
      <c r="E474" s="445"/>
      <c r="F474" s="445"/>
    </row>
    <row r="475" spans="1:6" s="443" customFormat="1" ht="34.200000000000003" x14ac:dyDescent="0.25">
      <c r="A475" s="518">
        <v>96547</v>
      </c>
      <c r="B475" s="519" t="s">
        <v>1007</v>
      </c>
      <c r="C475" s="520" t="s">
        <v>482</v>
      </c>
      <c r="D475" s="520" t="s">
        <v>285</v>
      </c>
      <c r="E475" s="445"/>
      <c r="F475" s="445"/>
    </row>
    <row r="476" spans="1:6" s="443" customFormat="1" x14ac:dyDescent="0.25">
      <c r="A476" s="473">
        <v>337</v>
      </c>
      <c r="B476" s="462" t="s">
        <v>703</v>
      </c>
      <c r="C476" s="474" t="s">
        <v>482</v>
      </c>
      <c r="D476" s="474">
        <v>2.5000000000000001E-2</v>
      </c>
      <c r="E476" s="445"/>
      <c r="F476" s="445"/>
    </row>
    <row r="477" spans="1:6" s="443" customFormat="1" ht="36" x14ac:dyDescent="0.25">
      <c r="A477" s="473">
        <v>39017</v>
      </c>
      <c r="B477" s="462" t="s">
        <v>650</v>
      </c>
      <c r="C477" s="474" t="s">
        <v>499</v>
      </c>
      <c r="D477" s="474">
        <v>0.30599999999999999</v>
      </c>
      <c r="E477" s="445"/>
      <c r="F477" s="445"/>
    </row>
    <row r="478" spans="1:6" s="443" customFormat="1" ht="24" x14ac:dyDescent="0.25">
      <c r="A478" s="473">
        <v>88238</v>
      </c>
      <c r="B478" s="462" t="s">
        <v>704</v>
      </c>
      <c r="C478" s="474" t="s">
        <v>472</v>
      </c>
      <c r="D478" s="474">
        <v>2.1999999999999999E-2</v>
      </c>
      <c r="E478" s="445"/>
      <c r="F478" s="445"/>
    </row>
    <row r="479" spans="1:6" s="443" customFormat="1" x14ac:dyDescent="0.25">
      <c r="A479" s="473">
        <v>88245</v>
      </c>
      <c r="B479" s="462" t="s">
        <v>705</v>
      </c>
      <c r="C479" s="474" t="s">
        <v>472</v>
      </c>
      <c r="D479" s="474">
        <v>6.8000000000000005E-2</v>
      </c>
      <c r="E479" s="445"/>
      <c r="F479" s="445"/>
    </row>
    <row r="480" spans="1:6" s="443" customFormat="1" ht="36" x14ac:dyDescent="0.25">
      <c r="A480" s="473">
        <v>92795</v>
      </c>
      <c r="B480" s="462" t="s">
        <v>706</v>
      </c>
      <c r="C480" s="474" t="s">
        <v>482</v>
      </c>
      <c r="D480" s="474">
        <v>1</v>
      </c>
      <c r="E480" s="445"/>
      <c r="F480" s="445"/>
    </row>
    <row r="481" spans="1:6" s="443" customFormat="1" x14ac:dyDescent="0.25">
      <c r="A481" s="465"/>
      <c r="B481" s="466"/>
      <c r="C481" s="467"/>
      <c r="D481" s="492"/>
      <c r="E481" s="445"/>
      <c r="F481" s="445"/>
    </row>
    <row r="482" spans="1:6" s="443" customFormat="1" ht="19.2" x14ac:dyDescent="0.25">
      <c r="A482" s="496" t="s">
        <v>1008</v>
      </c>
      <c r="B482" s="497" t="s">
        <v>1009</v>
      </c>
      <c r="C482" s="496" t="s">
        <v>492</v>
      </c>
      <c r="D482" s="498" t="s">
        <v>707</v>
      </c>
      <c r="E482" s="445"/>
      <c r="F482" s="445"/>
    </row>
    <row r="483" spans="1:6" s="443" customFormat="1" x14ac:dyDescent="0.25">
      <c r="A483" s="471" t="s">
        <v>1010</v>
      </c>
      <c r="B483" s="470" t="s">
        <v>1011</v>
      </c>
      <c r="C483" s="471" t="s">
        <v>482</v>
      </c>
      <c r="D483" s="485">
        <v>0.33</v>
      </c>
      <c r="E483" s="445"/>
      <c r="F483" s="445"/>
    </row>
    <row r="484" spans="1:6" s="443" customFormat="1" ht="24" x14ac:dyDescent="0.25">
      <c r="A484" s="471" t="s">
        <v>1012</v>
      </c>
      <c r="B484" s="470" t="s">
        <v>1013</v>
      </c>
      <c r="C484" s="471" t="s">
        <v>492</v>
      </c>
      <c r="D484" s="485">
        <v>1.34</v>
      </c>
      <c r="E484" s="445"/>
      <c r="F484" s="445"/>
    </row>
    <row r="485" spans="1:6" s="443" customFormat="1" x14ac:dyDescent="0.25">
      <c r="A485" s="471" t="s">
        <v>748</v>
      </c>
      <c r="B485" s="470" t="s">
        <v>471</v>
      </c>
      <c r="C485" s="471" t="s">
        <v>472</v>
      </c>
      <c r="D485" s="485">
        <v>0.10299999999999999</v>
      </c>
      <c r="E485" s="445"/>
      <c r="F485" s="445"/>
    </row>
    <row r="486" spans="1:6" s="443" customFormat="1" x14ac:dyDescent="0.25">
      <c r="A486" s="471" t="s">
        <v>709</v>
      </c>
      <c r="B486" s="470" t="s">
        <v>473</v>
      </c>
      <c r="C486" s="471" t="s">
        <v>472</v>
      </c>
      <c r="D486" s="485">
        <v>5.1999999999999998E-2</v>
      </c>
      <c r="E486" s="445"/>
      <c r="F486" s="445"/>
    </row>
    <row r="487" spans="1:6" s="443" customFormat="1" x14ac:dyDescent="0.25">
      <c r="A487" s="444"/>
      <c r="B487" s="445"/>
      <c r="C487" s="445"/>
      <c r="D487" s="445"/>
      <c r="E487" s="445"/>
      <c r="F487" s="445"/>
    </row>
    <row r="488" spans="1:6" s="443" customFormat="1" ht="57" x14ac:dyDescent="0.25">
      <c r="A488" s="370">
        <v>87905</v>
      </c>
      <c r="B488" s="369" t="s">
        <v>467</v>
      </c>
      <c r="C488" s="370" t="s">
        <v>468</v>
      </c>
      <c r="D488" s="551" t="s">
        <v>464</v>
      </c>
      <c r="E488" s="445"/>
      <c r="F488" s="445"/>
    </row>
    <row r="489" spans="1:6" s="443" customFormat="1" ht="36" x14ac:dyDescent="0.25">
      <c r="A489" s="457">
        <v>87313</v>
      </c>
      <c r="B489" s="458" t="s">
        <v>469</v>
      </c>
      <c r="C489" s="459" t="s">
        <v>470</v>
      </c>
      <c r="D489" s="460">
        <v>4.1999999999999997E-3</v>
      </c>
      <c r="E489" s="445"/>
      <c r="F489" s="445"/>
    </row>
    <row r="490" spans="1:6" s="443" customFormat="1" x14ac:dyDescent="0.25">
      <c r="A490" s="461">
        <v>88309</v>
      </c>
      <c r="B490" s="462" t="s">
        <v>471</v>
      </c>
      <c r="C490" s="463" t="s">
        <v>472</v>
      </c>
      <c r="D490" s="464">
        <v>0.183</v>
      </c>
      <c r="E490" s="445"/>
      <c r="F490" s="445"/>
    </row>
    <row r="491" spans="1:6" s="443" customFormat="1" x14ac:dyDescent="0.25">
      <c r="A491" s="461">
        <v>88316</v>
      </c>
      <c r="B491" s="462" t="s">
        <v>473</v>
      </c>
      <c r="C491" s="463" t="s">
        <v>472</v>
      </c>
      <c r="D491" s="464">
        <v>9.0999999999999998E-2</v>
      </c>
      <c r="E491" s="445"/>
      <c r="F491" s="445"/>
    </row>
    <row r="492" spans="1:6" s="443" customFormat="1" x14ac:dyDescent="0.25">
      <c r="A492" s="465"/>
      <c r="B492" s="466"/>
      <c r="C492" s="467"/>
      <c r="D492" s="468"/>
      <c r="E492" s="445"/>
      <c r="F492" s="445"/>
    </row>
    <row r="493" spans="1:6" s="443" customFormat="1" x14ac:dyDescent="0.25">
      <c r="A493" s="465"/>
      <c r="B493" s="466"/>
      <c r="C493" s="467"/>
      <c r="D493" s="468"/>
      <c r="E493" s="445"/>
      <c r="F493" s="445"/>
    </row>
    <row r="494" spans="1:6" s="443" customFormat="1" ht="22.8" x14ac:dyDescent="0.25">
      <c r="A494" s="368">
        <v>96622</v>
      </c>
      <c r="B494" s="369" t="s">
        <v>474</v>
      </c>
      <c r="C494" s="370" t="s">
        <v>470</v>
      </c>
      <c r="D494" s="551" t="s">
        <v>285</v>
      </c>
      <c r="E494" s="445"/>
      <c r="F494" s="445"/>
    </row>
    <row r="495" spans="1:6" s="443" customFormat="1" ht="24" x14ac:dyDescent="0.25">
      <c r="A495" s="461">
        <v>4718</v>
      </c>
      <c r="B495" s="462" t="s">
        <v>475</v>
      </c>
      <c r="C495" s="463" t="s">
        <v>470</v>
      </c>
      <c r="D495" s="464">
        <v>1.1299999999999999</v>
      </c>
      <c r="E495" s="445"/>
      <c r="F495" s="445"/>
    </row>
    <row r="496" spans="1:6" s="443" customFormat="1" x14ac:dyDescent="0.25">
      <c r="A496" s="461">
        <v>88309</v>
      </c>
      <c r="B496" s="462" t="s">
        <v>471</v>
      </c>
      <c r="C496" s="463" t="s">
        <v>472</v>
      </c>
      <c r="D496" s="464">
        <v>1.2170000000000001</v>
      </c>
      <c r="E496" s="445"/>
      <c r="F496" s="445"/>
    </row>
    <row r="497" spans="1:6" s="443" customFormat="1" x14ac:dyDescent="0.25">
      <c r="A497" s="461">
        <v>88316</v>
      </c>
      <c r="B497" s="462" t="s">
        <v>473</v>
      </c>
      <c r="C497" s="463" t="s">
        <v>472</v>
      </c>
      <c r="D497" s="464">
        <v>0.39400000000000002</v>
      </c>
      <c r="E497" s="445"/>
      <c r="F497" s="445"/>
    </row>
    <row r="498" spans="1:6" s="443" customFormat="1" ht="36" x14ac:dyDescent="0.25">
      <c r="A498" s="461">
        <v>91277</v>
      </c>
      <c r="B498" s="462" t="s">
        <v>476</v>
      </c>
      <c r="C498" s="463" t="s">
        <v>477</v>
      </c>
      <c r="D498" s="464">
        <v>3.2000000000000001E-2</v>
      </c>
      <c r="E498" s="445"/>
      <c r="F498" s="445"/>
    </row>
    <row r="499" spans="1:6" s="443" customFormat="1" ht="36" x14ac:dyDescent="0.25">
      <c r="A499" s="461">
        <v>91278</v>
      </c>
      <c r="B499" s="462" t="s">
        <v>478</v>
      </c>
      <c r="C499" s="463" t="s">
        <v>479</v>
      </c>
      <c r="D499" s="464">
        <v>0.03</v>
      </c>
      <c r="E499" s="445"/>
      <c r="F499" s="445"/>
    </row>
    <row r="500" spans="1:6" s="443" customFormat="1" x14ac:dyDescent="0.25">
      <c r="A500" s="465"/>
      <c r="B500" s="466"/>
      <c r="C500" s="467"/>
      <c r="D500" s="468"/>
      <c r="E500" s="445"/>
      <c r="F500" s="445"/>
    </row>
    <row r="501" spans="1:6" s="443" customFormat="1" ht="45.6" x14ac:dyDescent="0.25">
      <c r="A501" s="368">
        <v>87620</v>
      </c>
      <c r="B501" s="369" t="s">
        <v>480</v>
      </c>
      <c r="C501" s="370" t="s">
        <v>468</v>
      </c>
      <c r="D501" s="551" t="s">
        <v>285</v>
      </c>
      <c r="E501" s="445"/>
      <c r="F501" s="445"/>
    </row>
    <row r="502" spans="1:6" s="443" customFormat="1" x14ac:dyDescent="0.25">
      <c r="A502" s="461">
        <v>1379</v>
      </c>
      <c r="B502" s="462" t="s">
        <v>481</v>
      </c>
      <c r="C502" s="463" t="s">
        <v>482</v>
      </c>
      <c r="D502" s="464">
        <v>0.5</v>
      </c>
      <c r="E502" s="445"/>
      <c r="F502" s="445"/>
    </row>
    <row r="503" spans="1:6" s="443" customFormat="1" ht="24" x14ac:dyDescent="0.25">
      <c r="A503" s="461">
        <v>7334</v>
      </c>
      <c r="B503" s="462" t="s">
        <v>483</v>
      </c>
      <c r="C503" s="463" t="s">
        <v>484</v>
      </c>
      <c r="D503" s="464">
        <v>0.435</v>
      </c>
      <c r="E503" s="445"/>
      <c r="F503" s="445"/>
    </row>
    <row r="504" spans="1:6" s="443" customFormat="1" ht="36" x14ac:dyDescent="0.25">
      <c r="A504" s="461">
        <v>87301</v>
      </c>
      <c r="B504" s="462" t="s">
        <v>485</v>
      </c>
      <c r="C504" s="463" t="s">
        <v>470</v>
      </c>
      <c r="D504" s="464">
        <v>3.1E-2</v>
      </c>
      <c r="E504" s="445"/>
      <c r="F504" s="445"/>
    </row>
    <row r="505" spans="1:6" s="443" customFormat="1" x14ac:dyDescent="0.25">
      <c r="A505" s="461">
        <v>88309</v>
      </c>
      <c r="B505" s="462" t="s">
        <v>471</v>
      </c>
      <c r="C505" s="463" t="s">
        <v>472</v>
      </c>
      <c r="D505" s="464">
        <v>0.28999999999999998</v>
      </c>
      <c r="E505" s="445"/>
      <c r="F505" s="445"/>
    </row>
    <row r="506" spans="1:6" s="443" customFormat="1" x14ac:dyDescent="0.25">
      <c r="A506" s="461">
        <v>88316</v>
      </c>
      <c r="B506" s="462" t="s">
        <v>473</v>
      </c>
      <c r="C506" s="463" t="s">
        <v>472</v>
      </c>
      <c r="D506" s="464">
        <v>0.14499999999999999</v>
      </c>
      <c r="E506" s="445"/>
      <c r="F506" s="445"/>
    </row>
    <row r="507" spans="1:6" s="443" customFormat="1" x14ac:dyDescent="0.25">
      <c r="A507" s="465"/>
      <c r="B507" s="466"/>
      <c r="C507" s="467"/>
      <c r="D507" s="468"/>
      <c r="E507" s="445"/>
      <c r="F507" s="445"/>
    </row>
    <row r="508" spans="1:6" s="443" customFormat="1" ht="45.6" x14ac:dyDescent="0.25">
      <c r="A508" s="368">
        <v>87251</v>
      </c>
      <c r="B508" s="369" t="s">
        <v>486</v>
      </c>
      <c r="C508" s="370" t="s">
        <v>468</v>
      </c>
      <c r="D508" s="551" t="s">
        <v>285</v>
      </c>
      <c r="E508" s="445"/>
      <c r="F508" s="445"/>
    </row>
    <row r="509" spans="1:6" s="443" customFormat="1" ht="24" x14ac:dyDescent="0.25">
      <c r="A509" s="461">
        <v>1287</v>
      </c>
      <c r="B509" s="462" t="s">
        <v>487</v>
      </c>
      <c r="C509" s="463" t="s">
        <v>468</v>
      </c>
      <c r="D509" s="464">
        <v>1.06</v>
      </c>
      <c r="E509" s="445"/>
      <c r="F509" s="445"/>
    </row>
    <row r="510" spans="1:6" s="443" customFormat="1" x14ac:dyDescent="0.25">
      <c r="A510" s="461">
        <v>1381</v>
      </c>
      <c r="B510" s="462" t="s">
        <v>488</v>
      </c>
      <c r="C510" s="463" t="s">
        <v>482</v>
      </c>
      <c r="D510" s="464">
        <v>6.14</v>
      </c>
      <c r="E510" s="445"/>
      <c r="F510" s="445"/>
    </row>
    <row r="511" spans="1:6" s="443" customFormat="1" x14ac:dyDescent="0.25">
      <c r="A511" s="461">
        <v>34357</v>
      </c>
      <c r="B511" s="462" t="s">
        <v>489</v>
      </c>
      <c r="C511" s="463" t="s">
        <v>482</v>
      </c>
      <c r="D511" s="464">
        <v>0.19</v>
      </c>
      <c r="E511" s="445"/>
      <c r="F511" s="445"/>
    </row>
    <row r="512" spans="1:6" s="443" customFormat="1" ht="24" x14ac:dyDescent="0.25">
      <c r="A512" s="461">
        <v>88256</v>
      </c>
      <c r="B512" s="462" t="s">
        <v>490</v>
      </c>
      <c r="C512" s="463" t="s">
        <v>472</v>
      </c>
      <c r="D512" s="464">
        <v>0.26</v>
      </c>
      <c r="E512" s="445"/>
      <c r="F512" s="445"/>
    </row>
    <row r="513" spans="1:6" s="443" customFormat="1" x14ac:dyDescent="0.25">
      <c r="A513" s="461">
        <v>88316</v>
      </c>
      <c r="B513" s="462" t="s">
        <v>473</v>
      </c>
      <c r="C513" s="463" t="s">
        <v>472</v>
      </c>
      <c r="D513" s="464">
        <v>0.15</v>
      </c>
      <c r="E513" s="445"/>
      <c r="F513" s="445"/>
    </row>
    <row r="514" spans="1:6" s="443" customFormat="1" x14ac:dyDescent="0.25">
      <c r="A514" s="465"/>
      <c r="B514" s="466"/>
      <c r="C514" s="467"/>
      <c r="D514" s="468"/>
      <c r="E514" s="445"/>
      <c r="F514" s="445"/>
    </row>
    <row r="515" spans="1:6" s="443" customFormat="1" ht="34.200000000000003" x14ac:dyDescent="0.25">
      <c r="A515" s="368">
        <v>88648</v>
      </c>
      <c r="B515" s="369" t="s">
        <v>491</v>
      </c>
      <c r="C515" s="370" t="s">
        <v>492</v>
      </c>
      <c r="D515" s="551" t="s">
        <v>285</v>
      </c>
      <c r="E515" s="445"/>
      <c r="F515" s="445"/>
    </row>
    <row r="516" spans="1:6" s="443" customFormat="1" ht="24" x14ac:dyDescent="0.25">
      <c r="A516" s="461">
        <v>1287</v>
      </c>
      <c r="B516" s="462" t="s">
        <v>487</v>
      </c>
      <c r="C516" s="463" t="s">
        <v>468</v>
      </c>
      <c r="D516" s="464">
        <v>0.123</v>
      </c>
      <c r="E516" s="445"/>
      <c r="F516" s="445"/>
    </row>
    <row r="517" spans="1:6" s="443" customFormat="1" x14ac:dyDescent="0.25">
      <c r="A517" s="461">
        <v>1381</v>
      </c>
      <c r="B517" s="462" t="s">
        <v>488</v>
      </c>
      <c r="C517" s="463" t="s">
        <v>482</v>
      </c>
      <c r="D517" s="464">
        <v>0.60299999999999998</v>
      </c>
      <c r="E517" s="445"/>
      <c r="F517" s="445"/>
    </row>
    <row r="518" spans="1:6" s="443" customFormat="1" x14ac:dyDescent="0.25">
      <c r="A518" s="461">
        <v>34357</v>
      </c>
      <c r="B518" s="462" t="s">
        <v>489</v>
      </c>
      <c r="C518" s="463" t="s">
        <v>482</v>
      </c>
      <c r="D518" s="464">
        <v>8.5000000000000006E-2</v>
      </c>
      <c r="E518" s="445"/>
      <c r="F518" s="445"/>
    </row>
    <row r="519" spans="1:6" s="443" customFormat="1" ht="24" x14ac:dyDescent="0.25">
      <c r="A519" s="461">
        <v>88256</v>
      </c>
      <c r="B519" s="462" t="s">
        <v>490</v>
      </c>
      <c r="C519" s="463" t="s">
        <v>472</v>
      </c>
      <c r="D519" s="464">
        <v>7.0000000000000007E-2</v>
      </c>
      <c r="E519" s="445"/>
      <c r="F519" s="445"/>
    </row>
    <row r="520" spans="1:6" s="443" customFormat="1" x14ac:dyDescent="0.25">
      <c r="A520" s="461">
        <v>88316</v>
      </c>
      <c r="B520" s="462" t="s">
        <v>473</v>
      </c>
      <c r="C520" s="463" t="s">
        <v>472</v>
      </c>
      <c r="D520" s="464">
        <v>3.1E-2</v>
      </c>
      <c r="E520" s="445"/>
      <c r="F520" s="445"/>
    </row>
    <row r="521" spans="1:6" s="443" customFormat="1" x14ac:dyDescent="0.25">
      <c r="A521" s="465"/>
      <c r="B521" s="466"/>
      <c r="C521" s="467"/>
      <c r="D521" s="468"/>
      <c r="E521" s="445"/>
      <c r="F521" s="445"/>
    </row>
    <row r="522" spans="1:6" s="443" customFormat="1" x14ac:dyDescent="0.25">
      <c r="A522" s="465"/>
      <c r="B522" s="466"/>
      <c r="C522" s="467"/>
      <c r="D522" s="468"/>
      <c r="E522" s="445"/>
      <c r="F522" s="445"/>
    </row>
    <row r="523" spans="1:6" s="443" customFormat="1" x14ac:dyDescent="0.25">
      <c r="A523" s="712" t="s">
        <v>493</v>
      </c>
      <c r="B523" s="712"/>
      <c r="C523" s="712"/>
      <c r="D523" s="712"/>
      <c r="E523" s="445"/>
      <c r="F523" s="445"/>
    </row>
    <row r="524" spans="1:6" s="443" customFormat="1" ht="22.8" x14ac:dyDescent="0.25">
      <c r="A524" s="368">
        <v>88415</v>
      </c>
      <c r="B524" s="369" t="s">
        <v>494</v>
      </c>
      <c r="C524" s="370" t="s">
        <v>468</v>
      </c>
      <c r="D524" s="551" t="s">
        <v>285</v>
      </c>
      <c r="E524" s="445"/>
      <c r="F524" s="445"/>
    </row>
    <row r="525" spans="1:6" s="443" customFormat="1" x14ac:dyDescent="0.25">
      <c r="A525" s="461">
        <v>6085</v>
      </c>
      <c r="B525" s="462" t="s">
        <v>495</v>
      </c>
      <c r="C525" s="463" t="s">
        <v>484</v>
      </c>
      <c r="D525" s="464">
        <v>0.16</v>
      </c>
      <c r="E525" s="445"/>
      <c r="F525" s="445"/>
    </row>
    <row r="526" spans="1:6" s="443" customFormat="1" x14ac:dyDescent="0.25">
      <c r="A526" s="465"/>
      <c r="B526" s="466"/>
      <c r="C526" s="467"/>
      <c r="D526" s="468"/>
      <c r="E526" s="445"/>
      <c r="F526" s="445"/>
    </row>
    <row r="527" spans="1:6" s="443" customFormat="1" ht="22.8" x14ac:dyDescent="0.25">
      <c r="A527" s="368">
        <v>88485</v>
      </c>
      <c r="B527" s="369" t="s">
        <v>496</v>
      </c>
      <c r="C527" s="370" t="s">
        <v>468</v>
      </c>
      <c r="D527" s="551" t="s">
        <v>285</v>
      </c>
      <c r="E527" s="445"/>
      <c r="F527" s="445"/>
    </row>
    <row r="528" spans="1:6" s="443" customFormat="1" x14ac:dyDescent="0.25">
      <c r="A528" s="473">
        <v>6085</v>
      </c>
      <c r="B528" s="462" t="s">
        <v>495</v>
      </c>
      <c r="C528" s="474" t="s">
        <v>484</v>
      </c>
      <c r="D528" s="475">
        <v>0.16</v>
      </c>
      <c r="E528" s="445"/>
      <c r="F528" s="445"/>
    </row>
    <row r="529" spans="1:6" s="443" customFormat="1" x14ac:dyDescent="0.25">
      <c r="A529" s="465"/>
      <c r="B529" s="466"/>
      <c r="C529" s="467"/>
      <c r="D529" s="468"/>
      <c r="E529" s="445"/>
      <c r="F529" s="445"/>
    </row>
    <row r="530" spans="1:6" s="443" customFormat="1" ht="34.200000000000003" x14ac:dyDescent="0.25">
      <c r="A530" s="368">
        <v>96130</v>
      </c>
      <c r="B530" s="369" t="s">
        <v>497</v>
      </c>
      <c r="C530" s="370" t="s">
        <v>468</v>
      </c>
      <c r="D530" s="551" t="s">
        <v>285</v>
      </c>
      <c r="E530" s="445"/>
      <c r="F530" s="445"/>
    </row>
    <row r="531" spans="1:6" s="443" customFormat="1" ht="24" x14ac:dyDescent="0.25">
      <c r="A531" s="473">
        <v>3767</v>
      </c>
      <c r="B531" s="462" t="s">
        <v>498</v>
      </c>
      <c r="C531" s="474" t="s">
        <v>499</v>
      </c>
      <c r="D531" s="475">
        <v>0.06</v>
      </c>
      <c r="E531" s="445"/>
      <c r="F531" s="445"/>
    </row>
    <row r="532" spans="1:6" s="443" customFormat="1" x14ac:dyDescent="0.25">
      <c r="A532" s="473">
        <v>4056</v>
      </c>
      <c r="B532" s="462" t="s">
        <v>500</v>
      </c>
      <c r="C532" s="474" t="s">
        <v>501</v>
      </c>
      <c r="D532" s="475">
        <v>0.16400000000000001</v>
      </c>
      <c r="E532" s="445"/>
      <c r="F532" s="445"/>
    </row>
    <row r="533" spans="1:6" s="443" customFormat="1" x14ac:dyDescent="0.25">
      <c r="A533" s="465"/>
      <c r="B533" s="466"/>
      <c r="C533" s="467"/>
      <c r="D533" s="468"/>
      <c r="E533" s="445"/>
      <c r="F533" s="445"/>
    </row>
    <row r="534" spans="1:6" s="443" customFormat="1" ht="45.6" x14ac:dyDescent="0.25">
      <c r="A534" s="368">
        <v>90822</v>
      </c>
      <c r="B534" s="369" t="s">
        <v>502</v>
      </c>
      <c r="C534" s="370" t="s">
        <v>499</v>
      </c>
      <c r="D534" s="551" t="s">
        <v>285</v>
      </c>
      <c r="E534" s="445"/>
      <c r="F534" s="445"/>
    </row>
    <row r="535" spans="1:6" s="443" customFormat="1" ht="36" x14ac:dyDescent="0.25">
      <c r="A535" s="473">
        <v>2432</v>
      </c>
      <c r="B535" s="462" t="s">
        <v>503</v>
      </c>
      <c r="C535" s="474" t="s">
        <v>499</v>
      </c>
      <c r="D535" s="475">
        <v>3</v>
      </c>
      <c r="E535" s="445"/>
      <c r="F535" s="445"/>
    </row>
    <row r="536" spans="1:6" s="443" customFormat="1" ht="36" x14ac:dyDescent="0.25">
      <c r="A536" s="473">
        <v>10555</v>
      </c>
      <c r="B536" s="462" t="s">
        <v>504</v>
      </c>
      <c r="C536" s="474" t="s">
        <v>499</v>
      </c>
      <c r="D536" s="475">
        <v>1</v>
      </c>
      <c r="E536" s="445"/>
      <c r="F536" s="445"/>
    </row>
    <row r="537" spans="1:6" s="443" customFormat="1" ht="24" x14ac:dyDescent="0.25">
      <c r="A537" s="473">
        <v>11055</v>
      </c>
      <c r="B537" s="462" t="s">
        <v>505</v>
      </c>
      <c r="C537" s="474" t="s">
        <v>499</v>
      </c>
      <c r="D537" s="475">
        <v>19.8</v>
      </c>
      <c r="E537" s="445"/>
      <c r="F537" s="445"/>
    </row>
    <row r="538" spans="1:6" s="443" customFormat="1" ht="24" x14ac:dyDescent="0.25">
      <c r="A538" s="473">
        <v>88261</v>
      </c>
      <c r="B538" s="462" t="s">
        <v>506</v>
      </c>
      <c r="C538" s="474" t="s">
        <v>472</v>
      </c>
      <c r="D538" s="475">
        <v>1.546</v>
      </c>
      <c r="E538" s="445"/>
      <c r="F538" s="445"/>
    </row>
    <row r="539" spans="1:6" s="443" customFormat="1" x14ac:dyDescent="0.25">
      <c r="A539" s="473">
        <v>88316</v>
      </c>
      <c r="B539" s="462" t="s">
        <v>473</v>
      </c>
      <c r="C539" s="474" t="s">
        <v>472</v>
      </c>
      <c r="D539" s="475">
        <v>0.77300000000000002</v>
      </c>
      <c r="E539" s="445"/>
      <c r="F539" s="445"/>
    </row>
    <row r="540" spans="1:6" s="443" customFormat="1" x14ac:dyDescent="0.25">
      <c r="A540" s="465"/>
      <c r="B540" s="466"/>
      <c r="C540" s="467"/>
      <c r="D540" s="468"/>
      <c r="E540" s="445"/>
      <c r="F540" s="445"/>
    </row>
    <row r="541" spans="1:6" s="443" customFormat="1" ht="34.200000000000003" x14ac:dyDescent="0.25">
      <c r="A541" s="368">
        <v>94218</v>
      </c>
      <c r="B541" s="369" t="s">
        <v>507</v>
      </c>
      <c r="C541" s="370" t="s">
        <v>468</v>
      </c>
      <c r="D541" s="551" t="s">
        <v>285</v>
      </c>
      <c r="E541" s="445"/>
      <c r="F541" s="445"/>
    </row>
    <row r="542" spans="1:6" s="443" customFormat="1" ht="36" x14ac:dyDescent="0.25">
      <c r="A542" s="473">
        <v>1607</v>
      </c>
      <c r="B542" s="462" t="s">
        <v>508</v>
      </c>
      <c r="C542" s="474" t="s">
        <v>509</v>
      </c>
      <c r="D542" s="475">
        <v>0.94</v>
      </c>
      <c r="E542" s="445"/>
      <c r="F542" s="445"/>
    </row>
    <row r="543" spans="1:6" s="443" customFormat="1" ht="24" x14ac:dyDescent="0.25">
      <c r="A543" s="473">
        <v>4312</v>
      </c>
      <c r="B543" s="462" t="s">
        <v>510</v>
      </c>
      <c r="C543" s="474" t="s">
        <v>499</v>
      </c>
      <c r="D543" s="475">
        <v>0.31</v>
      </c>
      <c r="E543" s="445"/>
      <c r="F543" s="445"/>
    </row>
    <row r="544" spans="1:6" s="443" customFormat="1" ht="24" x14ac:dyDescent="0.25">
      <c r="A544" s="473">
        <v>7231</v>
      </c>
      <c r="B544" s="462" t="s">
        <v>511</v>
      </c>
      <c r="C544" s="474" t="s">
        <v>499</v>
      </c>
      <c r="D544" s="475">
        <v>0.20399999999999999</v>
      </c>
      <c r="E544" s="445"/>
      <c r="F544" s="445"/>
    </row>
    <row r="545" spans="1:6" s="443" customFormat="1" ht="24" x14ac:dyDescent="0.25">
      <c r="A545" s="473">
        <v>42482</v>
      </c>
      <c r="B545" s="462" t="s">
        <v>512</v>
      </c>
      <c r="C545" s="474" t="s">
        <v>499</v>
      </c>
      <c r="D545" s="475">
        <v>0.94</v>
      </c>
      <c r="E545" s="445"/>
      <c r="F545" s="445"/>
    </row>
    <row r="546" spans="1:6" s="443" customFormat="1" x14ac:dyDescent="0.25">
      <c r="A546" s="473">
        <v>88316</v>
      </c>
      <c r="B546" s="462" t="s">
        <v>473</v>
      </c>
      <c r="C546" s="474" t="s">
        <v>472</v>
      </c>
      <c r="D546" s="475">
        <v>0.157</v>
      </c>
      <c r="E546" s="445"/>
      <c r="F546" s="445"/>
    </row>
    <row r="547" spans="1:6" s="443" customFormat="1" x14ac:dyDescent="0.25">
      <c r="A547" s="473">
        <v>88323</v>
      </c>
      <c r="B547" s="462" t="s">
        <v>513</v>
      </c>
      <c r="C547" s="474" t="s">
        <v>472</v>
      </c>
      <c r="D547" s="475">
        <v>0.13900000000000001</v>
      </c>
      <c r="E547" s="445"/>
      <c r="F547" s="445"/>
    </row>
    <row r="548" spans="1:6" s="443" customFormat="1" ht="36" x14ac:dyDescent="0.25">
      <c r="A548" s="473">
        <v>93281</v>
      </c>
      <c r="B548" s="462" t="s">
        <v>514</v>
      </c>
      <c r="C548" s="474" t="s">
        <v>477</v>
      </c>
      <c r="D548" s="475">
        <v>2.5000000000000001E-3</v>
      </c>
      <c r="E548" s="445"/>
      <c r="F548" s="445"/>
    </row>
    <row r="549" spans="1:6" s="443" customFormat="1" ht="36" x14ac:dyDescent="0.25">
      <c r="A549" s="473">
        <v>93282</v>
      </c>
      <c r="B549" s="462" t="s">
        <v>515</v>
      </c>
      <c r="C549" s="474" t="s">
        <v>479</v>
      </c>
      <c r="D549" s="475">
        <v>3.3999999999999998E-3</v>
      </c>
      <c r="E549" s="445"/>
      <c r="F549" s="445"/>
    </row>
    <row r="550" spans="1:6" s="443" customFormat="1" x14ac:dyDescent="0.25">
      <c r="A550" s="465"/>
      <c r="B550" s="466"/>
      <c r="C550" s="467"/>
      <c r="D550" s="468"/>
      <c r="E550" s="445"/>
      <c r="F550" s="445"/>
    </row>
    <row r="551" spans="1:6" s="443" customFormat="1" x14ac:dyDescent="0.25">
      <c r="A551" s="465"/>
      <c r="B551" s="466"/>
      <c r="C551" s="467"/>
      <c r="D551" s="468"/>
      <c r="E551" s="445"/>
      <c r="F551" s="445"/>
    </row>
    <row r="552" spans="1:6" s="443" customFormat="1" x14ac:dyDescent="0.25">
      <c r="A552" s="465"/>
      <c r="B552" s="466"/>
      <c r="C552" s="467"/>
      <c r="D552" s="468"/>
      <c r="E552" s="445"/>
      <c r="F552" s="445"/>
    </row>
    <row r="553" spans="1:6" s="443" customFormat="1" ht="34.200000000000003" x14ac:dyDescent="0.25">
      <c r="A553" s="368">
        <v>94560</v>
      </c>
      <c r="B553" s="369" t="s">
        <v>516</v>
      </c>
      <c r="C553" s="370" t="s">
        <v>468</v>
      </c>
      <c r="D553" s="551" t="s">
        <v>285</v>
      </c>
      <c r="E553" s="445"/>
      <c r="F553" s="445"/>
    </row>
    <row r="554" spans="1:6" s="443" customFormat="1" ht="48" x14ac:dyDescent="0.25">
      <c r="A554" s="473">
        <v>11197</v>
      </c>
      <c r="B554" s="462" t="s">
        <v>517</v>
      </c>
      <c r="C554" s="474" t="s">
        <v>499</v>
      </c>
      <c r="D554" s="475">
        <v>0.55530000000000002</v>
      </c>
      <c r="E554" s="445"/>
      <c r="F554" s="445"/>
    </row>
    <row r="555" spans="1:6" s="443" customFormat="1" x14ac:dyDescent="0.25">
      <c r="A555" s="473">
        <v>88309</v>
      </c>
      <c r="B555" s="462" t="s">
        <v>471</v>
      </c>
      <c r="C555" s="474" t="s">
        <v>472</v>
      </c>
      <c r="D555" s="475">
        <v>1.6970000000000001</v>
      </c>
      <c r="E555" s="445"/>
      <c r="F555" s="445"/>
    </row>
    <row r="556" spans="1:6" s="443" customFormat="1" x14ac:dyDescent="0.25">
      <c r="A556" s="473">
        <v>88316</v>
      </c>
      <c r="B556" s="462" t="s">
        <v>473</v>
      </c>
      <c r="C556" s="474" t="s">
        <v>472</v>
      </c>
      <c r="D556" s="475">
        <v>0.84799999999999998</v>
      </c>
      <c r="E556" s="445"/>
      <c r="F556" s="445"/>
    </row>
    <row r="557" spans="1:6" s="443" customFormat="1" ht="24" x14ac:dyDescent="0.25">
      <c r="A557" s="473">
        <v>88629</v>
      </c>
      <c r="B557" s="462" t="s">
        <v>518</v>
      </c>
      <c r="C557" s="474" t="s">
        <v>470</v>
      </c>
      <c r="D557" s="475">
        <v>0.01</v>
      </c>
      <c r="E557" s="445"/>
      <c r="F557" s="445"/>
    </row>
    <row r="558" spans="1:6" s="443" customFormat="1" x14ac:dyDescent="0.25">
      <c r="A558" s="465"/>
      <c r="B558" s="466"/>
      <c r="C558" s="467"/>
      <c r="D558" s="468"/>
      <c r="E558" s="445"/>
      <c r="F558" s="445"/>
    </row>
    <row r="559" spans="1:6" s="443" customFormat="1" ht="34.200000000000003" x14ac:dyDescent="0.25">
      <c r="A559" s="368" t="s">
        <v>519</v>
      </c>
      <c r="B559" s="369" t="s">
        <v>520</v>
      </c>
      <c r="C559" s="370" t="s">
        <v>468</v>
      </c>
      <c r="D559" s="551" t="s">
        <v>285</v>
      </c>
      <c r="E559" s="445"/>
      <c r="F559" s="445"/>
    </row>
    <row r="560" spans="1:6" s="443" customFormat="1" ht="24" x14ac:dyDescent="0.25">
      <c r="A560" s="473">
        <v>7319</v>
      </c>
      <c r="B560" s="462" t="s">
        <v>521</v>
      </c>
      <c r="C560" s="474" t="s">
        <v>484</v>
      </c>
      <c r="D560" s="475">
        <v>0.4</v>
      </c>
      <c r="E560" s="445"/>
      <c r="F560" s="445"/>
    </row>
    <row r="561" spans="1:6" s="443" customFormat="1" x14ac:dyDescent="0.25">
      <c r="A561" s="473">
        <v>88316</v>
      </c>
      <c r="B561" s="462" t="s">
        <v>473</v>
      </c>
      <c r="C561" s="474" t="s">
        <v>472</v>
      </c>
      <c r="D561" s="475">
        <v>0.4</v>
      </c>
      <c r="E561" s="445"/>
      <c r="F561" s="445"/>
    </row>
    <row r="562" spans="1:6" s="443" customFormat="1" x14ac:dyDescent="0.25">
      <c r="A562" s="465"/>
      <c r="B562" s="466"/>
      <c r="C562" s="467"/>
      <c r="D562" s="468"/>
      <c r="E562" s="445"/>
      <c r="F562" s="445"/>
    </row>
    <row r="563" spans="1:6" s="443" customFormat="1" ht="45.6" x14ac:dyDescent="0.25">
      <c r="A563" s="368">
        <v>9540</v>
      </c>
      <c r="B563" s="369" t="s">
        <v>522</v>
      </c>
      <c r="C563" s="370" t="s">
        <v>499</v>
      </c>
      <c r="D563" s="551" t="s">
        <v>285</v>
      </c>
      <c r="E563" s="445"/>
      <c r="F563" s="445"/>
    </row>
    <row r="564" spans="1:6" s="443" customFormat="1" ht="36" x14ac:dyDescent="0.25">
      <c r="A564" s="473">
        <v>379</v>
      </c>
      <c r="B564" s="462" t="s">
        <v>523</v>
      </c>
      <c r="C564" s="474" t="s">
        <v>499</v>
      </c>
      <c r="D564" s="475">
        <v>2</v>
      </c>
      <c r="E564" s="445"/>
      <c r="F564" s="445"/>
    </row>
    <row r="565" spans="1:6" s="443" customFormat="1" ht="36" x14ac:dyDescent="0.25">
      <c r="A565" s="473">
        <v>420</v>
      </c>
      <c r="B565" s="462" t="s">
        <v>524</v>
      </c>
      <c r="C565" s="474" t="s">
        <v>499</v>
      </c>
      <c r="D565" s="475">
        <v>2</v>
      </c>
      <c r="E565" s="445"/>
      <c r="F565" s="445"/>
    </row>
    <row r="566" spans="1:6" s="443" customFormat="1" ht="36" x14ac:dyDescent="0.25">
      <c r="A566" s="473">
        <v>985</v>
      </c>
      <c r="B566" s="462" t="s">
        <v>525</v>
      </c>
      <c r="C566" s="474" t="s">
        <v>492</v>
      </c>
      <c r="D566" s="475">
        <v>36</v>
      </c>
      <c r="E566" s="445"/>
      <c r="F566" s="445"/>
    </row>
    <row r="567" spans="1:6" s="443" customFormat="1" ht="36" x14ac:dyDescent="0.25">
      <c r="A567" s="473">
        <v>1091</v>
      </c>
      <c r="B567" s="462" t="s">
        <v>526</v>
      </c>
      <c r="C567" s="474" t="s">
        <v>499</v>
      </c>
      <c r="D567" s="475">
        <v>1</v>
      </c>
      <c r="E567" s="445"/>
      <c r="F567" s="445"/>
    </row>
    <row r="568" spans="1:6" s="443" customFormat="1" ht="24" x14ac:dyDescent="0.25">
      <c r="A568" s="473">
        <v>2386</v>
      </c>
      <c r="B568" s="462" t="s">
        <v>527</v>
      </c>
      <c r="C568" s="474" t="s">
        <v>499</v>
      </c>
      <c r="D568" s="475">
        <v>1</v>
      </c>
      <c r="E568" s="445"/>
      <c r="F568" s="445"/>
    </row>
    <row r="569" spans="1:6" s="443" customFormat="1" ht="24" x14ac:dyDescent="0.25">
      <c r="A569" s="473">
        <v>2673</v>
      </c>
      <c r="B569" s="462" t="s">
        <v>528</v>
      </c>
      <c r="C569" s="474" t="s">
        <v>492</v>
      </c>
      <c r="D569" s="475">
        <v>2</v>
      </c>
      <c r="E569" s="445"/>
      <c r="F569" s="445"/>
    </row>
    <row r="570" spans="1:6" s="443" customFormat="1" ht="24" x14ac:dyDescent="0.25">
      <c r="A570" s="473">
        <v>2685</v>
      </c>
      <c r="B570" s="462" t="s">
        <v>529</v>
      </c>
      <c r="C570" s="474" t="s">
        <v>492</v>
      </c>
      <c r="D570" s="475">
        <v>9</v>
      </c>
      <c r="E570" s="445"/>
      <c r="F570" s="445"/>
    </row>
    <row r="571" spans="1:6" s="443" customFormat="1" ht="48" x14ac:dyDescent="0.25">
      <c r="A571" s="473">
        <v>3380</v>
      </c>
      <c r="B571" s="462" t="s">
        <v>530</v>
      </c>
      <c r="C571" s="474" t="s">
        <v>499</v>
      </c>
      <c r="D571" s="475">
        <v>1</v>
      </c>
      <c r="E571" s="445"/>
      <c r="F571" s="445"/>
    </row>
    <row r="572" spans="1:6" s="443" customFormat="1" ht="24" x14ac:dyDescent="0.25">
      <c r="A572" s="473">
        <v>3398</v>
      </c>
      <c r="B572" s="462" t="s">
        <v>531</v>
      </c>
      <c r="C572" s="474" t="s">
        <v>499</v>
      </c>
      <c r="D572" s="475">
        <v>1</v>
      </c>
      <c r="E572" s="445"/>
      <c r="F572" s="445"/>
    </row>
    <row r="573" spans="1:6" s="443" customFormat="1" ht="36" x14ac:dyDescent="0.25">
      <c r="A573" s="473">
        <v>4336</v>
      </c>
      <c r="B573" s="462" t="s">
        <v>532</v>
      </c>
      <c r="C573" s="474" t="s">
        <v>499</v>
      </c>
      <c r="D573" s="475">
        <v>2</v>
      </c>
      <c r="E573" s="445"/>
      <c r="F573" s="445"/>
    </row>
    <row r="574" spans="1:6" s="443" customFormat="1" ht="24" x14ac:dyDescent="0.25">
      <c r="A574" s="473">
        <v>5054</v>
      </c>
      <c r="B574" s="462" t="s">
        <v>533</v>
      </c>
      <c r="C574" s="474" t="s">
        <v>499</v>
      </c>
      <c r="D574" s="475">
        <v>1</v>
      </c>
      <c r="E574" s="445"/>
      <c r="F574" s="445"/>
    </row>
    <row r="575" spans="1:6" s="443" customFormat="1" ht="24" x14ac:dyDescent="0.25">
      <c r="A575" s="473">
        <v>11856</v>
      </c>
      <c r="B575" s="462" t="s">
        <v>534</v>
      </c>
      <c r="C575" s="474" t="s">
        <v>499</v>
      </c>
      <c r="D575" s="475">
        <v>2</v>
      </c>
      <c r="E575" s="445"/>
      <c r="F575" s="445"/>
    </row>
    <row r="576" spans="1:6" s="443" customFormat="1" ht="24" x14ac:dyDescent="0.25">
      <c r="A576" s="473">
        <v>20256</v>
      </c>
      <c r="B576" s="462" t="s">
        <v>535</v>
      </c>
      <c r="C576" s="474" t="s">
        <v>499</v>
      </c>
      <c r="D576" s="475">
        <v>1</v>
      </c>
      <c r="E576" s="445"/>
      <c r="F576" s="445"/>
    </row>
    <row r="577" spans="1:6" s="443" customFormat="1" ht="36" x14ac:dyDescent="0.25">
      <c r="A577" s="473">
        <v>39680</v>
      </c>
      <c r="B577" s="462" t="s">
        <v>536</v>
      </c>
      <c r="C577" s="474" t="s">
        <v>499</v>
      </c>
      <c r="D577" s="475">
        <v>1</v>
      </c>
      <c r="E577" s="445"/>
      <c r="F577" s="445"/>
    </row>
    <row r="578" spans="1:6" s="443" customFormat="1" x14ac:dyDescent="0.25">
      <c r="A578" s="473">
        <v>88264</v>
      </c>
      <c r="B578" s="462" t="s">
        <v>537</v>
      </c>
      <c r="C578" s="474" t="s">
        <v>472</v>
      </c>
      <c r="D578" s="475">
        <v>6</v>
      </c>
      <c r="E578" s="445"/>
      <c r="F578" s="445"/>
    </row>
    <row r="579" spans="1:6" s="443" customFormat="1" x14ac:dyDescent="0.25">
      <c r="A579" s="473">
        <v>88316</v>
      </c>
      <c r="B579" s="462" t="s">
        <v>473</v>
      </c>
      <c r="C579" s="474" t="s">
        <v>472</v>
      </c>
      <c r="D579" s="475">
        <v>6</v>
      </c>
      <c r="E579" s="445"/>
      <c r="F579" s="445"/>
    </row>
    <row r="580" spans="1:6" s="443" customFormat="1" x14ac:dyDescent="0.25">
      <c r="A580" s="465"/>
      <c r="B580" s="466"/>
      <c r="C580" s="467"/>
      <c r="D580" s="468"/>
      <c r="E580" s="445"/>
      <c r="F580" s="445"/>
    </row>
    <row r="581" spans="1:6" s="443" customFormat="1" ht="34.200000000000003" x14ac:dyDescent="0.25">
      <c r="A581" s="368">
        <v>93210</v>
      </c>
      <c r="B581" s="369" t="s">
        <v>538</v>
      </c>
      <c r="C581" s="370" t="s">
        <v>468</v>
      </c>
      <c r="D581" s="551" t="s">
        <v>285</v>
      </c>
      <c r="E581" s="445"/>
      <c r="F581" s="445"/>
    </row>
    <row r="582" spans="1:6" s="443" customFormat="1" ht="48" x14ac:dyDescent="0.25">
      <c r="A582" s="473">
        <v>3080</v>
      </c>
      <c r="B582" s="462" t="s">
        <v>539</v>
      </c>
      <c r="C582" s="474" t="s">
        <v>509</v>
      </c>
      <c r="D582" s="475">
        <v>2.6800000000000001E-2</v>
      </c>
      <c r="E582" s="445"/>
      <c r="F582" s="445"/>
    </row>
    <row r="583" spans="1:6" s="443" customFormat="1" ht="24" x14ac:dyDescent="0.25">
      <c r="A583" s="473">
        <v>10886</v>
      </c>
      <c r="B583" s="462" t="s">
        <v>540</v>
      </c>
      <c r="C583" s="474" t="s">
        <v>499</v>
      </c>
      <c r="D583" s="475">
        <v>2.6800000000000001E-2</v>
      </c>
      <c r="E583" s="445"/>
      <c r="F583" s="445"/>
    </row>
    <row r="584" spans="1:6" s="443" customFormat="1" ht="24" x14ac:dyDescent="0.25">
      <c r="A584" s="473">
        <v>10891</v>
      </c>
      <c r="B584" s="462" t="s">
        <v>541</v>
      </c>
      <c r="C584" s="474" t="s">
        <v>499</v>
      </c>
      <c r="D584" s="475">
        <v>2.6800000000000001E-2</v>
      </c>
      <c r="E584" s="445"/>
      <c r="F584" s="445"/>
    </row>
    <row r="585" spans="1:6" s="443" customFormat="1" ht="36" x14ac:dyDescent="0.25">
      <c r="A585" s="473">
        <v>11587</v>
      </c>
      <c r="B585" s="462" t="s">
        <v>542</v>
      </c>
      <c r="C585" s="474" t="s">
        <v>468</v>
      </c>
      <c r="D585" s="475">
        <v>1</v>
      </c>
      <c r="E585" s="445"/>
      <c r="F585" s="445"/>
    </row>
    <row r="586" spans="1:6" s="443" customFormat="1" ht="36" x14ac:dyDescent="0.25">
      <c r="A586" s="473">
        <v>37525</v>
      </c>
      <c r="B586" s="462" t="s">
        <v>543</v>
      </c>
      <c r="C586" s="474" t="s">
        <v>492</v>
      </c>
      <c r="D586" s="475">
        <v>1.2782</v>
      </c>
      <c r="E586" s="445"/>
      <c r="F586" s="445"/>
    </row>
    <row r="587" spans="1:6" s="443" customFormat="1" ht="36" x14ac:dyDescent="0.25">
      <c r="A587" s="473" t="s">
        <v>544</v>
      </c>
      <c r="B587" s="462" t="s">
        <v>545</v>
      </c>
      <c r="C587" s="474" t="s">
        <v>499</v>
      </c>
      <c r="D587" s="475">
        <v>0.1074</v>
      </c>
      <c r="E587" s="445"/>
      <c r="F587" s="445"/>
    </row>
    <row r="588" spans="1:6" s="443" customFormat="1" ht="36" x14ac:dyDescent="0.25">
      <c r="A588" s="473" t="s">
        <v>546</v>
      </c>
      <c r="B588" s="462" t="s">
        <v>547</v>
      </c>
      <c r="C588" s="474" t="s">
        <v>499</v>
      </c>
      <c r="D588" s="475">
        <v>2.6800000000000001E-2</v>
      </c>
      <c r="E588" s="445"/>
      <c r="F588" s="445"/>
    </row>
    <row r="589" spans="1:6" s="443" customFormat="1" x14ac:dyDescent="0.25">
      <c r="A589" s="473">
        <v>83518</v>
      </c>
      <c r="B589" s="462" t="s">
        <v>548</v>
      </c>
      <c r="C589" s="474" t="s">
        <v>470</v>
      </c>
      <c r="D589" s="475">
        <v>0.04</v>
      </c>
      <c r="E589" s="445"/>
      <c r="F589" s="445"/>
    </row>
    <row r="590" spans="1:6" s="443" customFormat="1" ht="48" x14ac:dyDescent="0.25">
      <c r="A590" s="473">
        <v>84402</v>
      </c>
      <c r="B590" s="462" t="s">
        <v>549</v>
      </c>
      <c r="C590" s="474" t="s">
        <v>499</v>
      </c>
      <c r="D590" s="475">
        <v>2.6800000000000001E-2</v>
      </c>
      <c r="E590" s="445"/>
      <c r="F590" s="445"/>
    </row>
    <row r="591" spans="1:6" s="443" customFormat="1" ht="72" x14ac:dyDescent="0.25">
      <c r="A591" s="473">
        <v>86934</v>
      </c>
      <c r="B591" s="462" t="s">
        <v>550</v>
      </c>
      <c r="C591" s="474" t="s">
        <v>499</v>
      </c>
      <c r="D591" s="475">
        <v>2.6800000000000001E-2</v>
      </c>
      <c r="E591" s="445"/>
      <c r="F591" s="445"/>
    </row>
    <row r="592" spans="1:6" s="443" customFormat="1" ht="60" x14ac:dyDescent="0.25">
      <c r="A592" s="473">
        <v>86943</v>
      </c>
      <c r="B592" s="462" t="s">
        <v>551</v>
      </c>
      <c r="C592" s="474" t="s">
        <v>499</v>
      </c>
      <c r="D592" s="475">
        <v>2.6800000000000001E-2</v>
      </c>
      <c r="E592" s="445"/>
      <c r="F592" s="445"/>
    </row>
    <row r="593" spans="1:6" s="443" customFormat="1" ht="24" x14ac:dyDescent="0.25">
      <c r="A593" s="473">
        <v>88262</v>
      </c>
      <c r="B593" s="462" t="s">
        <v>552</v>
      </c>
      <c r="C593" s="474" t="s">
        <v>472</v>
      </c>
      <c r="D593" s="475">
        <v>1.1154999999999999</v>
      </c>
      <c r="E593" s="445"/>
      <c r="F593" s="445"/>
    </row>
    <row r="594" spans="1:6" s="443" customFormat="1" ht="24" x14ac:dyDescent="0.25">
      <c r="A594" s="473">
        <v>88487</v>
      </c>
      <c r="B594" s="462" t="s">
        <v>553</v>
      </c>
      <c r="C594" s="474" t="s">
        <v>468</v>
      </c>
      <c r="D594" s="475">
        <v>1.4293</v>
      </c>
      <c r="E594" s="445"/>
      <c r="F594" s="445"/>
    </row>
    <row r="595" spans="1:6" s="443" customFormat="1" ht="36" x14ac:dyDescent="0.25">
      <c r="A595" s="473">
        <v>89711</v>
      </c>
      <c r="B595" s="462" t="s">
        <v>554</v>
      </c>
      <c r="C595" s="474" t="s">
        <v>492</v>
      </c>
      <c r="D595" s="475">
        <v>8.8599999999999998E-2</v>
      </c>
      <c r="E595" s="445"/>
      <c r="F595" s="445"/>
    </row>
    <row r="596" spans="1:6" s="443" customFormat="1" ht="36" x14ac:dyDescent="0.25">
      <c r="A596" s="473">
        <v>89714</v>
      </c>
      <c r="B596" s="462" t="s">
        <v>555</v>
      </c>
      <c r="C596" s="474" t="s">
        <v>492</v>
      </c>
      <c r="D596" s="475">
        <v>0.14230000000000001</v>
      </c>
      <c r="E596" s="445"/>
      <c r="F596" s="445"/>
    </row>
    <row r="597" spans="1:6" s="443" customFormat="1" ht="48" x14ac:dyDescent="0.25">
      <c r="A597" s="473">
        <v>89724</v>
      </c>
      <c r="B597" s="462" t="s">
        <v>556</v>
      </c>
      <c r="C597" s="474" t="s">
        <v>499</v>
      </c>
      <c r="D597" s="475">
        <v>5.3699999999999998E-2</v>
      </c>
      <c r="E597" s="445"/>
      <c r="F597" s="445"/>
    </row>
    <row r="598" spans="1:6" s="443" customFormat="1" ht="48" x14ac:dyDescent="0.25">
      <c r="A598" s="473">
        <v>89957</v>
      </c>
      <c r="B598" s="462" t="s">
        <v>557</v>
      </c>
      <c r="C598" s="474" t="s">
        <v>499</v>
      </c>
      <c r="D598" s="475">
        <v>5.3699999999999998E-2</v>
      </c>
      <c r="E598" s="445"/>
      <c r="F598" s="445"/>
    </row>
    <row r="599" spans="1:6" s="443" customFormat="1" ht="48" x14ac:dyDescent="0.25">
      <c r="A599" s="473">
        <v>90822</v>
      </c>
      <c r="B599" s="462" t="s">
        <v>502</v>
      </c>
      <c r="C599" s="474" t="s">
        <v>499</v>
      </c>
      <c r="D599" s="475">
        <v>2.6800000000000001E-2</v>
      </c>
      <c r="E599" s="445"/>
      <c r="F599" s="445"/>
    </row>
    <row r="600" spans="1:6" s="443" customFormat="1" ht="60" x14ac:dyDescent="0.25">
      <c r="A600" s="473">
        <v>91170</v>
      </c>
      <c r="B600" s="462" t="s">
        <v>558</v>
      </c>
      <c r="C600" s="474" t="s">
        <v>492</v>
      </c>
      <c r="D600" s="475">
        <v>0.3221</v>
      </c>
      <c r="E600" s="445"/>
      <c r="F600" s="445"/>
    </row>
    <row r="601" spans="1:6" s="443" customFormat="1" ht="48" x14ac:dyDescent="0.25">
      <c r="A601" s="473">
        <v>91173</v>
      </c>
      <c r="B601" s="462" t="s">
        <v>559</v>
      </c>
      <c r="C601" s="474" t="s">
        <v>492</v>
      </c>
      <c r="D601" s="475">
        <v>0.53690000000000004</v>
      </c>
      <c r="E601" s="445"/>
      <c r="F601" s="445"/>
    </row>
    <row r="602" spans="1:6" s="443" customFormat="1" ht="36" x14ac:dyDescent="0.25">
      <c r="A602" s="473">
        <v>91862</v>
      </c>
      <c r="B602" s="462" t="s">
        <v>560</v>
      </c>
      <c r="C602" s="474" t="s">
        <v>492</v>
      </c>
      <c r="D602" s="475">
        <v>0.3221</v>
      </c>
      <c r="E602" s="445"/>
      <c r="F602" s="445"/>
    </row>
    <row r="603" spans="1:6" s="443" customFormat="1" ht="36" x14ac:dyDescent="0.25">
      <c r="A603" s="473">
        <v>91870</v>
      </c>
      <c r="B603" s="462" t="s">
        <v>561</v>
      </c>
      <c r="C603" s="474" t="s">
        <v>492</v>
      </c>
      <c r="D603" s="475">
        <v>0.53690000000000004</v>
      </c>
      <c r="E603" s="445"/>
      <c r="F603" s="445"/>
    </row>
    <row r="604" spans="1:6" s="443" customFormat="1" ht="48" x14ac:dyDescent="0.25">
      <c r="A604" s="473">
        <v>91911</v>
      </c>
      <c r="B604" s="462" t="s">
        <v>562</v>
      </c>
      <c r="C604" s="474" t="s">
        <v>499</v>
      </c>
      <c r="D604" s="475">
        <v>0.1074</v>
      </c>
      <c r="E604" s="445"/>
      <c r="F604" s="445"/>
    </row>
    <row r="605" spans="1:6" s="443" customFormat="1" ht="36" x14ac:dyDescent="0.25">
      <c r="A605" s="473">
        <v>91924</v>
      </c>
      <c r="B605" s="462" t="s">
        <v>563</v>
      </c>
      <c r="C605" s="474" t="s">
        <v>492</v>
      </c>
      <c r="D605" s="475">
        <v>0.85909999999999997</v>
      </c>
      <c r="E605" s="445"/>
      <c r="F605" s="445"/>
    </row>
    <row r="606" spans="1:6" s="443" customFormat="1" ht="36" x14ac:dyDescent="0.25">
      <c r="A606" s="473">
        <v>91926</v>
      </c>
      <c r="B606" s="462" t="s">
        <v>564</v>
      </c>
      <c r="C606" s="474" t="s">
        <v>492</v>
      </c>
      <c r="D606" s="475">
        <v>2.5503</v>
      </c>
      <c r="E606" s="445"/>
      <c r="F606" s="445"/>
    </row>
    <row r="607" spans="1:6" s="443" customFormat="1" ht="24" x14ac:dyDescent="0.25">
      <c r="A607" s="473">
        <v>91937</v>
      </c>
      <c r="B607" s="462" t="s">
        <v>565</v>
      </c>
      <c r="C607" s="474" t="s">
        <v>499</v>
      </c>
      <c r="D607" s="475">
        <v>0.16109999999999999</v>
      </c>
      <c r="E607" s="445"/>
      <c r="F607" s="445"/>
    </row>
    <row r="608" spans="1:6" s="443" customFormat="1" ht="36" x14ac:dyDescent="0.25">
      <c r="A608" s="473">
        <v>92000</v>
      </c>
      <c r="B608" s="462" t="s">
        <v>566</v>
      </c>
      <c r="C608" s="474" t="s">
        <v>499</v>
      </c>
      <c r="D608" s="475">
        <v>2.6800000000000001E-2</v>
      </c>
      <c r="E608" s="445"/>
      <c r="F608" s="445"/>
    </row>
    <row r="609" spans="1:6" s="443" customFormat="1" ht="36" x14ac:dyDescent="0.25">
      <c r="A609" s="473">
        <v>92008</v>
      </c>
      <c r="B609" s="462" t="s">
        <v>567</v>
      </c>
      <c r="C609" s="474" t="s">
        <v>499</v>
      </c>
      <c r="D609" s="475">
        <v>0.13420000000000001</v>
      </c>
      <c r="E609" s="445"/>
      <c r="F609" s="445"/>
    </row>
    <row r="610" spans="1:6" s="443" customFormat="1" ht="36" x14ac:dyDescent="0.25">
      <c r="A610" s="473">
        <v>92023</v>
      </c>
      <c r="B610" s="462" t="s">
        <v>568</v>
      </c>
      <c r="C610" s="474" t="s">
        <v>499</v>
      </c>
      <c r="D610" s="475">
        <v>2.6800000000000001E-2</v>
      </c>
      <c r="E610" s="445"/>
      <c r="F610" s="445"/>
    </row>
    <row r="611" spans="1:6" s="443" customFormat="1" ht="60" x14ac:dyDescent="0.25">
      <c r="A611" s="473">
        <v>92543</v>
      </c>
      <c r="B611" s="462" t="s">
        <v>569</v>
      </c>
      <c r="C611" s="474" t="s">
        <v>468</v>
      </c>
      <c r="D611" s="475">
        <v>1.4510000000000001</v>
      </c>
      <c r="E611" s="445"/>
      <c r="F611" s="445"/>
    </row>
    <row r="612" spans="1:6" s="443" customFormat="1" ht="24" x14ac:dyDescent="0.25">
      <c r="A612" s="473">
        <v>93358</v>
      </c>
      <c r="B612" s="462" t="s">
        <v>570</v>
      </c>
      <c r="C612" s="474" t="s">
        <v>470</v>
      </c>
      <c r="D612" s="475">
        <v>3.9E-2</v>
      </c>
      <c r="E612" s="445"/>
      <c r="F612" s="445"/>
    </row>
    <row r="613" spans="1:6" s="443" customFormat="1" ht="60" x14ac:dyDescent="0.25">
      <c r="A613" s="473">
        <v>94210</v>
      </c>
      <c r="B613" s="462" t="s">
        <v>571</v>
      </c>
      <c r="C613" s="474" t="s">
        <v>468</v>
      </c>
      <c r="D613" s="475">
        <v>1.4510000000000001</v>
      </c>
      <c r="E613" s="445"/>
      <c r="F613" s="445"/>
    </row>
    <row r="614" spans="1:6" s="443" customFormat="1" ht="24" x14ac:dyDescent="0.25">
      <c r="A614" s="473">
        <v>95240</v>
      </c>
      <c r="B614" s="462" t="s">
        <v>572</v>
      </c>
      <c r="C614" s="474" t="s">
        <v>468</v>
      </c>
      <c r="D614" s="475">
        <v>8.9999999999999993E-3</v>
      </c>
      <c r="E614" s="445"/>
      <c r="F614" s="445"/>
    </row>
    <row r="615" spans="1:6" s="443" customFormat="1" ht="24" x14ac:dyDescent="0.25">
      <c r="A615" s="473">
        <v>95241</v>
      </c>
      <c r="B615" s="462" t="s">
        <v>573</v>
      </c>
      <c r="C615" s="474" t="s">
        <v>468</v>
      </c>
      <c r="D615" s="475">
        <v>1.4510000000000001</v>
      </c>
      <c r="E615" s="445"/>
      <c r="F615" s="445"/>
    </row>
    <row r="616" spans="1:6" s="443" customFormat="1" ht="36" x14ac:dyDescent="0.25">
      <c r="A616" s="473">
        <v>95805</v>
      </c>
      <c r="B616" s="462" t="s">
        <v>574</v>
      </c>
      <c r="C616" s="474" t="s">
        <v>499</v>
      </c>
      <c r="D616" s="475">
        <v>0.18790000000000001</v>
      </c>
      <c r="E616" s="445"/>
      <c r="F616" s="445"/>
    </row>
    <row r="617" spans="1:6" s="443" customFormat="1" ht="36" x14ac:dyDescent="0.25">
      <c r="A617" s="473">
        <v>95811</v>
      </c>
      <c r="B617" s="462" t="s">
        <v>575</v>
      </c>
      <c r="C617" s="474" t="s">
        <v>499</v>
      </c>
      <c r="D617" s="475">
        <v>2.6800000000000001E-2</v>
      </c>
      <c r="E617" s="445"/>
      <c r="F617" s="445"/>
    </row>
    <row r="618" spans="1:6" s="443" customFormat="1" ht="24" x14ac:dyDescent="0.25">
      <c r="A618" s="473">
        <v>96995</v>
      </c>
      <c r="B618" s="462" t="s">
        <v>576</v>
      </c>
      <c r="C618" s="474" t="s">
        <v>470</v>
      </c>
      <c r="D618" s="475">
        <v>0.01</v>
      </c>
      <c r="E618" s="445"/>
      <c r="F618" s="445"/>
    </row>
    <row r="619" spans="1:6" s="443" customFormat="1" ht="36" x14ac:dyDescent="0.25">
      <c r="A619" s="473">
        <v>97586</v>
      </c>
      <c r="B619" s="462" t="s">
        <v>577</v>
      </c>
      <c r="C619" s="474" t="s">
        <v>499</v>
      </c>
      <c r="D619" s="475">
        <v>0.16109999999999999</v>
      </c>
      <c r="E619" s="445"/>
      <c r="F619" s="445"/>
    </row>
    <row r="620" spans="1:6" s="443" customFormat="1" ht="36" x14ac:dyDescent="0.25">
      <c r="A620" s="473">
        <v>98102</v>
      </c>
      <c r="B620" s="462" t="s">
        <v>578</v>
      </c>
      <c r="C620" s="474" t="s">
        <v>499</v>
      </c>
      <c r="D620" s="475">
        <v>2.6800000000000001E-2</v>
      </c>
      <c r="E620" s="445"/>
      <c r="F620" s="445"/>
    </row>
    <row r="621" spans="1:6" s="443" customFormat="1" ht="48" x14ac:dyDescent="0.25">
      <c r="A621" s="473">
        <v>98441</v>
      </c>
      <c r="B621" s="462" t="s">
        <v>579</v>
      </c>
      <c r="C621" s="474" t="s">
        <v>468</v>
      </c>
      <c r="D621" s="475">
        <v>0.1449</v>
      </c>
      <c r="E621" s="445"/>
      <c r="F621" s="445"/>
    </row>
    <row r="622" spans="1:6" s="443" customFormat="1" ht="48" x14ac:dyDescent="0.25">
      <c r="A622" s="473">
        <v>98442</v>
      </c>
      <c r="B622" s="462" t="s">
        <v>580</v>
      </c>
      <c r="C622" s="474" t="s">
        <v>468</v>
      </c>
      <c r="D622" s="475">
        <v>0.1668</v>
      </c>
      <c r="E622" s="445"/>
      <c r="F622" s="445"/>
    </row>
    <row r="623" spans="1:6" s="443" customFormat="1" ht="48" x14ac:dyDescent="0.25">
      <c r="A623" s="473">
        <v>98445</v>
      </c>
      <c r="B623" s="462" t="s">
        <v>581</v>
      </c>
      <c r="C623" s="474" t="s">
        <v>468</v>
      </c>
      <c r="D623" s="475">
        <v>0.22639999999999999</v>
      </c>
      <c r="E623" s="445"/>
      <c r="F623" s="445"/>
    </row>
    <row r="624" spans="1:6" s="443" customFormat="1" ht="48" x14ac:dyDescent="0.25">
      <c r="A624" s="473">
        <v>98446</v>
      </c>
      <c r="B624" s="462" t="s">
        <v>582</v>
      </c>
      <c r="C624" s="474" t="s">
        <v>468</v>
      </c>
      <c r="D624" s="475">
        <v>0.17649999999999999</v>
      </c>
      <c r="E624" s="445"/>
      <c r="F624" s="445"/>
    </row>
    <row r="625" spans="1:6" s="443" customFormat="1" x14ac:dyDescent="0.25">
      <c r="A625" s="465"/>
      <c r="B625" s="466"/>
      <c r="C625" s="467"/>
      <c r="D625" s="468"/>
      <c r="E625" s="445"/>
      <c r="F625" s="445"/>
    </row>
    <row r="626" spans="1:6" s="443" customFormat="1" ht="34.200000000000003" x14ac:dyDescent="0.25">
      <c r="A626" s="368">
        <v>93207</v>
      </c>
      <c r="B626" s="369" t="s">
        <v>583</v>
      </c>
      <c r="C626" s="370" t="s">
        <v>468</v>
      </c>
      <c r="D626" s="551" t="s">
        <v>285</v>
      </c>
      <c r="E626" s="445"/>
      <c r="F626" s="445"/>
    </row>
    <row r="627" spans="1:6" s="443" customFormat="1" ht="48" x14ac:dyDescent="0.25">
      <c r="A627" s="473">
        <v>3080</v>
      </c>
      <c r="B627" s="476" t="s">
        <v>539</v>
      </c>
      <c r="C627" s="475" t="s">
        <v>509</v>
      </c>
      <c r="D627" s="475">
        <v>5.7799999999999997E-2</v>
      </c>
      <c r="E627" s="445"/>
      <c r="F627" s="445"/>
    </row>
    <row r="628" spans="1:6" s="443" customFormat="1" ht="48" x14ac:dyDescent="0.25">
      <c r="A628" s="473">
        <v>3097</v>
      </c>
      <c r="B628" s="476" t="s">
        <v>584</v>
      </c>
      <c r="C628" s="475" t="s">
        <v>509</v>
      </c>
      <c r="D628" s="475">
        <v>3.85E-2</v>
      </c>
      <c r="E628" s="445"/>
      <c r="F628" s="445"/>
    </row>
    <row r="629" spans="1:6" s="443" customFormat="1" ht="24" x14ac:dyDescent="0.25">
      <c r="A629" s="473">
        <v>10886</v>
      </c>
      <c r="B629" s="476" t="s">
        <v>540</v>
      </c>
      <c r="C629" s="475" t="s">
        <v>499</v>
      </c>
      <c r="D629" s="475">
        <v>1.9300000000000001E-2</v>
      </c>
      <c r="E629" s="445"/>
      <c r="F629" s="445"/>
    </row>
    <row r="630" spans="1:6" s="443" customFormat="1" ht="24" x14ac:dyDescent="0.25">
      <c r="A630" s="473">
        <v>10891</v>
      </c>
      <c r="B630" s="476" t="s">
        <v>541</v>
      </c>
      <c r="C630" s="475" t="s">
        <v>499</v>
      </c>
      <c r="D630" s="475">
        <v>1.9300000000000001E-2</v>
      </c>
      <c r="E630" s="445"/>
      <c r="F630" s="445"/>
    </row>
    <row r="631" spans="1:6" s="443" customFormat="1" ht="36" x14ac:dyDescent="0.25">
      <c r="A631" s="473">
        <v>11587</v>
      </c>
      <c r="B631" s="476" t="s">
        <v>542</v>
      </c>
      <c r="C631" s="475" t="s">
        <v>468</v>
      </c>
      <c r="D631" s="475">
        <v>0.99380000000000002</v>
      </c>
      <c r="E631" s="445"/>
      <c r="F631" s="445"/>
    </row>
    <row r="632" spans="1:6" s="443" customFormat="1" ht="24" x14ac:dyDescent="0.25">
      <c r="A632" s="473">
        <v>72251</v>
      </c>
      <c r="B632" s="476" t="s">
        <v>585</v>
      </c>
      <c r="C632" s="475" t="s">
        <v>492</v>
      </c>
      <c r="D632" s="475">
        <v>0.19270000000000001</v>
      </c>
      <c r="E632" s="445"/>
      <c r="F632" s="445"/>
    </row>
    <row r="633" spans="1:6" s="443" customFormat="1" ht="24" x14ac:dyDescent="0.25">
      <c r="A633" s="473" t="s">
        <v>586</v>
      </c>
      <c r="B633" s="476" t="s">
        <v>587</v>
      </c>
      <c r="C633" s="475" t="s">
        <v>468</v>
      </c>
      <c r="D633" s="475">
        <v>3.2399999999999998E-2</v>
      </c>
      <c r="E633" s="445"/>
      <c r="F633" s="445"/>
    </row>
    <row r="634" spans="1:6" s="443" customFormat="1" ht="36" x14ac:dyDescent="0.25">
      <c r="A634" s="473" t="s">
        <v>544</v>
      </c>
      <c r="B634" s="476" t="s">
        <v>545</v>
      </c>
      <c r="C634" s="475" t="s">
        <v>499</v>
      </c>
      <c r="D634" s="475">
        <v>0.1734</v>
      </c>
      <c r="E634" s="445"/>
      <c r="F634" s="445"/>
    </row>
    <row r="635" spans="1:6" s="443" customFormat="1" ht="36" x14ac:dyDescent="0.25">
      <c r="A635" s="473" t="s">
        <v>546</v>
      </c>
      <c r="B635" s="476" t="s">
        <v>547</v>
      </c>
      <c r="C635" s="475" t="s">
        <v>499</v>
      </c>
      <c r="D635" s="475">
        <v>1.9300000000000001E-2</v>
      </c>
      <c r="E635" s="445"/>
      <c r="F635" s="445"/>
    </row>
    <row r="636" spans="1:6" s="443" customFormat="1" ht="24" x14ac:dyDescent="0.25">
      <c r="A636" s="473">
        <v>83366</v>
      </c>
      <c r="B636" s="476" t="s">
        <v>588</v>
      </c>
      <c r="C636" s="475" t="s">
        <v>499</v>
      </c>
      <c r="D636" s="475">
        <v>1.9300000000000001E-2</v>
      </c>
      <c r="E636" s="445"/>
      <c r="F636" s="445"/>
    </row>
    <row r="637" spans="1:6" s="443" customFormat="1" ht="60" x14ac:dyDescent="0.25">
      <c r="A637" s="473">
        <v>83463</v>
      </c>
      <c r="B637" s="476" t="s">
        <v>589</v>
      </c>
      <c r="C637" s="475" t="s">
        <v>499</v>
      </c>
      <c r="D637" s="475">
        <v>1.9300000000000001E-2</v>
      </c>
      <c r="E637" s="445"/>
      <c r="F637" s="445"/>
    </row>
    <row r="638" spans="1:6" s="443" customFormat="1" x14ac:dyDescent="0.25">
      <c r="A638" s="473">
        <v>83518</v>
      </c>
      <c r="B638" s="476" t="s">
        <v>548</v>
      </c>
      <c r="C638" s="475" t="s">
        <v>470</v>
      </c>
      <c r="D638" s="475">
        <v>2.3900000000000001E-2</v>
      </c>
      <c r="E638" s="445"/>
      <c r="F638" s="445"/>
    </row>
    <row r="639" spans="1:6" s="443" customFormat="1" ht="24" x14ac:dyDescent="0.25">
      <c r="A639" s="473">
        <v>84024</v>
      </c>
      <c r="B639" s="476" t="s">
        <v>590</v>
      </c>
      <c r="C639" s="475" t="s">
        <v>468</v>
      </c>
      <c r="D639" s="475">
        <v>3.85E-2</v>
      </c>
      <c r="E639" s="445"/>
      <c r="F639" s="445"/>
    </row>
    <row r="640" spans="1:6" s="443" customFormat="1" ht="24" x14ac:dyDescent="0.25">
      <c r="A640" s="473">
        <v>84848</v>
      </c>
      <c r="B640" s="476" t="s">
        <v>591</v>
      </c>
      <c r="C640" s="475" t="s">
        <v>468</v>
      </c>
      <c r="D640" s="475">
        <v>9.64E-2</v>
      </c>
      <c r="E640" s="445"/>
      <c r="F640" s="445"/>
    </row>
    <row r="641" spans="1:6" s="443" customFormat="1" ht="36" x14ac:dyDescent="0.25">
      <c r="A641" s="473">
        <v>86888</v>
      </c>
      <c r="B641" s="476" t="s">
        <v>592</v>
      </c>
      <c r="C641" s="475" t="s">
        <v>499</v>
      </c>
      <c r="D641" s="475">
        <v>3.85E-2</v>
      </c>
      <c r="E641" s="445"/>
      <c r="F641" s="445"/>
    </row>
    <row r="642" spans="1:6" s="443" customFormat="1" ht="72" x14ac:dyDescent="0.25">
      <c r="A642" s="473">
        <v>86934</v>
      </c>
      <c r="B642" s="476" t="s">
        <v>550</v>
      </c>
      <c r="C642" s="475" t="s">
        <v>499</v>
      </c>
      <c r="D642" s="475">
        <v>1.9300000000000001E-2</v>
      </c>
      <c r="E642" s="445"/>
      <c r="F642" s="445"/>
    </row>
    <row r="643" spans="1:6" s="443" customFormat="1" ht="60" x14ac:dyDescent="0.25">
      <c r="A643" s="473">
        <v>86943</v>
      </c>
      <c r="B643" s="476" t="s">
        <v>551</v>
      </c>
      <c r="C643" s="475" t="s">
        <v>499</v>
      </c>
      <c r="D643" s="475">
        <v>3.85E-2</v>
      </c>
      <c r="E643" s="445"/>
      <c r="F643" s="445"/>
    </row>
    <row r="644" spans="1:6" s="443" customFormat="1" ht="48" x14ac:dyDescent="0.25">
      <c r="A644" s="473">
        <v>87877</v>
      </c>
      <c r="B644" s="476" t="s">
        <v>593</v>
      </c>
      <c r="C644" s="475" t="s">
        <v>468</v>
      </c>
      <c r="D644" s="475">
        <v>0.20469999999999999</v>
      </c>
      <c r="E644" s="445"/>
      <c r="F644" s="445"/>
    </row>
    <row r="645" spans="1:6" s="443" customFormat="1" ht="24" x14ac:dyDescent="0.25">
      <c r="A645" s="473">
        <v>88487</v>
      </c>
      <c r="B645" s="476" t="s">
        <v>553</v>
      </c>
      <c r="C645" s="475" t="s">
        <v>468</v>
      </c>
      <c r="D645" s="475">
        <v>4.4976000000000003</v>
      </c>
      <c r="E645" s="445"/>
      <c r="F645" s="445"/>
    </row>
    <row r="646" spans="1:6" s="443" customFormat="1" ht="60" x14ac:dyDescent="0.25">
      <c r="A646" s="473">
        <v>89168</v>
      </c>
      <c r="B646" s="476" t="s">
        <v>594</v>
      </c>
      <c r="C646" s="475" t="s">
        <v>468</v>
      </c>
      <c r="D646" s="475">
        <v>0.1023</v>
      </c>
      <c r="E646" s="445"/>
      <c r="F646" s="445"/>
    </row>
    <row r="647" spans="1:6" s="443" customFormat="1" ht="60" x14ac:dyDescent="0.25">
      <c r="A647" s="473">
        <v>89171</v>
      </c>
      <c r="B647" s="476" t="s">
        <v>595</v>
      </c>
      <c r="C647" s="475" t="s">
        <v>468</v>
      </c>
      <c r="D647" s="475">
        <v>8.0600000000000005E-2</v>
      </c>
      <c r="E647" s="445"/>
      <c r="F647" s="445"/>
    </row>
    <row r="648" spans="1:6" s="443" customFormat="1" ht="72" x14ac:dyDescent="0.25">
      <c r="A648" s="473">
        <v>89173</v>
      </c>
      <c r="B648" s="476" t="s">
        <v>596</v>
      </c>
      <c r="C648" s="475" t="s">
        <v>468</v>
      </c>
      <c r="D648" s="475">
        <v>0.20469999999999999</v>
      </c>
      <c r="E648" s="445"/>
      <c r="F648" s="445"/>
    </row>
    <row r="649" spans="1:6" s="443" customFormat="1" ht="36" x14ac:dyDescent="0.25">
      <c r="A649" s="473">
        <v>89482</v>
      </c>
      <c r="B649" s="476" t="s">
        <v>597</v>
      </c>
      <c r="C649" s="475" t="s">
        <v>499</v>
      </c>
      <c r="D649" s="475">
        <v>3.85E-2</v>
      </c>
      <c r="E649" s="445"/>
      <c r="F649" s="445"/>
    </row>
    <row r="650" spans="1:6" s="443" customFormat="1" ht="36" x14ac:dyDescent="0.25">
      <c r="A650" s="473">
        <v>89711</v>
      </c>
      <c r="B650" s="476" t="s">
        <v>554</v>
      </c>
      <c r="C650" s="475" t="s">
        <v>492</v>
      </c>
      <c r="D650" s="475">
        <v>0.13880000000000001</v>
      </c>
      <c r="E650" s="445"/>
      <c r="F650" s="445"/>
    </row>
    <row r="651" spans="1:6" s="443" customFormat="1" ht="36" x14ac:dyDescent="0.25">
      <c r="A651" s="473">
        <v>89712</v>
      </c>
      <c r="B651" s="476" t="s">
        <v>598</v>
      </c>
      <c r="C651" s="475" t="s">
        <v>492</v>
      </c>
      <c r="D651" s="475">
        <v>0.12529999999999999</v>
      </c>
      <c r="E651" s="445"/>
      <c r="F651" s="445"/>
    </row>
    <row r="652" spans="1:6" s="443" customFormat="1" ht="36" x14ac:dyDescent="0.25">
      <c r="A652" s="473">
        <v>89714</v>
      </c>
      <c r="B652" s="476" t="s">
        <v>555</v>
      </c>
      <c r="C652" s="475" t="s">
        <v>492</v>
      </c>
      <c r="D652" s="475">
        <v>0.1472</v>
      </c>
      <c r="E652" s="445"/>
      <c r="F652" s="445"/>
    </row>
    <row r="653" spans="1:6" s="443" customFormat="1" ht="48" x14ac:dyDescent="0.25">
      <c r="A653" s="473">
        <v>89724</v>
      </c>
      <c r="B653" s="476" t="s">
        <v>556</v>
      </c>
      <c r="C653" s="475" t="s">
        <v>499</v>
      </c>
      <c r="D653" s="475">
        <v>7.7100000000000002E-2</v>
      </c>
      <c r="E653" s="445"/>
      <c r="F653" s="445"/>
    </row>
    <row r="654" spans="1:6" s="443" customFormat="1" ht="48" x14ac:dyDescent="0.25">
      <c r="A654" s="473">
        <v>89726</v>
      </c>
      <c r="B654" s="476" t="s">
        <v>599</v>
      </c>
      <c r="C654" s="475" t="s">
        <v>499</v>
      </c>
      <c r="D654" s="475">
        <v>5.7799999999999997E-2</v>
      </c>
      <c r="E654" s="445"/>
      <c r="F654" s="445"/>
    </row>
    <row r="655" spans="1:6" s="443" customFormat="1" ht="48" x14ac:dyDescent="0.25">
      <c r="A655" s="473">
        <v>89731</v>
      </c>
      <c r="B655" s="476" t="s">
        <v>600</v>
      </c>
      <c r="C655" s="475" t="s">
        <v>499</v>
      </c>
      <c r="D655" s="475">
        <v>1.9300000000000001E-2</v>
      </c>
      <c r="E655" s="445"/>
      <c r="F655" s="445"/>
    </row>
    <row r="656" spans="1:6" s="443" customFormat="1" ht="48" x14ac:dyDescent="0.25">
      <c r="A656" s="473">
        <v>89748</v>
      </c>
      <c r="B656" s="476" t="s">
        <v>601</v>
      </c>
      <c r="C656" s="475" t="s">
        <v>499</v>
      </c>
      <c r="D656" s="475">
        <v>5.7799999999999997E-2</v>
      </c>
      <c r="E656" s="445"/>
      <c r="F656" s="445"/>
    </row>
    <row r="657" spans="1:6" s="443" customFormat="1" ht="48" x14ac:dyDescent="0.25">
      <c r="A657" s="473">
        <v>89784</v>
      </c>
      <c r="B657" s="476" t="s">
        <v>602</v>
      </c>
      <c r="C657" s="475" t="s">
        <v>499</v>
      </c>
      <c r="D657" s="475">
        <v>5.7799999999999997E-2</v>
      </c>
      <c r="E657" s="445"/>
      <c r="F657" s="445"/>
    </row>
    <row r="658" spans="1:6" s="443" customFormat="1" ht="48" x14ac:dyDescent="0.25">
      <c r="A658" s="473">
        <v>89796</v>
      </c>
      <c r="B658" s="476" t="s">
        <v>603</v>
      </c>
      <c r="C658" s="475" t="s">
        <v>499</v>
      </c>
      <c r="D658" s="475">
        <v>3.85E-2</v>
      </c>
      <c r="E658" s="445"/>
      <c r="F658" s="445"/>
    </row>
    <row r="659" spans="1:6" s="443" customFormat="1" ht="48" x14ac:dyDescent="0.25">
      <c r="A659" s="473">
        <v>89957</v>
      </c>
      <c r="B659" s="476" t="s">
        <v>557</v>
      </c>
      <c r="C659" s="475" t="s">
        <v>499</v>
      </c>
      <c r="D659" s="475">
        <v>9.64E-2</v>
      </c>
      <c r="E659" s="445"/>
      <c r="F659" s="445"/>
    </row>
    <row r="660" spans="1:6" s="443" customFormat="1" ht="36" x14ac:dyDescent="0.25">
      <c r="A660" s="473">
        <v>90443</v>
      </c>
      <c r="B660" s="476" t="s">
        <v>604</v>
      </c>
      <c r="C660" s="475" t="s">
        <v>492</v>
      </c>
      <c r="D660" s="475">
        <v>0.1002</v>
      </c>
      <c r="E660" s="445"/>
      <c r="F660" s="445"/>
    </row>
    <row r="661" spans="1:6" s="443" customFormat="1" ht="36" x14ac:dyDescent="0.25">
      <c r="A661" s="473">
        <v>90466</v>
      </c>
      <c r="B661" s="476" t="s">
        <v>605</v>
      </c>
      <c r="C661" s="475" t="s">
        <v>492</v>
      </c>
      <c r="D661" s="475">
        <v>0.1002</v>
      </c>
      <c r="E661" s="445"/>
      <c r="F661" s="445"/>
    </row>
    <row r="662" spans="1:6" s="443" customFormat="1" ht="48" x14ac:dyDescent="0.25">
      <c r="A662" s="473">
        <v>90820</v>
      </c>
      <c r="B662" s="476" t="s">
        <v>606</v>
      </c>
      <c r="C662" s="475" t="s">
        <v>499</v>
      </c>
      <c r="D662" s="475">
        <v>3.85E-2</v>
      </c>
      <c r="E662" s="445"/>
      <c r="F662" s="445"/>
    </row>
    <row r="663" spans="1:6" s="443" customFormat="1" ht="48" x14ac:dyDescent="0.25">
      <c r="A663" s="473">
        <v>90822</v>
      </c>
      <c r="B663" s="476" t="s">
        <v>502</v>
      </c>
      <c r="C663" s="475" t="s">
        <v>499</v>
      </c>
      <c r="D663" s="475">
        <v>5.7799999999999997E-2</v>
      </c>
      <c r="E663" s="445"/>
      <c r="F663" s="445"/>
    </row>
    <row r="664" spans="1:6" s="443" customFormat="1" ht="60" x14ac:dyDescent="0.25">
      <c r="A664" s="473">
        <v>91170</v>
      </c>
      <c r="B664" s="476" t="s">
        <v>558</v>
      </c>
      <c r="C664" s="475" t="s">
        <v>492</v>
      </c>
      <c r="D664" s="475">
        <v>0.53</v>
      </c>
      <c r="E664" s="445"/>
      <c r="F664" s="445"/>
    </row>
    <row r="665" spans="1:6" s="443" customFormat="1" ht="48" x14ac:dyDescent="0.25">
      <c r="A665" s="473">
        <v>91173</v>
      </c>
      <c r="B665" s="476" t="s">
        <v>559</v>
      </c>
      <c r="C665" s="475" t="s">
        <v>492</v>
      </c>
      <c r="D665" s="475">
        <v>1.7343999999999999</v>
      </c>
      <c r="E665" s="445"/>
      <c r="F665" s="445"/>
    </row>
    <row r="666" spans="1:6" s="443" customFormat="1" ht="36" x14ac:dyDescent="0.25">
      <c r="A666" s="473">
        <v>91862</v>
      </c>
      <c r="B666" s="476" t="s">
        <v>560</v>
      </c>
      <c r="C666" s="475" t="s">
        <v>492</v>
      </c>
      <c r="D666" s="475">
        <v>0.53</v>
      </c>
      <c r="E666" s="445"/>
      <c r="F666" s="445"/>
    </row>
    <row r="667" spans="1:6" s="443" customFormat="1" ht="36" x14ac:dyDescent="0.25">
      <c r="A667" s="473">
        <v>91870</v>
      </c>
      <c r="B667" s="476" t="s">
        <v>561</v>
      </c>
      <c r="C667" s="475" t="s">
        <v>492</v>
      </c>
      <c r="D667" s="475">
        <v>1.7343999999999999</v>
      </c>
      <c r="E667" s="445"/>
      <c r="F667" s="445"/>
    </row>
    <row r="668" spans="1:6" s="443" customFormat="1" ht="48" x14ac:dyDescent="0.25">
      <c r="A668" s="473">
        <v>91911</v>
      </c>
      <c r="B668" s="476" t="s">
        <v>562</v>
      </c>
      <c r="C668" s="475" t="s">
        <v>499</v>
      </c>
      <c r="D668" s="475">
        <v>0.19270000000000001</v>
      </c>
      <c r="E668" s="445"/>
      <c r="F668" s="445"/>
    </row>
    <row r="669" spans="1:6" s="443" customFormat="1" ht="36" x14ac:dyDescent="0.25">
      <c r="A669" s="473">
        <v>91924</v>
      </c>
      <c r="B669" s="476" t="s">
        <v>563</v>
      </c>
      <c r="C669" s="475" t="s">
        <v>492</v>
      </c>
      <c r="D669" s="475">
        <v>1.4165000000000001</v>
      </c>
      <c r="E669" s="445"/>
      <c r="F669" s="445"/>
    </row>
    <row r="670" spans="1:6" s="443" customFormat="1" ht="36" x14ac:dyDescent="0.25">
      <c r="A670" s="473">
        <v>91926</v>
      </c>
      <c r="B670" s="476" t="s">
        <v>564</v>
      </c>
      <c r="C670" s="475" t="s">
        <v>492</v>
      </c>
      <c r="D670" s="475">
        <v>3.4689000000000001</v>
      </c>
      <c r="E670" s="445"/>
      <c r="F670" s="445"/>
    </row>
    <row r="671" spans="1:6" s="443" customFormat="1" ht="36" x14ac:dyDescent="0.25">
      <c r="A671" s="473">
        <v>91928</v>
      </c>
      <c r="B671" s="476" t="s">
        <v>607</v>
      </c>
      <c r="C671" s="475" t="s">
        <v>492</v>
      </c>
      <c r="D671" s="475">
        <v>2.0234999999999999</v>
      </c>
      <c r="E671" s="445"/>
      <c r="F671" s="445"/>
    </row>
    <row r="672" spans="1:6" s="443" customFormat="1" ht="24" x14ac:dyDescent="0.25">
      <c r="A672" s="473">
        <v>91937</v>
      </c>
      <c r="B672" s="476" t="s">
        <v>565</v>
      </c>
      <c r="C672" s="475" t="s">
        <v>499</v>
      </c>
      <c r="D672" s="475">
        <v>0.1734</v>
      </c>
      <c r="E672" s="445"/>
      <c r="F672" s="445"/>
    </row>
    <row r="673" spans="1:6" s="443" customFormat="1" ht="36" x14ac:dyDescent="0.25">
      <c r="A673" s="473">
        <v>91945</v>
      </c>
      <c r="B673" s="476" t="s">
        <v>608</v>
      </c>
      <c r="C673" s="475" t="s">
        <v>499</v>
      </c>
      <c r="D673" s="475">
        <v>5.7799999999999997E-2</v>
      </c>
      <c r="E673" s="445"/>
      <c r="F673" s="445"/>
    </row>
    <row r="674" spans="1:6" s="443" customFormat="1" ht="36" x14ac:dyDescent="0.25">
      <c r="A674" s="473">
        <v>92000</v>
      </c>
      <c r="B674" s="476" t="s">
        <v>566</v>
      </c>
      <c r="C674" s="475" t="s">
        <v>499</v>
      </c>
      <c r="D674" s="475">
        <v>7.7100000000000002E-2</v>
      </c>
      <c r="E674" s="445"/>
      <c r="F674" s="445"/>
    </row>
    <row r="675" spans="1:6" s="443" customFormat="1" ht="36" x14ac:dyDescent="0.25">
      <c r="A675" s="473">
        <v>92008</v>
      </c>
      <c r="B675" s="476" t="s">
        <v>567</v>
      </c>
      <c r="C675" s="475" t="s">
        <v>499</v>
      </c>
      <c r="D675" s="475">
        <v>0.1542</v>
      </c>
      <c r="E675" s="445"/>
      <c r="F675" s="445"/>
    </row>
    <row r="676" spans="1:6" s="443" customFormat="1" ht="36" x14ac:dyDescent="0.25">
      <c r="A676" s="473">
        <v>92023</v>
      </c>
      <c r="B676" s="476" t="s">
        <v>568</v>
      </c>
      <c r="C676" s="475" t="s">
        <v>499</v>
      </c>
      <c r="D676" s="475">
        <v>0.13489999999999999</v>
      </c>
      <c r="E676" s="445"/>
      <c r="F676" s="445"/>
    </row>
    <row r="677" spans="1:6" s="443" customFormat="1" ht="60" x14ac:dyDescent="0.25">
      <c r="A677" s="473">
        <v>92543</v>
      </c>
      <c r="B677" s="476" t="s">
        <v>569</v>
      </c>
      <c r="C677" s="475" t="s">
        <v>468</v>
      </c>
      <c r="D677" s="475">
        <v>1.3621000000000001</v>
      </c>
      <c r="E677" s="445"/>
      <c r="F677" s="445"/>
    </row>
    <row r="678" spans="1:6" s="443" customFormat="1" ht="24" x14ac:dyDescent="0.25">
      <c r="A678" s="473">
        <v>93040</v>
      </c>
      <c r="B678" s="476" t="s">
        <v>609</v>
      </c>
      <c r="C678" s="475" t="s">
        <v>499</v>
      </c>
      <c r="D678" s="475">
        <v>3.85E-2</v>
      </c>
      <c r="E678" s="445"/>
      <c r="F678" s="445"/>
    </row>
    <row r="679" spans="1:6" s="443" customFormat="1" ht="24" x14ac:dyDescent="0.25">
      <c r="A679" s="473">
        <v>93044</v>
      </c>
      <c r="B679" s="476" t="s">
        <v>610</v>
      </c>
      <c r="C679" s="475" t="s">
        <v>499</v>
      </c>
      <c r="D679" s="475">
        <v>3.85E-2</v>
      </c>
      <c r="E679" s="445"/>
      <c r="F679" s="445"/>
    </row>
    <row r="680" spans="1:6" s="443" customFormat="1" ht="24" x14ac:dyDescent="0.25">
      <c r="A680" s="473">
        <v>93358</v>
      </c>
      <c r="B680" s="476" t="s">
        <v>570</v>
      </c>
      <c r="C680" s="475" t="s">
        <v>470</v>
      </c>
      <c r="D680" s="475">
        <v>2.3300000000000001E-2</v>
      </c>
      <c r="E680" s="445"/>
      <c r="F680" s="445"/>
    </row>
    <row r="681" spans="1:6" s="443" customFormat="1" ht="60" x14ac:dyDescent="0.25">
      <c r="A681" s="473">
        <v>94210</v>
      </c>
      <c r="B681" s="476" t="s">
        <v>571</v>
      </c>
      <c r="C681" s="475" t="s">
        <v>468</v>
      </c>
      <c r="D681" s="475">
        <v>1.3621000000000001</v>
      </c>
      <c r="E681" s="445"/>
      <c r="F681" s="445"/>
    </row>
    <row r="682" spans="1:6" s="443" customFormat="1" ht="24" x14ac:dyDescent="0.25">
      <c r="A682" s="473">
        <v>94559</v>
      </c>
      <c r="B682" s="476" t="s">
        <v>611</v>
      </c>
      <c r="C682" s="475" t="s">
        <v>468</v>
      </c>
      <c r="D682" s="475">
        <v>2.8899999999999999E-2</v>
      </c>
      <c r="E682" s="445"/>
      <c r="F682" s="445"/>
    </row>
    <row r="683" spans="1:6" s="443" customFormat="1" ht="24" x14ac:dyDescent="0.25">
      <c r="A683" s="473">
        <v>95240</v>
      </c>
      <c r="B683" s="476" t="s">
        <v>572</v>
      </c>
      <c r="C683" s="475" t="s">
        <v>468</v>
      </c>
      <c r="D683" s="475">
        <v>5.4000000000000003E-3</v>
      </c>
      <c r="E683" s="445"/>
      <c r="F683" s="445"/>
    </row>
    <row r="684" spans="1:6" s="443" customFormat="1" ht="24" x14ac:dyDescent="0.25">
      <c r="A684" s="473">
        <v>95241</v>
      </c>
      <c r="B684" s="476" t="s">
        <v>573</v>
      </c>
      <c r="C684" s="475" t="s">
        <v>468</v>
      </c>
      <c r="D684" s="475">
        <v>1.3559000000000001</v>
      </c>
      <c r="E684" s="445"/>
      <c r="F684" s="445"/>
    </row>
    <row r="685" spans="1:6" s="443" customFormat="1" ht="36" x14ac:dyDescent="0.25">
      <c r="A685" s="473">
        <v>95805</v>
      </c>
      <c r="B685" s="476" t="s">
        <v>574</v>
      </c>
      <c r="C685" s="475" t="s">
        <v>499</v>
      </c>
      <c r="D685" s="475">
        <v>0.28910000000000002</v>
      </c>
      <c r="E685" s="445"/>
      <c r="F685" s="445"/>
    </row>
    <row r="686" spans="1:6" s="443" customFormat="1" ht="36" x14ac:dyDescent="0.25">
      <c r="A686" s="473">
        <v>95811</v>
      </c>
      <c r="B686" s="476" t="s">
        <v>575</v>
      </c>
      <c r="C686" s="475" t="s">
        <v>499</v>
      </c>
      <c r="D686" s="475">
        <v>0.13489999999999999</v>
      </c>
      <c r="E686" s="445"/>
      <c r="F686" s="445"/>
    </row>
    <row r="687" spans="1:6" s="443" customFormat="1" ht="24" x14ac:dyDescent="0.25">
      <c r="A687" s="473">
        <v>96985</v>
      </c>
      <c r="B687" s="476" t="s">
        <v>612</v>
      </c>
      <c r="C687" s="475" t="s">
        <v>499</v>
      </c>
      <c r="D687" s="475">
        <v>3.85E-2</v>
      </c>
      <c r="E687" s="445"/>
      <c r="F687" s="445"/>
    </row>
    <row r="688" spans="1:6" s="443" customFormat="1" ht="24" x14ac:dyDescent="0.25">
      <c r="A688" s="473">
        <v>96995</v>
      </c>
      <c r="B688" s="476" t="s">
        <v>576</v>
      </c>
      <c r="C688" s="475" t="s">
        <v>470</v>
      </c>
      <c r="D688" s="475">
        <v>6.0000000000000001E-3</v>
      </c>
      <c r="E688" s="445"/>
      <c r="F688" s="445"/>
    </row>
    <row r="689" spans="1:6" s="443" customFormat="1" ht="36" x14ac:dyDescent="0.25">
      <c r="A689" s="473">
        <v>97586</v>
      </c>
      <c r="B689" s="476" t="s">
        <v>577</v>
      </c>
      <c r="C689" s="475" t="s">
        <v>499</v>
      </c>
      <c r="D689" s="475">
        <v>0.11559999999999999</v>
      </c>
      <c r="E689" s="445"/>
      <c r="F689" s="445"/>
    </row>
    <row r="690" spans="1:6" s="443" customFormat="1" ht="24" x14ac:dyDescent="0.25">
      <c r="A690" s="473">
        <v>97593</v>
      </c>
      <c r="B690" s="476" t="s">
        <v>613</v>
      </c>
      <c r="C690" s="475" t="s">
        <v>499</v>
      </c>
      <c r="D690" s="475">
        <v>7.7100000000000002E-2</v>
      </c>
      <c r="E690" s="445"/>
      <c r="F690" s="445"/>
    </row>
    <row r="691" spans="1:6" s="443" customFormat="1" ht="48" x14ac:dyDescent="0.25">
      <c r="A691" s="473">
        <v>97886</v>
      </c>
      <c r="B691" s="476" t="s">
        <v>614</v>
      </c>
      <c r="C691" s="475" t="s">
        <v>499</v>
      </c>
      <c r="D691" s="475">
        <v>3.85E-2</v>
      </c>
      <c r="E691" s="445"/>
      <c r="F691" s="445"/>
    </row>
    <row r="692" spans="1:6" s="443" customFormat="1" ht="48" x14ac:dyDescent="0.25">
      <c r="A692" s="473">
        <v>98283</v>
      </c>
      <c r="B692" s="476" t="s">
        <v>615</v>
      </c>
      <c r="C692" s="475" t="s">
        <v>492</v>
      </c>
      <c r="D692" s="475">
        <v>0.61670000000000003</v>
      </c>
      <c r="E692" s="445"/>
      <c r="F692" s="445"/>
    </row>
    <row r="693" spans="1:6" s="443" customFormat="1" ht="48" x14ac:dyDescent="0.25">
      <c r="A693" s="473">
        <v>98441</v>
      </c>
      <c r="B693" s="476" t="s">
        <v>579</v>
      </c>
      <c r="C693" s="475" t="s">
        <v>468</v>
      </c>
      <c r="D693" s="475">
        <v>0.2979</v>
      </c>
      <c r="E693" s="445"/>
      <c r="F693" s="445"/>
    </row>
    <row r="694" spans="1:6" s="443" customFormat="1" ht="48" x14ac:dyDescent="0.25">
      <c r="A694" s="473">
        <v>98442</v>
      </c>
      <c r="B694" s="476" t="s">
        <v>580</v>
      </c>
      <c r="C694" s="475" t="s">
        <v>468</v>
      </c>
      <c r="D694" s="475">
        <v>0.34289999999999998</v>
      </c>
      <c r="E694" s="445"/>
      <c r="F694" s="445"/>
    </row>
    <row r="695" spans="1:6" s="443" customFormat="1" ht="48" x14ac:dyDescent="0.25">
      <c r="A695" s="473">
        <v>98443</v>
      </c>
      <c r="B695" s="476" t="s">
        <v>616</v>
      </c>
      <c r="C695" s="475" t="s">
        <v>468</v>
      </c>
      <c r="D695" s="475">
        <v>0.15809999999999999</v>
      </c>
      <c r="E695" s="445"/>
      <c r="F695" s="445"/>
    </row>
    <row r="696" spans="1:6" s="443" customFormat="1" ht="48" x14ac:dyDescent="0.25">
      <c r="A696" s="473">
        <v>98444</v>
      </c>
      <c r="B696" s="476" t="s">
        <v>617</v>
      </c>
      <c r="C696" s="475" t="s">
        <v>468</v>
      </c>
      <c r="D696" s="475">
        <v>0.182</v>
      </c>
      <c r="E696" s="445"/>
      <c r="F696" s="445"/>
    </row>
    <row r="697" spans="1:6" s="443" customFormat="1" ht="48" x14ac:dyDescent="0.25">
      <c r="A697" s="473">
        <v>98445</v>
      </c>
      <c r="B697" s="476" t="s">
        <v>581</v>
      </c>
      <c r="C697" s="475" t="s">
        <v>468</v>
      </c>
      <c r="D697" s="475">
        <v>0.46539999999999998</v>
      </c>
      <c r="E697" s="445"/>
      <c r="F697" s="445"/>
    </row>
    <row r="698" spans="1:6" s="443" customFormat="1" ht="48" x14ac:dyDescent="0.25">
      <c r="A698" s="473">
        <v>98446</v>
      </c>
      <c r="B698" s="476" t="s">
        <v>582</v>
      </c>
      <c r="C698" s="475" t="s">
        <v>468</v>
      </c>
      <c r="D698" s="475">
        <v>0.3629</v>
      </c>
      <c r="E698" s="445"/>
      <c r="F698" s="445"/>
    </row>
    <row r="699" spans="1:6" s="443" customFormat="1" ht="48" x14ac:dyDescent="0.25">
      <c r="A699" s="473">
        <v>98447</v>
      </c>
      <c r="B699" s="476" t="s">
        <v>618</v>
      </c>
      <c r="C699" s="475" t="s">
        <v>468</v>
      </c>
      <c r="D699" s="475">
        <v>0.247</v>
      </c>
      <c r="E699" s="445"/>
      <c r="F699" s="445"/>
    </row>
    <row r="700" spans="1:6" s="443" customFormat="1" ht="48" x14ac:dyDescent="0.25">
      <c r="A700" s="473">
        <v>98448</v>
      </c>
      <c r="B700" s="476" t="s">
        <v>619</v>
      </c>
      <c r="C700" s="475" t="s">
        <v>468</v>
      </c>
      <c r="D700" s="475">
        <v>0.19259999999999999</v>
      </c>
      <c r="E700" s="445"/>
      <c r="F700" s="445"/>
    </row>
    <row r="701" spans="1:6" s="443" customFormat="1" x14ac:dyDescent="0.25">
      <c r="A701" s="465"/>
      <c r="B701" s="466"/>
      <c r="C701" s="467"/>
      <c r="D701" s="468"/>
      <c r="E701" s="445"/>
      <c r="F701" s="445"/>
    </row>
    <row r="702" spans="1:6" s="443" customFormat="1" ht="34.200000000000003" x14ac:dyDescent="0.25">
      <c r="A702" s="368">
        <v>96529</v>
      </c>
      <c r="B702" s="552" t="s">
        <v>620</v>
      </c>
      <c r="C702" s="553" t="s">
        <v>468</v>
      </c>
      <c r="D702" s="551" t="s">
        <v>285</v>
      </c>
      <c r="E702" s="445"/>
      <c r="F702" s="445"/>
    </row>
    <row r="703" spans="1:6" s="443" customFormat="1" ht="24" x14ac:dyDescent="0.25">
      <c r="A703" s="473">
        <v>2692</v>
      </c>
      <c r="B703" s="476" t="s">
        <v>621</v>
      </c>
      <c r="C703" s="475" t="s">
        <v>484</v>
      </c>
      <c r="D703" s="475">
        <v>1.7000000000000001E-2</v>
      </c>
      <c r="E703" s="445"/>
      <c r="F703" s="445"/>
    </row>
    <row r="704" spans="1:6" s="443" customFormat="1" ht="24" x14ac:dyDescent="0.25">
      <c r="A704" s="473">
        <v>4517</v>
      </c>
      <c r="B704" s="476" t="s">
        <v>622</v>
      </c>
      <c r="C704" s="475" t="s">
        <v>492</v>
      </c>
      <c r="D704" s="475">
        <v>17.105</v>
      </c>
      <c r="E704" s="445"/>
      <c r="F704" s="445"/>
    </row>
    <row r="705" spans="1:6" s="443" customFormat="1" x14ac:dyDescent="0.25">
      <c r="A705" s="473">
        <v>5073</v>
      </c>
      <c r="B705" s="476" t="s">
        <v>623</v>
      </c>
      <c r="C705" s="475" t="s">
        <v>482</v>
      </c>
      <c r="D705" s="475">
        <v>0.17599999999999999</v>
      </c>
      <c r="E705" s="445"/>
      <c r="F705" s="445"/>
    </row>
    <row r="706" spans="1:6" s="443" customFormat="1" x14ac:dyDescent="0.25">
      <c r="A706" s="473">
        <v>5074</v>
      </c>
      <c r="B706" s="476" t="s">
        <v>624</v>
      </c>
      <c r="C706" s="475" t="s">
        <v>482</v>
      </c>
      <c r="D706" s="475">
        <v>5.8999999999999997E-2</v>
      </c>
      <c r="E706" s="445"/>
      <c r="F706" s="445"/>
    </row>
    <row r="707" spans="1:6" s="443" customFormat="1" ht="24" x14ac:dyDescent="0.25">
      <c r="A707" s="473">
        <v>6189</v>
      </c>
      <c r="B707" s="476" t="s">
        <v>625</v>
      </c>
      <c r="C707" s="475" t="s">
        <v>492</v>
      </c>
      <c r="D707" s="475">
        <v>4.74</v>
      </c>
      <c r="E707" s="445"/>
      <c r="F707" s="445"/>
    </row>
    <row r="708" spans="1:6" s="443" customFormat="1" ht="24" x14ac:dyDescent="0.25">
      <c r="A708" s="473">
        <v>40304</v>
      </c>
      <c r="B708" s="476" t="s">
        <v>626</v>
      </c>
      <c r="C708" s="475" t="s">
        <v>482</v>
      </c>
      <c r="D708" s="475">
        <v>0.01</v>
      </c>
      <c r="E708" s="445"/>
      <c r="F708" s="445"/>
    </row>
    <row r="709" spans="1:6" s="443" customFormat="1" ht="24" x14ac:dyDescent="0.25">
      <c r="A709" s="473">
        <v>88239</v>
      </c>
      <c r="B709" s="476" t="s">
        <v>627</v>
      </c>
      <c r="C709" s="475" t="s">
        <v>472</v>
      </c>
      <c r="D709" s="475">
        <v>1.407</v>
      </c>
      <c r="E709" s="445"/>
      <c r="F709" s="445"/>
    </row>
    <row r="710" spans="1:6" s="443" customFormat="1" ht="24" x14ac:dyDescent="0.25">
      <c r="A710" s="473">
        <v>88262</v>
      </c>
      <c r="B710" s="476" t="s">
        <v>552</v>
      </c>
      <c r="C710" s="475" t="s">
        <v>472</v>
      </c>
      <c r="D710" s="190">
        <v>4.3710000000000004</v>
      </c>
      <c r="E710" s="445"/>
      <c r="F710" s="445"/>
    </row>
    <row r="711" spans="1:6" s="443" customFormat="1" ht="36" x14ac:dyDescent="0.25">
      <c r="A711" s="473">
        <v>91692</v>
      </c>
      <c r="B711" s="476" t="s">
        <v>628</v>
      </c>
      <c r="C711" s="475" t="s">
        <v>477</v>
      </c>
      <c r="D711" s="190">
        <v>0.29499999999999998</v>
      </c>
      <c r="E711" s="445"/>
      <c r="F711" s="445"/>
    </row>
    <row r="712" spans="1:6" s="443" customFormat="1" ht="36" x14ac:dyDescent="0.25">
      <c r="A712" s="473">
        <v>91693</v>
      </c>
      <c r="B712" s="476" t="s">
        <v>629</v>
      </c>
      <c r="C712" s="475" t="s">
        <v>479</v>
      </c>
      <c r="D712" s="190">
        <v>0.14399999999999999</v>
      </c>
      <c r="E712" s="445"/>
      <c r="F712" s="445"/>
    </row>
    <row r="713" spans="1:6" s="443" customFormat="1" x14ac:dyDescent="0.25">
      <c r="A713" s="465"/>
      <c r="B713" s="466"/>
      <c r="C713" s="467"/>
      <c r="D713" s="191"/>
      <c r="E713" s="445"/>
      <c r="F713" s="445"/>
    </row>
    <row r="714" spans="1:6" s="443" customFormat="1" ht="34.200000000000003" x14ac:dyDescent="0.25">
      <c r="A714" s="368">
        <v>97914</v>
      </c>
      <c r="B714" s="369" t="s">
        <v>630</v>
      </c>
      <c r="C714" s="370" t="s">
        <v>631</v>
      </c>
      <c r="D714" s="551" t="s">
        <v>285</v>
      </c>
      <c r="E714" s="445"/>
      <c r="F714" s="445"/>
    </row>
    <row r="715" spans="1:6" s="443" customFormat="1" ht="60" x14ac:dyDescent="0.25">
      <c r="A715" s="473">
        <v>67826</v>
      </c>
      <c r="B715" s="476" t="s">
        <v>632</v>
      </c>
      <c r="C715" s="475" t="s">
        <v>477</v>
      </c>
      <c r="D715" s="475">
        <v>1.042E-2</v>
      </c>
      <c r="E715" s="445"/>
      <c r="F715" s="445"/>
    </row>
    <row r="716" spans="1:6" s="443" customFormat="1" ht="60" x14ac:dyDescent="0.25">
      <c r="A716" s="473">
        <v>67827</v>
      </c>
      <c r="B716" s="476" t="s">
        <v>633</v>
      </c>
      <c r="C716" s="475" t="s">
        <v>479</v>
      </c>
      <c r="D716" s="475">
        <v>2.5999999999999999E-3</v>
      </c>
      <c r="E716" s="445"/>
      <c r="F716" s="445"/>
    </row>
    <row r="717" spans="1:6" s="443" customFormat="1" x14ac:dyDescent="0.25">
      <c r="A717" s="465"/>
      <c r="B717" s="466"/>
      <c r="C717" s="467"/>
      <c r="D717" s="468"/>
      <c r="E717" s="445"/>
      <c r="F717" s="445"/>
    </row>
    <row r="718" spans="1:6" s="443" customFormat="1" ht="34.200000000000003" x14ac:dyDescent="0.25">
      <c r="A718" s="368" t="s">
        <v>519</v>
      </c>
      <c r="B718" s="369" t="s">
        <v>520</v>
      </c>
      <c r="C718" s="370" t="s">
        <v>468</v>
      </c>
      <c r="D718" s="551" t="s">
        <v>285</v>
      </c>
      <c r="E718" s="445"/>
      <c r="F718" s="445"/>
    </row>
    <row r="719" spans="1:6" s="443" customFormat="1" ht="24" x14ac:dyDescent="0.25">
      <c r="A719" s="473">
        <v>7319</v>
      </c>
      <c r="B719" s="476" t="s">
        <v>521</v>
      </c>
      <c r="C719" s="475" t="s">
        <v>484</v>
      </c>
      <c r="D719" s="475">
        <v>0.4</v>
      </c>
      <c r="E719" s="445"/>
      <c r="F719" s="445"/>
    </row>
    <row r="720" spans="1:6" s="443" customFormat="1" x14ac:dyDescent="0.25">
      <c r="A720" s="473">
        <v>88316</v>
      </c>
      <c r="B720" s="476" t="s">
        <v>473</v>
      </c>
      <c r="C720" s="475" t="s">
        <v>472</v>
      </c>
      <c r="D720" s="475">
        <v>0.4</v>
      </c>
      <c r="E720" s="445"/>
      <c r="F720" s="445"/>
    </row>
    <row r="721" spans="1:6" s="443" customFormat="1" x14ac:dyDescent="0.25">
      <c r="A721" s="465"/>
      <c r="B721" s="466"/>
      <c r="C721" s="467"/>
      <c r="D721" s="468"/>
      <c r="E721" s="445"/>
      <c r="F721" s="445"/>
    </row>
    <row r="722" spans="1:6" s="443" customFormat="1" ht="34.200000000000003" x14ac:dyDescent="0.25">
      <c r="A722" s="368">
        <v>92269</v>
      </c>
      <c r="B722" s="369" t="s">
        <v>634</v>
      </c>
      <c r="C722" s="370" t="s">
        <v>635</v>
      </c>
      <c r="D722" s="551" t="s">
        <v>285</v>
      </c>
      <c r="E722" s="445"/>
      <c r="F722" s="445"/>
    </row>
    <row r="723" spans="1:6" s="443" customFormat="1" ht="24" x14ac:dyDescent="0.25">
      <c r="A723" s="473">
        <v>4517</v>
      </c>
      <c r="B723" s="476" t="s">
        <v>622</v>
      </c>
      <c r="C723" s="475" t="s">
        <v>492</v>
      </c>
      <c r="D723" s="475">
        <v>7.165</v>
      </c>
      <c r="E723" s="445"/>
      <c r="F723" s="445"/>
    </row>
    <row r="724" spans="1:6" s="443" customFormat="1" x14ac:dyDescent="0.25">
      <c r="A724" s="473">
        <v>5068</v>
      </c>
      <c r="B724" s="476" t="s">
        <v>636</v>
      </c>
      <c r="C724" s="475" t="s">
        <v>482</v>
      </c>
      <c r="D724" s="475">
        <v>5.8999999999999997E-2</v>
      </c>
      <c r="E724" s="445"/>
      <c r="F724" s="445"/>
    </row>
    <row r="725" spans="1:6" s="443" customFormat="1" ht="24" x14ac:dyDescent="0.25">
      <c r="A725" s="473">
        <v>6189</v>
      </c>
      <c r="B725" s="476" t="s">
        <v>625</v>
      </c>
      <c r="C725" s="475" t="s">
        <v>492</v>
      </c>
      <c r="D725" s="475">
        <v>4.0090000000000003</v>
      </c>
      <c r="E725" s="445"/>
      <c r="F725" s="445"/>
    </row>
    <row r="726" spans="1:6" s="443" customFormat="1" ht="24" x14ac:dyDescent="0.25">
      <c r="A726" s="473">
        <v>88239</v>
      </c>
      <c r="B726" s="476" t="s">
        <v>627</v>
      </c>
      <c r="C726" s="475" t="s">
        <v>472</v>
      </c>
      <c r="D726" s="475">
        <v>0.13500000000000001</v>
      </c>
      <c r="E726" s="445"/>
      <c r="F726" s="445"/>
    </row>
    <row r="727" spans="1:6" s="443" customFormat="1" ht="24" x14ac:dyDescent="0.25">
      <c r="A727" s="473">
        <v>88262</v>
      </c>
      <c r="B727" s="476" t="s">
        <v>552</v>
      </c>
      <c r="C727" s="475" t="s">
        <v>472</v>
      </c>
      <c r="D727" s="475">
        <v>0.67500000000000004</v>
      </c>
      <c r="E727" s="445"/>
      <c r="F727" s="445"/>
    </row>
    <row r="728" spans="1:6" s="443" customFormat="1" ht="36" x14ac:dyDescent="0.25">
      <c r="A728" s="473">
        <v>91692</v>
      </c>
      <c r="B728" s="476" t="s">
        <v>628</v>
      </c>
      <c r="C728" s="475" t="s">
        <v>477</v>
      </c>
      <c r="D728" s="475">
        <v>6.3E-2</v>
      </c>
      <c r="E728" s="445"/>
      <c r="F728" s="445"/>
    </row>
    <row r="729" spans="1:6" s="443" customFormat="1" ht="36" x14ac:dyDescent="0.25">
      <c r="A729" s="473">
        <v>91693</v>
      </c>
      <c r="B729" s="476" t="s">
        <v>629</v>
      </c>
      <c r="C729" s="475" t="s">
        <v>479</v>
      </c>
      <c r="D729" s="475">
        <v>7.1999999999999995E-2</v>
      </c>
      <c r="E729" s="445"/>
      <c r="F729" s="445"/>
    </row>
    <row r="730" spans="1:6" s="443" customFormat="1" x14ac:dyDescent="0.25">
      <c r="A730" s="465"/>
      <c r="B730" s="477"/>
      <c r="C730" s="467"/>
      <c r="D730" s="468"/>
      <c r="E730" s="445"/>
      <c r="F730" s="445"/>
    </row>
    <row r="731" spans="1:6" s="443" customFormat="1" ht="45.6" x14ac:dyDescent="0.25">
      <c r="A731" s="368">
        <v>92720</v>
      </c>
      <c r="B731" s="369" t="s">
        <v>637</v>
      </c>
      <c r="C731" s="370" t="s">
        <v>470</v>
      </c>
      <c r="D731" s="551" t="s">
        <v>285</v>
      </c>
      <c r="E731" s="445"/>
      <c r="F731" s="445"/>
    </row>
    <row r="732" spans="1:6" s="443" customFormat="1" ht="36" x14ac:dyDescent="0.25">
      <c r="A732" s="473">
        <v>1527</v>
      </c>
      <c r="B732" s="476" t="s">
        <v>638</v>
      </c>
      <c r="C732" s="475" t="s">
        <v>470</v>
      </c>
      <c r="D732" s="475">
        <v>1.103</v>
      </c>
      <c r="E732" s="445"/>
      <c r="F732" s="445"/>
    </row>
    <row r="733" spans="1:6" s="443" customFormat="1" ht="24" x14ac:dyDescent="0.25">
      <c r="A733" s="473">
        <v>88262</v>
      </c>
      <c r="B733" s="476" t="s">
        <v>552</v>
      </c>
      <c r="C733" s="475" t="s">
        <v>472</v>
      </c>
      <c r="D733" s="475">
        <v>0.19900000000000001</v>
      </c>
      <c r="E733" s="445"/>
      <c r="F733" s="445"/>
    </row>
    <row r="734" spans="1:6" s="443" customFormat="1" x14ac:dyDescent="0.25">
      <c r="A734" s="473">
        <v>88309</v>
      </c>
      <c r="B734" s="476" t="s">
        <v>471</v>
      </c>
      <c r="C734" s="475" t="s">
        <v>472</v>
      </c>
      <c r="D734" s="475">
        <v>0.19900000000000001</v>
      </c>
      <c r="E734" s="445"/>
      <c r="F734" s="445"/>
    </row>
    <row r="735" spans="1:6" s="443" customFormat="1" x14ac:dyDescent="0.25">
      <c r="A735" s="473">
        <v>88316</v>
      </c>
      <c r="B735" s="476" t="s">
        <v>473</v>
      </c>
      <c r="C735" s="475" t="s">
        <v>472</v>
      </c>
      <c r="D735" s="475">
        <v>1.1919999999999999</v>
      </c>
      <c r="E735" s="445"/>
      <c r="F735" s="445"/>
    </row>
    <row r="736" spans="1:6" s="443" customFormat="1" ht="36" x14ac:dyDescent="0.25">
      <c r="A736" s="473">
        <v>90586</v>
      </c>
      <c r="B736" s="476" t="s">
        <v>639</v>
      </c>
      <c r="C736" s="475" t="s">
        <v>477</v>
      </c>
      <c r="D736" s="475">
        <v>6.8000000000000005E-2</v>
      </c>
      <c r="E736" s="445"/>
      <c r="F736" s="445"/>
    </row>
    <row r="737" spans="1:6" s="443" customFormat="1" ht="36" x14ac:dyDescent="0.25">
      <c r="A737" s="473">
        <v>90587</v>
      </c>
      <c r="B737" s="476" t="s">
        <v>640</v>
      </c>
      <c r="C737" s="475" t="s">
        <v>479</v>
      </c>
      <c r="D737" s="475">
        <v>0.13100000000000001</v>
      </c>
      <c r="E737" s="445"/>
      <c r="F737" s="445"/>
    </row>
    <row r="738" spans="1:6" s="443" customFormat="1" x14ac:dyDescent="0.25">
      <c r="A738" s="465"/>
      <c r="B738" s="466"/>
      <c r="C738" s="467"/>
      <c r="D738" s="468"/>
      <c r="E738" s="445"/>
      <c r="F738" s="445"/>
    </row>
    <row r="739" spans="1:6" s="443" customFormat="1" ht="68.400000000000006" x14ac:dyDescent="0.25">
      <c r="A739" s="368">
        <v>87501</v>
      </c>
      <c r="B739" s="369" t="s">
        <v>641</v>
      </c>
      <c r="C739" s="370" t="s">
        <v>468</v>
      </c>
      <c r="D739" s="551" t="s">
        <v>285</v>
      </c>
      <c r="E739" s="445"/>
      <c r="F739" s="445"/>
    </row>
    <row r="740" spans="1:6" s="443" customFormat="1" ht="24" x14ac:dyDescent="0.25">
      <c r="A740" s="473">
        <v>7267</v>
      </c>
      <c r="B740" s="476" t="s">
        <v>642</v>
      </c>
      <c r="C740" s="475" t="s">
        <v>499</v>
      </c>
      <c r="D740" s="475">
        <v>55.85</v>
      </c>
      <c r="E740" s="445"/>
      <c r="F740" s="445"/>
    </row>
    <row r="741" spans="1:6" s="443" customFormat="1" ht="36" x14ac:dyDescent="0.25">
      <c r="A741" s="473">
        <v>34547</v>
      </c>
      <c r="B741" s="476" t="s">
        <v>643</v>
      </c>
      <c r="C741" s="475" t="s">
        <v>492</v>
      </c>
      <c r="D741" s="475"/>
      <c r="E741" s="445"/>
      <c r="F741" s="445"/>
    </row>
    <row r="742" spans="1:6" s="443" customFormat="1" x14ac:dyDescent="0.25">
      <c r="A742" s="473">
        <v>37395</v>
      </c>
      <c r="B742" s="476" t="s">
        <v>644</v>
      </c>
      <c r="C742" s="475" t="s">
        <v>645</v>
      </c>
      <c r="D742" s="475">
        <v>3.6299999999999999E-2</v>
      </c>
      <c r="E742" s="445"/>
      <c r="F742" s="445"/>
    </row>
    <row r="743" spans="1:6" s="443" customFormat="1" ht="48" x14ac:dyDescent="0.25">
      <c r="A743" s="473">
        <v>87292</v>
      </c>
      <c r="B743" s="476" t="s">
        <v>646</v>
      </c>
      <c r="C743" s="475" t="s">
        <v>470</v>
      </c>
      <c r="D743" s="475">
        <v>1.35E-2</v>
      </c>
      <c r="E743" s="445"/>
      <c r="F743" s="445"/>
    </row>
    <row r="744" spans="1:6" s="443" customFormat="1" x14ac:dyDescent="0.25">
      <c r="A744" s="473">
        <v>88309</v>
      </c>
      <c r="B744" s="476" t="s">
        <v>471</v>
      </c>
      <c r="C744" s="475" t="s">
        <v>472</v>
      </c>
      <c r="D744" s="475">
        <v>2.9980000000000002</v>
      </c>
      <c r="E744" s="445"/>
      <c r="F744" s="445"/>
    </row>
    <row r="745" spans="1:6" s="443" customFormat="1" x14ac:dyDescent="0.25">
      <c r="A745" s="473">
        <v>88316</v>
      </c>
      <c r="B745" s="476" t="s">
        <v>473</v>
      </c>
      <c r="C745" s="475" t="s">
        <v>472</v>
      </c>
      <c r="D745" s="475">
        <v>1.4990000000000001</v>
      </c>
      <c r="E745" s="445"/>
      <c r="F745" s="445"/>
    </row>
    <row r="746" spans="1:6" s="443" customFormat="1" x14ac:dyDescent="0.25">
      <c r="A746" s="465"/>
      <c r="B746" s="466"/>
      <c r="C746" s="467"/>
      <c r="D746" s="468"/>
      <c r="E746" s="445"/>
      <c r="F746" s="445"/>
    </row>
    <row r="747" spans="1:6" s="443" customFormat="1" ht="68.400000000000006" x14ac:dyDescent="0.25">
      <c r="A747" s="368">
        <v>87517</v>
      </c>
      <c r="B747" s="369" t="s">
        <v>647</v>
      </c>
      <c r="C747" s="370" t="s">
        <v>468</v>
      </c>
      <c r="D747" s="551" t="s">
        <v>285</v>
      </c>
      <c r="E747" s="445"/>
      <c r="F747" s="445"/>
    </row>
    <row r="748" spans="1:6" s="443" customFormat="1" ht="24" x14ac:dyDescent="0.25">
      <c r="A748" s="473">
        <v>7267</v>
      </c>
      <c r="B748" s="476" t="s">
        <v>642</v>
      </c>
      <c r="C748" s="475" t="s">
        <v>499</v>
      </c>
      <c r="D748" s="475">
        <v>56.62</v>
      </c>
      <c r="E748" s="445"/>
      <c r="F748" s="445"/>
    </row>
    <row r="749" spans="1:6" s="443" customFormat="1" ht="36" x14ac:dyDescent="0.25">
      <c r="A749" s="473">
        <v>34547</v>
      </c>
      <c r="B749" s="476" t="s">
        <v>643</v>
      </c>
      <c r="C749" s="475" t="s">
        <v>492</v>
      </c>
      <c r="D749" s="475">
        <v>1.51</v>
      </c>
      <c r="E749" s="445"/>
      <c r="F749" s="445"/>
    </row>
    <row r="750" spans="1:6" s="443" customFormat="1" x14ac:dyDescent="0.25">
      <c r="A750" s="473">
        <v>37395</v>
      </c>
      <c r="B750" s="476" t="s">
        <v>644</v>
      </c>
      <c r="C750" s="475" t="s">
        <v>645</v>
      </c>
      <c r="D750" s="475">
        <v>3.6299999999999999E-2</v>
      </c>
      <c r="E750" s="445"/>
      <c r="F750" s="445"/>
    </row>
    <row r="751" spans="1:6" s="443" customFormat="1" ht="48" x14ac:dyDescent="0.25">
      <c r="A751" s="473">
        <v>87292</v>
      </c>
      <c r="B751" s="476" t="s">
        <v>646</v>
      </c>
      <c r="C751" s="475" t="s">
        <v>470</v>
      </c>
      <c r="D751" s="475">
        <v>1.35E-2</v>
      </c>
      <c r="E751" s="445"/>
      <c r="F751" s="445"/>
    </row>
    <row r="752" spans="1:6" s="443" customFormat="1" x14ac:dyDescent="0.25">
      <c r="A752" s="473">
        <v>88309</v>
      </c>
      <c r="B752" s="476" t="s">
        <v>471</v>
      </c>
      <c r="C752" s="475" t="s">
        <v>472</v>
      </c>
      <c r="D752" s="475">
        <v>3.6309999999999998</v>
      </c>
      <c r="E752" s="445"/>
      <c r="F752" s="445"/>
    </row>
    <row r="753" spans="1:6" s="443" customFormat="1" x14ac:dyDescent="0.25">
      <c r="A753" s="473">
        <v>88316</v>
      </c>
      <c r="B753" s="476" t="s">
        <v>473</v>
      </c>
      <c r="C753" s="475" t="s">
        <v>472</v>
      </c>
      <c r="D753" s="475">
        <v>1.8160000000000001</v>
      </c>
      <c r="E753" s="445"/>
      <c r="F753" s="445"/>
    </row>
    <row r="754" spans="1:6" s="443" customFormat="1" x14ac:dyDescent="0.25">
      <c r="A754" s="465"/>
      <c r="B754" s="466"/>
      <c r="C754" s="467"/>
      <c r="D754" s="468"/>
      <c r="E754" s="445"/>
      <c r="F754" s="445"/>
    </row>
    <row r="755" spans="1:6" s="443" customFormat="1" ht="22.8" x14ac:dyDescent="0.25">
      <c r="A755" s="368">
        <v>93186</v>
      </c>
      <c r="B755" s="369" t="s">
        <v>648</v>
      </c>
      <c r="C755" s="370" t="s">
        <v>492</v>
      </c>
      <c r="D755" s="551" t="s">
        <v>285</v>
      </c>
      <c r="E755" s="445"/>
      <c r="F755" s="445"/>
    </row>
    <row r="756" spans="1:6" s="443" customFormat="1" ht="24" x14ac:dyDescent="0.25">
      <c r="A756" s="473">
        <v>2692</v>
      </c>
      <c r="B756" s="476" t="s">
        <v>621</v>
      </c>
      <c r="C756" s="475" t="s">
        <v>484</v>
      </c>
      <c r="D756" s="475">
        <v>6.0000000000000001E-3</v>
      </c>
      <c r="E756" s="445"/>
      <c r="F756" s="445"/>
    </row>
    <row r="757" spans="1:6" s="443" customFormat="1" ht="24" x14ac:dyDescent="0.25">
      <c r="A757" s="473">
        <v>4491</v>
      </c>
      <c r="B757" s="476" t="s">
        <v>649</v>
      </c>
      <c r="C757" s="475" t="s">
        <v>492</v>
      </c>
      <c r="D757" s="475">
        <v>0.35199999999999998</v>
      </c>
      <c r="E757" s="445"/>
      <c r="F757" s="445"/>
    </row>
    <row r="758" spans="1:6" s="443" customFormat="1" ht="36" x14ac:dyDescent="0.25">
      <c r="A758" s="473">
        <v>39017</v>
      </c>
      <c r="B758" s="476" t="s">
        <v>650</v>
      </c>
      <c r="C758" s="475" t="s">
        <v>499</v>
      </c>
      <c r="D758" s="475">
        <v>6</v>
      </c>
      <c r="E758" s="445"/>
      <c r="F758" s="445"/>
    </row>
    <row r="759" spans="1:6" s="443" customFormat="1" x14ac:dyDescent="0.25">
      <c r="A759" s="473">
        <v>88309</v>
      </c>
      <c r="B759" s="476" t="s">
        <v>471</v>
      </c>
      <c r="C759" s="475" t="s">
        <v>472</v>
      </c>
      <c r="D759" s="475">
        <v>0.376</v>
      </c>
      <c r="E759" s="445"/>
      <c r="F759" s="445"/>
    </row>
    <row r="760" spans="1:6" s="443" customFormat="1" x14ac:dyDescent="0.25">
      <c r="A760" s="473">
        <v>88316</v>
      </c>
      <c r="B760" s="476" t="s">
        <v>473</v>
      </c>
      <c r="C760" s="475" t="s">
        <v>472</v>
      </c>
      <c r="D760" s="475">
        <v>0.188</v>
      </c>
      <c r="E760" s="445"/>
      <c r="F760" s="445"/>
    </row>
    <row r="761" spans="1:6" s="443" customFormat="1" ht="24" x14ac:dyDescent="0.25">
      <c r="A761" s="473">
        <v>92270</v>
      </c>
      <c r="B761" s="476" t="s">
        <v>651</v>
      </c>
      <c r="C761" s="475" t="s">
        <v>468</v>
      </c>
      <c r="D761" s="475">
        <v>0.35</v>
      </c>
      <c r="E761" s="445"/>
      <c r="F761" s="445"/>
    </row>
    <row r="762" spans="1:6" s="443" customFormat="1" ht="36" x14ac:dyDescent="0.25">
      <c r="A762" s="473">
        <v>92792</v>
      </c>
      <c r="B762" s="476" t="s">
        <v>652</v>
      </c>
      <c r="C762" s="475" t="s">
        <v>482</v>
      </c>
      <c r="D762" s="475">
        <v>0.49</v>
      </c>
      <c r="E762" s="445"/>
      <c r="F762" s="445"/>
    </row>
    <row r="763" spans="1:6" s="443" customFormat="1" ht="36" x14ac:dyDescent="0.25">
      <c r="A763" s="473">
        <v>94970</v>
      </c>
      <c r="B763" s="476" t="s">
        <v>653</v>
      </c>
      <c r="C763" s="475" t="s">
        <v>470</v>
      </c>
      <c r="D763" s="475">
        <v>1.7999999999999999E-2</v>
      </c>
      <c r="E763" s="445"/>
      <c r="F763" s="445"/>
    </row>
    <row r="764" spans="1:6" s="443" customFormat="1" x14ac:dyDescent="0.25">
      <c r="A764" s="465"/>
      <c r="B764" s="466"/>
      <c r="C764" s="467"/>
      <c r="D764" s="468"/>
      <c r="E764" s="445"/>
      <c r="F764" s="445"/>
    </row>
    <row r="765" spans="1:6" s="443" customFormat="1" ht="22.8" x14ac:dyDescent="0.25">
      <c r="A765" s="368">
        <v>93188</v>
      </c>
      <c r="B765" s="369" t="s">
        <v>654</v>
      </c>
      <c r="C765" s="370" t="s">
        <v>492</v>
      </c>
      <c r="D765" s="551" t="s">
        <v>285</v>
      </c>
      <c r="E765" s="445"/>
      <c r="F765" s="445"/>
    </row>
    <row r="766" spans="1:6" s="443" customFormat="1" ht="24" x14ac:dyDescent="0.25">
      <c r="A766" s="473">
        <v>2692</v>
      </c>
      <c r="B766" s="476" t="s">
        <v>621</v>
      </c>
      <c r="C766" s="475" t="s">
        <v>484</v>
      </c>
      <c r="D766" s="475">
        <v>5.0000000000000001E-3</v>
      </c>
      <c r="E766" s="445"/>
      <c r="F766" s="445"/>
    </row>
    <row r="767" spans="1:6" s="443" customFormat="1" ht="24" x14ac:dyDescent="0.25">
      <c r="A767" s="473">
        <v>4491</v>
      </c>
      <c r="B767" s="476" t="s">
        <v>649</v>
      </c>
      <c r="C767" s="475" t="s">
        <v>492</v>
      </c>
      <c r="D767" s="475">
        <v>1.222</v>
      </c>
      <c r="E767" s="445"/>
      <c r="F767" s="445"/>
    </row>
    <row r="768" spans="1:6" s="443" customFormat="1" ht="36" x14ac:dyDescent="0.25">
      <c r="A768" s="473">
        <v>39017</v>
      </c>
      <c r="B768" s="476" t="s">
        <v>650</v>
      </c>
      <c r="C768" s="475" t="s">
        <v>499</v>
      </c>
      <c r="D768" s="475">
        <v>6</v>
      </c>
      <c r="E768" s="445"/>
      <c r="F768" s="445"/>
    </row>
    <row r="769" spans="1:6" s="443" customFormat="1" x14ac:dyDescent="0.25">
      <c r="A769" s="473">
        <v>88309</v>
      </c>
      <c r="B769" s="476" t="s">
        <v>471</v>
      </c>
      <c r="C769" s="475" t="s">
        <v>472</v>
      </c>
      <c r="D769" s="475">
        <v>0.38600000000000001</v>
      </c>
      <c r="E769" s="445"/>
      <c r="F769" s="445"/>
    </row>
    <row r="770" spans="1:6" s="443" customFormat="1" x14ac:dyDescent="0.25">
      <c r="A770" s="473">
        <v>88316</v>
      </c>
      <c r="B770" s="476" t="s">
        <v>473</v>
      </c>
      <c r="C770" s="475" t="s">
        <v>472</v>
      </c>
      <c r="D770" s="475">
        <v>0.193</v>
      </c>
      <c r="E770" s="445"/>
      <c r="F770" s="445"/>
    </row>
    <row r="771" spans="1:6" s="443" customFormat="1" ht="24" x14ac:dyDescent="0.25">
      <c r="A771" s="473">
        <v>92270</v>
      </c>
      <c r="B771" s="476" t="s">
        <v>651</v>
      </c>
      <c r="C771" s="475" t="s">
        <v>468</v>
      </c>
      <c r="D771" s="475">
        <v>0.3</v>
      </c>
      <c r="E771" s="445"/>
      <c r="F771" s="445"/>
    </row>
    <row r="772" spans="1:6" s="443" customFormat="1" ht="36" x14ac:dyDescent="0.25">
      <c r="A772" s="473">
        <v>92791</v>
      </c>
      <c r="B772" s="476" t="s">
        <v>655</v>
      </c>
      <c r="C772" s="475" t="s">
        <v>482</v>
      </c>
      <c r="D772" s="475">
        <v>0.308</v>
      </c>
      <c r="E772" s="445"/>
      <c r="F772" s="445"/>
    </row>
    <row r="773" spans="1:6" s="443" customFormat="1" ht="36" x14ac:dyDescent="0.25">
      <c r="A773" s="473">
        <v>94970</v>
      </c>
      <c r="B773" s="476" t="s">
        <v>653</v>
      </c>
      <c r="C773" s="475" t="s">
        <v>470</v>
      </c>
      <c r="D773" s="475">
        <v>1.2E-2</v>
      </c>
      <c r="E773" s="445"/>
      <c r="F773" s="445"/>
    </row>
    <row r="774" spans="1:6" s="443" customFormat="1" x14ac:dyDescent="0.25">
      <c r="A774" s="465"/>
      <c r="B774" s="466"/>
      <c r="C774" s="467"/>
      <c r="D774" s="468"/>
      <c r="E774" s="445"/>
      <c r="F774" s="445"/>
    </row>
    <row r="775" spans="1:6" s="443" customFormat="1" ht="34.200000000000003" x14ac:dyDescent="0.25">
      <c r="A775" s="368">
        <v>93196</v>
      </c>
      <c r="B775" s="369" t="s">
        <v>656</v>
      </c>
      <c r="C775" s="370" t="s">
        <v>492</v>
      </c>
      <c r="D775" s="551" t="s">
        <v>285</v>
      </c>
      <c r="E775" s="445"/>
      <c r="F775" s="445"/>
    </row>
    <row r="776" spans="1:6" s="443" customFormat="1" ht="24" x14ac:dyDescent="0.25">
      <c r="A776" s="473">
        <v>2692</v>
      </c>
      <c r="B776" s="476" t="s">
        <v>621</v>
      </c>
      <c r="C776" s="475" t="s">
        <v>484</v>
      </c>
      <c r="D776" s="475">
        <v>6.0000000000000001E-3</v>
      </c>
      <c r="E776" s="445"/>
      <c r="F776" s="445"/>
    </row>
    <row r="777" spans="1:6" s="443" customFormat="1" ht="36" x14ac:dyDescent="0.25">
      <c r="A777" s="473">
        <v>39017</v>
      </c>
      <c r="B777" s="476" t="s">
        <v>650</v>
      </c>
      <c r="C777" s="475" t="s">
        <v>499</v>
      </c>
      <c r="D777" s="475">
        <v>6</v>
      </c>
      <c r="E777" s="445"/>
      <c r="F777" s="445"/>
    </row>
    <row r="778" spans="1:6" s="443" customFormat="1" x14ac:dyDescent="0.25">
      <c r="A778" s="473">
        <v>88309</v>
      </c>
      <c r="B778" s="476" t="s">
        <v>471</v>
      </c>
      <c r="C778" s="475" t="s">
        <v>472</v>
      </c>
      <c r="D778" s="475">
        <v>0.376</v>
      </c>
      <c r="E778" s="445"/>
      <c r="F778" s="445"/>
    </row>
    <row r="779" spans="1:6" s="443" customFormat="1" x14ac:dyDescent="0.25">
      <c r="A779" s="473">
        <v>88316</v>
      </c>
      <c r="B779" s="476" t="s">
        <v>473</v>
      </c>
      <c r="C779" s="475" t="s">
        <v>472</v>
      </c>
      <c r="D779" s="475">
        <v>0.188</v>
      </c>
      <c r="E779" s="445"/>
      <c r="F779" s="445"/>
    </row>
    <row r="780" spans="1:6" s="443" customFormat="1" ht="24" x14ac:dyDescent="0.25">
      <c r="A780" s="473">
        <v>92270</v>
      </c>
      <c r="B780" s="476" t="s">
        <v>651</v>
      </c>
      <c r="C780" s="475" t="s">
        <v>468</v>
      </c>
      <c r="D780" s="475">
        <v>0.35</v>
      </c>
      <c r="E780" s="445"/>
      <c r="F780" s="445"/>
    </row>
    <row r="781" spans="1:6" s="443" customFormat="1" ht="36" x14ac:dyDescent="0.25">
      <c r="A781" s="473">
        <v>92792</v>
      </c>
      <c r="B781" s="476" t="s">
        <v>652</v>
      </c>
      <c r="C781" s="475" t="s">
        <v>482</v>
      </c>
      <c r="D781" s="475">
        <v>0.49</v>
      </c>
      <c r="E781" s="445"/>
      <c r="F781" s="445"/>
    </row>
    <row r="782" spans="1:6" s="443" customFormat="1" ht="36" x14ac:dyDescent="0.25">
      <c r="A782" s="473">
        <v>94970</v>
      </c>
      <c r="B782" s="476" t="s">
        <v>653</v>
      </c>
      <c r="C782" s="475" t="s">
        <v>470</v>
      </c>
      <c r="D782" s="475">
        <v>1.7999999999999999E-2</v>
      </c>
      <c r="E782" s="445"/>
      <c r="F782" s="445"/>
    </row>
    <row r="783" spans="1:6" s="443" customFormat="1" x14ac:dyDescent="0.25">
      <c r="A783" s="465"/>
      <c r="B783" s="466"/>
      <c r="C783" s="467"/>
      <c r="D783" s="468"/>
      <c r="E783" s="445"/>
      <c r="F783" s="445"/>
    </row>
    <row r="784" spans="1:6" s="443" customFormat="1" ht="34.200000000000003" x14ac:dyDescent="0.25">
      <c r="A784" s="374" t="s">
        <v>657</v>
      </c>
      <c r="B784" s="372" t="s">
        <v>658</v>
      </c>
      <c r="C784" s="370" t="s">
        <v>499</v>
      </c>
      <c r="D784" s="551" t="s">
        <v>285</v>
      </c>
      <c r="E784" s="445"/>
      <c r="F784" s="445"/>
    </row>
    <row r="785" spans="1:6" s="443" customFormat="1" x14ac:dyDescent="0.25">
      <c r="A785" s="478" t="s">
        <v>659</v>
      </c>
      <c r="B785" s="476" t="s">
        <v>660</v>
      </c>
      <c r="C785" s="475" t="s">
        <v>472</v>
      </c>
      <c r="D785" s="475">
        <v>4</v>
      </c>
      <c r="E785" s="445"/>
      <c r="F785" s="445"/>
    </row>
    <row r="786" spans="1:6" s="443" customFormat="1" x14ac:dyDescent="0.25">
      <c r="A786" s="478" t="s">
        <v>661</v>
      </c>
      <c r="B786" s="476" t="s">
        <v>662</v>
      </c>
      <c r="C786" s="475" t="s">
        <v>472</v>
      </c>
      <c r="D786" s="475">
        <v>8</v>
      </c>
      <c r="E786" s="445"/>
      <c r="F786" s="445"/>
    </row>
    <row r="787" spans="1:6" s="443" customFormat="1" x14ac:dyDescent="0.25">
      <c r="A787" s="478" t="s">
        <v>663</v>
      </c>
      <c r="B787" s="476" t="s">
        <v>664</v>
      </c>
      <c r="C787" s="475" t="s">
        <v>472</v>
      </c>
      <c r="D787" s="475">
        <v>8</v>
      </c>
      <c r="E787" s="445"/>
      <c r="F787" s="445"/>
    </row>
    <row r="788" spans="1:6" s="443" customFormat="1" x14ac:dyDescent="0.25">
      <c r="A788" s="478" t="s">
        <v>665</v>
      </c>
      <c r="B788" s="476" t="s">
        <v>666</v>
      </c>
      <c r="C788" s="475" t="s">
        <v>472</v>
      </c>
      <c r="D788" s="475">
        <v>8</v>
      </c>
      <c r="E788" s="445"/>
      <c r="F788" s="445"/>
    </row>
    <row r="789" spans="1:6" s="443" customFormat="1" x14ac:dyDescent="0.25">
      <c r="A789" s="478" t="s">
        <v>667</v>
      </c>
      <c r="B789" s="476" t="s">
        <v>668</v>
      </c>
      <c r="C789" s="475" t="s">
        <v>472</v>
      </c>
      <c r="D789" s="475">
        <v>8.1199999999999992</v>
      </c>
      <c r="E789" s="445"/>
      <c r="F789" s="445"/>
    </row>
    <row r="790" spans="1:6" s="443" customFormat="1" x14ac:dyDescent="0.25">
      <c r="A790" s="478" t="s">
        <v>669</v>
      </c>
      <c r="B790" s="476" t="s">
        <v>670</v>
      </c>
      <c r="C790" s="475" t="s">
        <v>470</v>
      </c>
      <c r="D790" s="475">
        <v>1.89E-2</v>
      </c>
      <c r="E790" s="445"/>
      <c r="F790" s="445"/>
    </row>
    <row r="791" spans="1:6" s="443" customFormat="1" ht="24" x14ac:dyDescent="0.25">
      <c r="A791" s="478" t="s">
        <v>671</v>
      </c>
      <c r="B791" s="476" t="s">
        <v>672</v>
      </c>
      <c r="C791" s="475" t="s">
        <v>673</v>
      </c>
      <c r="D791" s="475">
        <v>30</v>
      </c>
      <c r="E791" s="445"/>
      <c r="F791" s="445"/>
    </row>
    <row r="792" spans="1:6" s="443" customFormat="1" ht="24" x14ac:dyDescent="0.25">
      <c r="A792" s="478" t="s">
        <v>674</v>
      </c>
      <c r="B792" s="476" t="s">
        <v>675</v>
      </c>
      <c r="C792" s="475" t="s">
        <v>482</v>
      </c>
      <c r="D792" s="475">
        <v>1</v>
      </c>
      <c r="E792" s="445"/>
      <c r="F792" s="445"/>
    </row>
    <row r="793" spans="1:6" s="443" customFormat="1" ht="24" x14ac:dyDescent="0.25">
      <c r="A793" s="478" t="s">
        <v>676</v>
      </c>
      <c r="B793" s="476" t="s">
        <v>677</v>
      </c>
      <c r="C793" s="475" t="s">
        <v>492</v>
      </c>
      <c r="D793" s="475">
        <v>25</v>
      </c>
      <c r="E793" s="445"/>
      <c r="F793" s="445"/>
    </row>
    <row r="794" spans="1:6" s="443" customFormat="1" x14ac:dyDescent="0.25">
      <c r="A794" s="478" t="s">
        <v>678</v>
      </c>
      <c r="B794" s="476" t="s">
        <v>679</v>
      </c>
      <c r="C794" s="475" t="s">
        <v>492</v>
      </c>
      <c r="D794" s="475">
        <v>8</v>
      </c>
      <c r="E794" s="445"/>
      <c r="F794" s="445"/>
    </row>
    <row r="795" spans="1:6" s="443" customFormat="1" ht="36" x14ac:dyDescent="0.25">
      <c r="A795" s="478" t="s">
        <v>680</v>
      </c>
      <c r="B795" s="476" t="s">
        <v>681</v>
      </c>
      <c r="C795" s="475" t="s">
        <v>673</v>
      </c>
      <c r="D795" s="475">
        <v>1</v>
      </c>
      <c r="E795" s="445"/>
      <c r="F795" s="445"/>
    </row>
    <row r="796" spans="1:6" s="443" customFormat="1" ht="36" x14ac:dyDescent="0.25">
      <c r="A796" s="478" t="s">
        <v>682</v>
      </c>
      <c r="B796" s="476" t="s">
        <v>683</v>
      </c>
      <c r="C796" s="475" t="s">
        <v>492</v>
      </c>
      <c r="D796" s="475">
        <v>30</v>
      </c>
      <c r="E796" s="445"/>
      <c r="F796" s="445"/>
    </row>
    <row r="797" spans="1:6" s="443" customFormat="1" ht="24" x14ac:dyDescent="0.25">
      <c r="A797" s="478" t="s">
        <v>684</v>
      </c>
      <c r="B797" s="476" t="s">
        <v>685</v>
      </c>
      <c r="C797" s="475" t="s">
        <v>492</v>
      </c>
      <c r="D797" s="475">
        <v>5</v>
      </c>
      <c r="E797" s="445"/>
      <c r="F797" s="445"/>
    </row>
    <row r="798" spans="1:6" s="443" customFormat="1" x14ac:dyDescent="0.25">
      <c r="A798" s="478" t="s">
        <v>686</v>
      </c>
      <c r="B798" s="476" t="s">
        <v>687</v>
      </c>
      <c r="C798" s="475" t="s">
        <v>499</v>
      </c>
      <c r="D798" s="475">
        <v>1</v>
      </c>
      <c r="E798" s="445"/>
      <c r="F798" s="445"/>
    </row>
    <row r="799" spans="1:6" s="443" customFormat="1" ht="24" x14ac:dyDescent="0.25">
      <c r="A799" s="478" t="s">
        <v>688</v>
      </c>
      <c r="B799" s="476" t="s">
        <v>689</v>
      </c>
      <c r="C799" s="475" t="s">
        <v>499</v>
      </c>
      <c r="D799" s="475">
        <v>1</v>
      </c>
      <c r="E799" s="445"/>
      <c r="F799" s="445"/>
    </row>
    <row r="800" spans="1:6" s="443" customFormat="1" x14ac:dyDescent="0.25">
      <c r="A800" s="465"/>
      <c r="B800" s="466"/>
      <c r="C800" s="467"/>
      <c r="D800" s="468"/>
      <c r="E800" s="445"/>
      <c r="F800" s="445"/>
    </row>
    <row r="801" spans="1:6" s="443" customFormat="1" ht="34.200000000000003" x14ac:dyDescent="0.25">
      <c r="A801" s="371" t="s">
        <v>690</v>
      </c>
      <c r="B801" s="372" t="s">
        <v>691</v>
      </c>
      <c r="C801" s="373" t="s">
        <v>635</v>
      </c>
      <c r="D801" s="551" t="s">
        <v>285</v>
      </c>
      <c r="E801" s="445"/>
      <c r="F801" s="445"/>
    </row>
    <row r="802" spans="1:6" s="443" customFormat="1" x14ac:dyDescent="0.25">
      <c r="A802" s="479" t="s">
        <v>665</v>
      </c>
      <c r="B802" s="462" t="s">
        <v>666</v>
      </c>
      <c r="C802" s="474" t="s">
        <v>472</v>
      </c>
      <c r="D802" s="475">
        <v>1.5</v>
      </c>
      <c r="E802" s="445"/>
      <c r="F802" s="445"/>
    </row>
    <row r="803" spans="1:6" s="443" customFormat="1" x14ac:dyDescent="0.25">
      <c r="A803" s="479" t="s">
        <v>667</v>
      </c>
      <c r="B803" s="462" t="s">
        <v>668</v>
      </c>
      <c r="C803" s="474" t="s">
        <v>472</v>
      </c>
      <c r="D803" s="475">
        <v>1</v>
      </c>
      <c r="E803" s="445"/>
      <c r="F803" s="445"/>
    </row>
    <row r="804" spans="1:6" s="443" customFormat="1" x14ac:dyDescent="0.25">
      <c r="A804" s="479" t="s">
        <v>669</v>
      </c>
      <c r="B804" s="462" t="s">
        <v>692</v>
      </c>
      <c r="C804" s="474" t="s">
        <v>470</v>
      </c>
      <c r="D804" s="475">
        <v>4.8999999999999998E-3</v>
      </c>
      <c r="E804" s="445"/>
      <c r="F804" s="445"/>
    </row>
    <row r="805" spans="1:6" s="443" customFormat="1" x14ac:dyDescent="0.25">
      <c r="A805" s="479" t="s">
        <v>693</v>
      </c>
      <c r="B805" s="462" t="s">
        <v>694</v>
      </c>
      <c r="C805" s="474" t="s">
        <v>695</v>
      </c>
      <c r="D805" s="475">
        <v>1.94</v>
      </c>
      <c r="E805" s="445"/>
      <c r="F805" s="445"/>
    </row>
    <row r="806" spans="1:6" s="443" customFormat="1" ht="24" x14ac:dyDescent="0.25">
      <c r="A806" s="479" t="s">
        <v>696</v>
      </c>
      <c r="B806" s="462" t="s">
        <v>697</v>
      </c>
      <c r="C806" s="474" t="s">
        <v>468</v>
      </c>
      <c r="D806" s="475">
        <v>1</v>
      </c>
      <c r="E806" s="445"/>
      <c r="F806" s="445"/>
    </row>
    <row r="807" spans="1:6" s="443" customFormat="1" x14ac:dyDescent="0.25">
      <c r="A807" s="465"/>
      <c r="B807" s="466"/>
      <c r="C807" s="467"/>
      <c r="D807" s="468"/>
      <c r="E807" s="445"/>
      <c r="F807" s="445"/>
    </row>
    <row r="808" spans="1:6" s="443" customFormat="1" ht="34.200000000000003" x14ac:dyDescent="0.25">
      <c r="A808" s="371" t="s">
        <v>698</v>
      </c>
      <c r="B808" s="372" t="s">
        <v>699</v>
      </c>
      <c r="C808" s="373" t="s">
        <v>635</v>
      </c>
      <c r="D808" s="551" t="s">
        <v>285</v>
      </c>
      <c r="E808" s="445"/>
      <c r="F808" s="445"/>
    </row>
    <row r="809" spans="1:6" s="443" customFormat="1" ht="36" x14ac:dyDescent="0.25">
      <c r="A809" s="479" t="s">
        <v>698</v>
      </c>
      <c r="B809" s="462" t="s">
        <v>700</v>
      </c>
      <c r="C809" s="474" t="s">
        <v>673</v>
      </c>
      <c r="D809" s="475">
        <v>1</v>
      </c>
      <c r="E809" s="445"/>
      <c r="F809" s="445"/>
    </row>
    <row r="810" spans="1:6" s="443" customFormat="1" ht="24" x14ac:dyDescent="0.25">
      <c r="A810" s="479" t="s">
        <v>698</v>
      </c>
      <c r="B810" s="462" t="s">
        <v>701</v>
      </c>
      <c r="C810" s="474" t="s">
        <v>472</v>
      </c>
      <c r="D810" s="475">
        <v>2</v>
      </c>
      <c r="E810" s="445"/>
      <c r="F810" s="445"/>
    </row>
    <row r="811" spans="1:6" s="443" customFormat="1" x14ac:dyDescent="0.25">
      <c r="A811" s="465"/>
      <c r="B811" s="466"/>
      <c r="C811" s="467"/>
      <c r="D811" s="468"/>
      <c r="E811" s="445"/>
      <c r="F811" s="445"/>
    </row>
    <row r="812" spans="1:6" s="443" customFormat="1" ht="45.6" x14ac:dyDescent="0.25">
      <c r="A812" s="368">
        <v>92779</v>
      </c>
      <c r="B812" s="369" t="s">
        <v>702</v>
      </c>
      <c r="C812" s="370" t="s">
        <v>482</v>
      </c>
      <c r="D812" s="551" t="s">
        <v>285</v>
      </c>
      <c r="E812" s="445"/>
      <c r="F812" s="445"/>
    </row>
    <row r="813" spans="1:6" s="443" customFormat="1" x14ac:dyDescent="0.25">
      <c r="A813" s="473">
        <v>337</v>
      </c>
      <c r="B813" s="462" t="s">
        <v>703</v>
      </c>
      <c r="C813" s="474" t="s">
        <v>482</v>
      </c>
      <c r="D813" s="480">
        <v>2.5000000000000001E-2</v>
      </c>
      <c r="E813" s="445"/>
      <c r="F813" s="445"/>
    </row>
    <row r="814" spans="1:6" s="443" customFormat="1" ht="36" x14ac:dyDescent="0.25">
      <c r="A814" s="473">
        <v>39017</v>
      </c>
      <c r="B814" s="462" t="s">
        <v>650</v>
      </c>
      <c r="C814" s="474" t="s">
        <v>499</v>
      </c>
      <c r="D814" s="480">
        <v>0.36699999999999999</v>
      </c>
      <c r="E814" s="445"/>
      <c r="F814" s="445"/>
    </row>
    <row r="815" spans="1:6" s="443" customFormat="1" ht="24" x14ac:dyDescent="0.25">
      <c r="A815" s="473">
        <v>88238</v>
      </c>
      <c r="B815" s="462" t="s">
        <v>704</v>
      </c>
      <c r="C815" s="474" t="s">
        <v>472</v>
      </c>
      <c r="D815" s="480">
        <v>1.14E-2</v>
      </c>
      <c r="E815" s="445"/>
      <c r="F815" s="445"/>
    </row>
    <row r="816" spans="1:6" s="443" customFormat="1" x14ac:dyDescent="0.25">
      <c r="A816" s="473">
        <v>88245</v>
      </c>
      <c r="B816" s="462" t="s">
        <v>705</v>
      </c>
      <c r="C816" s="474" t="s">
        <v>472</v>
      </c>
      <c r="D816" s="480">
        <v>6.9800000000000001E-2</v>
      </c>
      <c r="E816" s="445"/>
      <c r="F816" s="445"/>
    </row>
    <row r="817" spans="1:6" s="443" customFormat="1" ht="36" x14ac:dyDescent="0.25">
      <c r="A817" s="473">
        <v>92795</v>
      </c>
      <c r="B817" s="462" t="s">
        <v>706</v>
      </c>
      <c r="C817" s="474" t="s">
        <v>482</v>
      </c>
      <c r="D817" s="480">
        <v>1</v>
      </c>
      <c r="E817" s="445"/>
      <c r="F817" s="445"/>
    </row>
  </sheetData>
  <mergeCells count="3">
    <mergeCell ref="F1:G1"/>
    <mergeCell ref="H1:I1"/>
    <mergeCell ref="A523:D523"/>
  </mergeCells>
  <conditionalFormatting sqref="H1">
    <cfRule type="colorScale" priority="197">
      <colorScale>
        <cfvo type="min"/>
        <cfvo type="percentile" val="50"/>
        <cfvo type="max"/>
        <color rgb="FFF8696B"/>
        <color rgb="FFFFEB84"/>
        <color rgb="FF63BE7B"/>
      </colorScale>
    </cfRule>
  </conditionalFormatting>
  <conditionalFormatting sqref="K1:K2">
    <cfRule type="colorScale" priority="199">
      <colorScale>
        <cfvo type="min"/>
        <cfvo type="percentile" val="50"/>
        <cfvo type="max"/>
        <color rgb="FFF8696B"/>
        <color rgb="FFFFEB84"/>
        <color rgb="FF63BE7B"/>
      </colorScale>
    </cfRule>
  </conditionalFormatting>
  <conditionalFormatting sqref="L1:L2">
    <cfRule type="colorScale" priority="198">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19"/>
  <sheetViews>
    <sheetView zoomScale="85" zoomScaleNormal="85" workbookViewId="0">
      <selection activeCell="F17" sqref="F17"/>
    </sheetView>
  </sheetViews>
  <sheetFormatPr defaultColWidth="9.109375" defaultRowHeight="14.4" x14ac:dyDescent="0.3"/>
  <cols>
    <col min="1" max="1" width="10.33203125" style="67" customWidth="1"/>
    <col min="2" max="2" width="17.88671875" style="67" customWidth="1"/>
    <col min="3" max="3" width="15.88671875" style="67" bestFit="1" customWidth="1"/>
    <col min="4" max="4" width="11.33203125" style="67" customWidth="1"/>
    <col min="5" max="5" width="11.6640625" style="67" customWidth="1"/>
    <col min="6" max="6" width="17.88671875" style="67" customWidth="1"/>
    <col min="7" max="7" width="17" style="67" customWidth="1"/>
    <col min="8" max="8" width="14.44140625" style="67" customWidth="1"/>
    <col min="9" max="9" width="14.88671875" style="67" customWidth="1"/>
    <col min="10" max="10" width="9.44140625" style="67" customWidth="1"/>
    <col min="11" max="11" width="9.6640625" style="67" customWidth="1"/>
    <col min="12" max="12" width="9.109375" style="67"/>
    <col min="13" max="13" width="14.6640625" style="67" bestFit="1" customWidth="1"/>
    <col min="14" max="16384" width="9.109375" style="1"/>
  </cols>
  <sheetData>
    <row r="1" spans="1:13" s="80" customFormat="1" ht="62.25" customHeight="1" x14ac:dyDescent="0.3">
      <c r="A1" s="94"/>
      <c r="B1" s="99"/>
      <c r="C1" s="100"/>
      <c r="D1" s="713" t="str">
        <f>HYPERLINK("#QuantitativoInt.!A1","Quantitativo Interno►")</f>
        <v>Quantitativo Interno►</v>
      </c>
      <c r="E1" s="713"/>
      <c r="F1" s="317" t="str">
        <f>HYPERLINK("#QuantitativoExt.!A1","Quantitativo Externo►")</f>
        <v>Quantitativo Externo►</v>
      </c>
      <c r="G1" s="312" t="str">
        <f>HYPERLINK("#Alvenaria!A1","Alvenaria►")</f>
        <v>Alvenaria►</v>
      </c>
      <c r="H1" s="99" t="str">
        <f>HYPERLINK("#Esquadrias!A1","Esquadrias►")</f>
        <v>Esquadrias►</v>
      </c>
      <c r="I1" s="99" t="str">
        <f>HYPERLINK("#Memória!A1"," Memória►")</f>
        <v xml:space="preserve"> Memória►</v>
      </c>
      <c r="J1" s="714" t="str">
        <f>HYPERLINK("#Menu!A1","Voltar ao Menu►")</f>
        <v>Voltar ao Menu►</v>
      </c>
      <c r="K1" s="714"/>
      <c r="L1" s="79"/>
    </row>
    <row r="2" spans="1:13" s="101" customFormat="1" ht="21" customHeight="1" x14ac:dyDescent="0.3">
      <c r="A2" s="726"/>
      <c r="B2" s="726"/>
      <c r="C2" s="726"/>
      <c r="D2" s="726"/>
      <c r="E2" s="726"/>
      <c r="F2" s="726"/>
      <c r="G2" s="726"/>
      <c r="H2" s="726"/>
      <c r="I2" s="726"/>
      <c r="J2" s="726"/>
      <c r="K2" s="726"/>
      <c r="L2" s="726"/>
      <c r="M2" s="726"/>
    </row>
    <row r="3" spans="1:13" x14ac:dyDescent="0.3">
      <c r="A3" s="724"/>
      <c r="B3" s="724"/>
      <c r="C3" s="724"/>
      <c r="D3" s="724"/>
      <c r="E3" s="724"/>
      <c r="F3" s="724"/>
      <c r="G3" s="724"/>
      <c r="H3" s="724"/>
      <c r="I3" s="724"/>
      <c r="J3" s="724"/>
      <c r="K3" s="724"/>
      <c r="L3" s="724"/>
      <c r="M3" s="724"/>
    </row>
    <row r="4" spans="1:13" x14ac:dyDescent="0.3">
      <c r="A4" s="68"/>
      <c r="B4" s="316"/>
      <c r="C4" s="316"/>
      <c r="D4" s="316"/>
      <c r="E4" s="316"/>
      <c r="F4" s="316"/>
      <c r="G4" s="316"/>
      <c r="H4" s="316"/>
      <c r="I4" s="316"/>
      <c r="J4" s="316"/>
      <c r="K4" s="316"/>
      <c r="L4" s="316"/>
      <c r="M4" s="724"/>
    </row>
    <row r="5" spans="1:13" x14ac:dyDescent="0.3">
      <c r="A5" s="68"/>
      <c r="B5" s="69"/>
      <c r="C5" s="70"/>
      <c r="D5" s="71"/>
      <c r="E5" s="69"/>
      <c r="F5" s="69"/>
      <c r="G5" s="72"/>
      <c r="H5" s="71"/>
      <c r="I5" s="69"/>
      <c r="J5" s="69"/>
      <c r="K5" s="72"/>
      <c r="L5" s="71"/>
      <c r="M5" s="71"/>
    </row>
    <row r="6" spans="1:13" x14ac:dyDescent="0.3">
      <c r="A6" s="68"/>
      <c r="B6" s="69"/>
      <c r="C6" s="70"/>
      <c r="D6" s="71"/>
      <c r="E6" s="69"/>
      <c r="F6" s="69"/>
      <c r="G6" s="72"/>
      <c r="H6" s="71"/>
      <c r="I6" s="69"/>
      <c r="J6" s="69"/>
      <c r="K6" s="72"/>
      <c r="L6" s="71"/>
      <c r="M6" s="71"/>
    </row>
    <row r="7" spans="1:13" x14ac:dyDescent="0.3">
      <c r="A7" s="68"/>
      <c r="B7" s="69"/>
      <c r="C7" s="70"/>
      <c r="D7" s="71"/>
      <c r="E7" s="69"/>
      <c r="F7" s="69"/>
      <c r="G7" s="72"/>
      <c r="H7" s="71"/>
      <c r="I7" s="69"/>
      <c r="J7" s="69"/>
      <c r="K7" s="72"/>
      <c r="L7" s="71"/>
      <c r="M7" s="71"/>
    </row>
    <row r="8" spans="1:13" x14ac:dyDescent="0.3">
      <c r="A8" s="68"/>
      <c r="B8" s="69"/>
      <c r="C8" s="70"/>
      <c r="D8" s="71"/>
      <c r="E8" s="69"/>
      <c r="F8" s="69"/>
      <c r="G8" s="72"/>
      <c r="H8" s="71"/>
      <c r="I8" s="69"/>
      <c r="J8" s="69"/>
      <c r="K8" s="72"/>
      <c r="L8" s="71"/>
      <c r="M8" s="71"/>
    </row>
    <row r="9" spans="1:13" x14ac:dyDescent="0.3">
      <c r="A9" s="68"/>
      <c r="B9" s="69"/>
      <c r="C9" s="70"/>
      <c r="D9" s="71"/>
      <c r="E9" s="69"/>
      <c r="F9" s="69"/>
      <c r="G9" s="72"/>
      <c r="H9" s="71"/>
      <c r="I9" s="69"/>
      <c r="J9" s="69"/>
      <c r="K9" s="72"/>
      <c r="L9" s="71"/>
      <c r="M9" s="71"/>
    </row>
    <row r="10" spans="1:13" x14ac:dyDescent="0.3">
      <c r="A10" s="68"/>
      <c r="B10" s="69"/>
      <c r="C10" s="70"/>
      <c r="D10" s="71"/>
      <c r="E10" s="69"/>
      <c r="F10" s="69"/>
      <c r="G10" s="72"/>
      <c r="H10" s="71"/>
      <c r="I10" s="69"/>
      <c r="J10" s="69"/>
      <c r="K10" s="72"/>
      <c r="L10" s="71"/>
      <c r="M10" s="71"/>
    </row>
    <row r="11" spans="1:13" x14ac:dyDescent="0.3">
      <c r="A11" s="68"/>
      <c r="B11" s="69"/>
      <c r="C11" s="70"/>
      <c r="D11" s="71"/>
      <c r="E11" s="69"/>
      <c r="F11" s="69"/>
      <c r="G11" s="72"/>
      <c r="H11" s="71"/>
      <c r="I11" s="69"/>
      <c r="J11" s="69"/>
      <c r="K11" s="72"/>
      <c r="L11" s="71"/>
      <c r="M11" s="71"/>
    </row>
    <row r="12" spans="1:13" x14ac:dyDescent="0.3">
      <c r="A12" s="68"/>
      <c r="B12" s="69"/>
      <c r="C12" s="70"/>
      <c r="D12" s="71"/>
      <c r="E12" s="69"/>
      <c r="F12" s="69"/>
      <c r="G12" s="72"/>
      <c r="H12" s="71"/>
      <c r="I12" s="69"/>
      <c r="J12" s="69"/>
      <c r="K12" s="72"/>
      <c r="L12" s="71"/>
      <c r="M12" s="71"/>
    </row>
    <row r="13" spans="1:13" x14ac:dyDescent="0.3">
      <c r="A13" s="68"/>
      <c r="B13" s="69"/>
      <c r="C13" s="70"/>
      <c r="D13" s="71"/>
      <c r="E13" s="69"/>
      <c r="F13" s="69"/>
      <c r="G13" s="72"/>
      <c r="H13" s="71"/>
      <c r="I13" s="69"/>
      <c r="J13" s="69"/>
      <c r="K13" s="72"/>
      <c r="L13" s="71"/>
      <c r="M13" s="71"/>
    </row>
    <row r="14" spans="1:13" x14ac:dyDescent="0.3">
      <c r="A14" s="68"/>
      <c r="B14" s="69"/>
      <c r="C14" s="70"/>
      <c r="D14" s="71"/>
      <c r="E14" s="69"/>
      <c r="F14" s="69"/>
      <c r="G14" s="72"/>
      <c r="H14" s="71"/>
      <c r="I14" s="69"/>
      <c r="J14" s="69"/>
      <c r="K14" s="72"/>
      <c r="L14" s="71"/>
      <c r="M14" s="71"/>
    </row>
    <row r="15" spans="1:13" x14ac:dyDescent="0.3">
      <c r="A15" s="68"/>
      <c r="B15" s="69"/>
      <c r="C15" s="70"/>
      <c r="D15" s="71"/>
      <c r="E15" s="69"/>
      <c r="F15" s="69"/>
      <c r="G15" s="72"/>
      <c r="H15" s="71"/>
      <c r="I15" s="69"/>
      <c r="J15" s="69"/>
      <c r="K15" s="72"/>
      <c r="L15" s="71"/>
      <c r="M15" s="71"/>
    </row>
    <row r="16" spans="1:13" x14ac:dyDescent="0.3">
      <c r="A16" s="68"/>
      <c r="B16" s="69"/>
      <c r="C16" s="70"/>
      <c r="D16" s="71"/>
      <c r="E16" s="69"/>
      <c r="F16" s="69"/>
      <c r="G16" s="72"/>
      <c r="H16" s="71"/>
      <c r="I16" s="69"/>
      <c r="J16" s="69"/>
      <c r="K16" s="72"/>
      <c r="L16" s="71"/>
      <c r="M16" s="71"/>
    </row>
    <row r="17" spans="1:13" x14ac:dyDescent="0.3">
      <c r="A17" s="68"/>
      <c r="B17" s="69"/>
      <c r="C17" s="70"/>
      <c r="D17" s="71"/>
      <c r="E17" s="69"/>
      <c r="F17" s="69"/>
      <c r="G17" s="72"/>
      <c r="H17" s="71"/>
      <c r="I17" s="69"/>
      <c r="J17" s="69"/>
      <c r="K17" s="72"/>
      <c r="L17" s="71"/>
      <c r="M17" s="71"/>
    </row>
    <row r="18" spans="1:13" x14ac:dyDescent="0.3">
      <c r="A18" s="68"/>
      <c r="B18" s="69"/>
      <c r="C18" s="70"/>
      <c r="D18" s="71"/>
      <c r="E18" s="69"/>
      <c r="F18" s="69"/>
      <c r="G18" s="72"/>
      <c r="H18" s="71"/>
      <c r="I18" s="69"/>
      <c r="J18" s="69"/>
      <c r="K18" s="72"/>
      <c r="L18" s="71"/>
      <c r="M18" s="71"/>
    </row>
    <row r="19" spans="1:13" x14ac:dyDescent="0.3">
      <c r="A19" s="68"/>
      <c r="B19" s="69"/>
      <c r="C19" s="70"/>
      <c r="D19" s="71"/>
      <c r="E19" s="69"/>
      <c r="F19" s="69"/>
      <c r="G19" s="72"/>
      <c r="H19" s="71"/>
      <c r="I19" s="69"/>
      <c r="J19" s="69"/>
      <c r="K19" s="72"/>
      <c r="L19" s="71"/>
      <c r="M19" s="71"/>
    </row>
    <row r="20" spans="1:13" x14ac:dyDescent="0.3">
      <c r="A20" s="68"/>
      <c r="B20" s="69"/>
      <c r="C20" s="70"/>
      <c r="D20" s="71"/>
      <c r="E20" s="69"/>
      <c r="F20" s="69"/>
      <c r="G20" s="72"/>
      <c r="H20" s="71"/>
      <c r="I20" s="69"/>
      <c r="J20" s="69"/>
      <c r="K20" s="72"/>
      <c r="L20" s="71"/>
      <c r="M20" s="71"/>
    </row>
    <row r="21" spans="1:13" x14ac:dyDescent="0.3">
      <c r="A21" s="68"/>
      <c r="B21" s="69"/>
      <c r="C21" s="70"/>
      <c r="D21" s="71"/>
      <c r="E21" s="69"/>
      <c r="F21" s="69"/>
      <c r="G21" s="72"/>
      <c r="H21" s="71"/>
      <c r="I21" s="69"/>
      <c r="J21" s="69"/>
      <c r="K21" s="72"/>
      <c r="L21" s="71"/>
      <c r="M21" s="71"/>
    </row>
    <row r="22" spans="1:13" x14ac:dyDescent="0.3">
      <c r="A22" s="68"/>
      <c r="B22" s="69"/>
      <c r="C22" s="70"/>
      <c r="D22" s="71"/>
      <c r="E22" s="69"/>
      <c r="F22" s="69"/>
      <c r="G22" s="72"/>
      <c r="H22" s="71"/>
      <c r="I22" s="69"/>
      <c r="J22" s="69"/>
      <c r="K22" s="72"/>
      <c r="L22" s="71"/>
      <c r="M22" s="71"/>
    </row>
    <row r="23" spans="1:13" x14ac:dyDescent="0.3">
      <c r="A23" s="68"/>
      <c r="B23" s="69"/>
      <c r="C23" s="70"/>
      <c r="D23" s="71"/>
      <c r="E23" s="69"/>
      <c r="F23" s="69"/>
      <c r="G23" s="72"/>
      <c r="H23" s="71"/>
      <c r="I23" s="69"/>
      <c r="J23" s="69"/>
      <c r="K23" s="72"/>
      <c r="L23" s="71"/>
      <c r="M23" s="71"/>
    </row>
    <row r="24" spans="1:13" x14ac:dyDescent="0.3">
      <c r="A24" s="68"/>
      <c r="B24" s="69"/>
      <c r="C24" s="70"/>
      <c r="D24" s="71"/>
      <c r="E24" s="69"/>
      <c r="F24" s="69"/>
      <c r="G24" s="72"/>
      <c r="H24" s="71"/>
      <c r="I24" s="69"/>
      <c r="J24" s="69"/>
      <c r="K24" s="72"/>
      <c r="L24" s="71"/>
      <c r="M24" s="71"/>
    </row>
    <row r="25" spans="1:13" x14ac:dyDescent="0.3">
      <c r="A25" s="68"/>
      <c r="B25" s="69"/>
      <c r="C25" s="70"/>
      <c r="D25" s="71"/>
      <c r="E25" s="69"/>
      <c r="F25" s="69"/>
      <c r="G25" s="72"/>
      <c r="H25" s="71"/>
      <c r="I25" s="69"/>
      <c r="J25" s="69"/>
      <c r="K25" s="72"/>
      <c r="L25" s="71"/>
      <c r="M25" s="71"/>
    </row>
    <row r="26" spans="1:13" x14ac:dyDescent="0.3">
      <c r="A26" s="68"/>
      <c r="B26" s="69"/>
      <c r="C26" s="70"/>
      <c r="D26" s="71"/>
      <c r="E26" s="69"/>
      <c r="F26" s="69"/>
      <c r="G26" s="72"/>
      <c r="H26" s="71"/>
      <c r="I26" s="69"/>
      <c r="J26" s="69"/>
      <c r="K26" s="72"/>
      <c r="L26" s="71"/>
      <c r="M26" s="71"/>
    </row>
    <row r="27" spans="1:13" x14ac:dyDescent="0.3">
      <c r="A27" s="68"/>
      <c r="B27" s="69"/>
      <c r="C27" s="70"/>
      <c r="D27" s="71"/>
      <c r="E27" s="69"/>
      <c r="F27" s="69"/>
      <c r="G27" s="72"/>
      <c r="H27" s="71"/>
      <c r="I27" s="69"/>
      <c r="J27" s="69"/>
      <c r="K27" s="72"/>
      <c r="L27" s="71"/>
      <c r="M27" s="71"/>
    </row>
    <row r="28" spans="1:13" x14ac:dyDescent="0.3">
      <c r="A28" s="68"/>
      <c r="B28" s="69"/>
      <c r="C28" s="70"/>
      <c r="D28" s="71"/>
      <c r="E28" s="69"/>
      <c r="F28" s="69"/>
      <c r="G28" s="72"/>
      <c r="H28" s="71"/>
      <c r="I28" s="69"/>
      <c r="J28" s="69"/>
      <c r="K28" s="72"/>
      <c r="L28" s="71"/>
      <c r="M28" s="71"/>
    </row>
    <row r="29" spans="1:13" x14ac:dyDescent="0.3">
      <c r="A29" s="68"/>
      <c r="B29" s="69"/>
      <c r="C29" s="70"/>
      <c r="D29" s="71"/>
      <c r="E29" s="69"/>
      <c r="F29" s="69"/>
      <c r="G29" s="72"/>
      <c r="H29" s="71"/>
      <c r="I29" s="69"/>
      <c r="J29" s="69"/>
      <c r="K29" s="72"/>
      <c r="L29" s="71"/>
      <c r="M29" s="71"/>
    </row>
    <row r="30" spans="1:13" x14ac:dyDescent="0.3">
      <c r="A30" s="68"/>
      <c r="B30" s="69"/>
      <c r="C30" s="70"/>
      <c r="D30" s="71"/>
      <c r="E30" s="69"/>
      <c r="F30" s="69"/>
      <c r="G30" s="72"/>
      <c r="H30" s="71"/>
      <c r="I30" s="69"/>
      <c r="J30" s="69"/>
      <c r="K30" s="72"/>
      <c r="L30" s="71"/>
      <c r="M30" s="71"/>
    </row>
    <row r="31" spans="1:13" x14ac:dyDescent="0.3">
      <c r="A31" s="68"/>
      <c r="B31" s="69"/>
      <c r="C31" s="70"/>
      <c r="D31" s="71"/>
      <c r="E31" s="69"/>
      <c r="F31" s="69"/>
      <c r="G31" s="72"/>
      <c r="H31" s="71"/>
      <c r="I31" s="69"/>
      <c r="J31" s="69"/>
      <c r="K31" s="72"/>
      <c r="L31" s="71"/>
      <c r="M31" s="71"/>
    </row>
    <row r="32" spans="1:13" x14ac:dyDescent="0.3">
      <c r="A32" s="68"/>
      <c r="B32" s="69"/>
      <c r="C32" s="70"/>
      <c r="D32" s="71"/>
      <c r="E32" s="69"/>
      <c r="F32" s="69"/>
      <c r="G32" s="72"/>
      <c r="H32" s="71"/>
      <c r="I32" s="69"/>
      <c r="J32" s="69"/>
      <c r="K32" s="72"/>
      <c r="L32" s="71"/>
      <c r="M32" s="71"/>
    </row>
    <row r="33" spans="1:13" x14ac:dyDescent="0.3">
      <c r="A33" s="68"/>
      <c r="B33" s="69"/>
      <c r="C33" s="70"/>
      <c r="D33" s="71"/>
      <c r="E33" s="69"/>
      <c r="F33" s="69"/>
      <c r="G33" s="72"/>
      <c r="H33" s="71"/>
      <c r="I33" s="69"/>
      <c r="J33" s="69"/>
      <c r="K33" s="72"/>
      <c r="L33" s="71"/>
      <c r="M33" s="71"/>
    </row>
    <row r="34" spans="1:13" x14ac:dyDescent="0.3">
      <c r="A34" s="68"/>
      <c r="B34" s="69"/>
      <c r="C34" s="70"/>
      <c r="D34" s="71"/>
      <c r="E34" s="69"/>
      <c r="F34" s="69"/>
      <c r="G34" s="72"/>
      <c r="H34" s="71"/>
      <c r="I34" s="69"/>
      <c r="J34" s="69"/>
      <c r="K34" s="72"/>
      <c r="L34" s="71"/>
      <c r="M34" s="71"/>
    </row>
    <row r="35" spans="1:13" x14ac:dyDescent="0.3">
      <c r="A35" s="68"/>
      <c r="B35" s="69"/>
      <c r="C35" s="70"/>
      <c r="D35" s="71"/>
      <c r="E35" s="69"/>
      <c r="F35" s="69"/>
      <c r="G35" s="72"/>
      <c r="H35" s="71"/>
      <c r="I35" s="69"/>
      <c r="J35" s="69"/>
      <c r="K35" s="72"/>
      <c r="L35" s="71"/>
      <c r="M35" s="71"/>
    </row>
    <row r="36" spans="1:13" x14ac:dyDescent="0.3">
      <c r="A36" s="68"/>
      <c r="B36" s="69"/>
      <c r="C36" s="70"/>
      <c r="D36" s="71"/>
      <c r="E36" s="69"/>
      <c r="F36" s="69"/>
      <c r="G36" s="72"/>
      <c r="H36" s="71"/>
      <c r="I36" s="69"/>
      <c r="J36" s="69"/>
      <c r="K36" s="72"/>
      <c r="L36" s="71"/>
      <c r="M36" s="71"/>
    </row>
    <row r="37" spans="1:13" x14ac:dyDescent="0.3">
      <c r="A37" s="68"/>
      <c r="B37" s="69"/>
      <c r="C37" s="70"/>
      <c r="D37" s="71"/>
      <c r="E37" s="69"/>
      <c r="F37" s="69"/>
      <c r="G37" s="72"/>
      <c r="H37" s="71"/>
      <c r="I37" s="69"/>
      <c r="J37" s="69"/>
      <c r="K37" s="72"/>
      <c r="L37" s="71"/>
      <c r="M37" s="71"/>
    </row>
    <row r="38" spans="1:13" x14ac:dyDescent="0.3">
      <c r="A38" s="68"/>
      <c r="B38" s="69"/>
      <c r="C38" s="70"/>
      <c r="D38" s="71"/>
      <c r="E38" s="69"/>
      <c r="F38" s="69"/>
      <c r="G38" s="72"/>
      <c r="H38" s="71"/>
      <c r="I38" s="69"/>
      <c r="J38" s="69"/>
      <c r="K38" s="72"/>
      <c r="L38" s="71"/>
      <c r="M38" s="71"/>
    </row>
    <row r="39" spans="1:13" x14ac:dyDescent="0.3">
      <c r="A39" s="68"/>
      <c r="B39" s="69"/>
      <c r="C39" s="70"/>
      <c r="D39" s="71"/>
      <c r="E39" s="69"/>
      <c r="F39" s="69"/>
      <c r="G39" s="72"/>
      <c r="H39" s="71"/>
      <c r="I39" s="69"/>
      <c r="J39" s="69"/>
      <c r="K39" s="72"/>
      <c r="L39" s="71"/>
      <c r="M39" s="71"/>
    </row>
    <row r="40" spans="1:13" x14ac:dyDescent="0.3">
      <c r="A40" s="68"/>
      <c r="B40" s="69"/>
      <c r="C40" s="70"/>
      <c r="D40" s="71"/>
      <c r="E40" s="69"/>
      <c r="F40" s="69"/>
      <c r="G40" s="72"/>
      <c r="H40" s="71"/>
      <c r="I40" s="69"/>
      <c r="J40" s="69"/>
      <c r="K40" s="72"/>
      <c r="L40" s="71"/>
      <c r="M40" s="71"/>
    </row>
    <row r="41" spans="1:13" x14ac:dyDescent="0.3">
      <c r="A41" s="68"/>
      <c r="B41" s="69"/>
      <c r="C41" s="70"/>
      <c r="D41" s="71"/>
      <c r="E41" s="69"/>
      <c r="F41" s="69"/>
      <c r="G41" s="72"/>
      <c r="H41" s="71"/>
      <c r="I41" s="69"/>
      <c r="J41" s="69"/>
      <c r="K41" s="72"/>
      <c r="L41" s="71"/>
      <c r="M41" s="71"/>
    </row>
    <row r="42" spans="1:13" x14ac:dyDescent="0.3">
      <c r="A42" s="68"/>
      <c r="B42" s="69"/>
      <c r="C42" s="70"/>
      <c r="D42" s="71"/>
      <c r="E42" s="69"/>
      <c r="F42" s="69"/>
      <c r="G42" s="72"/>
      <c r="H42" s="71"/>
      <c r="I42" s="69"/>
      <c r="J42" s="69"/>
      <c r="K42" s="72"/>
      <c r="L42" s="71"/>
      <c r="M42" s="71"/>
    </row>
    <row r="43" spans="1:13" x14ac:dyDescent="0.3">
      <c r="A43" s="68"/>
      <c r="B43" s="69"/>
      <c r="C43" s="70"/>
      <c r="D43" s="71"/>
      <c r="E43" s="69"/>
      <c r="F43" s="69"/>
      <c r="G43" s="72"/>
      <c r="H43" s="71"/>
      <c r="I43" s="69"/>
      <c r="J43" s="69"/>
      <c r="K43" s="72"/>
      <c r="L43" s="71"/>
      <c r="M43" s="71"/>
    </row>
    <row r="44" spans="1:13" x14ac:dyDescent="0.3">
      <c r="A44" s="68"/>
      <c r="B44" s="69"/>
      <c r="C44" s="70"/>
      <c r="D44" s="71"/>
      <c r="E44" s="69"/>
      <c r="F44" s="69"/>
      <c r="G44" s="72"/>
      <c r="H44" s="71"/>
      <c r="I44" s="69"/>
      <c r="J44" s="69"/>
      <c r="K44" s="72"/>
      <c r="L44" s="71"/>
      <c r="M44" s="71"/>
    </row>
    <row r="45" spans="1:13" x14ac:dyDescent="0.3">
      <c r="A45" s="68"/>
      <c r="B45" s="69"/>
      <c r="C45" s="70"/>
      <c r="D45" s="71"/>
      <c r="E45" s="69"/>
      <c r="F45" s="69"/>
      <c r="G45" s="72"/>
      <c r="H45" s="71"/>
      <c r="I45" s="69"/>
      <c r="J45" s="69"/>
      <c r="K45" s="72"/>
      <c r="L45" s="71"/>
      <c r="M45" s="71"/>
    </row>
    <row r="46" spans="1:13" x14ac:dyDescent="0.3">
      <c r="A46" s="68"/>
      <c r="B46" s="69"/>
      <c r="C46" s="70"/>
      <c r="D46" s="71"/>
      <c r="E46" s="69"/>
      <c r="F46" s="69"/>
      <c r="G46" s="72"/>
      <c r="H46" s="71"/>
      <c r="I46" s="69"/>
      <c r="J46" s="69"/>
      <c r="K46" s="72"/>
      <c r="L46" s="71"/>
      <c r="M46" s="71"/>
    </row>
    <row r="47" spans="1:13" x14ac:dyDescent="0.3">
      <c r="A47" s="68"/>
      <c r="B47" s="69"/>
      <c r="C47" s="70"/>
      <c r="D47" s="71"/>
      <c r="E47" s="69"/>
      <c r="F47" s="69"/>
      <c r="G47" s="72"/>
      <c r="H47" s="71"/>
      <c r="I47" s="69"/>
      <c r="J47" s="69"/>
      <c r="K47" s="72"/>
      <c r="L47" s="71"/>
      <c r="M47" s="71"/>
    </row>
    <row r="48" spans="1:13" x14ac:dyDescent="0.3">
      <c r="A48" s="68"/>
      <c r="B48" s="69"/>
      <c r="C48" s="70"/>
      <c r="D48" s="71"/>
      <c r="E48" s="69"/>
      <c r="F48" s="69"/>
      <c r="G48" s="72"/>
      <c r="H48" s="71"/>
      <c r="I48" s="69"/>
      <c r="J48" s="69"/>
      <c r="K48" s="72"/>
      <c r="L48" s="71"/>
      <c r="M48" s="71"/>
    </row>
    <row r="49" spans="1:13" x14ac:dyDescent="0.3">
      <c r="A49" s="68"/>
      <c r="B49" s="69"/>
      <c r="C49" s="70"/>
      <c r="D49" s="71"/>
      <c r="E49" s="69"/>
      <c r="F49" s="69"/>
      <c r="G49" s="72"/>
      <c r="H49" s="71"/>
      <c r="I49" s="69"/>
      <c r="J49" s="69"/>
      <c r="K49" s="72"/>
      <c r="L49" s="71"/>
      <c r="M49" s="71"/>
    </row>
    <row r="50" spans="1:13" x14ac:dyDescent="0.3">
      <c r="A50" s="68"/>
      <c r="B50" s="69"/>
      <c r="C50" s="70"/>
      <c r="D50" s="71"/>
      <c r="E50" s="69"/>
      <c r="F50" s="69"/>
      <c r="G50" s="72"/>
      <c r="H50" s="71"/>
      <c r="I50" s="69"/>
      <c r="J50" s="69"/>
      <c r="K50" s="72"/>
      <c r="L50" s="71"/>
      <c r="M50" s="71"/>
    </row>
    <row r="51" spans="1:13" x14ac:dyDescent="0.3">
      <c r="A51" s="73"/>
      <c r="B51" s="73"/>
      <c r="C51" s="73"/>
      <c r="L51" s="74"/>
      <c r="M51" s="71"/>
    </row>
    <row r="53" spans="1:13" x14ac:dyDescent="0.3">
      <c r="A53" s="725"/>
      <c r="B53" s="725"/>
      <c r="C53" s="725"/>
      <c r="D53" s="725"/>
      <c r="E53" s="725"/>
      <c r="F53" s="725"/>
      <c r="G53" s="725"/>
      <c r="H53" s="725"/>
      <c r="I53" s="725"/>
      <c r="J53" s="725"/>
      <c r="K53" s="725"/>
      <c r="L53" s="725"/>
      <c r="M53" s="725"/>
    </row>
    <row r="54" spans="1:13" x14ac:dyDescent="0.3">
      <c r="A54" s="724"/>
      <c r="B54" s="724"/>
      <c r="C54" s="724"/>
      <c r="D54" s="724"/>
      <c r="E54" s="724"/>
      <c r="F54" s="724"/>
      <c r="G54" s="724"/>
      <c r="H54" s="724"/>
      <c r="I54" s="724"/>
      <c r="J54" s="724"/>
      <c r="K54" s="724"/>
      <c r="L54" s="724"/>
      <c r="M54" s="724"/>
    </row>
    <row r="55" spans="1:13" x14ac:dyDescent="0.3">
      <c r="A55" s="68"/>
      <c r="B55" s="316"/>
      <c r="C55" s="316"/>
      <c r="D55" s="316"/>
      <c r="E55" s="316"/>
      <c r="F55" s="316"/>
      <c r="G55" s="316"/>
      <c r="H55" s="316"/>
      <c r="I55" s="316"/>
      <c r="J55" s="316"/>
      <c r="K55" s="316"/>
      <c r="L55" s="316"/>
      <c r="M55" s="724"/>
    </row>
    <row r="56" spans="1:13" x14ac:dyDescent="0.3">
      <c r="A56" s="68"/>
      <c r="B56" s="69"/>
      <c r="C56" s="70"/>
      <c r="D56" s="71"/>
      <c r="E56" s="69"/>
      <c r="F56" s="69"/>
      <c r="G56" s="72"/>
      <c r="H56" s="71"/>
      <c r="I56" s="69"/>
      <c r="J56" s="69"/>
      <c r="K56" s="72"/>
      <c r="L56" s="71"/>
      <c r="M56" s="71"/>
    </row>
    <row r="57" spans="1:13" x14ac:dyDescent="0.3">
      <c r="A57" s="68"/>
      <c r="B57" s="69"/>
      <c r="C57" s="70"/>
      <c r="D57" s="71"/>
      <c r="E57" s="69"/>
      <c r="F57" s="69"/>
      <c r="G57" s="72"/>
      <c r="H57" s="71"/>
      <c r="I57" s="69"/>
      <c r="J57" s="69"/>
      <c r="K57" s="72"/>
      <c r="L57" s="71"/>
      <c r="M57" s="71"/>
    </row>
    <row r="58" spans="1:13" x14ac:dyDescent="0.3">
      <c r="A58" s="68"/>
      <c r="B58" s="69"/>
      <c r="C58" s="70"/>
      <c r="D58" s="71"/>
      <c r="E58" s="69"/>
      <c r="F58" s="69"/>
      <c r="G58" s="72"/>
      <c r="H58" s="71"/>
      <c r="I58" s="69"/>
      <c r="J58" s="69"/>
      <c r="K58" s="72"/>
      <c r="L58" s="71"/>
      <c r="M58" s="71"/>
    </row>
    <row r="59" spans="1:13" x14ac:dyDescent="0.3">
      <c r="A59" s="68"/>
      <c r="B59" s="69"/>
      <c r="C59" s="70"/>
      <c r="D59" s="71"/>
      <c r="E59" s="69"/>
      <c r="F59" s="69"/>
      <c r="G59" s="72"/>
      <c r="H59" s="71"/>
      <c r="I59" s="69"/>
      <c r="J59" s="69"/>
      <c r="K59" s="72"/>
      <c r="L59" s="71"/>
      <c r="M59" s="71"/>
    </row>
    <row r="60" spans="1:13" x14ac:dyDescent="0.3">
      <c r="A60" s="68"/>
      <c r="B60" s="69"/>
      <c r="C60" s="70"/>
      <c r="D60" s="71"/>
      <c r="E60" s="69"/>
      <c r="F60" s="69"/>
      <c r="G60" s="72"/>
      <c r="H60" s="71"/>
      <c r="I60" s="69"/>
      <c r="J60" s="69"/>
      <c r="K60" s="72"/>
      <c r="L60" s="71"/>
      <c r="M60" s="71"/>
    </row>
    <row r="61" spans="1:13" x14ac:dyDescent="0.3">
      <c r="A61" s="68"/>
      <c r="B61" s="69"/>
      <c r="C61" s="70"/>
      <c r="D61" s="71"/>
      <c r="E61" s="69"/>
      <c r="F61" s="69"/>
      <c r="G61" s="72"/>
      <c r="H61" s="71"/>
      <c r="I61" s="69"/>
      <c r="J61" s="69"/>
      <c r="K61" s="72"/>
      <c r="L61" s="71"/>
      <c r="M61" s="71"/>
    </row>
    <row r="62" spans="1:13" x14ac:dyDescent="0.3">
      <c r="A62" s="68"/>
      <c r="B62" s="69"/>
      <c r="C62" s="70"/>
      <c r="D62" s="71"/>
      <c r="E62" s="69"/>
      <c r="F62" s="69"/>
      <c r="G62" s="72"/>
      <c r="H62" s="71"/>
      <c r="I62" s="69"/>
      <c r="J62" s="69"/>
      <c r="K62" s="72"/>
      <c r="L62" s="71"/>
      <c r="M62" s="71"/>
    </row>
    <row r="63" spans="1:13" x14ac:dyDescent="0.3">
      <c r="A63" s="68"/>
      <c r="B63" s="69"/>
      <c r="C63" s="70"/>
      <c r="D63" s="71"/>
      <c r="E63" s="69"/>
      <c r="F63" s="69"/>
      <c r="G63" s="72"/>
      <c r="H63" s="71"/>
      <c r="I63" s="69"/>
      <c r="J63" s="69"/>
      <c r="K63" s="72"/>
      <c r="L63" s="71"/>
      <c r="M63" s="71"/>
    </row>
    <row r="64" spans="1:13" x14ac:dyDescent="0.3">
      <c r="A64" s="68"/>
      <c r="B64" s="69"/>
      <c r="C64" s="70"/>
      <c r="D64" s="71"/>
      <c r="E64" s="69"/>
      <c r="F64" s="69"/>
      <c r="G64" s="72"/>
      <c r="H64" s="71"/>
      <c r="I64" s="69"/>
      <c r="J64" s="69"/>
      <c r="K64" s="72"/>
      <c r="L64" s="71"/>
      <c r="M64" s="71"/>
    </row>
    <row r="65" spans="1:13" x14ac:dyDescent="0.3">
      <c r="A65" s="68"/>
      <c r="B65" s="69"/>
      <c r="C65" s="70"/>
      <c r="D65" s="71"/>
      <c r="E65" s="69"/>
      <c r="F65" s="69"/>
      <c r="G65" s="72"/>
      <c r="H65" s="71"/>
      <c r="I65" s="69"/>
      <c r="J65" s="69"/>
      <c r="K65" s="72"/>
      <c r="L65" s="71"/>
      <c r="M65" s="71"/>
    </row>
    <row r="66" spans="1:13" x14ac:dyDescent="0.3">
      <c r="A66" s="68"/>
      <c r="B66" s="69"/>
      <c r="C66" s="70"/>
      <c r="D66" s="71"/>
      <c r="E66" s="69"/>
      <c r="F66" s="69"/>
      <c r="G66" s="72"/>
      <c r="H66" s="71"/>
      <c r="I66" s="69"/>
      <c r="J66" s="69"/>
      <c r="K66" s="72"/>
      <c r="L66" s="71"/>
      <c r="M66" s="71"/>
    </row>
    <row r="67" spans="1:13" x14ac:dyDescent="0.3">
      <c r="A67" s="68"/>
      <c r="B67" s="69"/>
      <c r="C67" s="70"/>
      <c r="D67" s="71"/>
      <c r="E67" s="69"/>
      <c r="F67" s="69"/>
      <c r="G67" s="72"/>
      <c r="H67" s="71"/>
      <c r="I67" s="69"/>
      <c r="J67" s="69"/>
      <c r="K67" s="72"/>
      <c r="L67" s="71"/>
      <c r="M67" s="71"/>
    </row>
    <row r="68" spans="1:13" x14ac:dyDescent="0.3">
      <c r="A68" s="68"/>
      <c r="B68" s="69"/>
      <c r="C68" s="70"/>
      <c r="D68" s="71"/>
      <c r="E68" s="69"/>
      <c r="F68" s="69"/>
      <c r="G68" s="72"/>
      <c r="H68" s="71"/>
      <c r="I68" s="69"/>
      <c r="J68" s="69"/>
      <c r="K68" s="72"/>
      <c r="L68" s="71"/>
      <c r="M68" s="71"/>
    </row>
    <row r="69" spans="1:13" x14ac:dyDescent="0.3">
      <c r="A69" s="68"/>
      <c r="B69" s="69"/>
      <c r="C69" s="70"/>
      <c r="D69" s="71"/>
      <c r="E69" s="69"/>
      <c r="F69" s="69"/>
      <c r="G69" s="72"/>
      <c r="H69" s="71"/>
      <c r="I69" s="69"/>
      <c r="J69" s="69"/>
      <c r="K69" s="72"/>
      <c r="L69" s="71"/>
      <c r="M69" s="71"/>
    </row>
    <row r="70" spans="1:13" x14ac:dyDescent="0.3">
      <c r="A70" s="68"/>
      <c r="B70" s="69"/>
      <c r="C70" s="70"/>
      <c r="D70" s="71"/>
      <c r="E70" s="69"/>
      <c r="F70" s="69"/>
      <c r="G70" s="72"/>
      <c r="H70" s="71"/>
      <c r="I70" s="69"/>
      <c r="J70" s="69"/>
      <c r="K70" s="72"/>
      <c r="L70" s="71"/>
      <c r="M70" s="71"/>
    </row>
    <row r="71" spans="1:13" x14ac:dyDescent="0.3">
      <c r="A71" s="68"/>
      <c r="B71" s="69"/>
      <c r="C71" s="70"/>
      <c r="D71" s="71"/>
      <c r="E71" s="69"/>
      <c r="F71" s="69"/>
      <c r="G71" s="72"/>
      <c r="H71" s="71"/>
      <c r="I71" s="69"/>
      <c r="J71" s="69"/>
      <c r="K71" s="72"/>
      <c r="L71" s="71"/>
      <c r="M71" s="71"/>
    </row>
    <row r="72" spans="1:13" x14ac:dyDescent="0.3">
      <c r="A72" s="68"/>
      <c r="B72" s="69"/>
      <c r="C72" s="70"/>
      <c r="D72" s="71"/>
      <c r="E72" s="69"/>
      <c r="F72" s="69"/>
      <c r="G72" s="72"/>
      <c r="H72" s="71"/>
      <c r="I72" s="69"/>
      <c r="J72" s="69"/>
      <c r="K72" s="72"/>
      <c r="L72" s="71"/>
      <c r="M72" s="71"/>
    </row>
    <row r="73" spans="1:13" x14ac:dyDescent="0.3">
      <c r="A73" s="68"/>
      <c r="B73" s="69"/>
      <c r="C73" s="70"/>
      <c r="D73" s="71"/>
      <c r="E73" s="69"/>
      <c r="F73" s="69"/>
      <c r="G73" s="72"/>
      <c r="H73" s="71"/>
      <c r="I73" s="69"/>
      <c r="J73" s="69"/>
      <c r="K73" s="72"/>
      <c r="L73" s="71"/>
      <c r="M73" s="71"/>
    </row>
    <row r="74" spans="1:13" x14ac:dyDescent="0.3">
      <c r="A74" s="68"/>
      <c r="B74" s="69"/>
      <c r="C74" s="70"/>
      <c r="D74" s="71"/>
      <c r="E74" s="69"/>
      <c r="F74" s="69"/>
      <c r="G74" s="72"/>
      <c r="H74" s="71"/>
      <c r="I74" s="69"/>
      <c r="J74" s="69"/>
      <c r="K74" s="72"/>
      <c r="L74" s="71"/>
      <c r="M74" s="71"/>
    </row>
    <row r="75" spans="1:13" x14ac:dyDescent="0.3">
      <c r="A75" s="68"/>
      <c r="B75" s="69"/>
      <c r="C75" s="70"/>
      <c r="D75" s="71"/>
      <c r="E75" s="69"/>
      <c r="F75" s="69"/>
      <c r="G75" s="72"/>
      <c r="H75" s="71"/>
      <c r="I75" s="69"/>
      <c r="J75" s="69"/>
      <c r="K75" s="72"/>
      <c r="L75" s="71"/>
      <c r="M75" s="71"/>
    </row>
    <row r="76" spans="1:13" x14ac:dyDescent="0.3">
      <c r="A76" s="68"/>
      <c r="B76" s="69"/>
      <c r="C76" s="70"/>
      <c r="D76" s="71"/>
      <c r="E76" s="69"/>
      <c r="F76" s="69"/>
      <c r="G76" s="72"/>
      <c r="H76" s="71"/>
      <c r="I76" s="69"/>
      <c r="J76" s="69"/>
      <c r="K76" s="72"/>
      <c r="L76" s="71"/>
      <c r="M76" s="71"/>
    </row>
    <row r="77" spans="1:13" x14ac:dyDescent="0.3">
      <c r="A77" s="68"/>
      <c r="B77" s="69"/>
      <c r="C77" s="70"/>
      <c r="D77" s="71"/>
      <c r="E77" s="69"/>
      <c r="F77" s="69"/>
      <c r="G77" s="72"/>
      <c r="H77" s="71"/>
      <c r="I77" s="69"/>
      <c r="J77" s="69"/>
      <c r="K77" s="72"/>
      <c r="L77" s="71"/>
      <c r="M77" s="71"/>
    </row>
    <row r="78" spans="1:13" x14ac:dyDescent="0.3">
      <c r="A78" s="68"/>
      <c r="B78" s="69"/>
      <c r="C78" s="70"/>
      <c r="D78" s="71"/>
      <c r="E78" s="69"/>
      <c r="F78" s="69"/>
      <c r="G78" s="72"/>
      <c r="H78" s="71"/>
      <c r="I78" s="69"/>
      <c r="J78" s="69"/>
      <c r="K78" s="72"/>
      <c r="L78" s="71"/>
      <c r="M78" s="71"/>
    </row>
    <row r="79" spans="1:13" x14ac:dyDescent="0.3">
      <c r="A79" s="68"/>
      <c r="B79" s="69"/>
      <c r="C79" s="70"/>
      <c r="D79" s="71"/>
      <c r="E79" s="69"/>
      <c r="F79" s="69"/>
      <c r="G79" s="72"/>
      <c r="H79" s="71"/>
      <c r="I79" s="69"/>
      <c r="J79" s="69"/>
      <c r="K79" s="72"/>
      <c r="L79" s="71"/>
      <c r="M79" s="71"/>
    </row>
    <row r="80" spans="1:13" x14ac:dyDescent="0.3">
      <c r="A80" s="68"/>
      <c r="B80" s="69"/>
      <c r="C80" s="70"/>
      <c r="D80" s="71"/>
      <c r="E80" s="69"/>
      <c r="F80" s="69"/>
      <c r="G80" s="72"/>
      <c r="H80" s="71"/>
      <c r="I80" s="69"/>
      <c r="J80" s="69"/>
      <c r="K80" s="72"/>
      <c r="L80" s="71"/>
      <c r="M80" s="71"/>
    </row>
    <row r="81" spans="1:13" x14ac:dyDescent="0.3">
      <c r="A81" s="68"/>
      <c r="B81" s="69"/>
      <c r="C81" s="70"/>
      <c r="D81" s="71"/>
      <c r="E81" s="69"/>
      <c r="F81" s="69"/>
      <c r="G81" s="72"/>
      <c r="H81" s="71"/>
      <c r="I81" s="69"/>
      <c r="J81" s="69"/>
      <c r="K81" s="72"/>
      <c r="L81" s="71"/>
      <c r="M81" s="71"/>
    </row>
    <row r="82" spans="1:13" x14ac:dyDescent="0.3">
      <c r="A82" s="68"/>
      <c r="B82" s="69"/>
      <c r="C82" s="70"/>
      <c r="D82" s="71"/>
      <c r="E82" s="69"/>
      <c r="F82" s="69"/>
      <c r="G82" s="72"/>
      <c r="H82" s="71"/>
      <c r="I82" s="69"/>
      <c r="J82" s="69"/>
      <c r="K82" s="72"/>
      <c r="L82" s="71"/>
      <c r="M82" s="71"/>
    </row>
    <row r="83" spans="1:13" x14ac:dyDescent="0.3">
      <c r="A83" s="68"/>
      <c r="B83" s="69"/>
      <c r="C83" s="70"/>
      <c r="D83" s="71"/>
      <c r="E83" s="69"/>
      <c r="F83" s="69"/>
      <c r="G83" s="72"/>
      <c r="H83" s="71"/>
      <c r="I83" s="69"/>
      <c r="J83" s="69"/>
      <c r="K83" s="72"/>
      <c r="L83" s="71"/>
      <c r="M83" s="71"/>
    </row>
    <row r="84" spans="1:13" x14ac:dyDescent="0.3">
      <c r="A84" s="68"/>
      <c r="B84" s="69"/>
      <c r="C84" s="70"/>
      <c r="D84" s="71"/>
      <c r="E84" s="69"/>
      <c r="F84" s="69"/>
      <c r="G84" s="72"/>
      <c r="H84" s="71"/>
      <c r="I84" s="69"/>
      <c r="J84" s="69"/>
      <c r="K84" s="72"/>
      <c r="L84" s="71"/>
      <c r="M84" s="71"/>
    </row>
    <row r="85" spans="1:13" x14ac:dyDescent="0.3">
      <c r="A85" s="68"/>
      <c r="B85" s="69"/>
      <c r="C85" s="70"/>
      <c r="D85" s="71"/>
      <c r="E85" s="69"/>
      <c r="F85" s="69"/>
      <c r="G85" s="72"/>
      <c r="H85" s="71"/>
      <c r="I85" s="69"/>
      <c r="J85" s="69"/>
      <c r="K85" s="72"/>
      <c r="L85" s="71"/>
      <c r="M85" s="71"/>
    </row>
    <row r="86" spans="1:13" x14ac:dyDescent="0.3">
      <c r="A86" s="68"/>
      <c r="B86" s="69"/>
      <c r="C86" s="70"/>
      <c r="D86" s="71"/>
      <c r="E86" s="69"/>
      <c r="F86" s="69"/>
      <c r="G86" s="72"/>
      <c r="H86" s="71"/>
      <c r="I86" s="69"/>
      <c r="J86" s="69"/>
      <c r="K86" s="72"/>
      <c r="L86" s="71"/>
      <c r="M86" s="71"/>
    </row>
    <row r="87" spans="1:13" x14ac:dyDescent="0.3">
      <c r="L87" s="74"/>
      <c r="M87" s="71"/>
    </row>
    <row r="88" spans="1:13" x14ac:dyDescent="0.3">
      <c r="L88" s="74"/>
      <c r="M88" s="74"/>
    </row>
    <row r="90" spans="1:13" x14ac:dyDescent="0.3">
      <c r="A90" s="725"/>
      <c r="B90" s="725"/>
      <c r="C90" s="725"/>
      <c r="D90" s="725"/>
      <c r="E90" s="725"/>
      <c r="F90" s="725"/>
      <c r="G90" s="725"/>
      <c r="H90" s="725"/>
      <c r="I90" s="725"/>
      <c r="J90" s="725"/>
      <c r="K90" s="725"/>
      <c r="L90" s="725"/>
      <c r="M90" s="725"/>
    </row>
    <row r="91" spans="1:13" x14ac:dyDescent="0.3">
      <c r="A91" s="724"/>
      <c r="B91" s="724"/>
      <c r="C91" s="724"/>
      <c r="D91" s="724"/>
      <c r="E91" s="724"/>
      <c r="F91" s="724"/>
      <c r="G91" s="724"/>
      <c r="H91" s="724"/>
      <c r="I91" s="724"/>
      <c r="J91" s="724"/>
      <c r="K91" s="724"/>
      <c r="L91" s="724"/>
      <c r="M91" s="724"/>
    </row>
    <row r="92" spans="1:13" x14ac:dyDescent="0.3">
      <c r="A92" s="68"/>
      <c r="B92" s="316"/>
      <c r="C92" s="316"/>
      <c r="D92" s="316"/>
      <c r="E92" s="316"/>
      <c r="F92" s="316"/>
      <c r="G92" s="316"/>
      <c r="H92" s="316"/>
      <c r="I92" s="316"/>
      <c r="J92" s="316"/>
      <c r="K92" s="316"/>
      <c r="L92" s="316"/>
      <c r="M92" s="724"/>
    </row>
    <row r="93" spans="1:13" x14ac:dyDescent="0.3">
      <c r="A93" s="68"/>
      <c r="B93" s="69"/>
      <c r="C93" s="70"/>
      <c r="D93" s="71"/>
      <c r="E93" s="69"/>
      <c r="F93" s="69"/>
      <c r="G93" s="72"/>
      <c r="H93" s="71"/>
      <c r="I93" s="69"/>
      <c r="J93" s="69"/>
      <c r="K93" s="72"/>
      <c r="L93" s="71"/>
      <c r="M93" s="71"/>
    </row>
    <row r="94" spans="1:13" x14ac:dyDescent="0.3">
      <c r="A94" s="68"/>
      <c r="B94" s="69"/>
      <c r="C94" s="70"/>
      <c r="D94" s="71"/>
      <c r="E94" s="69"/>
      <c r="F94" s="69"/>
      <c r="G94" s="72"/>
      <c r="H94" s="71"/>
      <c r="I94" s="69"/>
      <c r="J94" s="69"/>
      <c r="K94" s="72"/>
      <c r="L94" s="71"/>
      <c r="M94" s="71"/>
    </row>
    <row r="95" spans="1:13" x14ac:dyDescent="0.3">
      <c r="A95" s="68"/>
      <c r="B95" s="69"/>
      <c r="C95" s="70"/>
      <c r="D95" s="71"/>
      <c r="E95" s="69"/>
      <c r="F95" s="69"/>
      <c r="G95" s="72"/>
      <c r="H95" s="71"/>
      <c r="I95" s="69"/>
      <c r="J95" s="69"/>
      <c r="K95" s="72"/>
      <c r="L95" s="71"/>
      <c r="M95" s="71"/>
    </row>
    <row r="96" spans="1:13" x14ac:dyDescent="0.3">
      <c r="A96" s="68"/>
      <c r="B96" s="69"/>
      <c r="C96" s="70"/>
      <c r="D96" s="71"/>
      <c r="E96" s="69"/>
      <c r="F96" s="69"/>
      <c r="G96" s="72"/>
      <c r="H96" s="71"/>
      <c r="I96" s="69"/>
      <c r="J96" s="69"/>
      <c r="K96" s="72"/>
      <c r="L96" s="71"/>
      <c r="M96" s="71"/>
    </row>
    <row r="97" spans="1:13" x14ac:dyDescent="0.3">
      <c r="A97" s="68"/>
      <c r="B97" s="69"/>
      <c r="C97" s="70"/>
      <c r="D97" s="71"/>
      <c r="E97" s="69"/>
      <c r="F97" s="69"/>
      <c r="G97" s="72"/>
      <c r="H97" s="71"/>
      <c r="I97" s="69"/>
      <c r="J97" s="69"/>
      <c r="K97" s="72"/>
      <c r="L97" s="71"/>
      <c r="M97" s="71"/>
    </row>
    <row r="98" spans="1:13" x14ac:dyDescent="0.3">
      <c r="A98" s="68"/>
      <c r="B98" s="69"/>
      <c r="C98" s="70"/>
      <c r="D98" s="71"/>
      <c r="E98" s="69"/>
      <c r="F98" s="69"/>
      <c r="G98" s="72"/>
      <c r="H98" s="71"/>
      <c r="I98" s="69"/>
      <c r="J98" s="69"/>
      <c r="K98" s="72"/>
      <c r="L98" s="71"/>
      <c r="M98" s="71"/>
    </row>
    <row r="99" spans="1:13" x14ac:dyDescent="0.3">
      <c r="A99" s="68"/>
      <c r="B99" s="69"/>
      <c r="C99" s="70"/>
      <c r="D99" s="71"/>
      <c r="E99" s="69"/>
      <c r="F99" s="69"/>
      <c r="G99" s="72"/>
      <c r="H99" s="71"/>
      <c r="I99" s="69"/>
      <c r="J99" s="69"/>
      <c r="K99" s="72"/>
      <c r="L99" s="71"/>
      <c r="M99" s="71"/>
    </row>
    <row r="100" spans="1:13" x14ac:dyDescent="0.3">
      <c r="A100" s="68"/>
      <c r="B100" s="69"/>
      <c r="C100" s="70"/>
      <c r="D100" s="71"/>
      <c r="E100" s="69"/>
      <c r="F100" s="69"/>
      <c r="G100" s="72"/>
      <c r="H100" s="71"/>
      <c r="I100" s="69"/>
      <c r="J100" s="69"/>
      <c r="K100" s="72"/>
      <c r="L100" s="71"/>
      <c r="M100" s="71"/>
    </row>
    <row r="101" spans="1:13" x14ac:dyDescent="0.3">
      <c r="A101" s="68"/>
      <c r="B101" s="69"/>
      <c r="C101" s="70"/>
      <c r="D101" s="71"/>
      <c r="E101" s="69"/>
      <c r="F101" s="69"/>
      <c r="G101" s="72"/>
      <c r="H101" s="71"/>
      <c r="I101" s="69"/>
      <c r="J101" s="69"/>
      <c r="K101" s="72"/>
      <c r="L101" s="71"/>
      <c r="M101" s="71"/>
    </row>
    <row r="102" spans="1:13" x14ac:dyDescent="0.3">
      <c r="A102" s="68"/>
      <c r="B102" s="69"/>
      <c r="C102" s="70"/>
      <c r="D102" s="71"/>
      <c r="E102" s="69"/>
      <c r="F102" s="69"/>
      <c r="G102" s="72"/>
      <c r="H102" s="71"/>
      <c r="I102" s="69"/>
      <c r="J102" s="69"/>
      <c r="K102" s="72"/>
      <c r="L102" s="71"/>
      <c r="M102" s="71"/>
    </row>
    <row r="103" spans="1:13" x14ac:dyDescent="0.3">
      <c r="A103" s="68"/>
      <c r="B103" s="69"/>
      <c r="C103" s="70"/>
      <c r="D103" s="71"/>
      <c r="E103" s="69"/>
      <c r="F103" s="69"/>
      <c r="G103" s="72"/>
      <c r="H103" s="71"/>
      <c r="I103" s="69"/>
      <c r="J103" s="69"/>
      <c r="K103" s="72"/>
      <c r="L103" s="71"/>
      <c r="M103" s="71"/>
    </row>
    <row r="104" spans="1:13" x14ac:dyDescent="0.3">
      <c r="A104" s="68"/>
      <c r="B104" s="69"/>
      <c r="C104" s="70"/>
      <c r="D104" s="71"/>
      <c r="E104" s="69"/>
      <c r="F104" s="69"/>
      <c r="G104" s="72"/>
      <c r="H104" s="71"/>
      <c r="I104" s="69"/>
      <c r="J104" s="69"/>
      <c r="K104" s="72"/>
      <c r="L104" s="71"/>
      <c r="M104" s="71"/>
    </row>
    <row r="105" spans="1:13" x14ac:dyDescent="0.3">
      <c r="A105" s="68"/>
      <c r="B105" s="69"/>
      <c r="C105" s="70"/>
      <c r="D105" s="71"/>
      <c r="E105" s="69"/>
      <c r="F105" s="69"/>
      <c r="G105" s="72"/>
      <c r="H105" s="71"/>
      <c r="I105" s="69"/>
      <c r="J105" s="69"/>
      <c r="K105" s="72"/>
      <c r="L105" s="71"/>
      <c r="M105" s="71"/>
    </row>
    <row r="106" spans="1:13" x14ac:dyDescent="0.3">
      <c r="A106" s="68"/>
      <c r="B106" s="69"/>
      <c r="C106" s="70"/>
      <c r="D106" s="71"/>
      <c r="E106" s="69"/>
      <c r="F106" s="69"/>
      <c r="G106" s="72"/>
      <c r="H106" s="71"/>
      <c r="I106" s="69"/>
      <c r="J106" s="69"/>
      <c r="K106" s="72"/>
      <c r="L106" s="71"/>
      <c r="M106" s="71"/>
    </row>
    <row r="107" spans="1:13" x14ac:dyDescent="0.3">
      <c r="A107" s="68"/>
      <c r="B107" s="69"/>
      <c r="C107" s="70"/>
      <c r="D107" s="71"/>
      <c r="E107" s="69"/>
      <c r="F107" s="69"/>
      <c r="G107" s="72"/>
      <c r="H107" s="71"/>
      <c r="I107" s="69"/>
      <c r="J107" s="69"/>
      <c r="K107" s="72"/>
      <c r="L107" s="71"/>
      <c r="M107" s="71"/>
    </row>
    <row r="108" spans="1:13" x14ac:dyDescent="0.3">
      <c r="A108" s="68"/>
      <c r="B108" s="69"/>
      <c r="C108" s="70"/>
      <c r="D108" s="71"/>
      <c r="E108" s="69"/>
      <c r="F108" s="69"/>
      <c r="G108" s="72"/>
      <c r="H108" s="71"/>
      <c r="I108" s="69"/>
      <c r="J108" s="69"/>
      <c r="K108" s="72"/>
      <c r="L108" s="71"/>
      <c r="M108" s="71"/>
    </row>
    <row r="109" spans="1:13" x14ac:dyDescent="0.3">
      <c r="A109" s="68"/>
      <c r="B109" s="69"/>
      <c r="C109" s="70"/>
      <c r="D109" s="71"/>
      <c r="E109" s="69"/>
      <c r="F109" s="69"/>
      <c r="G109" s="72"/>
      <c r="H109" s="71"/>
      <c r="I109" s="69"/>
      <c r="J109" s="69"/>
      <c r="K109" s="72"/>
      <c r="L109" s="71"/>
      <c r="M109" s="71"/>
    </row>
    <row r="110" spans="1:13" x14ac:dyDescent="0.3">
      <c r="A110" s="68"/>
      <c r="B110" s="69"/>
      <c r="C110" s="70"/>
      <c r="D110" s="71"/>
      <c r="E110" s="69"/>
      <c r="F110" s="69"/>
      <c r="G110" s="72"/>
      <c r="H110" s="71"/>
      <c r="I110" s="69"/>
      <c r="J110" s="69"/>
      <c r="K110" s="72"/>
      <c r="L110" s="71"/>
      <c r="M110" s="71"/>
    </row>
    <row r="111" spans="1:13" x14ac:dyDescent="0.3">
      <c r="A111" s="68"/>
      <c r="B111" s="69"/>
      <c r="C111" s="70"/>
      <c r="D111" s="71"/>
      <c r="E111" s="69"/>
      <c r="F111" s="69"/>
      <c r="G111" s="72"/>
      <c r="H111" s="71"/>
      <c r="I111" s="69"/>
      <c r="J111" s="69"/>
      <c r="K111" s="72"/>
      <c r="L111" s="71"/>
      <c r="M111" s="71"/>
    </row>
    <row r="112" spans="1:13" x14ac:dyDescent="0.3">
      <c r="A112" s="68"/>
      <c r="B112" s="69"/>
      <c r="C112" s="70"/>
      <c r="D112" s="71"/>
      <c r="E112" s="69"/>
      <c r="F112" s="69"/>
      <c r="G112" s="72"/>
      <c r="H112" s="71"/>
      <c r="I112" s="69"/>
      <c r="J112" s="69"/>
      <c r="K112" s="72"/>
      <c r="L112" s="71"/>
      <c r="M112" s="71"/>
    </row>
    <row r="113" spans="1:13" x14ac:dyDescent="0.3">
      <c r="A113" s="68"/>
      <c r="B113" s="69"/>
      <c r="C113" s="70"/>
      <c r="D113" s="71"/>
      <c r="E113" s="69"/>
      <c r="F113" s="69"/>
      <c r="G113" s="72"/>
      <c r="H113" s="71"/>
      <c r="I113" s="69"/>
      <c r="J113" s="69"/>
      <c r="K113" s="72"/>
      <c r="L113" s="71"/>
      <c r="M113" s="71"/>
    </row>
    <row r="114" spans="1:13" x14ac:dyDescent="0.3">
      <c r="A114" s="68"/>
      <c r="B114" s="69"/>
      <c r="C114" s="70"/>
      <c r="D114" s="71"/>
      <c r="E114" s="69"/>
      <c r="F114" s="69"/>
      <c r="G114" s="72"/>
      <c r="H114" s="71"/>
      <c r="I114" s="69"/>
      <c r="J114" s="69"/>
      <c r="K114" s="72"/>
      <c r="L114" s="71"/>
      <c r="M114" s="71"/>
    </row>
    <row r="115" spans="1:13" x14ac:dyDescent="0.3">
      <c r="A115" s="68"/>
      <c r="B115" s="69"/>
      <c r="C115" s="70"/>
      <c r="D115" s="71"/>
      <c r="E115" s="69"/>
      <c r="F115" s="69"/>
      <c r="G115" s="72"/>
      <c r="H115" s="71"/>
      <c r="I115" s="69"/>
      <c r="J115" s="69"/>
      <c r="K115" s="72"/>
      <c r="L115" s="71"/>
      <c r="M115" s="71"/>
    </row>
    <row r="116" spans="1:13" x14ac:dyDescent="0.3">
      <c r="A116" s="68"/>
      <c r="B116" s="69"/>
      <c r="C116" s="70"/>
      <c r="D116" s="71"/>
      <c r="E116" s="69"/>
      <c r="F116" s="69"/>
      <c r="G116" s="72"/>
      <c r="H116" s="71"/>
      <c r="I116" s="69"/>
      <c r="J116" s="69"/>
      <c r="K116" s="72"/>
      <c r="L116" s="71"/>
      <c r="M116" s="71"/>
    </row>
    <row r="117" spans="1:13" x14ac:dyDescent="0.3">
      <c r="A117" s="68"/>
      <c r="B117" s="69"/>
      <c r="C117" s="70"/>
      <c r="D117" s="71"/>
      <c r="E117" s="69"/>
      <c r="F117" s="69"/>
      <c r="G117" s="72"/>
      <c r="H117" s="71"/>
      <c r="I117" s="69"/>
      <c r="J117" s="69"/>
      <c r="K117" s="72"/>
      <c r="L117" s="71"/>
      <c r="M117" s="71"/>
    </row>
    <row r="118" spans="1:13" x14ac:dyDescent="0.3">
      <c r="A118" s="68"/>
      <c r="B118" s="69"/>
      <c r="C118" s="70"/>
      <c r="D118" s="71"/>
      <c r="E118" s="69"/>
      <c r="F118" s="69"/>
      <c r="G118" s="72"/>
      <c r="H118" s="71"/>
      <c r="I118" s="69"/>
      <c r="J118" s="69"/>
      <c r="K118" s="72"/>
      <c r="L118" s="71"/>
      <c r="M118" s="71"/>
    </row>
    <row r="119" spans="1:13" x14ac:dyDescent="0.3">
      <c r="A119" s="68"/>
      <c r="B119" s="69"/>
      <c r="C119" s="70"/>
      <c r="D119" s="71"/>
      <c r="E119" s="69"/>
      <c r="F119" s="69"/>
      <c r="G119" s="72"/>
      <c r="H119" s="71"/>
      <c r="I119" s="69"/>
      <c r="J119" s="69"/>
      <c r="K119" s="72"/>
      <c r="L119" s="71"/>
      <c r="M119" s="71"/>
    </row>
    <row r="120" spans="1:13" x14ac:dyDescent="0.3">
      <c r="A120" s="68"/>
      <c r="B120" s="69"/>
      <c r="C120" s="70"/>
      <c r="D120" s="71"/>
      <c r="E120" s="69"/>
      <c r="F120" s="69"/>
      <c r="G120" s="72"/>
      <c r="H120" s="71"/>
      <c r="I120" s="69"/>
      <c r="J120" s="69"/>
      <c r="K120" s="72"/>
      <c r="L120" s="71"/>
      <c r="M120" s="71"/>
    </row>
    <row r="121" spans="1:13" x14ac:dyDescent="0.3">
      <c r="A121" s="68"/>
      <c r="B121" s="69"/>
      <c r="C121" s="70"/>
      <c r="D121" s="71"/>
      <c r="E121" s="69"/>
      <c r="F121" s="69"/>
      <c r="G121" s="72"/>
      <c r="H121" s="71"/>
      <c r="I121" s="69"/>
      <c r="J121" s="69"/>
      <c r="K121" s="72"/>
      <c r="L121" s="71"/>
      <c r="M121" s="71"/>
    </row>
    <row r="122" spans="1:13" x14ac:dyDescent="0.3">
      <c r="A122" s="68"/>
      <c r="B122" s="69"/>
      <c r="C122" s="70"/>
      <c r="D122" s="71"/>
      <c r="E122" s="69"/>
      <c r="F122" s="69"/>
      <c r="G122" s="72"/>
      <c r="H122" s="71"/>
      <c r="I122" s="69"/>
      <c r="J122" s="69"/>
      <c r="K122" s="72"/>
      <c r="L122" s="71"/>
      <c r="M122" s="71"/>
    </row>
    <row r="123" spans="1:13" x14ac:dyDescent="0.3">
      <c r="A123" s="68"/>
      <c r="B123" s="69"/>
      <c r="C123" s="70"/>
      <c r="D123" s="71"/>
      <c r="E123" s="69"/>
      <c r="F123" s="69"/>
      <c r="G123" s="72"/>
      <c r="H123" s="71"/>
      <c r="I123" s="69"/>
      <c r="J123" s="69"/>
      <c r="K123" s="72"/>
      <c r="L123" s="71"/>
      <c r="M123" s="71"/>
    </row>
    <row r="124" spans="1:13" x14ac:dyDescent="0.3">
      <c r="A124" s="68"/>
      <c r="B124" s="69"/>
      <c r="C124" s="70"/>
      <c r="D124" s="71"/>
      <c r="E124" s="69"/>
      <c r="F124" s="69"/>
      <c r="G124" s="72"/>
      <c r="H124" s="71"/>
      <c r="I124" s="69"/>
      <c r="J124" s="69"/>
      <c r="K124" s="72"/>
      <c r="L124" s="71"/>
      <c r="M124" s="71"/>
    </row>
    <row r="125" spans="1:13" x14ac:dyDescent="0.3">
      <c r="A125" s="68"/>
      <c r="B125" s="69"/>
      <c r="C125" s="70"/>
      <c r="D125" s="71"/>
      <c r="E125" s="69"/>
      <c r="F125" s="69"/>
      <c r="G125" s="72"/>
      <c r="H125" s="71"/>
      <c r="I125" s="69"/>
      <c r="J125" s="69"/>
      <c r="K125" s="72"/>
      <c r="L125" s="71"/>
      <c r="M125" s="71"/>
    </row>
    <row r="126" spans="1:13" x14ac:dyDescent="0.3">
      <c r="A126" s="68"/>
      <c r="B126" s="69"/>
      <c r="C126" s="70"/>
      <c r="D126" s="71"/>
      <c r="E126" s="69"/>
      <c r="F126" s="69"/>
      <c r="G126" s="72"/>
      <c r="H126" s="71"/>
      <c r="I126" s="69"/>
      <c r="J126" s="69"/>
      <c r="K126" s="72"/>
      <c r="L126" s="71"/>
      <c r="M126" s="71"/>
    </row>
    <row r="127" spans="1:13" x14ac:dyDescent="0.3">
      <c r="A127" s="68"/>
      <c r="B127" s="69"/>
      <c r="C127" s="70"/>
      <c r="D127" s="71"/>
      <c r="E127" s="69"/>
      <c r="F127" s="69"/>
      <c r="G127" s="72"/>
      <c r="H127" s="71"/>
      <c r="I127" s="69"/>
      <c r="J127" s="69"/>
      <c r="K127" s="72"/>
      <c r="L127" s="71"/>
      <c r="M127" s="71"/>
    </row>
    <row r="128" spans="1:13" x14ac:dyDescent="0.3">
      <c r="A128" s="68"/>
      <c r="B128" s="69"/>
      <c r="C128" s="70"/>
      <c r="D128" s="71"/>
      <c r="E128" s="69"/>
      <c r="F128" s="69"/>
      <c r="G128" s="72"/>
      <c r="H128" s="71"/>
      <c r="I128" s="69"/>
      <c r="J128" s="69"/>
      <c r="K128" s="72"/>
      <c r="L128" s="71"/>
      <c r="M128" s="71"/>
    </row>
    <row r="129" spans="1:13" x14ac:dyDescent="0.3">
      <c r="A129" s="68"/>
      <c r="B129" s="69"/>
      <c r="C129" s="70"/>
      <c r="D129" s="71"/>
      <c r="E129" s="69"/>
      <c r="F129" s="69"/>
      <c r="G129" s="72"/>
      <c r="H129" s="71"/>
      <c r="I129" s="69"/>
      <c r="J129" s="69"/>
      <c r="K129" s="72"/>
      <c r="L129" s="71"/>
      <c r="M129" s="71"/>
    </row>
    <row r="130" spans="1:13" x14ac:dyDescent="0.3">
      <c r="A130" s="68"/>
      <c r="B130" s="69"/>
      <c r="C130" s="70"/>
      <c r="D130" s="71"/>
      <c r="E130" s="69"/>
      <c r="F130" s="69"/>
      <c r="G130" s="72"/>
      <c r="H130" s="71"/>
      <c r="I130" s="69"/>
      <c r="J130" s="69"/>
      <c r="K130" s="72"/>
      <c r="L130" s="71"/>
      <c r="M130" s="71"/>
    </row>
    <row r="131" spans="1:13" x14ac:dyDescent="0.3">
      <c r="A131" s="68"/>
      <c r="B131" s="69"/>
      <c r="C131" s="70"/>
      <c r="D131" s="71"/>
      <c r="E131" s="69"/>
      <c r="F131" s="69"/>
      <c r="G131" s="72"/>
      <c r="H131" s="71"/>
      <c r="I131" s="69"/>
      <c r="J131" s="69"/>
      <c r="K131" s="72"/>
      <c r="L131" s="71"/>
      <c r="M131" s="71"/>
    </row>
    <row r="132" spans="1:13" x14ac:dyDescent="0.3">
      <c r="A132" s="68"/>
      <c r="B132" s="69"/>
      <c r="C132" s="70"/>
      <c r="D132" s="71"/>
      <c r="E132" s="69"/>
      <c r="F132" s="69"/>
      <c r="G132" s="72"/>
      <c r="H132" s="71"/>
      <c r="I132" s="69"/>
      <c r="J132" s="69"/>
      <c r="K132" s="72"/>
      <c r="L132" s="71"/>
      <c r="M132" s="71"/>
    </row>
    <row r="133" spans="1:13" x14ac:dyDescent="0.3">
      <c r="A133" s="68"/>
      <c r="B133" s="69"/>
      <c r="C133" s="70"/>
      <c r="D133" s="71"/>
      <c r="E133" s="69"/>
      <c r="F133" s="69"/>
      <c r="G133" s="72"/>
      <c r="H133" s="71"/>
      <c r="I133" s="69"/>
      <c r="J133" s="69"/>
      <c r="K133" s="72"/>
      <c r="L133" s="71"/>
      <c r="M133" s="71"/>
    </row>
    <row r="134" spans="1:13" x14ac:dyDescent="0.3">
      <c r="A134" s="68"/>
      <c r="B134" s="69"/>
      <c r="C134" s="70"/>
      <c r="D134" s="71"/>
      <c r="E134" s="69"/>
      <c r="F134" s="69"/>
      <c r="G134" s="72"/>
      <c r="H134" s="71"/>
      <c r="I134" s="69"/>
      <c r="J134" s="69"/>
      <c r="K134" s="72"/>
      <c r="L134" s="71"/>
      <c r="M134" s="71"/>
    </row>
    <row r="135" spans="1:13" x14ac:dyDescent="0.3">
      <c r="A135" s="68"/>
      <c r="B135" s="69"/>
      <c r="C135" s="70"/>
      <c r="D135" s="71"/>
      <c r="E135" s="69"/>
      <c r="F135" s="69"/>
      <c r="G135" s="72"/>
      <c r="H135" s="71"/>
      <c r="I135" s="69"/>
      <c r="J135" s="69"/>
      <c r="K135" s="72"/>
      <c r="L135" s="71"/>
      <c r="M135" s="71"/>
    </row>
    <row r="136" spans="1:13" x14ac:dyDescent="0.3">
      <c r="A136" s="68"/>
      <c r="B136" s="69"/>
      <c r="C136" s="70"/>
      <c r="D136" s="71"/>
      <c r="E136" s="69"/>
      <c r="F136" s="69"/>
      <c r="G136" s="72"/>
      <c r="H136" s="71"/>
      <c r="I136" s="69"/>
      <c r="J136" s="69"/>
      <c r="K136" s="72"/>
      <c r="L136" s="71"/>
      <c r="M136" s="71"/>
    </row>
    <row r="137" spans="1:13" x14ac:dyDescent="0.3">
      <c r="A137" s="68"/>
      <c r="B137" s="69"/>
      <c r="C137" s="70"/>
      <c r="D137" s="71"/>
      <c r="E137" s="69"/>
      <c r="F137" s="69"/>
      <c r="G137" s="72"/>
      <c r="H137" s="71"/>
      <c r="I137" s="69"/>
      <c r="J137" s="69"/>
      <c r="K137" s="72"/>
      <c r="L137" s="71"/>
      <c r="M137" s="71"/>
    </row>
    <row r="138" spans="1:13" x14ac:dyDescent="0.3">
      <c r="A138" s="68"/>
      <c r="B138" s="69"/>
      <c r="C138" s="70"/>
      <c r="D138" s="71"/>
      <c r="E138" s="69"/>
      <c r="F138" s="69"/>
      <c r="G138" s="72"/>
      <c r="H138" s="71"/>
      <c r="I138" s="69"/>
      <c r="J138" s="69"/>
      <c r="K138" s="72"/>
      <c r="L138" s="71"/>
      <c r="M138" s="71"/>
    </row>
    <row r="139" spans="1:13" x14ac:dyDescent="0.3">
      <c r="A139" s="68"/>
      <c r="B139" s="69"/>
      <c r="C139" s="70"/>
      <c r="D139" s="71"/>
      <c r="E139" s="69"/>
      <c r="F139" s="69"/>
      <c r="G139" s="72"/>
      <c r="H139" s="71"/>
      <c r="I139" s="69"/>
      <c r="J139" s="69"/>
      <c r="K139" s="72"/>
      <c r="L139" s="71"/>
      <c r="M139" s="71"/>
    </row>
    <row r="140" spans="1:13" x14ac:dyDescent="0.3">
      <c r="A140" s="68"/>
      <c r="B140" s="69"/>
      <c r="C140" s="70"/>
      <c r="D140" s="71"/>
      <c r="E140" s="69"/>
      <c r="F140" s="69"/>
      <c r="G140" s="72"/>
      <c r="H140" s="71"/>
      <c r="I140" s="69"/>
      <c r="J140" s="69"/>
      <c r="K140" s="72"/>
      <c r="L140" s="71"/>
      <c r="M140" s="71"/>
    </row>
    <row r="141" spans="1:13" x14ac:dyDescent="0.3">
      <c r="A141" s="68"/>
      <c r="B141" s="69"/>
      <c r="C141" s="70"/>
      <c r="D141" s="71"/>
      <c r="E141" s="69"/>
      <c r="F141" s="69"/>
      <c r="G141" s="72"/>
      <c r="H141" s="71"/>
      <c r="I141" s="69"/>
      <c r="J141" s="69"/>
      <c r="K141" s="72"/>
      <c r="L141" s="71"/>
      <c r="M141" s="71"/>
    </row>
    <row r="142" spans="1:13" x14ac:dyDescent="0.3">
      <c r="A142" s="68"/>
      <c r="B142" s="69"/>
      <c r="C142" s="70"/>
      <c r="D142" s="71"/>
      <c r="E142" s="69"/>
      <c r="F142" s="69"/>
      <c r="G142" s="72"/>
      <c r="H142" s="71"/>
      <c r="I142" s="69"/>
      <c r="J142" s="69"/>
      <c r="K142" s="72"/>
      <c r="L142" s="71"/>
      <c r="M142" s="71"/>
    </row>
    <row r="143" spans="1:13" x14ac:dyDescent="0.3">
      <c r="A143" s="68"/>
      <c r="B143" s="69"/>
      <c r="C143" s="70"/>
      <c r="D143" s="71"/>
      <c r="E143" s="69"/>
      <c r="F143" s="69"/>
      <c r="G143" s="72"/>
      <c r="H143" s="71"/>
      <c r="I143" s="69"/>
      <c r="J143" s="69"/>
      <c r="K143" s="72"/>
      <c r="L143" s="71"/>
      <c r="M143" s="71"/>
    </row>
    <row r="144" spans="1:13" x14ac:dyDescent="0.3">
      <c r="A144" s="68"/>
      <c r="B144" s="69"/>
      <c r="C144" s="70"/>
      <c r="D144" s="71"/>
      <c r="E144" s="69"/>
      <c r="F144" s="69"/>
      <c r="G144" s="72"/>
      <c r="H144" s="71"/>
      <c r="I144" s="69"/>
      <c r="J144" s="69"/>
      <c r="K144" s="72"/>
      <c r="L144" s="71"/>
      <c r="M144" s="71"/>
    </row>
    <row r="145" spans="1:13" x14ac:dyDescent="0.3">
      <c r="A145" s="68"/>
      <c r="B145" s="69"/>
      <c r="C145" s="70"/>
      <c r="D145" s="71"/>
      <c r="E145" s="69"/>
      <c r="F145" s="69"/>
      <c r="G145" s="72"/>
      <c r="H145" s="71"/>
      <c r="I145" s="69"/>
      <c r="J145" s="69"/>
      <c r="K145" s="72"/>
      <c r="L145" s="71"/>
      <c r="M145" s="71"/>
    </row>
    <row r="146" spans="1:13" x14ac:dyDescent="0.3">
      <c r="A146" s="68"/>
      <c r="B146" s="69"/>
      <c r="C146" s="70"/>
      <c r="D146" s="71"/>
      <c r="E146" s="69"/>
      <c r="F146" s="69"/>
      <c r="G146" s="72"/>
      <c r="H146" s="71"/>
      <c r="I146" s="69"/>
      <c r="J146" s="69"/>
      <c r="K146" s="72"/>
      <c r="L146" s="71"/>
      <c r="M146" s="71"/>
    </row>
    <row r="147" spans="1:13" x14ac:dyDescent="0.3">
      <c r="A147" s="68"/>
      <c r="B147" s="69"/>
      <c r="C147" s="70"/>
      <c r="D147" s="71"/>
      <c r="E147" s="69"/>
      <c r="F147" s="69"/>
      <c r="G147" s="72"/>
      <c r="H147" s="71"/>
      <c r="I147" s="69"/>
      <c r="J147" s="69"/>
      <c r="K147" s="72"/>
      <c r="L147" s="71"/>
      <c r="M147" s="71"/>
    </row>
    <row r="148" spans="1:13" x14ac:dyDescent="0.3">
      <c r="A148" s="68"/>
      <c r="B148" s="69"/>
      <c r="C148" s="70"/>
      <c r="D148" s="71"/>
      <c r="E148" s="69"/>
      <c r="F148" s="69"/>
      <c r="G148" s="72"/>
      <c r="H148" s="71"/>
      <c r="I148" s="69"/>
      <c r="J148" s="69"/>
      <c r="K148" s="72"/>
      <c r="L148" s="71"/>
      <c r="M148" s="71"/>
    </row>
    <row r="149" spans="1:13" x14ac:dyDescent="0.3">
      <c r="A149" s="68"/>
      <c r="B149" s="69"/>
      <c r="C149" s="70"/>
      <c r="D149" s="71"/>
      <c r="E149" s="69"/>
      <c r="F149" s="69"/>
      <c r="G149" s="72"/>
      <c r="H149" s="71"/>
      <c r="I149" s="69"/>
      <c r="J149" s="69"/>
      <c r="K149" s="72"/>
      <c r="L149" s="71"/>
      <c r="M149" s="71"/>
    </row>
    <row r="150" spans="1:13" x14ac:dyDescent="0.3">
      <c r="A150" s="68"/>
      <c r="B150" s="69"/>
      <c r="C150" s="70"/>
      <c r="D150" s="71"/>
      <c r="E150" s="69"/>
      <c r="F150" s="69"/>
      <c r="G150" s="72"/>
      <c r="H150" s="71"/>
      <c r="I150" s="69"/>
      <c r="J150" s="69"/>
      <c r="K150" s="72"/>
      <c r="L150" s="71"/>
      <c r="M150" s="71"/>
    </row>
    <row r="151" spans="1:13" x14ac:dyDescent="0.3">
      <c r="A151" s="68"/>
      <c r="B151" s="69"/>
      <c r="C151" s="70"/>
      <c r="D151" s="71"/>
      <c r="E151" s="69"/>
      <c r="F151" s="69"/>
      <c r="G151" s="72"/>
      <c r="H151" s="71"/>
      <c r="I151" s="69"/>
      <c r="J151" s="69"/>
      <c r="K151" s="72"/>
      <c r="L151" s="71"/>
      <c r="M151" s="71"/>
    </row>
    <row r="152" spans="1:13" x14ac:dyDescent="0.3">
      <c r="A152" s="68"/>
      <c r="B152" s="69"/>
      <c r="C152" s="70"/>
      <c r="D152" s="71"/>
      <c r="E152" s="69"/>
      <c r="F152" s="69"/>
      <c r="G152" s="72"/>
      <c r="H152" s="71"/>
      <c r="I152" s="69"/>
      <c r="J152" s="69"/>
      <c r="K152" s="72"/>
      <c r="L152" s="71"/>
      <c r="M152" s="71"/>
    </row>
    <row r="153" spans="1:13" x14ac:dyDescent="0.3">
      <c r="A153" s="68"/>
      <c r="B153" s="69"/>
      <c r="C153" s="70"/>
      <c r="D153" s="71"/>
      <c r="E153" s="69"/>
      <c r="F153" s="69"/>
      <c r="G153" s="72"/>
      <c r="H153" s="71"/>
      <c r="I153" s="69"/>
      <c r="J153" s="69"/>
      <c r="K153" s="72"/>
      <c r="L153" s="71"/>
      <c r="M153" s="71"/>
    </row>
    <row r="154" spans="1:13" x14ac:dyDescent="0.3">
      <c r="A154" s="68"/>
      <c r="B154" s="69"/>
      <c r="C154" s="70"/>
      <c r="D154" s="71"/>
      <c r="E154" s="69"/>
      <c r="F154" s="69"/>
      <c r="G154" s="72"/>
      <c r="H154" s="71"/>
      <c r="I154" s="69"/>
      <c r="J154" s="69"/>
      <c r="K154" s="72"/>
      <c r="L154" s="71"/>
      <c r="M154" s="71"/>
    </row>
    <row r="155" spans="1:13" x14ac:dyDescent="0.3">
      <c r="A155" s="68"/>
      <c r="B155" s="69"/>
      <c r="C155" s="70"/>
      <c r="D155" s="71"/>
      <c r="E155" s="69"/>
      <c r="F155" s="69"/>
      <c r="G155" s="72"/>
      <c r="H155" s="71"/>
      <c r="I155" s="69"/>
      <c r="J155" s="69"/>
      <c r="K155" s="72"/>
      <c r="L155" s="71"/>
      <c r="M155" s="71"/>
    </row>
    <row r="156" spans="1:13" x14ac:dyDescent="0.3">
      <c r="A156" s="68"/>
      <c r="B156" s="69"/>
      <c r="C156" s="70"/>
      <c r="D156" s="71"/>
      <c r="E156" s="69"/>
      <c r="F156" s="69"/>
      <c r="G156" s="72"/>
      <c r="H156" s="71"/>
      <c r="I156" s="69"/>
      <c r="J156" s="69"/>
      <c r="K156" s="72"/>
      <c r="L156" s="71"/>
      <c r="M156" s="71"/>
    </row>
    <row r="157" spans="1:13" x14ac:dyDescent="0.3">
      <c r="A157" s="68"/>
      <c r="B157" s="69"/>
      <c r="C157" s="70"/>
      <c r="D157" s="71"/>
      <c r="E157" s="69"/>
      <c r="F157" s="69"/>
      <c r="G157" s="72"/>
      <c r="H157" s="71"/>
      <c r="I157" s="69"/>
      <c r="J157" s="69"/>
      <c r="K157" s="72"/>
      <c r="L157" s="71"/>
      <c r="M157" s="71"/>
    </row>
    <row r="158" spans="1:13" x14ac:dyDescent="0.3">
      <c r="A158" s="68"/>
      <c r="B158" s="69"/>
      <c r="C158" s="70"/>
      <c r="D158" s="71"/>
      <c r="E158" s="69"/>
      <c r="F158" s="69"/>
      <c r="G158" s="72"/>
      <c r="H158" s="71"/>
      <c r="I158" s="69"/>
      <c r="J158" s="69"/>
      <c r="K158" s="72"/>
      <c r="L158" s="71"/>
      <c r="M158" s="71"/>
    </row>
    <row r="159" spans="1:13" x14ac:dyDescent="0.3">
      <c r="A159" s="68"/>
      <c r="B159" s="69"/>
      <c r="C159" s="70"/>
      <c r="D159" s="71"/>
      <c r="E159" s="69"/>
      <c r="F159" s="69"/>
      <c r="G159" s="72"/>
      <c r="H159" s="71"/>
      <c r="I159" s="69"/>
      <c r="J159" s="69"/>
      <c r="K159" s="72"/>
      <c r="L159" s="71"/>
      <c r="M159" s="71"/>
    </row>
    <row r="160" spans="1:13" x14ac:dyDescent="0.3">
      <c r="A160" s="68"/>
      <c r="B160" s="69"/>
      <c r="C160" s="70"/>
      <c r="D160" s="71"/>
      <c r="E160" s="69"/>
      <c r="F160" s="69"/>
      <c r="G160" s="72"/>
      <c r="H160" s="71"/>
      <c r="I160" s="69"/>
      <c r="J160" s="69"/>
      <c r="K160" s="72"/>
      <c r="L160" s="71"/>
      <c r="M160" s="71"/>
    </row>
    <row r="161" spans="1:13" x14ac:dyDescent="0.3">
      <c r="A161" s="68"/>
      <c r="B161" s="69"/>
      <c r="C161" s="70"/>
      <c r="D161" s="71"/>
      <c r="E161" s="69"/>
      <c r="F161" s="69"/>
      <c r="G161" s="72"/>
      <c r="H161" s="71"/>
      <c r="I161" s="69"/>
      <c r="J161" s="69"/>
      <c r="K161" s="72"/>
      <c r="L161" s="71"/>
      <c r="M161" s="71"/>
    </row>
    <row r="162" spans="1:13" x14ac:dyDescent="0.3">
      <c r="A162" s="68"/>
      <c r="B162" s="69"/>
      <c r="C162" s="70"/>
      <c r="D162" s="71"/>
      <c r="E162" s="69"/>
      <c r="F162" s="69"/>
      <c r="G162" s="72"/>
      <c r="H162" s="71"/>
      <c r="I162" s="69"/>
      <c r="J162" s="69"/>
      <c r="K162" s="72"/>
      <c r="L162" s="71"/>
      <c r="M162" s="71"/>
    </row>
    <row r="163" spans="1:13" x14ac:dyDescent="0.3">
      <c r="A163" s="68"/>
      <c r="B163" s="69"/>
      <c r="C163" s="70"/>
      <c r="D163" s="71"/>
      <c r="E163" s="69"/>
      <c r="F163" s="69"/>
      <c r="G163" s="72"/>
      <c r="H163" s="71"/>
      <c r="I163" s="69"/>
      <c r="J163" s="69"/>
      <c r="K163" s="72"/>
      <c r="L163" s="71"/>
      <c r="M163" s="71"/>
    </row>
    <row r="164" spans="1:13" x14ac:dyDescent="0.3">
      <c r="A164" s="68"/>
      <c r="B164" s="69"/>
      <c r="C164" s="70"/>
      <c r="D164" s="71"/>
      <c r="E164" s="69"/>
      <c r="F164" s="69"/>
      <c r="G164" s="72"/>
      <c r="H164" s="71"/>
      <c r="I164" s="69"/>
      <c r="J164" s="69"/>
      <c r="K164" s="72"/>
      <c r="L164" s="71"/>
      <c r="M164" s="71"/>
    </row>
    <row r="165" spans="1:13" x14ac:dyDescent="0.3">
      <c r="A165" s="68"/>
      <c r="B165" s="69"/>
      <c r="C165" s="70"/>
      <c r="D165" s="71"/>
      <c r="E165" s="69"/>
      <c r="F165" s="69"/>
      <c r="G165" s="72"/>
      <c r="H165" s="71"/>
      <c r="I165" s="69"/>
      <c r="J165" s="69"/>
      <c r="K165" s="72"/>
      <c r="L165" s="71"/>
      <c r="M165" s="71"/>
    </row>
    <row r="166" spans="1:13" x14ac:dyDescent="0.3">
      <c r="A166" s="68"/>
      <c r="B166" s="69"/>
      <c r="C166" s="70"/>
      <c r="D166" s="71"/>
      <c r="E166" s="69"/>
      <c r="F166" s="69"/>
      <c r="G166" s="72"/>
      <c r="H166" s="71"/>
      <c r="I166" s="69"/>
      <c r="J166" s="69"/>
      <c r="K166" s="72"/>
      <c r="L166" s="71"/>
      <c r="M166" s="71"/>
    </row>
    <row r="167" spans="1:13" x14ac:dyDescent="0.3">
      <c r="A167" s="68"/>
      <c r="B167" s="69"/>
      <c r="C167" s="70"/>
      <c r="D167" s="71"/>
      <c r="E167" s="69"/>
      <c r="F167" s="69"/>
      <c r="G167" s="72"/>
      <c r="H167" s="71"/>
      <c r="I167" s="69"/>
      <c r="J167" s="69"/>
      <c r="K167" s="72"/>
      <c r="L167" s="71"/>
      <c r="M167" s="71"/>
    </row>
    <row r="168" spans="1:13" x14ac:dyDescent="0.3">
      <c r="A168" s="68"/>
      <c r="B168" s="69"/>
      <c r="C168" s="70"/>
      <c r="D168" s="71"/>
      <c r="E168" s="69"/>
      <c r="F168" s="69"/>
      <c r="G168" s="72"/>
      <c r="H168" s="71"/>
      <c r="I168" s="69"/>
      <c r="J168" s="69"/>
      <c r="K168" s="72"/>
      <c r="L168" s="71"/>
      <c r="M168" s="71"/>
    </row>
    <row r="169" spans="1:13" x14ac:dyDescent="0.3">
      <c r="A169" s="68"/>
      <c r="B169" s="69"/>
      <c r="C169" s="70"/>
      <c r="D169" s="71"/>
      <c r="E169" s="69"/>
      <c r="F169" s="69"/>
      <c r="G169" s="72"/>
      <c r="H169" s="71"/>
      <c r="I169" s="69"/>
      <c r="J169" s="69"/>
      <c r="K169" s="72"/>
      <c r="L169" s="71"/>
      <c r="M169" s="71"/>
    </row>
    <row r="170" spans="1:13" x14ac:dyDescent="0.3">
      <c r="A170" s="68"/>
      <c r="B170" s="69"/>
      <c r="C170" s="70"/>
      <c r="D170" s="71"/>
      <c r="E170" s="69"/>
      <c r="F170" s="69"/>
      <c r="G170" s="72"/>
      <c r="H170" s="71"/>
      <c r="I170" s="69"/>
      <c r="J170" s="69"/>
      <c r="K170" s="72"/>
      <c r="L170" s="71"/>
      <c r="M170" s="71"/>
    </row>
    <row r="171" spans="1:13" x14ac:dyDescent="0.3">
      <c r="A171" s="68"/>
      <c r="B171" s="69"/>
      <c r="C171" s="70"/>
      <c r="D171" s="71"/>
      <c r="E171" s="69"/>
      <c r="F171" s="69"/>
      <c r="G171" s="72"/>
      <c r="H171" s="71"/>
      <c r="I171" s="69"/>
      <c r="J171" s="69"/>
      <c r="K171" s="72"/>
      <c r="L171" s="71"/>
      <c r="M171" s="71"/>
    </row>
    <row r="172" spans="1:13" x14ac:dyDescent="0.3">
      <c r="A172" s="68"/>
      <c r="B172" s="69"/>
      <c r="C172" s="70"/>
      <c r="D172" s="71"/>
      <c r="E172" s="69"/>
      <c r="F172" s="69"/>
      <c r="G172" s="72"/>
      <c r="H172" s="71"/>
      <c r="I172" s="69"/>
      <c r="J172" s="69"/>
      <c r="K172" s="72"/>
      <c r="L172" s="71"/>
      <c r="M172" s="71"/>
    </row>
    <row r="173" spans="1:13" x14ac:dyDescent="0.3">
      <c r="A173" s="68"/>
      <c r="B173" s="69"/>
      <c r="C173" s="70"/>
      <c r="D173" s="71"/>
      <c r="E173" s="69"/>
      <c r="F173" s="69"/>
      <c r="G173" s="72"/>
      <c r="H173" s="71"/>
      <c r="I173" s="69"/>
      <c r="J173" s="69"/>
      <c r="K173" s="72"/>
      <c r="L173" s="71"/>
      <c r="M173" s="71"/>
    </row>
    <row r="174" spans="1:13" x14ac:dyDescent="0.3">
      <c r="A174" s="68"/>
      <c r="B174" s="69"/>
      <c r="C174" s="70"/>
      <c r="D174" s="71"/>
      <c r="E174" s="69"/>
      <c r="F174" s="69"/>
      <c r="G174" s="72"/>
      <c r="H174" s="71"/>
      <c r="I174" s="69"/>
      <c r="J174" s="69"/>
      <c r="K174" s="72"/>
      <c r="L174" s="71"/>
      <c r="M174" s="71"/>
    </row>
    <row r="175" spans="1:13" x14ac:dyDescent="0.3">
      <c r="L175" s="74"/>
      <c r="M175" s="71"/>
    </row>
    <row r="177" spans="1:13" x14ac:dyDescent="0.3">
      <c r="A177" s="725"/>
      <c r="B177" s="725"/>
      <c r="C177" s="725"/>
      <c r="D177" s="725"/>
      <c r="E177" s="725"/>
      <c r="F177" s="725"/>
      <c r="G177" s="725"/>
      <c r="H177" s="725"/>
      <c r="I177" s="725"/>
      <c r="J177" s="725"/>
      <c r="K177" s="725"/>
      <c r="L177" s="725"/>
      <c r="M177" s="725"/>
    </row>
    <row r="178" spans="1:13" x14ac:dyDescent="0.3">
      <c r="A178" s="724"/>
      <c r="B178" s="724"/>
      <c r="C178" s="724"/>
      <c r="D178" s="724"/>
      <c r="E178" s="724"/>
      <c r="F178" s="724"/>
      <c r="G178" s="724"/>
      <c r="H178" s="724"/>
      <c r="I178" s="724"/>
      <c r="J178" s="724"/>
      <c r="K178" s="724"/>
      <c r="L178" s="724"/>
      <c r="M178" s="724"/>
    </row>
    <row r="179" spans="1:13" x14ac:dyDescent="0.3">
      <c r="A179" s="68"/>
      <c r="B179" s="316"/>
      <c r="C179" s="316"/>
      <c r="D179" s="316"/>
      <c r="E179" s="316"/>
      <c r="F179" s="316"/>
      <c r="G179" s="316"/>
      <c r="H179" s="316"/>
      <c r="I179" s="316"/>
      <c r="J179" s="316"/>
      <c r="K179" s="316"/>
      <c r="L179" s="316"/>
      <c r="M179" s="724"/>
    </row>
    <row r="180" spans="1:13" x14ac:dyDescent="0.3">
      <c r="A180" s="68"/>
      <c r="B180" s="69"/>
      <c r="C180" s="70"/>
      <c r="D180" s="71"/>
      <c r="E180" s="69"/>
      <c r="F180" s="69"/>
      <c r="G180" s="72"/>
      <c r="H180" s="71"/>
      <c r="I180" s="69"/>
      <c r="J180" s="69"/>
      <c r="K180" s="72"/>
      <c r="L180" s="71"/>
      <c r="M180" s="71"/>
    </row>
    <row r="181" spans="1:13" x14ac:dyDescent="0.3">
      <c r="A181" s="68"/>
      <c r="B181" s="69"/>
      <c r="C181" s="70"/>
      <c r="D181" s="71"/>
      <c r="E181" s="69"/>
      <c r="F181" s="69"/>
      <c r="G181" s="72"/>
      <c r="H181" s="71"/>
      <c r="I181" s="69"/>
      <c r="J181" s="69"/>
      <c r="K181" s="72"/>
      <c r="L181" s="71"/>
      <c r="M181" s="71"/>
    </row>
    <row r="182" spans="1:13" x14ac:dyDescent="0.3">
      <c r="A182" s="68"/>
      <c r="B182" s="69"/>
      <c r="C182" s="70"/>
      <c r="D182" s="71"/>
      <c r="E182" s="69"/>
      <c r="F182" s="69"/>
      <c r="G182" s="72"/>
      <c r="H182" s="71"/>
      <c r="I182" s="69"/>
      <c r="J182" s="69"/>
      <c r="K182" s="72"/>
      <c r="L182" s="71"/>
      <c r="M182" s="71"/>
    </row>
    <row r="183" spans="1:13" x14ac:dyDescent="0.3">
      <c r="A183" s="68"/>
      <c r="B183" s="69"/>
      <c r="C183" s="70"/>
      <c r="D183" s="71"/>
      <c r="E183" s="69"/>
      <c r="F183" s="69"/>
      <c r="G183" s="72"/>
      <c r="H183" s="71"/>
      <c r="I183" s="69"/>
      <c r="J183" s="69"/>
      <c r="K183" s="72"/>
      <c r="L183" s="71"/>
      <c r="M183" s="71"/>
    </row>
    <row r="184" spans="1:13" x14ac:dyDescent="0.3">
      <c r="A184" s="68"/>
      <c r="B184" s="69"/>
      <c r="C184" s="70"/>
      <c r="D184" s="71"/>
      <c r="E184" s="69"/>
      <c r="F184" s="69"/>
      <c r="G184" s="72"/>
      <c r="H184" s="71"/>
      <c r="I184" s="69"/>
      <c r="J184" s="69"/>
      <c r="K184" s="72"/>
      <c r="L184" s="71"/>
      <c r="M184" s="71"/>
    </row>
    <row r="185" spans="1:13" x14ac:dyDescent="0.3">
      <c r="A185" s="68"/>
      <c r="B185" s="69"/>
      <c r="C185" s="70"/>
      <c r="D185" s="71"/>
      <c r="E185" s="69"/>
      <c r="F185" s="69"/>
      <c r="G185" s="72"/>
      <c r="H185" s="71"/>
      <c r="I185" s="69"/>
      <c r="J185" s="69"/>
      <c r="K185" s="72"/>
      <c r="L185" s="71"/>
      <c r="M185" s="71"/>
    </row>
    <row r="186" spans="1:13" x14ac:dyDescent="0.3">
      <c r="A186" s="68"/>
      <c r="B186" s="69"/>
      <c r="C186" s="70"/>
      <c r="D186" s="71"/>
      <c r="E186" s="69"/>
      <c r="F186" s="69"/>
      <c r="G186" s="72"/>
      <c r="H186" s="71"/>
      <c r="I186" s="69"/>
      <c r="J186" s="69"/>
      <c r="K186" s="72"/>
      <c r="L186" s="71"/>
      <c r="M186" s="71"/>
    </row>
    <row r="187" spans="1:13" x14ac:dyDescent="0.3">
      <c r="A187" s="68"/>
      <c r="B187" s="69"/>
      <c r="C187" s="70"/>
      <c r="D187" s="71"/>
      <c r="E187" s="69"/>
      <c r="F187" s="69"/>
      <c r="G187" s="72"/>
      <c r="H187" s="71"/>
      <c r="I187" s="69"/>
      <c r="J187" s="69"/>
      <c r="K187" s="72"/>
      <c r="L187" s="71"/>
      <c r="M187" s="71"/>
    </row>
    <row r="188" spans="1:13" x14ac:dyDescent="0.3">
      <c r="A188" s="68"/>
      <c r="B188" s="69"/>
      <c r="C188" s="70"/>
      <c r="D188" s="71"/>
      <c r="E188" s="69"/>
      <c r="F188" s="69"/>
      <c r="G188" s="72"/>
      <c r="H188" s="71"/>
      <c r="I188" s="69"/>
      <c r="J188" s="69"/>
      <c r="K188" s="72"/>
      <c r="L188" s="71"/>
      <c r="M188" s="71"/>
    </row>
    <row r="189" spans="1:13" x14ac:dyDescent="0.3">
      <c r="A189" s="68"/>
      <c r="B189" s="69"/>
      <c r="C189" s="70"/>
      <c r="D189" s="71"/>
      <c r="E189" s="69"/>
      <c r="F189" s="69"/>
      <c r="G189" s="72"/>
      <c r="H189" s="71"/>
      <c r="I189" s="69"/>
      <c r="J189" s="69"/>
      <c r="K189" s="72"/>
      <c r="L189" s="71"/>
      <c r="M189" s="71"/>
    </row>
    <row r="190" spans="1:13" x14ac:dyDescent="0.3">
      <c r="A190" s="68"/>
      <c r="B190" s="69"/>
      <c r="C190" s="70"/>
      <c r="D190" s="71"/>
      <c r="E190" s="69"/>
      <c r="F190" s="69"/>
      <c r="G190" s="72"/>
      <c r="H190" s="71"/>
      <c r="I190" s="69"/>
      <c r="J190" s="69"/>
      <c r="K190" s="72"/>
      <c r="L190" s="71"/>
      <c r="M190" s="71"/>
    </row>
    <row r="191" spans="1:13" x14ac:dyDescent="0.3">
      <c r="A191" s="68"/>
      <c r="B191" s="69"/>
      <c r="C191" s="70"/>
      <c r="D191" s="71"/>
      <c r="E191" s="69"/>
      <c r="F191" s="69"/>
      <c r="G191" s="72"/>
      <c r="H191" s="71"/>
      <c r="I191" s="69"/>
      <c r="J191" s="69"/>
      <c r="K191" s="72"/>
      <c r="L191" s="71"/>
      <c r="M191" s="71"/>
    </row>
    <row r="192" spans="1:13" x14ac:dyDescent="0.3">
      <c r="A192" s="68"/>
      <c r="B192" s="69"/>
      <c r="C192" s="70"/>
      <c r="D192" s="71"/>
      <c r="E192" s="69"/>
      <c r="F192" s="69"/>
      <c r="G192" s="72"/>
      <c r="H192" s="71"/>
      <c r="I192" s="69"/>
      <c r="J192" s="69"/>
      <c r="K192" s="72"/>
      <c r="L192" s="71"/>
      <c r="M192" s="71"/>
    </row>
    <row r="193" spans="1:13" x14ac:dyDescent="0.3">
      <c r="A193" s="68"/>
      <c r="B193" s="69"/>
      <c r="C193" s="70"/>
      <c r="D193" s="71"/>
      <c r="E193" s="69"/>
      <c r="F193" s="69"/>
      <c r="G193" s="72"/>
      <c r="H193" s="71"/>
      <c r="I193" s="69"/>
      <c r="J193" s="69"/>
      <c r="K193" s="72"/>
      <c r="L193" s="71"/>
      <c r="M193" s="71"/>
    </row>
    <row r="194" spans="1:13" x14ac:dyDescent="0.3">
      <c r="A194" s="68"/>
      <c r="B194" s="69"/>
      <c r="C194" s="70"/>
      <c r="D194" s="71"/>
      <c r="E194" s="69"/>
      <c r="F194" s="69"/>
      <c r="G194" s="72"/>
      <c r="H194" s="71"/>
      <c r="I194" s="69"/>
      <c r="J194" s="69"/>
      <c r="K194" s="72"/>
      <c r="L194" s="71"/>
      <c r="M194" s="71"/>
    </row>
    <row r="195" spans="1:13" x14ac:dyDescent="0.3">
      <c r="A195" s="68"/>
      <c r="B195" s="69"/>
      <c r="C195" s="70"/>
      <c r="D195" s="71"/>
      <c r="E195" s="69"/>
      <c r="F195" s="69"/>
      <c r="G195" s="72"/>
      <c r="H195" s="71"/>
      <c r="I195" s="69"/>
      <c r="J195" s="69"/>
      <c r="K195" s="72"/>
      <c r="L195" s="71"/>
      <c r="M195" s="71"/>
    </row>
    <row r="196" spans="1:13" x14ac:dyDescent="0.3">
      <c r="A196" s="68"/>
      <c r="B196" s="69"/>
      <c r="C196" s="70"/>
      <c r="D196" s="71"/>
      <c r="E196" s="69"/>
      <c r="F196" s="69"/>
      <c r="G196" s="72"/>
      <c r="H196" s="71"/>
      <c r="I196" s="69"/>
      <c r="J196" s="69"/>
      <c r="K196" s="72"/>
      <c r="L196" s="71"/>
      <c r="M196" s="71"/>
    </row>
    <row r="197" spans="1:13" x14ac:dyDescent="0.3">
      <c r="A197" s="68"/>
      <c r="B197" s="69"/>
      <c r="C197" s="70"/>
      <c r="D197" s="71"/>
      <c r="E197" s="69"/>
      <c r="F197" s="69"/>
      <c r="G197" s="72"/>
      <c r="H197" s="71"/>
      <c r="I197" s="69"/>
      <c r="J197" s="69"/>
      <c r="K197" s="72"/>
      <c r="L197" s="71"/>
      <c r="M197" s="71"/>
    </row>
    <row r="198" spans="1:13" x14ac:dyDescent="0.3">
      <c r="A198" s="68"/>
      <c r="B198" s="69"/>
      <c r="C198" s="70"/>
      <c r="D198" s="71"/>
      <c r="E198" s="69"/>
      <c r="F198" s="69"/>
      <c r="G198" s="72"/>
      <c r="H198" s="71"/>
      <c r="I198" s="69"/>
      <c r="J198" s="69"/>
      <c r="K198" s="72"/>
      <c r="L198" s="71"/>
      <c r="M198" s="71"/>
    </row>
    <row r="199" spans="1:13" x14ac:dyDescent="0.3">
      <c r="A199" s="68"/>
      <c r="B199" s="69"/>
      <c r="C199" s="70"/>
      <c r="D199" s="71"/>
      <c r="E199" s="69"/>
      <c r="F199" s="69"/>
      <c r="G199" s="72"/>
      <c r="H199" s="71"/>
      <c r="I199" s="69"/>
      <c r="J199" s="69"/>
      <c r="K199" s="72"/>
      <c r="L199" s="71"/>
      <c r="M199" s="71"/>
    </row>
    <row r="200" spans="1:13" x14ac:dyDescent="0.3">
      <c r="A200" s="68"/>
      <c r="B200" s="69"/>
      <c r="C200" s="70"/>
      <c r="D200" s="71"/>
      <c r="E200" s="69"/>
      <c r="F200" s="69"/>
      <c r="G200" s="72"/>
      <c r="H200" s="71"/>
      <c r="I200" s="69"/>
      <c r="J200" s="69"/>
      <c r="K200" s="72"/>
      <c r="L200" s="71"/>
      <c r="M200" s="71"/>
    </row>
    <row r="201" spans="1:13" x14ac:dyDescent="0.3">
      <c r="A201" s="68"/>
      <c r="B201" s="69"/>
      <c r="C201" s="70"/>
      <c r="D201" s="71"/>
      <c r="E201" s="69"/>
      <c r="F201" s="69"/>
      <c r="G201" s="72"/>
      <c r="H201" s="71"/>
      <c r="I201" s="69"/>
      <c r="J201" s="69"/>
      <c r="K201" s="72"/>
      <c r="L201" s="71"/>
      <c r="M201" s="71"/>
    </row>
    <row r="202" spans="1:13" x14ac:dyDescent="0.3">
      <c r="A202" s="68"/>
      <c r="B202" s="69"/>
      <c r="C202" s="70"/>
      <c r="D202" s="71"/>
      <c r="E202" s="69"/>
      <c r="F202" s="69"/>
      <c r="G202" s="72"/>
      <c r="H202" s="71"/>
      <c r="I202" s="69"/>
      <c r="J202" s="69"/>
      <c r="K202" s="72"/>
      <c r="L202" s="71"/>
      <c r="M202" s="71"/>
    </row>
    <row r="203" spans="1:13" x14ac:dyDescent="0.3">
      <c r="A203" s="68"/>
      <c r="B203" s="69"/>
      <c r="C203" s="70"/>
      <c r="D203" s="71"/>
      <c r="E203" s="69"/>
      <c r="F203" s="69"/>
      <c r="G203" s="72"/>
      <c r="H203" s="71"/>
      <c r="I203" s="69"/>
      <c r="J203" s="69"/>
      <c r="K203" s="72"/>
      <c r="L203" s="71"/>
      <c r="M203" s="71"/>
    </row>
    <row r="204" spans="1:13" x14ac:dyDescent="0.3">
      <c r="A204" s="68"/>
      <c r="B204" s="69"/>
      <c r="C204" s="70"/>
      <c r="D204" s="71"/>
      <c r="E204" s="69"/>
      <c r="F204" s="69"/>
      <c r="G204" s="72"/>
      <c r="H204" s="71"/>
      <c r="I204" s="69"/>
      <c r="J204" s="69"/>
      <c r="K204" s="72"/>
      <c r="L204" s="71"/>
      <c r="M204" s="71"/>
    </row>
    <row r="205" spans="1:13" x14ac:dyDescent="0.3">
      <c r="A205" s="68"/>
      <c r="B205" s="69"/>
      <c r="C205" s="70"/>
      <c r="D205" s="71"/>
      <c r="E205" s="69"/>
      <c r="F205" s="69"/>
      <c r="G205" s="72"/>
      <c r="H205" s="71"/>
      <c r="I205" s="69"/>
      <c r="J205" s="69"/>
      <c r="K205" s="72"/>
      <c r="L205" s="71"/>
      <c r="M205" s="71"/>
    </row>
    <row r="206" spans="1:13" x14ac:dyDescent="0.3">
      <c r="A206" s="68"/>
      <c r="B206" s="69"/>
      <c r="C206" s="70"/>
      <c r="D206" s="71"/>
      <c r="E206" s="69"/>
      <c r="F206" s="69"/>
      <c r="G206" s="72"/>
      <c r="H206" s="71"/>
      <c r="I206" s="69"/>
      <c r="J206" s="69"/>
      <c r="K206" s="72"/>
      <c r="L206" s="71"/>
      <c r="M206" s="71"/>
    </row>
    <row r="207" spans="1:13" x14ac:dyDescent="0.3">
      <c r="A207" s="68"/>
      <c r="B207" s="69"/>
      <c r="C207" s="70"/>
      <c r="D207" s="71"/>
      <c r="E207" s="69"/>
      <c r="F207" s="69"/>
      <c r="G207" s="72"/>
      <c r="H207" s="71"/>
      <c r="I207" s="69"/>
      <c r="J207" s="69"/>
      <c r="K207" s="72"/>
      <c r="L207" s="71"/>
      <c r="M207" s="71"/>
    </row>
    <row r="208" spans="1:13" x14ac:dyDescent="0.3">
      <c r="A208" s="68"/>
      <c r="B208" s="69"/>
      <c r="C208" s="70"/>
      <c r="D208" s="71"/>
      <c r="E208" s="69"/>
      <c r="F208" s="69"/>
      <c r="G208" s="72"/>
      <c r="H208" s="71"/>
      <c r="I208" s="69"/>
      <c r="J208" s="69"/>
      <c r="K208" s="72"/>
      <c r="L208" s="71"/>
      <c r="M208" s="71"/>
    </row>
    <row r="209" spans="1:13" x14ac:dyDescent="0.3">
      <c r="A209" s="68"/>
      <c r="B209" s="69"/>
      <c r="C209" s="70"/>
      <c r="D209" s="71"/>
      <c r="E209" s="69"/>
      <c r="F209" s="69"/>
      <c r="G209" s="72"/>
      <c r="H209" s="71"/>
      <c r="I209" s="69"/>
      <c r="J209" s="69"/>
      <c r="K209" s="72"/>
      <c r="L209" s="71"/>
      <c r="M209" s="71"/>
    </row>
    <row r="210" spans="1:13" x14ac:dyDescent="0.3">
      <c r="A210" s="68"/>
      <c r="B210" s="69"/>
      <c r="C210" s="70"/>
      <c r="D210" s="71"/>
      <c r="E210" s="69"/>
      <c r="F210" s="69"/>
      <c r="G210" s="72"/>
      <c r="H210" s="71"/>
      <c r="I210" s="69"/>
      <c r="J210" s="69"/>
      <c r="K210" s="72"/>
      <c r="L210" s="71"/>
      <c r="M210" s="71"/>
    </row>
    <row r="211" spans="1:13" x14ac:dyDescent="0.3">
      <c r="A211" s="68"/>
      <c r="B211" s="69"/>
      <c r="C211" s="70"/>
      <c r="D211" s="71"/>
      <c r="E211" s="69"/>
      <c r="F211" s="69"/>
      <c r="G211" s="72"/>
      <c r="H211" s="71"/>
      <c r="I211" s="69"/>
      <c r="J211" s="69"/>
      <c r="K211" s="72"/>
      <c r="L211" s="71"/>
      <c r="M211" s="71"/>
    </row>
    <row r="212" spans="1:13" x14ac:dyDescent="0.3">
      <c r="A212" s="68"/>
      <c r="B212" s="69"/>
      <c r="C212" s="70"/>
      <c r="D212" s="71"/>
      <c r="E212" s="69"/>
      <c r="F212" s="69"/>
      <c r="G212" s="72"/>
      <c r="H212" s="71"/>
      <c r="I212" s="69"/>
      <c r="J212" s="69"/>
      <c r="K212" s="72"/>
      <c r="L212" s="71"/>
      <c r="M212" s="71"/>
    </row>
    <row r="213" spans="1:13" x14ac:dyDescent="0.3">
      <c r="A213" s="68"/>
      <c r="B213" s="69"/>
      <c r="C213" s="70"/>
      <c r="D213" s="71"/>
      <c r="E213" s="69"/>
      <c r="F213" s="69"/>
      <c r="G213" s="72"/>
      <c r="H213" s="71"/>
      <c r="I213" s="69"/>
      <c r="J213" s="69"/>
      <c r="K213" s="72"/>
      <c r="L213" s="71"/>
      <c r="M213" s="71"/>
    </row>
    <row r="214" spans="1:13" x14ac:dyDescent="0.3">
      <c r="A214" s="68"/>
      <c r="B214" s="69"/>
      <c r="C214" s="70"/>
      <c r="D214" s="71"/>
      <c r="E214" s="69"/>
      <c r="F214" s="69"/>
      <c r="G214" s="72"/>
      <c r="H214" s="71"/>
      <c r="I214" s="69"/>
      <c r="J214" s="69"/>
      <c r="K214" s="72"/>
      <c r="L214" s="71"/>
      <c r="M214" s="71"/>
    </row>
    <row r="215" spans="1:13" x14ac:dyDescent="0.3">
      <c r="A215" s="68"/>
      <c r="B215" s="69"/>
      <c r="C215" s="70"/>
      <c r="D215" s="71"/>
      <c r="E215" s="69"/>
      <c r="F215" s="69"/>
      <c r="G215" s="72"/>
      <c r="H215" s="71"/>
      <c r="I215" s="69"/>
      <c r="J215" s="69"/>
      <c r="K215" s="72"/>
      <c r="L215" s="71"/>
      <c r="M215" s="71"/>
    </row>
    <row r="216" spans="1:13" x14ac:dyDescent="0.3">
      <c r="A216" s="68"/>
      <c r="B216" s="69"/>
      <c r="C216" s="70"/>
      <c r="D216" s="71"/>
      <c r="E216" s="69"/>
      <c r="F216" s="69"/>
      <c r="G216" s="72"/>
      <c r="H216" s="71"/>
      <c r="I216" s="69"/>
      <c r="J216" s="69"/>
      <c r="K216" s="72"/>
      <c r="L216" s="71"/>
      <c r="M216" s="71"/>
    </row>
    <row r="217" spans="1:13" x14ac:dyDescent="0.3">
      <c r="A217" s="68"/>
      <c r="B217" s="69"/>
      <c r="C217" s="70"/>
      <c r="D217" s="71"/>
      <c r="E217" s="69"/>
      <c r="F217" s="69"/>
      <c r="G217" s="72"/>
      <c r="H217" s="71"/>
      <c r="I217" s="69"/>
      <c r="J217" s="69"/>
      <c r="K217" s="72"/>
      <c r="L217" s="71"/>
      <c r="M217" s="71"/>
    </row>
    <row r="218" spans="1:13" x14ac:dyDescent="0.3">
      <c r="A218" s="68"/>
      <c r="B218" s="69"/>
      <c r="C218" s="70"/>
      <c r="D218" s="71"/>
      <c r="E218" s="69"/>
      <c r="F218" s="69"/>
      <c r="G218" s="72"/>
      <c r="H218" s="71"/>
      <c r="I218" s="69"/>
      <c r="J218" s="69"/>
      <c r="K218" s="72"/>
      <c r="L218" s="71"/>
      <c r="M218" s="71"/>
    </row>
    <row r="219" spans="1:13" x14ac:dyDescent="0.3">
      <c r="A219" s="68"/>
      <c r="B219" s="69"/>
      <c r="C219" s="70"/>
      <c r="D219" s="71"/>
      <c r="E219" s="69"/>
      <c r="F219" s="69"/>
      <c r="G219" s="72"/>
      <c r="H219" s="71"/>
      <c r="I219" s="69"/>
      <c r="J219" s="69"/>
      <c r="K219" s="72"/>
      <c r="L219" s="71"/>
      <c r="M219" s="71"/>
    </row>
    <row r="220" spans="1:13" x14ac:dyDescent="0.3">
      <c r="A220" s="68"/>
      <c r="B220" s="69"/>
      <c r="C220" s="70"/>
      <c r="D220" s="71"/>
      <c r="E220" s="69"/>
      <c r="F220" s="69"/>
      <c r="G220" s="72"/>
      <c r="H220" s="71"/>
      <c r="I220" s="69"/>
      <c r="J220" s="69"/>
      <c r="K220" s="72"/>
      <c r="L220" s="71"/>
      <c r="M220" s="71"/>
    </row>
    <row r="221" spans="1:13" x14ac:dyDescent="0.3">
      <c r="A221" s="68"/>
      <c r="B221" s="69"/>
      <c r="C221" s="70"/>
      <c r="D221" s="71"/>
      <c r="E221" s="69"/>
      <c r="F221" s="69"/>
      <c r="G221" s="72"/>
      <c r="H221" s="71"/>
      <c r="I221" s="69"/>
      <c r="J221" s="69"/>
      <c r="K221" s="72"/>
      <c r="L221" s="71"/>
      <c r="M221" s="71"/>
    </row>
    <row r="222" spans="1:13" x14ac:dyDescent="0.3">
      <c r="A222" s="68"/>
      <c r="B222" s="69"/>
      <c r="C222" s="70"/>
      <c r="D222" s="71"/>
      <c r="E222" s="69"/>
      <c r="F222" s="69"/>
      <c r="G222" s="72"/>
      <c r="H222" s="71"/>
      <c r="I222" s="69"/>
      <c r="J222" s="69"/>
      <c r="K222" s="72"/>
      <c r="L222" s="71"/>
      <c r="M222" s="71"/>
    </row>
    <row r="223" spans="1:13" x14ac:dyDescent="0.3">
      <c r="A223" s="68"/>
      <c r="B223" s="69"/>
      <c r="C223" s="70"/>
      <c r="D223" s="71"/>
      <c r="E223" s="69"/>
      <c r="F223" s="69"/>
      <c r="G223" s="72"/>
      <c r="H223" s="71"/>
      <c r="I223" s="69"/>
      <c r="J223" s="69"/>
      <c r="K223" s="72"/>
      <c r="L223" s="71"/>
      <c r="M223" s="71"/>
    </row>
    <row r="224" spans="1:13" x14ac:dyDescent="0.3">
      <c r="A224" s="68"/>
      <c r="B224" s="69"/>
      <c r="C224" s="70"/>
      <c r="D224" s="71"/>
      <c r="E224" s="69"/>
      <c r="F224" s="69"/>
      <c r="G224" s="72"/>
      <c r="H224" s="71"/>
      <c r="I224" s="69"/>
      <c r="J224" s="69"/>
      <c r="K224" s="72"/>
      <c r="L224" s="71"/>
      <c r="M224" s="71"/>
    </row>
    <row r="225" spans="1:13" x14ac:dyDescent="0.3">
      <c r="A225" s="68"/>
      <c r="B225" s="69"/>
      <c r="C225" s="70"/>
      <c r="D225" s="71"/>
      <c r="E225" s="69"/>
      <c r="F225" s="69"/>
      <c r="G225" s="72"/>
      <c r="H225" s="71"/>
      <c r="I225" s="69"/>
      <c r="J225" s="69"/>
      <c r="K225" s="72"/>
      <c r="L225" s="71"/>
      <c r="M225" s="71"/>
    </row>
    <row r="226" spans="1:13" x14ac:dyDescent="0.3">
      <c r="A226" s="68"/>
      <c r="B226" s="69"/>
      <c r="C226" s="70"/>
      <c r="D226" s="71"/>
      <c r="E226" s="69"/>
      <c r="F226" s="69"/>
      <c r="G226" s="72"/>
      <c r="H226" s="71"/>
      <c r="I226" s="69"/>
      <c r="J226" s="69"/>
      <c r="K226" s="72"/>
      <c r="L226" s="71"/>
      <c r="M226" s="71"/>
    </row>
    <row r="227" spans="1:13" x14ac:dyDescent="0.3">
      <c r="A227" s="68"/>
      <c r="B227" s="69"/>
      <c r="C227" s="70"/>
      <c r="D227" s="71"/>
      <c r="E227" s="69"/>
      <c r="F227" s="69"/>
      <c r="G227" s="72"/>
      <c r="H227" s="71"/>
      <c r="I227" s="69"/>
      <c r="J227" s="69"/>
      <c r="K227" s="72"/>
      <c r="L227" s="71"/>
      <c r="M227" s="71"/>
    </row>
    <row r="228" spans="1:13" x14ac:dyDescent="0.3">
      <c r="A228" s="68"/>
      <c r="B228" s="69"/>
      <c r="C228" s="70"/>
      <c r="D228" s="71"/>
      <c r="E228" s="69"/>
      <c r="F228" s="69"/>
      <c r="G228" s="72"/>
      <c r="H228" s="71"/>
      <c r="I228" s="69"/>
      <c r="J228" s="69"/>
      <c r="K228" s="72"/>
      <c r="L228" s="71"/>
      <c r="M228" s="71"/>
    </row>
    <row r="229" spans="1:13" x14ac:dyDescent="0.3">
      <c r="A229" s="68"/>
      <c r="B229" s="69"/>
      <c r="C229" s="70"/>
      <c r="D229" s="71"/>
      <c r="E229" s="69"/>
      <c r="F229" s="69"/>
      <c r="G229" s="72"/>
      <c r="H229" s="71"/>
      <c r="I229" s="69"/>
      <c r="J229" s="69"/>
      <c r="K229" s="72"/>
      <c r="L229" s="71"/>
      <c r="M229" s="71"/>
    </row>
    <row r="230" spans="1:13" x14ac:dyDescent="0.3">
      <c r="A230" s="68"/>
      <c r="B230" s="69"/>
      <c r="C230" s="70"/>
      <c r="D230" s="71"/>
      <c r="E230" s="69"/>
      <c r="F230" s="69"/>
      <c r="G230" s="72"/>
      <c r="H230" s="71"/>
      <c r="I230" s="69"/>
      <c r="J230" s="69"/>
      <c r="K230" s="72"/>
      <c r="L230" s="71"/>
      <c r="M230" s="71"/>
    </row>
    <row r="231" spans="1:13" x14ac:dyDescent="0.3">
      <c r="A231" s="68"/>
      <c r="B231" s="69"/>
      <c r="C231" s="70"/>
      <c r="D231" s="71"/>
      <c r="E231" s="69"/>
      <c r="F231" s="69"/>
      <c r="G231" s="72"/>
      <c r="H231" s="71"/>
      <c r="I231" s="69"/>
      <c r="J231" s="69"/>
      <c r="K231" s="72"/>
      <c r="L231" s="71"/>
      <c r="M231" s="71"/>
    </row>
    <row r="232" spans="1:13" x14ac:dyDescent="0.3">
      <c r="A232" s="68"/>
      <c r="B232" s="69"/>
      <c r="C232" s="70"/>
      <c r="D232" s="71"/>
      <c r="E232" s="69"/>
      <c r="F232" s="69"/>
      <c r="G232" s="72"/>
      <c r="H232" s="71"/>
      <c r="I232" s="69"/>
      <c r="J232" s="69"/>
      <c r="K232" s="72"/>
      <c r="L232" s="71"/>
      <c r="M232" s="71"/>
    </row>
    <row r="233" spans="1:13" x14ac:dyDescent="0.3">
      <c r="A233" s="68"/>
      <c r="B233" s="69"/>
      <c r="C233" s="70"/>
      <c r="D233" s="71"/>
      <c r="E233" s="69"/>
      <c r="F233" s="69"/>
      <c r="G233" s="72"/>
      <c r="H233" s="71"/>
      <c r="I233" s="69"/>
      <c r="J233" s="69"/>
      <c r="K233" s="72"/>
      <c r="L233" s="71"/>
      <c r="M233" s="71"/>
    </row>
    <row r="234" spans="1:13" x14ac:dyDescent="0.3">
      <c r="A234" s="68"/>
      <c r="B234" s="69"/>
      <c r="C234" s="70"/>
      <c r="D234" s="71"/>
      <c r="E234" s="69"/>
      <c r="F234" s="69"/>
      <c r="G234" s="72"/>
      <c r="H234" s="71"/>
      <c r="I234" s="69"/>
      <c r="J234" s="69"/>
      <c r="K234" s="72"/>
      <c r="L234" s="71"/>
      <c r="M234" s="71"/>
    </row>
    <row r="235" spans="1:13" x14ac:dyDescent="0.3">
      <c r="A235" s="68"/>
      <c r="B235" s="69"/>
      <c r="C235" s="70"/>
      <c r="D235" s="71"/>
      <c r="E235" s="69"/>
      <c r="F235" s="69"/>
      <c r="G235" s="72"/>
      <c r="H235" s="71"/>
      <c r="I235" s="69"/>
      <c r="J235" s="69"/>
      <c r="K235" s="72"/>
      <c r="L235" s="71"/>
      <c r="M235" s="71"/>
    </row>
    <row r="236" spans="1:13" x14ac:dyDescent="0.3">
      <c r="A236" s="68"/>
      <c r="B236" s="69"/>
      <c r="C236" s="70"/>
      <c r="D236" s="71"/>
      <c r="E236" s="69"/>
      <c r="F236" s="69"/>
      <c r="G236" s="72"/>
      <c r="H236" s="71"/>
      <c r="I236" s="69"/>
      <c r="J236" s="69"/>
      <c r="K236" s="72"/>
      <c r="L236" s="71"/>
      <c r="M236" s="71"/>
    </row>
    <row r="237" spans="1:13" x14ac:dyDescent="0.3">
      <c r="A237" s="68"/>
      <c r="B237" s="69"/>
      <c r="C237" s="70"/>
      <c r="D237" s="71"/>
      <c r="E237" s="69"/>
      <c r="F237" s="69"/>
      <c r="G237" s="72"/>
      <c r="H237" s="71"/>
      <c r="I237" s="69"/>
      <c r="J237" s="69"/>
      <c r="K237" s="72"/>
      <c r="L237" s="71"/>
      <c r="M237" s="71"/>
    </row>
    <row r="238" spans="1:13" x14ac:dyDescent="0.3">
      <c r="A238" s="68"/>
      <c r="B238" s="69"/>
      <c r="C238" s="70"/>
      <c r="D238" s="71"/>
      <c r="E238" s="69"/>
      <c r="F238" s="69"/>
      <c r="G238" s="72"/>
      <c r="H238" s="71"/>
      <c r="I238" s="69"/>
      <c r="J238" s="69"/>
      <c r="K238" s="72"/>
      <c r="L238" s="71"/>
      <c r="M238" s="71"/>
    </row>
    <row r="239" spans="1:13" x14ac:dyDescent="0.3">
      <c r="A239" s="68"/>
      <c r="B239" s="69"/>
      <c r="C239" s="70"/>
      <c r="D239" s="71"/>
      <c r="E239" s="69"/>
      <c r="F239" s="69"/>
      <c r="G239" s="72"/>
      <c r="H239" s="71"/>
      <c r="I239" s="69"/>
      <c r="J239" s="69"/>
      <c r="K239" s="72"/>
      <c r="L239" s="71"/>
      <c r="M239" s="71"/>
    </row>
    <row r="240" spans="1:13" x14ac:dyDescent="0.3">
      <c r="A240" s="68"/>
      <c r="B240" s="69"/>
      <c r="C240" s="70"/>
      <c r="D240" s="71"/>
      <c r="E240" s="69"/>
      <c r="F240" s="69"/>
      <c r="G240" s="72"/>
      <c r="H240" s="71"/>
      <c r="I240" s="69"/>
      <c r="J240" s="69"/>
      <c r="K240" s="72"/>
      <c r="L240" s="71"/>
      <c r="M240" s="71"/>
    </row>
    <row r="241" spans="1:13" x14ac:dyDescent="0.3">
      <c r="A241" s="68"/>
      <c r="B241" s="69"/>
      <c r="C241" s="70"/>
      <c r="D241" s="71"/>
      <c r="E241" s="69"/>
      <c r="F241" s="69"/>
      <c r="G241" s="72"/>
      <c r="H241" s="71"/>
      <c r="I241" s="69"/>
      <c r="J241" s="69"/>
      <c r="K241" s="72"/>
      <c r="L241" s="71"/>
      <c r="M241" s="71"/>
    </row>
    <row r="242" spans="1:13" x14ac:dyDescent="0.3">
      <c r="A242" s="68"/>
      <c r="B242" s="69"/>
      <c r="C242" s="70"/>
      <c r="D242" s="71"/>
      <c r="E242" s="69"/>
      <c r="F242" s="69"/>
      <c r="G242" s="72"/>
      <c r="H242" s="71"/>
      <c r="I242" s="69"/>
      <c r="J242" s="69"/>
      <c r="K242" s="72"/>
      <c r="L242" s="71"/>
      <c r="M242" s="71"/>
    </row>
    <row r="243" spans="1:13" x14ac:dyDescent="0.3">
      <c r="A243" s="68"/>
      <c r="B243" s="69"/>
      <c r="C243" s="70"/>
      <c r="D243" s="71"/>
      <c r="E243" s="69"/>
      <c r="F243" s="69"/>
      <c r="G243" s="72"/>
      <c r="H243" s="71"/>
      <c r="I243" s="69"/>
      <c r="J243" s="69"/>
      <c r="K243" s="72"/>
      <c r="L243" s="71"/>
      <c r="M243" s="71"/>
    </row>
    <row r="244" spans="1:13" x14ac:dyDescent="0.3">
      <c r="A244" s="68"/>
      <c r="B244" s="69"/>
      <c r="C244" s="70"/>
      <c r="D244" s="71"/>
      <c r="E244" s="69"/>
      <c r="F244" s="69"/>
      <c r="G244" s="72"/>
      <c r="H244" s="71"/>
      <c r="I244" s="69"/>
      <c r="J244" s="69"/>
      <c r="K244" s="72"/>
      <c r="L244" s="71"/>
      <c r="M244" s="71"/>
    </row>
    <row r="245" spans="1:13" x14ac:dyDescent="0.3">
      <c r="A245" s="68"/>
      <c r="B245" s="69"/>
      <c r="C245" s="70"/>
      <c r="D245" s="71"/>
      <c r="E245" s="69"/>
      <c r="F245" s="69"/>
      <c r="G245" s="72"/>
      <c r="H245" s="71"/>
      <c r="I245" s="69"/>
      <c r="J245" s="69"/>
      <c r="K245" s="72"/>
      <c r="L245" s="71"/>
      <c r="M245" s="71"/>
    </row>
    <row r="246" spans="1:13" x14ac:dyDescent="0.3">
      <c r="A246" s="68"/>
      <c r="B246" s="69"/>
      <c r="C246" s="70"/>
      <c r="D246" s="71"/>
      <c r="E246" s="69"/>
      <c r="F246" s="69"/>
      <c r="G246" s="72"/>
      <c r="H246" s="71"/>
      <c r="I246" s="69"/>
      <c r="J246" s="69"/>
      <c r="K246" s="72"/>
      <c r="L246" s="71"/>
      <c r="M246" s="71"/>
    </row>
    <row r="247" spans="1:13" x14ac:dyDescent="0.3">
      <c r="A247" s="68"/>
      <c r="B247" s="69"/>
      <c r="C247" s="70"/>
      <c r="D247" s="71"/>
      <c r="E247" s="69"/>
      <c r="F247" s="69"/>
      <c r="G247" s="72"/>
      <c r="H247" s="71"/>
      <c r="I247" s="69"/>
      <c r="J247" s="69"/>
      <c r="K247" s="72"/>
      <c r="L247" s="71"/>
      <c r="M247" s="71"/>
    </row>
    <row r="248" spans="1:13" x14ac:dyDescent="0.3">
      <c r="A248" s="68"/>
      <c r="B248" s="69"/>
      <c r="C248" s="70"/>
      <c r="D248" s="71"/>
      <c r="E248" s="69"/>
      <c r="F248" s="69"/>
      <c r="G248" s="72"/>
      <c r="H248" s="71"/>
      <c r="I248" s="69"/>
      <c r="J248" s="69"/>
      <c r="K248" s="72"/>
      <c r="L248" s="71"/>
      <c r="M248" s="71"/>
    </row>
    <row r="249" spans="1:13" x14ac:dyDescent="0.3">
      <c r="A249" s="68"/>
      <c r="B249" s="69"/>
      <c r="C249" s="70"/>
      <c r="D249" s="71"/>
      <c r="E249" s="69"/>
      <c r="F249" s="69"/>
      <c r="G249" s="72"/>
      <c r="H249" s="71"/>
      <c r="I249" s="69"/>
      <c r="J249" s="69"/>
      <c r="K249" s="72"/>
      <c r="L249" s="71"/>
      <c r="M249" s="71"/>
    </row>
    <row r="250" spans="1:13" x14ac:dyDescent="0.3">
      <c r="A250" s="68"/>
      <c r="B250" s="69"/>
      <c r="C250" s="70"/>
      <c r="D250" s="71"/>
      <c r="E250" s="69"/>
      <c r="F250" s="69"/>
      <c r="G250" s="72"/>
      <c r="H250" s="71"/>
      <c r="I250" s="69"/>
      <c r="J250" s="69"/>
      <c r="K250" s="72"/>
      <c r="L250" s="71"/>
      <c r="M250" s="71"/>
    </row>
    <row r="251" spans="1:13" x14ac:dyDescent="0.3">
      <c r="A251" s="68"/>
      <c r="B251" s="69"/>
      <c r="C251" s="70"/>
      <c r="D251" s="71"/>
      <c r="E251" s="69"/>
      <c r="F251" s="69"/>
      <c r="G251" s="72"/>
      <c r="H251" s="71"/>
      <c r="I251" s="69"/>
      <c r="J251" s="69"/>
      <c r="K251" s="72"/>
      <c r="L251" s="71"/>
      <c r="M251" s="71"/>
    </row>
    <row r="252" spans="1:13" x14ac:dyDescent="0.3">
      <c r="A252" s="68"/>
      <c r="B252" s="69"/>
      <c r="C252" s="70"/>
      <c r="D252" s="71"/>
      <c r="E252" s="69"/>
      <c r="F252" s="69"/>
      <c r="G252" s="72"/>
      <c r="H252" s="71"/>
      <c r="I252" s="69"/>
      <c r="J252" s="69"/>
      <c r="K252" s="72"/>
      <c r="L252" s="71"/>
      <c r="M252" s="71"/>
    </row>
    <row r="253" spans="1:13" x14ac:dyDescent="0.3">
      <c r="A253" s="68"/>
      <c r="B253" s="69"/>
      <c r="C253" s="70"/>
      <c r="D253" s="71"/>
      <c r="E253" s="69"/>
      <c r="F253" s="69"/>
      <c r="G253" s="72"/>
      <c r="H253" s="71"/>
      <c r="I253" s="69"/>
      <c r="J253" s="69"/>
      <c r="K253" s="72"/>
      <c r="L253" s="71"/>
      <c r="M253" s="71"/>
    </row>
    <row r="254" spans="1:13" x14ac:dyDescent="0.3">
      <c r="A254" s="68"/>
      <c r="B254" s="69"/>
      <c r="C254" s="70"/>
      <c r="D254" s="71"/>
      <c r="E254" s="69"/>
      <c r="F254" s="69"/>
      <c r="G254" s="72"/>
      <c r="H254" s="71"/>
      <c r="I254" s="69"/>
      <c r="J254" s="69"/>
      <c r="K254" s="72"/>
      <c r="L254" s="71"/>
      <c r="M254" s="71"/>
    </row>
    <row r="255" spans="1:13" x14ac:dyDescent="0.3">
      <c r="A255" s="68"/>
      <c r="B255" s="69"/>
      <c r="C255" s="70"/>
      <c r="D255" s="71"/>
      <c r="E255" s="69"/>
      <c r="F255" s="69"/>
      <c r="G255" s="72"/>
      <c r="H255" s="71"/>
      <c r="I255" s="69"/>
      <c r="J255" s="69"/>
      <c r="K255" s="72"/>
      <c r="L255" s="71"/>
      <c r="M255" s="71"/>
    </row>
    <row r="256" spans="1:13" x14ac:dyDescent="0.3">
      <c r="A256" s="68"/>
      <c r="B256" s="69"/>
      <c r="C256" s="70"/>
      <c r="D256" s="71"/>
      <c r="E256" s="69"/>
      <c r="F256" s="69"/>
      <c r="G256" s="72"/>
      <c r="H256" s="71"/>
      <c r="I256" s="69"/>
      <c r="J256" s="69"/>
      <c r="K256" s="72"/>
      <c r="L256" s="71"/>
      <c r="M256" s="71"/>
    </row>
    <row r="257" spans="1:13" x14ac:dyDescent="0.3">
      <c r="A257" s="68"/>
      <c r="B257" s="69"/>
      <c r="C257" s="70"/>
      <c r="D257" s="71"/>
      <c r="E257" s="69"/>
      <c r="F257" s="69"/>
      <c r="G257" s="72"/>
      <c r="H257" s="71"/>
      <c r="I257" s="69"/>
      <c r="J257" s="69"/>
      <c r="K257" s="72"/>
      <c r="L257" s="71"/>
      <c r="M257" s="71"/>
    </row>
    <row r="258" spans="1:13" x14ac:dyDescent="0.3">
      <c r="A258" s="68"/>
      <c r="B258" s="69"/>
      <c r="C258" s="70"/>
      <c r="D258" s="71"/>
      <c r="E258" s="69"/>
      <c r="F258" s="69"/>
      <c r="G258" s="72"/>
      <c r="H258" s="71"/>
      <c r="I258" s="69"/>
      <c r="J258" s="69"/>
      <c r="K258" s="72"/>
      <c r="L258" s="71"/>
      <c r="M258" s="71"/>
    </row>
    <row r="259" spans="1:13" x14ac:dyDescent="0.3">
      <c r="A259" s="68"/>
      <c r="B259" s="69"/>
      <c r="C259" s="70"/>
      <c r="D259" s="71"/>
      <c r="E259" s="69"/>
      <c r="F259" s="69"/>
      <c r="G259" s="72"/>
      <c r="H259" s="71"/>
      <c r="I259" s="69"/>
      <c r="J259" s="69"/>
      <c r="K259" s="72"/>
      <c r="L259" s="71"/>
      <c r="M259" s="71"/>
    </row>
    <row r="260" spans="1:13" x14ac:dyDescent="0.3">
      <c r="A260" s="68"/>
      <c r="B260" s="69"/>
      <c r="C260" s="70"/>
      <c r="D260" s="71"/>
      <c r="E260" s="69"/>
      <c r="F260" s="69"/>
      <c r="G260" s="72"/>
      <c r="H260" s="71"/>
      <c r="I260" s="69"/>
      <c r="J260" s="69"/>
      <c r="K260" s="72"/>
      <c r="L260" s="71"/>
      <c r="M260" s="71"/>
    </row>
    <row r="261" spans="1:13" x14ac:dyDescent="0.3">
      <c r="A261" s="68"/>
      <c r="B261" s="69"/>
      <c r="C261" s="70"/>
      <c r="D261" s="71"/>
      <c r="E261" s="69"/>
      <c r="F261" s="69"/>
      <c r="G261" s="72"/>
      <c r="H261" s="71"/>
      <c r="I261" s="69"/>
      <c r="J261" s="69"/>
      <c r="K261" s="72"/>
      <c r="L261" s="71"/>
      <c r="M261" s="71"/>
    </row>
    <row r="262" spans="1:13" x14ac:dyDescent="0.3">
      <c r="L262" s="74"/>
      <c r="M262" s="71"/>
    </row>
    <row r="263" spans="1:13" x14ac:dyDescent="0.3">
      <c r="L263" s="74"/>
      <c r="M263" s="74"/>
    </row>
    <row r="266" spans="1:13" x14ac:dyDescent="0.3">
      <c r="A266" s="725"/>
      <c r="B266" s="725"/>
      <c r="C266" s="725"/>
      <c r="D266" s="725"/>
      <c r="E266" s="725"/>
      <c r="F266" s="725"/>
      <c r="G266" s="725"/>
      <c r="H266" s="725"/>
      <c r="I266" s="725"/>
      <c r="J266" s="725"/>
      <c r="K266" s="725"/>
      <c r="L266" s="725"/>
      <c r="M266" s="725"/>
    </row>
    <row r="267" spans="1:13" x14ac:dyDescent="0.3">
      <c r="A267" s="724"/>
      <c r="B267" s="724"/>
      <c r="C267" s="724"/>
      <c r="D267" s="724"/>
      <c r="E267" s="724"/>
      <c r="F267" s="724"/>
      <c r="G267" s="724"/>
      <c r="H267" s="724"/>
      <c r="I267" s="724"/>
      <c r="J267" s="724"/>
      <c r="K267" s="724"/>
      <c r="L267" s="724"/>
      <c r="M267" s="724"/>
    </row>
    <row r="268" spans="1:13" x14ac:dyDescent="0.3">
      <c r="A268" s="68"/>
      <c r="B268" s="316"/>
      <c r="C268" s="316"/>
      <c r="D268" s="316"/>
      <c r="E268" s="316"/>
      <c r="F268" s="316"/>
      <c r="G268" s="316"/>
      <c r="H268" s="316"/>
      <c r="I268" s="316"/>
      <c r="J268" s="316"/>
      <c r="K268" s="316"/>
      <c r="L268" s="316"/>
      <c r="M268" s="724"/>
    </row>
    <row r="269" spans="1:13" x14ac:dyDescent="0.3">
      <c r="A269" s="68"/>
      <c r="B269" s="69"/>
      <c r="C269" s="70"/>
      <c r="D269" s="71"/>
      <c r="E269" s="69"/>
      <c r="F269" s="69"/>
      <c r="G269" s="72"/>
      <c r="H269" s="71"/>
      <c r="I269" s="69"/>
      <c r="J269" s="69"/>
      <c r="K269" s="72"/>
      <c r="L269" s="71"/>
      <c r="M269" s="71"/>
    </row>
    <row r="270" spans="1:13" x14ac:dyDescent="0.3">
      <c r="A270" s="68"/>
      <c r="B270" s="69"/>
      <c r="C270" s="70"/>
      <c r="D270" s="71"/>
      <c r="E270" s="69"/>
      <c r="F270" s="69"/>
      <c r="G270" s="72"/>
      <c r="H270" s="71"/>
      <c r="I270" s="69"/>
      <c r="J270" s="69"/>
      <c r="K270" s="72"/>
      <c r="L270" s="71"/>
      <c r="M270" s="71"/>
    </row>
    <row r="271" spans="1:13" x14ac:dyDescent="0.3">
      <c r="A271" s="68"/>
      <c r="B271" s="69"/>
      <c r="C271" s="70"/>
      <c r="D271" s="71"/>
      <c r="E271" s="69"/>
      <c r="F271" s="69"/>
      <c r="G271" s="72"/>
      <c r="H271" s="71"/>
      <c r="I271" s="69"/>
      <c r="J271" s="69"/>
      <c r="K271" s="72"/>
      <c r="L271" s="71"/>
      <c r="M271" s="71"/>
    </row>
    <row r="272" spans="1:13" x14ac:dyDescent="0.3">
      <c r="A272" s="68"/>
      <c r="B272" s="69"/>
      <c r="C272" s="70"/>
      <c r="D272" s="71"/>
      <c r="E272" s="69"/>
      <c r="F272" s="69"/>
      <c r="G272" s="72"/>
      <c r="H272" s="71"/>
      <c r="I272" s="69"/>
      <c r="J272" s="69"/>
      <c r="K272" s="72"/>
      <c r="L272" s="71"/>
      <c r="M272" s="71"/>
    </row>
    <row r="273" spans="1:13" x14ac:dyDescent="0.3">
      <c r="A273" s="68"/>
      <c r="B273" s="69"/>
      <c r="C273" s="70"/>
      <c r="D273" s="71"/>
      <c r="E273" s="69"/>
      <c r="F273" s="69"/>
      <c r="G273" s="72"/>
      <c r="H273" s="71"/>
      <c r="I273" s="69"/>
      <c r="J273" s="69"/>
      <c r="K273" s="72"/>
      <c r="L273" s="71"/>
      <c r="M273" s="71"/>
    </row>
    <row r="274" spans="1:13" x14ac:dyDescent="0.3">
      <c r="A274" s="68"/>
      <c r="B274" s="69"/>
      <c r="C274" s="70"/>
      <c r="D274" s="71"/>
      <c r="E274" s="69"/>
      <c r="F274" s="69"/>
      <c r="G274" s="72"/>
      <c r="H274" s="71"/>
      <c r="I274" s="69"/>
      <c r="J274" s="69"/>
      <c r="K274" s="72"/>
      <c r="L274" s="71"/>
      <c r="M274" s="71"/>
    </row>
    <row r="275" spans="1:13" x14ac:dyDescent="0.3">
      <c r="A275" s="68"/>
      <c r="B275" s="69"/>
      <c r="C275" s="70"/>
      <c r="D275" s="71"/>
      <c r="E275" s="69"/>
      <c r="F275" s="69"/>
      <c r="G275" s="72"/>
      <c r="H275" s="71"/>
      <c r="I275" s="69"/>
      <c r="J275" s="69"/>
      <c r="K275" s="72"/>
      <c r="L275" s="71"/>
      <c r="M275" s="71"/>
    </row>
    <row r="276" spans="1:13" x14ac:dyDescent="0.3">
      <c r="A276" s="68"/>
      <c r="B276" s="69"/>
      <c r="C276" s="70"/>
      <c r="D276" s="71"/>
      <c r="E276" s="69"/>
      <c r="F276" s="69"/>
      <c r="G276" s="72"/>
      <c r="H276" s="71"/>
      <c r="I276" s="69"/>
      <c r="J276" s="69"/>
      <c r="K276" s="72"/>
      <c r="L276" s="71"/>
      <c r="M276" s="71"/>
    </row>
    <row r="277" spans="1:13" x14ac:dyDescent="0.3">
      <c r="A277" s="68"/>
      <c r="B277" s="69"/>
      <c r="C277" s="70"/>
      <c r="D277" s="71"/>
      <c r="E277" s="69"/>
      <c r="F277" s="69"/>
      <c r="G277" s="72"/>
      <c r="H277" s="71"/>
      <c r="I277" s="69"/>
      <c r="J277" s="69"/>
      <c r="K277" s="72"/>
      <c r="L277" s="71"/>
      <c r="M277" s="71"/>
    </row>
    <row r="278" spans="1:13" x14ac:dyDescent="0.3">
      <c r="A278" s="68"/>
      <c r="B278" s="69"/>
      <c r="C278" s="70"/>
      <c r="D278" s="71"/>
      <c r="E278" s="69"/>
      <c r="F278" s="69"/>
      <c r="G278" s="72"/>
      <c r="H278" s="71"/>
      <c r="I278" s="69"/>
      <c r="J278" s="69"/>
      <c r="K278" s="72"/>
      <c r="L278" s="71"/>
      <c r="M278" s="71"/>
    </row>
    <row r="279" spans="1:13" x14ac:dyDescent="0.3">
      <c r="A279" s="68"/>
      <c r="B279" s="69"/>
      <c r="C279" s="70"/>
      <c r="D279" s="71"/>
      <c r="E279" s="69"/>
      <c r="F279" s="69"/>
      <c r="G279" s="72"/>
      <c r="H279" s="71"/>
      <c r="I279" s="69"/>
      <c r="J279" s="69"/>
      <c r="K279" s="72"/>
      <c r="L279" s="71"/>
      <c r="M279" s="71"/>
    </row>
    <row r="280" spans="1:13" x14ac:dyDescent="0.3">
      <c r="A280" s="68"/>
      <c r="B280" s="69"/>
      <c r="C280" s="70"/>
      <c r="D280" s="71"/>
      <c r="E280" s="69"/>
      <c r="F280" s="69"/>
      <c r="G280" s="72"/>
      <c r="H280" s="71"/>
      <c r="I280" s="69"/>
      <c r="J280" s="69"/>
      <c r="K280" s="72"/>
      <c r="L280" s="71"/>
      <c r="M280" s="71"/>
    </row>
    <row r="281" spans="1:13" x14ac:dyDescent="0.3">
      <c r="A281" s="68"/>
      <c r="B281" s="69"/>
      <c r="C281" s="70"/>
      <c r="D281" s="71"/>
      <c r="E281" s="69"/>
      <c r="F281" s="69"/>
      <c r="G281" s="72"/>
      <c r="H281" s="71"/>
      <c r="I281" s="69"/>
      <c r="J281" s="69"/>
      <c r="K281" s="72"/>
      <c r="L281" s="71"/>
      <c r="M281" s="71"/>
    </row>
    <row r="282" spans="1:13" x14ac:dyDescent="0.3">
      <c r="A282" s="68"/>
      <c r="B282" s="69"/>
      <c r="C282" s="70"/>
      <c r="D282" s="71"/>
      <c r="E282" s="69"/>
      <c r="F282" s="69"/>
      <c r="G282" s="72"/>
      <c r="H282" s="71"/>
      <c r="I282" s="69"/>
      <c r="J282" s="69"/>
      <c r="K282" s="72"/>
      <c r="L282" s="71"/>
      <c r="M282" s="71"/>
    </row>
    <row r="283" spans="1:13" x14ac:dyDescent="0.3">
      <c r="A283" s="68"/>
      <c r="B283" s="69"/>
      <c r="C283" s="70"/>
      <c r="D283" s="71"/>
      <c r="E283" s="69"/>
      <c r="F283" s="69"/>
      <c r="G283" s="72"/>
      <c r="H283" s="71"/>
      <c r="I283" s="69"/>
      <c r="J283" s="69"/>
      <c r="K283" s="72"/>
      <c r="L283" s="71"/>
      <c r="M283" s="71"/>
    </row>
    <row r="284" spans="1:13" x14ac:dyDescent="0.3">
      <c r="A284" s="68"/>
      <c r="B284" s="69"/>
      <c r="C284" s="70"/>
      <c r="D284" s="71"/>
      <c r="E284" s="69"/>
      <c r="F284" s="69"/>
      <c r="G284" s="72"/>
      <c r="H284" s="71"/>
      <c r="I284" s="69"/>
      <c r="J284" s="69"/>
      <c r="K284" s="72"/>
      <c r="L284" s="71"/>
      <c r="M284" s="71"/>
    </row>
    <row r="285" spans="1:13" x14ac:dyDescent="0.3">
      <c r="A285" s="68"/>
      <c r="B285" s="69"/>
      <c r="C285" s="70"/>
      <c r="D285" s="71"/>
      <c r="E285" s="69"/>
      <c r="F285" s="69"/>
      <c r="G285" s="72"/>
      <c r="H285" s="71"/>
      <c r="I285" s="69"/>
      <c r="J285" s="69"/>
      <c r="K285" s="72"/>
      <c r="L285" s="71"/>
      <c r="M285" s="71"/>
    </row>
    <row r="286" spans="1:13" x14ac:dyDescent="0.3">
      <c r="A286" s="68"/>
      <c r="B286" s="69"/>
      <c r="C286" s="70"/>
      <c r="D286" s="71"/>
      <c r="E286" s="69"/>
      <c r="F286" s="69"/>
      <c r="G286" s="72"/>
      <c r="H286" s="71"/>
      <c r="I286" s="69"/>
      <c r="J286" s="69"/>
      <c r="K286" s="72"/>
      <c r="L286" s="71"/>
      <c r="M286" s="71"/>
    </row>
    <row r="287" spans="1:13" x14ac:dyDescent="0.3">
      <c r="A287" s="68"/>
      <c r="B287" s="69"/>
      <c r="C287" s="70"/>
      <c r="D287" s="71"/>
      <c r="E287" s="69"/>
      <c r="F287" s="69"/>
      <c r="G287" s="72"/>
      <c r="H287" s="71"/>
      <c r="I287" s="69"/>
      <c r="J287" s="69"/>
      <c r="K287" s="72"/>
      <c r="L287" s="71"/>
      <c r="M287" s="71"/>
    </row>
    <row r="288" spans="1:13" x14ac:dyDescent="0.3">
      <c r="A288" s="68"/>
      <c r="B288" s="69"/>
      <c r="C288" s="70"/>
      <c r="D288" s="71"/>
      <c r="E288" s="69"/>
      <c r="F288" s="69"/>
      <c r="G288" s="72"/>
      <c r="H288" s="71"/>
      <c r="I288" s="69"/>
      <c r="J288" s="69"/>
      <c r="K288" s="72"/>
      <c r="L288" s="71"/>
      <c r="M288" s="71"/>
    </row>
    <row r="289" spans="1:13" x14ac:dyDescent="0.3">
      <c r="A289" s="68"/>
      <c r="B289" s="69"/>
      <c r="C289" s="70"/>
      <c r="D289" s="71"/>
      <c r="E289" s="69"/>
      <c r="F289" s="69"/>
      <c r="G289" s="72"/>
      <c r="H289" s="71"/>
      <c r="I289" s="69"/>
      <c r="J289" s="69"/>
      <c r="K289" s="72"/>
      <c r="L289" s="71"/>
      <c r="M289" s="71"/>
    </row>
    <row r="290" spans="1:13" x14ac:dyDescent="0.3">
      <c r="A290" s="68"/>
      <c r="B290" s="69"/>
      <c r="C290" s="70"/>
      <c r="D290" s="71"/>
      <c r="E290" s="69"/>
      <c r="F290" s="69"/>
      <c r="G290" s="72"/>
      <c r="H290" s="71"/>
      <c r="I290" s="69"/>
      <c r="J290" s="69"/>
      <c r="K290" s="72"/>
      <c r="L290" s="71"/>
      <c r="M290" s="71"/>
    </row>
    <row r="291" spans="1:13" x14ac:dyDescent="0.3">
      <c r="A291" s="68"/>
      <c r="B291" s="69"/>
      <c r="C291" s="70"/>
      <c r="D291" s="71"/>
      <c r="E291" s="69"/>
      <c r="F291" s="69"/>
      <c r="G291" s="72"/>
      <c r="H291" s="71"/>
      <c r="I291" s="69"/>
      <c r="J291" s="69"/>
      <c r="K291" s="72"/>
      <c r="L291" s="71"/>
      <c r="M291" s="71"/>
    </row>
    <row r="292" spans="1:13" x14ac:dyDescent="0.3">
      <c r="A292" s="68"/>
      <c r="B292" s="69"/>
      <c r="C292" s="70"/>
      <c r="D292" s="71"/>
      <c r="E292" s="69"/>
      <c r="F292" s="69"/>
      <c r="G292" s="72"/>
      <c r="H292" s="71"/>
      <c r="I292" s="69"/>
      <c r="J292" s="69"/>
      <c r="K292" s="72"/>
      <c r="L292" s="71"/>
      <c r="M292" s="71"/>
    </row>
    <row r="293" spans="1:13" x14ac:dyDescent="0.3">
      <c r="A293" s="68"/>
      <c r="B293" s="69"/>
      <c r="C293" s="70"/>
      <c r="D293" s="71"/>
      <c r="E293" s="69"/>
      <c r="F293" s="69"/>
      <c r="G293" s="72"/>
      <c r="H293" s="71"/>
      <c r="I293" s="69"/>
      <c r="J293" s="69"/>
      <c r="K293" s="72"/>
      <c r="L293" s="71"/>
      <c r="M293" s="71"/>
    </row>
    <row r="294" spans="1:13" x14ac:dyDescent="0.3">
      <c r="A294" s="68"/>
      <c r="B294" s="69"/>
      <c r="C294" s="70"/>
      <c r="D294" s="71"/>
      <c r="E294" s="69"/>
      <c r="F294" s="69"/>
      <c r="G294" s="72"/>
      <c r="H294" s="71"/>
      <c r="I294" s="69"/>
      <c r="J294" s="69"/>
      <c r="K294" s="72"/>
      <c r="L294" s="71"/>
      <c r="M294" s="71"/>
    </row>
    <row r="295" spans="1:13" x14ac:dyDescent="0.3">
      <c r="A295" s="68"/>
      <c r="B295" s="69"/>
      <c r="C295" s="70"/>
      <c r="D295" s="71"/>
      <c r="E295" s="69"/>
      <c r="F295" s="69"/>
      <c r="G295" s="72"/>
      <c r="H295" s="71"/>
      <c r="I295" s="69"/>
      <c r="J295" s="69"/>
      <c r="K295" s="72"/>
      <c r="L295" s="71"/>
      <c r="M295" s="71"/>
    </row>
    <row r="296" spans="1:13" x14ac:dyDescent="0.3">
      <c r="A296" s="68"/>
      <c r="B296" s="69"/>
      <c r="C296" s="70"/>
      <c r="D296" s="71"/>
      <c r="E296" s="69"/>
      <c r="F296" s="69"/>
      <c r="G296" s="72"/>
      <c r="H296" s="71"/>
      <c r="I296" s="69"/>
      <c r="J296" s="69"/>
      <c r="K296" s="72"/>
      <c r="L296" s="71"/>
      <c r="M296" s="71"/>
    </row>
    <row r="297" spans="1:13" x14ac:dyDescent="0.3">
      <c r="A297" s="68"/>
      <c r="B297" s="69"/>
      <c r="C297" s="70"/>
      <c r="D297" s="71"/>
      <c r="E297" s="69"/>
      <c r="F297" s="69"/>
      <c r="G297" s="72"/>
      <c r="H297" s="71"/>
      <c r="I297" s="69"/>
      <c r="J297" s="69"/>
      <c r="K297" s="72"/>
      <c r="L297" s="71"/>
      <c r="M297" s="71"/>
    </row>
    <row r="298" spans="1:13" x14ac:dyDescent="0.3">
      <c r="A298" s="68"/>
      <c r="B298" s="69"/>
      <c r="C298" s="70"/>
      <c r="D298" s="71"/>
      <c r="E298" s="69"/>
      <c r="F298" s="69"/>
      <c r="G298" s="72"/>
      <c r="H298" s="71"/>
      <c r="I298" s="69"/>
      <c r="J298" s="69"/>
      <c r="K298" s="72"/>
      <c r="L298" s="71"/>
      <c r="M298" s="71"/>
    </row>
    <row r="299" spans="1:13" x14ac:dyDescent="0.3">
      <c r="A299" s="68"/>
      <c r="B299" s="69"/>
      <c r="C299" s="70"/>
      <c r="D299" s="71"/>
      <c r="E299" s="69"/>
      <c r="F299" s="69"/>
      <c r="G299" s="72"/>
      <c r="H299" s="71"/>
      <c r="I299" s="69"/>
      <c r="J299" s="69"/>
      <c r="K299" s="72"/>
      <c r="L299" s="71"/>
      <c r="M299" s="71"/>
    </row>
    <row r="300" spans="1:13" x14ac:dyDescent="0.3">
      <c r="A300" s="68"/>
      <c r="B300" s="69"/>
      <c r="C300" s="70"/>
      <c r="D300" s="71"/>
      <c r="E300" s="69"/>
      <c r="F300" s="69"/>
      <c r="G300" s="72"/>
      <c r="H300" s="71"/>
      <c r="I300" s="69"/>
      <c r="J300" s="69"/>
      <c r="K300" s="72"/>
      <c r="L300" s="71"/>
      <c r="M300" s="71"/>
    </row>
    <row r="301" spans="1:13" x14ac:dyDescent="0.3">
      <c r="A301" s="68"/>
      <c r="B301" s="69"/>
      <c r="C301" s="70"/>
      <c r="D301" s="71"/>
      <c r="E301" s="69"/>
      <c r="F301" s="69"/>
      <c r="G301" s="72"/>
      <c r="H301" s="71"/>
      <c r="I301" s="69"/>
      <c r="J301" s="69"/>
      <c r="K301" s="72"/>
      <c r="L301" s="71"/>
      <c r="M301" s="71"/>
    </row>
    <row r="302" spans="1:13" x14ac:dyDescent="0.3">
      <c r="A302" s="68"/>
      <c r="B302" s="69"/>
      <c r="C302" s="70"/>
      <c r="D302" s="71"/>
      <c r="E302" s="69"/>
      <c r="F302" s="69"/>
      <c r="G302" s="72"/>
      <c r="H302" s="71"/>
      <c r="I302" s="69"/>
      <c r="J302" s="69"/>
      <c r="K302" s="72"/>
      <c r="L302" s="71"/>
      <c r="M302" s="71"/>
    </row>
    <row r="303" spans="1:13" x14ac:dyDescent="0.3">
      <c r="A303" s="68"/>
      <c r="B303" s="69"/>
      <c r="C303" s="70"/>
      <c r="D303" s="71"/>
      <c r="E303" s="69"/>
      <c r="F303" s="69"/>
      <c r="G303" s="72"/>
      <c r="H303" s="71"/>
      <c r="I303" s="69"/>
      <c r="J303" s="69"/>
      <c r="K303" s="72"/>
      <c r="L303" s="71"/>
      <c r="M303" s="71"/>
    </row>
    <row r="304" spans="1:13" x14ac:dyDescent="0.3">
      <c r="A304" s="68"/>
      <c r="B304" s="69"/>
      <c r="C304" s="70"/>
      <c r="D304" s="71"/>
      <c r="E304" s="69"/>
      <c r="F304" s="69"/>
      <c r="G304" s="72"/>
      <c r="H304" s="71"/>
      <c r="I304" s="69"/>
      <c r="J304" s="69"/>
      <c r="K304" s="72"/>
      <c r="L304" s="71"/>
      <c r="M304" s="71"/>
    </row>
    <row r="305" spans="1:13" x14ac:dyDescent="0.3">
      <c r="A305" s="68"/>
      <c r="B305" s="69"/>
      <c r="C305" s="70"/>
      <c r="D305" s="71"/>
      <c r="E305" s="69"/>
      <c r="F305" s="69"/>
      <c r="G305" s="72"/>
      <c r="H305" s="71"/>
      <c r="I305" s="69"/>
      <c r="J305" s="69"/>
      <c r="K305" s="72"/>
      <c r="L305" s="71"/>
      <c r="M305" s="71"/>
    </row>
    <row r="306" spans="1:13" x14ac:dyDescent="0.3">
      <c r="A306" s="68"/>
      <c r="B306" s="69"/>
      <c r="C306" s="70"/>
      <c r="D306" s="71"/>
      <c r="E306" s="69"/>
      <c r="F306" s="69"/>
      <c r="G306" s="72"/>
      <c r="H306" s="71"/>
      <c r="I306" s="69"/>
      <c r="J306" s="69"/>
      <c r="K306" s="72"/>
      <c r="L306" s="71"/>
      <c r="M306" s="71"/>
    </row>
    <row r="307" spans="1:13" x14ac:dyDescent="0.3">
      <c r="A307" s="68"/>
      <c r="B307" s="69"/>
      <c r="C307" s="70"/>
      <c r="D307" s="71"/>
      <c r="E307" s="69"/>
      <c r="F307" s="69"/>
      <c r="G307" s="72"/>
      <c r="H307" s="71"/>
      <c r="I307" s="69"/>
      <c r="J307" s="69"/>
      <c r="K307" s="72"/>
      <c r="L307" s="71"/>
      <c r="M307" s="71"/>
    </row>
    <row r="308" spans="1:13" x14ac:dyDescent="0.3">
      <c r="A308" s="68"/>
      <c r="B308" s="69"/>
      <c r="C308" s="70"/>
      <c r="D308" s="71"/>
      <c r="E308" s="69"/>
      <c r="F308" s="69"/>
      <c r="G308" s="72"/>
      <c r="H308" s="71"/>
      <c r="I308" s="69"/>
      <c r="J308" s="69"/>
      <c r="K308" s="72"/>
      <c r="L308" s="71"/>
      <c r="M308" s="71"/>
    </row>
    <row r="309" spans="1:13" x14ac:dyDescent="0.3">
      <c r="A309" s="68"/>
      <c r="B309" s="69"/>
      <c r="C309" s="70"/>
      <c r="D309" s="71"/>
      <c r="E309" s="69"/>
      <c r="F309" s="69"/>
      <c r="G309" s="72"/>
      <c r="H309" s="71"/>
      <c r="I309" s="69"/>
      <c r="J309" s="69"/>
      <c r="K309" s="72"/>
      <c r="L309" s="71"/>
      <c r="M309" s="71"/>
    </row>
    <row r="310" spans="1:13" x14ac:dyDescent="0.3">
      <c r="A310" s="68"/>
      <c r="B310" s="69"/>
      <c r="C310" s="70"/>
      <c r="D310" s="71"/>
      <c r="E310" s="69"/>
      <c r="F310" s="69"/>
      <c r="G310" s="72"/>
      <c r="H310" s="71"/>
      <c r="I310" s="69"/>
      <c r="J310" s="69"/>
      <c r="K310" s="72"/>
      <c r="L310" s="71"/>
      <c r="M310" s="71"/>
    </row>
    <row r="311" spans="1:13" x14ac:dyDescent="0.3">
      <c r="L311" s="74"/>
      <c r="M311" s="71"/>
    </row>
    <row r="313" spans="1:13" x14ac:dyDescent="0.3">
      <c r="A313" s="725"/>
      <c r="B313" s="725"/>
      <c r="C313" s="725"/>
      <c r="D313" s="725"/>
      <c r="E313" s="725"/>
      <c r="F313" s="725"/>
      <c r="G313" s="725"/>
      <c r="H313" s="725"/>
      <c r="I313" s="725"/>
      <c r="J313" s="725"/>
      <c r="K313" s="725"/>
      <c r="L313" s="725"/>
      <c r="M313" s="725"/>
    </row>
    <row r="314" spans="1:13" x14ac:dyDescent="0.3">
      <c r="A314" s="724"/>
      <c r="B314" s="724"/>
      <c r="C314" s="724"/>
      <c r="D314" s="724"/>
      <c r="E314" s="724"/>
      <c r="F314" s="724"/>
      <c r="G314" s="724"/>
      <c r="H314" s="724"/>
      <c r="I314" s="724"/>
      <c r="J314" s="724"/>
      <c r="K314" s="724"/>
      <c r="L314" s="724"/>
      <c r="M314" s="724"/>
    </row>
    <row r="315" spans="1:13" x14ac:dyDescent="0.3">
      <c r="A315" s="68"/>
      <c r="B315" s="316"/>
      <c r="C315" s="316"/>
      <c r="D315" s="316"/>
      <c r="E315" s="316"/>
      <c r="F315" s="316"/>
      <c r="G315" s="316"/>
      <c r="H315" s="316"/>
      <c r="I315" s="316"/>
      <c r="J315" s="316"/>
      <c r="K315" s="316"/>
      <c r="L315" s="316"/>
      <c r="M315" s="724"/>
    </row>
    <row r="316" spans="1:13" x14ac:dyDescent="0.3">
      <c r="A316" s="68"/>
      <c r="B316" s="69"/>
      <c r="C316" s="70"/>
      <c r="D316" s="71"/>
      <c r="E316" s="69"/>
      <c r="F316" s="69"/>
      <c r="G316" s="72"/>
      <c r="H316" s="71"/>
      <c r="I316" s="69"/>
      <c r="J316" s="69"/>
      <c r="K316" s="72"/>
      <c r="L316" s="71"/>
      <c r="M316" s="71"/>
    </row>
    <row r="317" spans="1:13" x14ac:dyDescent="0.3">
      <c r="L317" s="74"/>
      <c r="M317" s="71"/>
    </row>
    <row r="319" spans="1:13" x14ac:dyDescent="0.3">
      <c r="A319" s="725"/>
      <c r="B319" s="725"/>
      <c r="C319" s="725"/>
      <c r="D319" s="725"/>
      <c r="E319" s="725"/>
      <c r="F319" s="725"/>
      <c r="G319" s="725"/>
      <c r="H319" s="725"/>
      <c r="I319" s="725"/>
      <c r="J319" s="725"/>
      <c r="K319" s="725"/>
      <c r="L319" s="725"/>
      <c r="M319" s="725"/>
    </row>
    <row r="320" spans="1:13" x14ac:dyDescent="0.3">
      <c r="A320" s="724"/>
      <c r="B320" s="724"/>
      <c r="C320" s="724"/>
      <c r="D320" s="724"/>
      <c r="E320" s="724"/>
      <c r="F320" s="724"/>
      <c r="G320" s="724"/>
      <c r="H320" s="724"/>
      <c r="I320" s="724"/>
      <c r="J320" s="724"/>
      <c r="K320" s="724"/>
      <c r="L320" s="724"/>
      <c r="M320" s="724"/>
    </row>
    <row r="321" spans="1:13" x14ac:dyDescent="0.3">
      <c r="A321" s="68"/>
      <c r="B321" s="316"/>
      <c r="C321" s="316"/>
      <c r="D321" s="316"/>
      <c r="E321" s="316"/>
      <c r="F321" s="316"/>
      <c r="G321" s="316"/>
      <c r="H321" s="316"/>
      <c r="I321" s="316"/>
      <c r="J321" s="316"/>
      <c r="K321" s="316"/>
      <c r="L321" s="316"/>
      <c r="M321" s="724"/>
    </row>
    <row r="322" spans="1:13" x14ac:dyDescent="0.3">
      <c r="A322" s="68"/>
      <c r="B322" s="69"/>
      <c r="C322" s="70"/>
      <c r="D322" s="71"/>
      <c r="E322" s="69"/>
      <c r="F322" s="69"/>
      <c r="G322" s="72"/>
      <c r="H322" s="71"/>
      <c r="I322" s="69"/>
      <c r="J322" s="69"/>
      <c r="K322" s="72"/>
      <c r="L322" s="71"/>
      <c r="M322" s="71"/>
    </row>
    <row r="323" spans="1:13" x14ac:dyDescent="0.3">
      <c r="L323" s="74"/>
      <c r="M323" s="71"/>
    </row>
    <row r="325" spans="1:13" x14ac:dyDescent="0.3">
      <c r="A325" s="722"/>
      <c r="B325" s="722"/>
      <c r="C325" s="723"/>
      <c r="D325" s="723"/>
      <c r="E325" s="723"/>
      <c r="F325" s="723"/>
      <c r="G325" s="723"/>
      <c r="H325" s="723"/>
      <c r="I325" s="723"/>
      <c r="J325" s="723"/>
      <c r="K325" s="723"/>
      <c r="L325" s="723"/>
      <c r="M325" s="723"/>
    </row>
    <row r="327" spans="1:13" x14ac:dyDescent="0.3">
      <c r="A327" s="719"/>
      <c r="B327" s="719"/>
      <c r="C327" s="719"/>
      <c r="D327" s="719"/>
      <c r="E327" s="719"/>
      <c r="F327" s="719"/>
    </row>
    <row r="328" spans="1:13" x14ac:dyDescent="0.3">
      <c r="A328" s="75"/>
      <c r="B328" s="76"/>
      <c r="C328" s="76"/>
      <c r="D328" s="76"/>
      <c r="E328" s="76"/>
      <c r="F328" s="76"/>
    </row>
    <row r="329" spans="1:13" x14ac:dyDescent="0.3">
      <c r="A329" s="75"/>
      <c r="B329" s="69"/>
      <c r="C329" s="69"/>
      <c r="D329" s="69"/>
      <c r="E329" s="69"/>
      <c r="F329" s="69"/>
    </row>
    <row r="330" spans="1:13" x14ac:dyDescent="0.3">
      <c r="A330" s="75"/>
      <c r="B330" s="69"/>
      <c r="C330" s="69"/>
      <c r="D330" s="69"/>
      <c r="E330" s="69"/>
      <c r="F330" s="69"/>
    </row>
    <row r="331" spans="1:13" x14ac:dyDescent="0.3">
      <c r="A331" s="75"/>
      <c r="B331" s="69"/>
      <c r="C331" s="69"/>
      <c r="D331" s="69"/>
      <c r="E331" s="69"/>
      <c r="F331" s="69"/>
    </row>
    <row r="332" spans="1:13" x14ac:dyDescent="0.3">
      <c r="A332" s="75"/>
      <c r="B332" s="69"/>
      <c r="C332" s="69"/>
      <c r="D332" s="69"/>
      <c r="E332" s="69"/>
      <c r="F332" s="69"/>
    </row>
    <row r="333" spans="1:13" x14ac:dyDescent="0.3">
      <c r="A333" s="75"/>
      <c r="B333" s="69"/>
      <c r="C333" s="69"/>
      <c r="D333" s="69"/>
      <c r="E333" s="69"/>
      <c r="F333" s="69"/>
    </row>
    <row r="334" spans="1:13" x14ac:dyDescent="0.3">
      <c r="A334" s="75"/>
      <c r="B334" s="69"/>
      <c r="C334" s="69"/>
      <c r="D334" s="69"/>
      <c r="E334" s="69"/>
      <c r="F334" s="69"/>
    </row>
    <row r="335" spans="1:13" x14ac:dyDescent="0.3">
      <c r="A335" s="75"/>
      <c r="B335" s="69"/>
      <c r="C335" s="69"/>
      <c r="D335" s="69"/>
      <c r="E335" s="69"/>
      <c r="F335" s="69"/>
    </row>
    <row r="336" spans="1:13" x14ac:dyDescent="0.3">
      <c r="A336" s="75"/>
      <c r="B336" s="69"/>
      <c r="C336" s="69"/>
      <c r="D336" s="69"/>
      <c r="E336" s="69"/>
      <c r="F336" s="69"/>
    </row>
    <row r="337" spans="1:6" x14ac:dyDescent="0.3">
      <c r="A337" s="75"/>
      <c r="B337" s="69"/>
      <c r="C337" s="69"/>
      <c r="D337" s="69"/>
      <c r="E337" s="69"/>
      <c r="F337" s="69"/>
    </row>
    <row r="338" spans="1:6" x14ac:dyDescent="0.3">
      <c r="A338" s="75"/>
      <c r="B338" s="69"/>
      <c r="C338" s="69"/>
      <c r="D338" s="69"/>
      <c r="E338" s="69"/>
      <c r="F338" s="69"/>
    </row>
    <row r="339" spans="1:6" x14ac:dyDescent="0.3">
      <c r="A339" s="75"/>
      <c r="B339" s="69"/>
      <c r="C339" s="69"/>
      <c r="D339" s="69"/>
      <c r="E339" s="69"/>
      <c r="F339" s="69"/>
    </row>
    <row r="340" spans="1:6" x14ac:dyDescent="0.3">
      <c r="A340" s="75"/>
      <c r="B340" s="69"/>
      <c r="C340" s="69"/>
      <c r="D340" s="69"/>
      <c r="E340" s="69"/>
      <c r="F340" s="69"/>
    </row>
    <row r="341" spans="1:6" x14ac:dyDescent="0.3">
      <c r="A341" s="75"/>
      <c r="B341" s="69"/>
      <c r="C341" s="69"/>
      <c r="D341" s="69"/>
      <c r="E341" s="69"/>
      <c r="F341" s="69"/>
    </row>
    <row r="342" spans="1:6" x14ac:dyDescent="0.3">
      <c r="A342" s="75"/>
      <c r="B342" s="69"/>
      <c r="C342" s="69"/>
      <c r="D342" s="69"/>
      <c r="E342" s="69"/>
      <c r="F342" s="69"/>
    </row>
    <row r="343" spans="1:6" x14ac:dyDescent="0.3">
      <c r="A343" s="77"/>
      <c r="B343" s="77"/>
      <c r="C343" s="77"/>
      <c r="D343" s="78"/>
      <c r="E343" s="78"/>
      <c r="F343" s="78"/>
    </row>
    <row r="345" spans="1:6" x14ac:dyDescent="0.3">
      <c r="A345" s="719"/>
      <c r="B345" s="719"/>
      <c r="C345" s="719"/>
      <c r="D345" s="719"/>
      <c r="E345" s="719"/>
      <c r="F345" s="719"/>
    </row>
    <row r="346" spans="1:6" x14ac:dyDescent="0.3">
      <c r="A346" s="75"/>
      <c r="B346" s="76"/>
      <c r="C346" s="76"/>
      <c r="D346" s="76"/>
      <c r="E346" s="76"/>
      <c r="F346" s="76"/>
    </row>
    <row r="347" spans="1:6" x14ac:dyDescent="0.3">
      <c r="A347" s="75"/>
      <c r="B347" s="69"/>
      <c r="C347" s="69"/>
      <c r="D347" s="69"/>
      <c r="E347" s="69"/>
      <c r="F347" s="69"/>
    </row>
    <row r="348" spans="1:6" x14ac:dyDescent="0.3">
      <c r="A348" s="75"/>
      <c r="B348" s="69"/>
      <c r="C348" s="69"/>
      <c r="D348" s="69"/>
      <c r="E348" s="69"/>
      <c r="F348" s="69"/>
    </row>
    <row r="349" spans="1:6" x14ac:dyDescent="0.3">
      <c r="A349" s="75"/>
      <c r="B349" s="69"/>
      <c r="C349" s="69"/>
      <c r="D349" s="69"/>
      <c r="E349" s="69"/>
      <c r="F349" s="69"/>
    </row>
    <row r="350" spans="1:6" x14ac:dyDescent="0.3">
      <c r="A350" s="75"/>
      <c r="B350" s="69"/>
      <c r="C350" s="69"/>
      <c r="D350" s="69"/>
      <c r="E350" s="69"/>
      <c r="F350" s="69"/>
    </row>
    <row r="351" spans="1:6" x14ac:dyDescent="0.3">
      <c r="A351" s="77"/>
      <c r="B351" s="77"/>
      <c r="C351" s="77"/>
      <c r="D351" s="78"/>
      <c r="E351" s="78"/>
      <c r="F351" s="78"/>
    </row>
    <row r="353" spans="1:6" x14ac:dyDescent="0.3">
      <c r="A353" s="719"/>
      <c r="B353" s="719"/>
      <c r="C353" s="719"/>
      <c r="D353" s="719"/>
      <c r="E353" s="719"/>
      <c r="F353" s="719"/>
    </row>
    <row r="354" spans="1:6" x14ac:dyDescent="0.3">
      <c r="A354" s="75"/>
      <c r="B354" s="76"/>
      <c r="C354" s="76"/>
      <c r="D354" s="76"/>
      <c r="E354" s="76"/>
      <c r="F354" s="76"/>
    </row>
    <row r="355" spans="1:6" x14ac:dyDescent="0.3">
      <c r="A355" s="720"/>
      <c r="B355" s="720"/>
      <c r="C355" s="720"/>
      <c r="D355" s="720"/>
      <c r="E355" s="720"/>
      <c r="F355" s="721"/>
    </row>
    <row r="356" spans="1:6" x14ac:dyDescent="0.3">
      <c r="A356" s="75"/>
      <c r="B356" s="69"/>
      <c r="C356" s="69"/>
      <c r="D356" s="69"/>
      <c r="E356" s="69"/>
      <c r="F356" s="69"/>
    </row>
    <row r="357" spans="1:6" x14ac:dyDescent="0.3">
      <c r="A357" s="75"/>
      <c r="B357" s="69"/>
      <c r="C357" s="69"/>
      <c r="D357" s="69"/>
      <c r="E357" s="69"/>
      <c r="F357" s="69"/>
    </row>
    <row r="358" spans="1:6" x14ac:dyDescent="0.3">
      <c r="A358" s="75"/>
      <c r="B358" s="69"/>
      <c r="C358" s="69"/>
      <c r="D358" s="69"/>
      <c r="E358" s="69"/>
      <c r="F358" s="69"/>
    </row>
    <row r="359" spans="1:6" x14ac:dyDescent="0.3">
      <c r="A359" s="75"/>
      <c r="B359" s="69"/>
      <c r="C359" s="69"/>
      <c r="D359" s="69"/>
      <c r="E359" s="69"/>
      <c r="F359" s="69"/>
    </row>
    <row r="360" spans="1:6" x14ac:dyDescent="0.3">
      <c r="A360" s="75"/>
      <c r="B360" s="69"/>
      <c r="C360" s="69"/>
      <c r="D360" s="69"/>
      <c r="E360" s="69"/>
      <c r="F360" s="69"/>
    </row>
    <row r="361" spans="1:6" x14ac:dyDescent="0.3">
      <c r="A361" s="75"/>
      <c r="B361" s="69"/>
      <c r="C361" s="69"/>
      <c r="D361" s="69"/>
      <c r="E361" s="69"/>
      <c r="F361" s="69"/>
    </row>
    <row r="362" spans="1:6" x14ac:dyDescent="0.3">
      <c r="A362" s="75"/>
      <c r="B362" s="69"/>
      <c r="C362" s="69"/>
      <c r="D362" s="69"/>
      <c r="E362" s="69"/>
      <c r="F362" s="69"/>
    </row>
    <row r="363" spans="1:6" x14ac:dyDescent="0.3">
      <c r="A363" s="75"/>
      <c r="B363" s="69"/>
      <c r="C363" s="69"/>
      <c r="D363" s="69"/>
      <c r="E363" s="69"/>
      <c r="F363" s="69"/>
    </row>
    <row r="364" spans="1:6" x14ac:dyDescent="0.3">
      <c r="A364" s="75"/>
      <c r="B364" s="69"/>
      <c r="C364" s="69"/>
      <c r="D364" s="69"/>
      <c r="E364" s="69"/>
      <c r="F364" s="69"/>
    </row>
    <row r="365" spans="1:6" x14ac:dyDescent="0.3">
      <c r="A365" s="75"/>
      <c r="B365" s="69"/>
      <c r="C365" s="69"/>
      <c r="D365" s="69"/>
      <c r="E365" s="69"/>
      <c r="F365" s="69"/>
    </row>
    <row r="366" spans="1:6" x14ac:dyDescent="0.3">
      <c r="A366" s="75"/>
      <c r="B366" s="69"/>
      <c r="C366" s="69"/>
      <c r="D366" s="69"/>
      <c r="E366" s="69"/>
      <c r="F366" s="69"/>
    </row>
    <row r="367" spans="1:6" x14ac:dyDescent="0.3">
      <c r="A367" s="75"/>
      <c r="B367" s="69"/>
      <c r="C367" s="69"/>
      <c r="D367" s="69"/>
      <c r="E367" s="69"/>
      <c r="F367" s="69"/>
    </row>
    <row r="368" spans="1:6" x14ac:dyDescent="0.3">
      <c r="A368" s="75"/>
      <c r="B368" s="69"/>
      <c r="C368" s="69"/>
      <c r="D368" s="69"/>
      <c r="E368" s="69"/>
      <c r="F368" s="69"/>
    </row>
    <row r="369" spans="1:6" x14ac:dyDescent="0.3">
      <c r="A369" s="75"/>
      <c r="B369" s="69"/>
      <c r="C369" s="69"/>
      <c r="D369" s="69"/>
      <c r="E369" s="69"/>
      <c r="F369" s="69"/>
    </row>
    <row r="370" spans="1:6" x14ac:dyDescent="0.3">
      <c r="A370" s="75"/>
      <c r="B370" s="69"/>
      <c r="C370" s="69"/>
      <c r="D370" s="69"/>
      <c r="E370" s="69"/>
      <c r="F370" s="69"/>
    </row>
    <row r="371" spans="1:6" x14ac:dyDescent="0.3">
      <c r="A371" s="720"/>
      <c r="B371" s="720"/>
      <c r="C371" s="720"/>
      <c r="D371" s="720"/>
      <c r="E371" s="720"/>
      <c r="F371" s="721"/>
    </row>
    <row r="372" spans="1:6" x14ac:dyDescent="0.3">
      <c r="A372" s="75"/>
      <c r="B372" s="69"/>
      <c r="C372" s="69"/>
      <c r="D372" s="69"/>
      <c r="E372" s="69"/>
      <c r="F372" s="69"/>
    </row>
    <row r="373" spans="1:6" x14ac:dyDescent="0.3">
      <c r="A373" s="75"/>
      <c r="B373" s="69"/>
      <c r="C373" s="69"/>
      <c r="D373" s="69"/>
      <c r="E373" s="69"/>
      <c r="F373" s="69"/>
    </row>
    <row r="374" spans="1:6" x14ac:dyDescent="0.3">
      <c r="A374" s="75"/>
      <c r="B374" s="69"/>
      <c r="C374" s="69"/>
      <c r="D374" s="69"/>
      <c r="E374" s="69"/>
      <c r="F374" s="69"/>
    </row>
    <row r="375" spans="1:6" x14ac:dyDescent="0.3">
      <c r="A375" s="75"/>
      <c r="B375" s="69"/>
      <c r="C375" s="69"/>
      <c r="D375" s="69"/>
      <c r="E375" s="69"/>
      <c r="F375" s="69"/>
    </row>
    <row r="376" spans="1:6" x14ac:dyDescent="0.3">
      <c r="A376" s="75"/>
      <c r="B376" s="69"/>
      <c r="C376" s="69"/>
      <c r="D376" s="69"/>
      <c r="E376" s="69"/>
      <c r="F376" s="69"/>
    </row>
    <row r="377" spans="1:6" x14ac:dyDescent="0.3">
      <c r="A377" s="75"/>
      <c r="B377" s="69"/>
      <c r="C377" s="69"/>
      <c r="D377" s="69"/>
      <c r="E377" s="69"/>
      <c r="F377" s="69"/>
    </row>
    <row r="378" spans="1:6" x14ac:dyDescent="0.3">
      <c r="A378" s="75"/>
      <c r="B378" s="69"/>
      <c r="C378" s="69"/>
      <c r="D378" s="69"/>
      <c r="E378" s="69"/>
      <c r="F378" s="69"/>
    </row>
    <row r="379" spans="1:6" x14ac:dyDescent="0.3">
      <c r="A379" s="75"/>
      <c r="B379" s="69"/>
      <c r="C379" s="69"/>
      <c r="D379" s="69"/>
      <c r="E379" s="69"/>
      <c r="F379" s="69"/>
    </row>
    <row r="380" spans="1:6" x14ac:dyDescent="0.3">
      <c r="A380" s="75"/>
      <c r="B380" s="69"/>
      <c r="C380" s="69"/>
      <c r="D380" s="69"/>
      <c r="E380" s="69"/>
      <c r="F380" s="69"/>
    </row>
    <row r="381" spans="1:6" x14ac:dyDescent="0.3">
      <c r="A381" s="75"/>
      <c r="B381" s="69"/>
      <c r="C381" s="69"/>
      <c r="D381" s="69"/>
      <c r="E381" s="69"/>
      <c r="F381" s="69"/>
    </row>
    <row r="382" spans="1:6" x14ac:dyDescent="0.3">
      <c r="A382" s="75"/>
      <c r="B382" s="69"/>
      <c r="C382" s="69"/>
      <c r="D382" s="69"/>
      <c r="E382" s="69"/>
      <c r="F382" s="69"/>
    </row>
    <row r="383" spans="1:6" x14ac:dyDescent="0.3">
      <c r="A383" s="75"/>
      <c r="B383" s="69"/>
      <c r="C383" s="69"/>
      <c r="D383" s="69"/>
      <c r="E383" s="69"/>
      <c r="F383" s="69"/>
    </row>
    <row r="384" spans="1:6" x14ac:dyDescent="0.3">
      <c r="A384" s="75"/>
      <c r="B384" s="69"/>
      <c r="C384" s="69"/>
      <c r="D384" s="69"/>
      <c r="E384" s="69"/>
      <c r="F384" s="69"/>
    </row>
    <row r="385" spans="1:6" x14ac:dyDescent="0.3">
      <c r="A385" s="75"/>
      <c r="B385" s="69"/>
      <c r="C385" s="69"/>
      <c r="D385" s="69"/>
      <c r="E385" s="69"/>
      <c r="F385" s="69"/>
    </row>
    <row r="386" spans="1:6" x14ac:dyDescent="0.3">
      <c r="A386" s="75"/>
      <c r="B386" s="69"/>
      <c r="C386" s="69"/>
      <c r="D386" s="69"/>
      <c r="E386" s="69"/>
      <c r="F386" s="69"/>
    </row>
    <row r="387" spans="1:6" x14ac:dyDescent="0.3">
      <c r="A387" s="720"/>
      <c r="B387" s="720"/>
      <c r="C387" s="720"/>
      <c r="D387" s="720"/>
      <c r="E387" s="720"/>
      <c r="F387" s="721"/>
    </row>
    <row r="388" spans="1:6" x14ac:dyDescent="0.3">
      <c r="A388" s="75"/>
      <c r="B388" s="69"/>
      <c r="C388" s="69"/>
      <c r="D388" s="69"/>
      <c r="E388" s="69"/>
      <c r="F388" s="69"/>
    </row>
    <row r="389" spans="1:6" x14ac:dyDescent="0.3">
      <c r="A389" s="75"/>
      <c r="B389" s="69"/>
      <c r="C389" s="69"/>
      <c r="D389" s="69"/>
      <c r="E389" s="69"/>
      <c r="F389" s="69"/>
    </row>
    <row r="390" spans="1:6" x14ac:dyDescent="0.3">
      <c r="A390" s="75"/>
      <c r="B390" s="69"/>
      <c r="C390" s="69"/>
      <c r="D390" s="69"/>
      <c r="E390" s="69"/>
      <c r="F390" s="69"/>
    </row>
    <row r="391" spans="1:6" x14ac:dyDescent="0.3">
      <c r="A391" s="75"/>
      <c r="B391" s="69"/>
      <c r="C391" s="69"/>
      <c r="D391" s="69"/>
      <c r="E391" s="69"/>
      <c r="F391" s="69"/>
    </row>
    <row r="392" spans="1:6" x14ac:dyDescent="0.3">
      <c r="A392" s="77"/>
      <c r="B392" s="77"/>
      <c r="C392" s="77"/>
      <c r="D392" s="78"/>
      <c r="E392" s="78"/>
      <c r="F392" s="78"/>
    </row>
    <row r="394" spans="1:6" x14ac:dyDescent="0.3">
      <c r="A394" s="719"/>
      <c r="B394" s="719"/>
      <c r="C394" s="719"/>
      <c r="D394" s="719"/>
      <c r="E394" s="719"/>
      <c r="F394" s="719"/>
    </row>
    <row r="395" spans="1:6" x14ac:dyDescent="0.3">
      <c r="A395" s="75"/>
      <c r="B395" s="76"/>
      <c r="C395" s="76"/>
      <c r="D395" s="76"/>
      <c r="E395" s="76"/>
      <c r="F395" s="76"/>
    </row>
    <row r="396" spans="1:6" x14ac:dyDescent="0.3">
      <c r="A396" s="720"/>
      <c r="B396" s="720"/>
      <c r="C396" s="720"/>
      <c r="D396" s="720"/>
      <c r="E396" s="720"/>
      <c r="F396" s="721"/>
    </row>
    <row r="397" spans="1:6" x14ac:dyDescent="0.3">
      <c r="A397" s="75"/>
      <c r="B397" s="69"/>
      <c r="C397" s="69"/>
      <c r="D397" s="69"/>
      <c r="E397" s="69"/>
      <c r="F397" s="69"/>
    </row>
    <row r="398" spans="1:6" x14ac:dyDescent="0.3">
      <c r="A398" s="75"/>
      <c r="B398" s="69"/>
      <c r="C398" s="69"/>
      <c r="D398" s="69"/>
      <c r="E398" s="69"/>
      <c r="F398" s="69"/>
    </row>
    <row r="399" spans="1:6" x14ac:dyDescent="0.3">
      <c r="A399" s="75"/>
      <c r="B399" s="69"/>
      <c r="C399" s="69"/>
      <c r="D399" s="69"/>
      <c r="E399" s="69"/>
      <c r="F399" s="69"/>
    </row>
    <row r="400" spans="1:6" x14ac:dyDescent="0.3">
      <c r="A400" s="75"/>
      <c r="B400" s="69"/>
      <c r="C400" s="69"/>
      <c r="D400" s="69"/>
      <c r="E400" s="69"/>
      <c r="F400" s="69"/>
    </row>
    <row r="401" spans="1:6" x14ac:dyDescent="0.3">
      <c r="A401" s="720"/>
      <c r="B401" s="720"/>
      <c r="C401" s="720"/>
      <c r="D401" s="720"/>
      <c r="E401" s="720"/>
      <c r="F401" s="721"/>
    </row>
    <row r="402" spans="1:6" x14ac:dyDescent="0.3">
      <c r="A402" s="75"/>
      <c r="B402" s="69"/>
      <c r="C402" s="69"/>
      <c r="D402" s="69"/>
      <c r="E402" s="69"/>
      <c r="F402" s="69"/>
    </row>
    <row r="403" spans="1:6" x14ac:dyDescent="0.3">
      <c r="A403" s="75"/>
      <c r="B403" s="69"/>
      <c r="C403" s="69"/>
      <c r="D403" s="69"/>
      <c r="E403" s="69"/>
      <c r="F403" s="69"/>
    </row>
    <row r="404" spans="1:6" x14ac:dyDescent="0.3">
      <c r="A404" s="75"/>
      <c r="B404" s="69"/>
      <c r="C404" s="69"/>
      <c r="D404" s="69"/>
      <c r="E404" s="69"/>
      <c r="F404" s="69"/>
    </row>
    <row r="405" spans="1:6" x14ac:dyDescent="0.3">
      <c r="A405" s="75"/>
      <c r="B405" s="69"/>
      <c r="C405" s="69"/>
      <c r="D405" s="69"/>
      <c r="E405" s="69"/>
      <c r="F405" s="69"/>
    </row>
    <row r="406" spans="1:6" x14ac:dyDescent="0.3">
      <c r="A406" s="75"/>
      <c r="B406" s="69"/>
      <c r="C406" s="69"/>
      <c r="D406" s="69"/>
      <c r="E406" s="69"/>
      <c r="F406" s="69"/>
    </row>
    <row r="407" spans="1:6" x14ac:dyDescent="0.3">
      <c r="A407" s="75"/>
      <c r="B407" s="69"/>
      <c r="C407" s="69"/>
      <c r="D407" s="69"/>
      <c r="E407" s="69"/>
      <c r="F407" s="69"/>
    </row>
    <row r="408" spans="1:6" x14ac:dyDescent="0.3">
      <c r="A408" s="75"/>
      <c r="B408" s="69"/>
      <c r="C408" s="69"/>
      <c r="D408" s="69"/>
      <c r="E408" s="69"/>
      <c r="F408" s="69"/>
    </row>
    <row r="409" spans="1:6" x14ac:dyDescent="0.3">
      <c r="A409" s="75"/>
      <c r="B409" s="69"/>
      <c r="C409" s="69"/>
      <c r="D409" s="69"/>
      <c r="E409" s="69"/>
      <c r="F409" s="69"/>
    </row>
    <row r="410" spans="1:6" x14ac:dyDescent="0.3">
      <c r="A410" s="75"/>
      <c r="B410" s="69"/>
      <c r="C410" s="69"/>
      <c r="D410" s="69"/>
      <c r="E410" s="69"/>
      <c r="F410" s="69"/>
    </row>
    <row r="411" spans="1:6" x14ac:dyDescent="0.3">
      <c r="A411" s="75"/>
      <c r="B411" s="69"/>
      <c r="C411" s="69"/>
      <c r="D411" s="69"/>
      <c r="E411" s="69"/>
      <c r="F411" s="69"/>
    </row>
    <row r="412" spans="1:6" x14ac:dyDescent="0.3">
      <c r="A412" s="75"/>
      <c r="B412" s="69"/>
      <c r="C412" s="69"/>
      <c r="D412" s="69"/>
      <c r="E412" s="69"/>
      <c r="F412" s="69"/>
    </row>
    <row r="413" spans="1:6" x14ac:dyDescent="0.3">
      <c r="A413" s="75"/>
      <c r="B413" s="69"/>
      <c r="C413" s="69"/>
      <c r="D413" s="69"/>
      <c r="E413" s="69"/>
      <c r="F413" s="69"/>
    </row>
    <row r="414" spans="1:6" x14ac:dyDescent="0.3">
      <c r="A414" s="77"/>
      <c r="B414" s="77"/>
      <c r="C414" s="77"/>
      <c r="D414" s="78"/>
      <c r="E414" s="78"/>
      <c r="F414" s="78"/>
    </row>
    <row r="417" spans="1:6" x14ac:dyDescent="0.3">
      <c r="A417" s="715"/>
      <c r="B417" s="715"/>
      <c r="C417" s="716"/>
      <c r="D417" s="717"/>
      <c r="E417" s="717"/>
      <c r="F417" s="718"/>
    </row>
    <row r="418" spans="1:6" x14ac:dyDescent="0.3">
      <c r="A418" s="715"/>
      <c r="B418" s="715"/>
      <c r="C418" s="716"/>
      <c r="D418" s="717"/>
      <c r="E418" s="717"/>
      <c r="F418" s="718"/>
    </row>
    <row r="419" spans="1:6" x14ac:dyDescent="0.3">
      <c r="A419" s="715"/>
      <c r="B419" s="715"/>
      <c r="C419" s="716"/>
      <c r="D419" s="717"/>
      <c r="E419" s="717"/>
      <c r="F419" s="718"/>
    </row>
  </sheetData>
  <mergeCells count="54">
    <mergeCell ref="A53:M53"/>
    <mergeCell ref="A419:B419"/>
    <mergeCell ref="C419:F419"/>
    <mergeCell ref="A2:M2"/>
    <mergeCell ref="A3:D3"/>
    <mergeCell ref="E3:H3"/>
    <mergeCell ref="I3:L3"/>
    <mergeCell ref="M3:M4"/>
    <mergeCell ref="A266:M266"/>
    <mergeCell ref="A54:D54"/>
    <mergeCell ref="E54:H54"/>
    <mergeCell ref="I54:L54"/>
    <mergeCell ref="M54:M55"/>
    <mergeCell ref="A90:M90"/>
    <mergeCell ref="A91:D91"/>
    <mergeCell ref="E91:H91"/>
    <mergeCell ref="I91:L91"/>
    <mergeCell ref="M91:M92"/>
    <mergeCell ref="A177:M177"/>
    <mergeCell ref="A178:D178"/>
    <mergeCell ref="E178:H178"/>
    <mergeCell ref="I178:L178"/>
    <mergeCell ref="M178:M179"/>
    <mergeCell ref="C325:M325"/>
    <mergeCell ref="A267:D267"/>
    <mergeCell ref="E267:H267"/>
    <mergeCell ref="I267:L267"/>
    <mergeCell ref="M267:M268"/>
    <mergeCell ref="A313:M313"/>
    <mergeCell ref="A314:D314"/>
    <mergeCell ref="E314:H314"/>
    <mergeCell ref="I314:L314"/>
    <mergeCell ref="M314:M315"/>
    <mergeCell ref="A319:M319"/>
    <mergeCell ref="A320:D320"/>
    <mergeCell ref="E320:H320"/>
    <mergeCell ref="I320:L320"/>
    <mergeCell ref="M320:M321"/>
    <mergeCell ref="D1:E1"/>
    <mergeCell ref="J1:K1"/>
    <mergeCell ref="A418:B418"/>
    <mergeCell ref="C418:F418"/>
    <mergeCell ref="A327:F327"/>
    <mergeCell ref="A345:F345"/>
    <mergeCell ref="A353:F353"/>
    <mergeCell ref="A355:F355"/>
    <mergeCell ref="A371:F371"/>
    <mergeCell ref="A387:F387"/>
    <mergeCell ref="A394:F394"/>
    <mergeCell ref="A396:F396"/>
    <mergeCell ref="A401:F401"/>
    <mergeCell ref="A417:B417"/>
    <mergeCell ref="C417:F417"/>
    <mergeCell ref="A325:B325"/>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70"/>
  <sheetViews>
    <sheetView zoomScale="85" zoomScaleNormal="85" workbookViewId="0">
      <selection activeCell="C16" sqref="C16"/>
    </sheetView>
  </sheetViews>
  <sheetFormatPr defaultRowHeight="14.4" x14ac:dyDescent="0.3"/>
  <cols>
    <col min="1" max="1" width="5" style="17" customWidth="1"/>
    <col min="2" max="2" width="41.6640625" style="17" customWidth="1"/>
    <col min="3" max="3" width="12.109375" style="40" customWidth="1"/>
    <col min="4" max="4" width="9.5546875" style="41" customWidth="1"/>
    <col min="5" max="5" width="18.109375" style="15" customWidth="1"/>
    <col min="6" max="6" width="18.6640625" style="15" customWidth="1"/>
    <col min="7" max="7" width="18.88671875" style="15" customWidth="1"/>
    <col min="8" max="8" width="19.88671875" style="15" customWidth="1"/>
    <col min="9" max="9" width="17.33203125" style="15" customWidth="1"/>
    <col min="10" max="10" width="12.109375" style="15" customWidth="1"/>
    <col min="11" max="11" width="8" style="15" customWidth="1"/>
    <col min="12" max="13" width="13.109375" style="105" customWidth="1"/>
    <col min="14" max="34" width="9.109375" style="2"/>
  </cols>
  <sheetData>
    <row r="1" spans="1:34" s="121" customFormat="1" ht="52.5" customHeight="1" thickBot="1" x14ac:dyDescent="0.3">
      <c r="A1" s="117"/>
      <c r="B1" s="118"/>
      <c r="C1" s="661" t="str">
        <f>HYPERLINK("#OrçamentoCusto!A1","Orçamentos►")</f>
        <v>Orçamentos►</v>
      </c>
      <c r="D1" s="661"/>
      <c r="E1" s="118" t="str">
        <f>HYPERLINK("#Balanço!A1","Balanço►")</f>
        <v>Balanço►</v>
      </c>
      <c r="F1" s="313" t="str">
        <f>HYPERLINK("#Gráficos!A1","Graficos►")</f>
        <v>Graficos►</v>
      </c>
      <c r="G1" s="95" t="str">
        <f>HYPERLINK("#Fundações!A1"," Memória►")</f>
        <v xml:space="preserve"> Memória►</v>
      </c>
      <c r="H1" s="118" t="str">
        <f>HYPERLINK("#TabelaHolder!A1","Tabela Holder►")</f>
        <v>Tabela Holder►</v>
      </c>
      <c r="I1" s="118" t="str">
        <f>HYPERLINK("#TabelaSinapi!A1","Tabela Sinapi►")</f>
        <v>Tabela Sinapi►</v>
      </c>
      <c r="J1" s="660" t="str">
        <f>HYPERLINK("#Menu!A1","Voltar ao Menu►")</f>
        <v>Voltar ao Menu►</v>
      </c>
      <c r="K1" s="660"/>
      <c r="L1" s="118"/>
      <c r="M1" s="119"/>
      <c r="N1" s="120"/>
    </row>
    <row r="2" spans="1:34" ht="16.2" thickBot="1" x14ac:dyDescent="0.35">
      <c r="A2" s="82"/>
      <c r="B2" s="83"/>
      <c r="C2" s="83"/>
      <c r="D2" s="83"/>
      <c r="E2" s="84"/>
      <c r="F2" s="83"/>
      <c r="G2" s="83"/>
      <c r="H2" s="85"/>
      <c r="I2" s="85"/>
      <c r="J2" s="86"/>
      <c r="K2" s="86"/>
      <c r="L2" s="104"/>
      <c r="M2" s="104"/>
      <c r="N2" s="104"/>
      <c r="O2" s="104"/>
      <c r="P2" s="104"/>
      <c r="Q2" s="104"/>
      <c r="R2" s="104"/>
      <c r="S2" s="104"/>
      <c r="T2" s="104"/>
      <c r="U2" s="104"/>
      <c r="V2" s="104"/>
      <c r="W2" s="104"/>
      <c r="X2" s="104"/>
      <c r="Y2" s="104"/>
      <c r="Z2" s="104"/>
      <c r="AA2" s="104"/>
      <c r="AB2" s="104"/>
      <c r="AC2" s="104"/>
      <c r="AD2" s="104"/>
      <c r="AE2" s="104"/>
      <c r="AF2" s="104"/>
      <c r="AG2" s="104"/>
      <c r="AH2" s="104"/>
    </row>
    <row r="3" spans="1:34" s="98" customFormat="1" ht="36.75" customHeight="1" x14ac:dyDescent="0.25">
      <c r="A3" s="650" t="str">
        <f>HYPERLINK("#OrçamentoCusto!A1","Orçamento Custo►")</f>
        <v>Orçamento Custo►</v>
      </c>
      <c r="B3" s="651"/>
      <c r="C3" s="652" t="str">
        <f>HYPERLINK("#OrçamentoVenda!A1","Orçamento Venda►")</f>
        <v>Orçamento Venda►</v>
      </c>
      <c r="D3" s="652"/>
      <c r="E3" s="652"/>
      <c r="F3" s="102"/>
      <c r="G3" s="95"/>
      <c r="H3" s="95"/>
      <c r="I3" s="102"/>
      <c r="J3" s="102"/>
      <c r="K3" s="96"/>
      <c r="L3" s="97"/>
      <c r="M3" s="97"/>
      <c r="O3" s="97"/>
      <c r="P3" s="97"/>
    </row>
    <row r="4" spans="1:34" s="116" customFormat="1" ht="15" customHeight="1" x14ac:dyDescent="0.25">
      <c r="A4" s="112"/>
      <c r="B4" s="112"/>
      <c r="C4" s="112"/>
      <c r="D4" s="112"/>
      <c r="E4" s="112"/>
      <c r="F4" s="113"/>
      <c r="G4" s="112"/>
      <c r="H4" s="112"/>
      <c r="I4" s="113"/>
      <c r="J4" s="113"/>
      <c r="K4" s="114"/>
      <c r="L4" s="115"/>
      <c r="M4" s="115"/>
      <c r="O4" s="115"/>
      <c r="P4" s="115"/>
    </row>
    <row r="5" spans="1:34" ht="39" customHeight="1" thickBot="1" x14ac:dyDescent="0.35">
      <c r="A5" s="653" t="s">
        <v>0</v>
      </c>
      <c r="B5" s="654"/>
      <c r="C5" s="654"/>
      <c r="D5" s="654"/>
      <c r="E5" s="654"/>
      <c r="F5" s="654"/>
      <c r="G5" s="654"/>
      <c r="H5" s="654"/>
      <c r="I5" s="654"/>
      <c r="J5" s="655"/>
    </row>
    <row r="6" spans="1:34" ht="15.6" x14ac:dyDescent="0.3">
      <c r="A6" s="657" t="s">
        <v>1</v>
      </c>
      <c r="B6" s="657"/>
      <c r="C6" s="57"/>
      <c r="D6" s="57"/>
      <c r="E6" s="57"/>
      <c r="F6" s="57"/>
      <c r="G6" s="56"/>
      <c r="H6" s="656" t="s">
        <v>2</v>
      </c>
      <c r="I6" s="656"/>
      <c r="J6" s="111"/>
      <c r="L6" s="648" t="s">
        <v>3</v>
      </c>
      <c r="M6" s="649"/>
    </row>
    <row r="7" spans="1:34" ht="25.5" customHeight="1" thickBot="1" x14ac:dyDescent="0.35">
      <c r="A7" s="662" t="s">
        <v>4</v>
      </c>
      <c r="B7" s="663"/>
      <c r="C7" s="87"/>
      <c r="D7" s="87"/>
      <c r="E7" s="18"/>
      <c r="F7" s="18"/>
      <c r="G7" s="18"/>
      <c r="H7" s="18"/>
      <c r="I7" s="103" t="s">
        <v>5</v>
      </c>
      <c r="J7" s="19"/>
      <c r="L7" s="133" t="s">
        <v>6</v>
      </c>
      <c r="M7" s="133" t="s">
        <v>7</v>
      </c>
    </row>
    <row r="8" spans="1:34" s="17" customFormat="1" ht="18" customHeight="1" x14ac:dyDescent="0.25">
      <c r="A8" s="24">
        <v>1</v>
      </c>
      <c r="B8" s="664" t="s">
        <v>8</v>
      </c>
      <c r="C8" s="665"/>
      <c r="D8" s="665"/>
      <c r="E8" s="665"/>
      <c r="F8" s="665"/>
      <c r="G8" s="665"/>
      <c r="H8" s="665"/>
      <c r="I8" s="665"/>
      <c r="J8" s="666"/>
      <c r="K8" s="15"/>
      <c r="L8" s="107">
        <v>1</v>
      </c>
      <c r="M8" s="107">
        <v>1</v>
      </c>
    </row>
    <row r="9" spans="1:34" s="17" customFormat="1" ht="13.8" x14ac:dyDescent="0.25">
      <c r="A9" s="134" t="s">
        <v>9</v>
      </c>
      <c r="B9" s="47" t="s">
        <v>10</v>
      </c>
      <c r="C9" s="142"/>
      <c r="D9" s="141" t="s">
        <v>11</v>
      </c>
      <c r="E9" s="44">
        <f t="shared" ref="E9:E18" si="0">L9</f>
        <v>0</v>
      </c>
      <c r="F9" s="44">
        <f t="shared" ref="F9:F18" si="1">E9*C9</f>
        <v>0</v>
      </c>
      <c r="G9" s="44">
        <f t="shared" ref="G9:G18" si="2">M9</f>
        <v>0</v>
      </c>
      <c r="H9" s="44">
        <f t="shared" ref="H9:H18" si="3">G9*C9</f>
        <v>0</v>
      </c>
      <c r="I9" s="44">
        <f t="shared" ref="I9:I18" si="4">H9+F9</f>
        <v>0</v>
      </c>
      <c r="J9" s="122" t="e">
        <f t="shared" ref="J9:J18" si="5">I9/$F$167</f>
        <v>#REF!</v>
      </c>
      <c r="K9" s="135"/>
      <c r="L9" s="107"/>
      <c r="M9" s="107"/>
    </row>
    <row r="10" spans="1:34" s="17" customFormat="1" ht="18.75" customHeight="1" x14ac:dyDescent="0.25">
      <c r="A10" s="134" t="s">
        <v>12</v>
      </c>
      <c r="B10" s="47" t="s">
        <v>13</v>
      </c>
      <c r="C10" s="142"/>
      <c r="D10" s="141" t="s">
        <v>11</v>
      </c>
      <c r="E10" s="44">
        <f t="shared" si="0"/>
        <v>0</v>
      </c>
      <c r="F10" s="44">
        <f t="shared" si="1"/>
        <v>0</v>
      </c>
      <c r="G10" s="44">
        <f t="shared" si="2"/>
        <v>0</v>
      </c>
      <c r="H10" s="44">
        <f t="shared" si="3"/>
        <v>0</v>
      </c>
      <c r="I10" s="44">
        <f t="shared" si="4"/>
        <v>0</v>
      </c>
      <c r="J10" s="122" t="e">
        <f t="shared" si="5"/>
        <v>#REF!</v>
      </c>
      <c r="K10" s="135"/>
      <c r="L10" s="107"/>
      <c r="M10" s="107"/>
    </row>
    <row r="11" spans="1:34" s="17" customFormat="1" ht="13.8" x14ac:dyDescent="0.25">
      <c r="A11" s="134" t="s">
        <v>14</v>
      </c>
      <c r="B11" s="47" t="s">
        <v>15</v>
      </c>
      <c r="C11" s="142"/>
      <c r="D11" s="141" t="s">
        <v>11</v>
      </c>
      <c r="E11" s="44">
        <f t="shared" si="0"/>
        <v>0</v>
      </c>
      <c r="F11" s="44">
        <f t="shared" si="1"/>
        <v>0</v>
      </c>
      <c r="G11" s="44">
        <f t="shared" si="2"/>
        <v>0</v>
      </c>
      <c r="H11" s="44">
        <f t="shared" si="3"/>
        <v>0</v>
      </c>
      <c r="I11" s="44">
        <f t="shared" si="4"/>
        <v>0</v>
      </c>
      <c r="J11" s="122" t="e">
        <f t="shared" si="5"/>
        <v>#REF!</v>
      </c>
      <c r="K11" s="135"/>
      <c r="L11" s="123"/>
      <c r="M11" s="123"/>
    </row>
    <row r="12" spans="1:34" s="17" customFormat="1" ht="13.8" x14ac:dyDescent="0.25">
      <c r="A12" s="134" t="s">
        <v>16</v>
      </c>
      <c r="B12" s="47" t="s">
        <v>17</v>
      </c>
      <c r="C12" s="142"/>
      <c r="D12" s="141" t="s">
        <v>11</v>
      </c>
      <c r="E12" s="44">
        <f t="shared" si="0"/>
        <v>0</v>
      </c>
      <c r="F12" s="44">
        <f t="shared" si="1"/>
        <v>0</v>
      </c>
      <c r="G12" s="44">
        <f t="shared" si="2"/>
        <v>0</v>
      </c>
      <c r="H12" s="44">
        <f t="shared" si="3"/>
        <v>0</v>
      </c>
      <c r="I12" s="44">
        <f t="shared" si="4"/>
        <v>0</v>
      </c>
      <c r="J12" s="122" t="e">
        <f t="shared" si="5"/>
        <v>#REF!</v>
      </c>
      <c r="K12" s="135"/>
      <c r="L12" s="108"/>
      <c r="M12" s="108"/>
    </row>
    <row r="13" spans="1:34" s="17" customFormat="1" ht="13.8" x14ac:dyDescent="0.25">
      <c r="A13" s="134" t="s">
        <v>18</v>
      </c>
      <c r="B13" s="47" t="s">
        <v>19</v>
      </c>
      <c r="C13" s="142"/>
      <c r="D13" s="141" t="s">
        <v>11</v>
      </c>
      <c r="E13" s="44">
        <f t="shared" si="0"/>
        <v>0</v>
      </c>
      <c r="F13" s="44">
        <f t="shared" si="1"/>
        <v>0</v>
      </c>
      <c r="G13" s="44">
        <f t="shared" si="2"/>
        <v>0</v>
      </c>
      <c r="H13" s="44">
        <f t="shared" si="3"/>
        <v>0</v>
      </c>
      <c r="I13" s="44">
        <f t="shared" si="4"/>
        <v>0</v>
      </c>
      <c r="J13" s="122" t="e">
        <f t="shared" si="5"/>
        <v>#REF!</v>
      </c>
      <c r="K13" s="135"/>
      <c r="L13" s="108"/>
      <c r="M13" s="108"/>
    </row>
    <row r="14" spans="1:34" s="17" customFormat="1" ht="13.8" x14ac:dyDescent="0.25">
      <c r="A14" s="134" t="s">
        <v>20</v>
      </c>
      <c r="B14" s="58" t="s">
        <v>21</v>
      </c>
      <c r="C14" s="142"/>
      <c r="D14" s="141" t="s">
        <v>11</v>
      </c>
      <c r="E14" s="44">
        <f t="shared" si="0"/>
        <v>0</v>
      </c>
      <c r="F14" s="44">
        <f t="shared" si="1"/>
        <v>0</v>
      </c>
      <c r="G14" s="44">
        <f t="shared" si="2"/>
        <v>0</v>
      </c>
      <c r="H14" s="44">
        <f t="shared" si="3"/>
        <v>0</v>
      </c>
      <c r="I14" s="44">
        <f t="shared" si="4"/>
        <v>0</v>
      </c>
      <c r="J14" s="122" t="e">
        <f t="shared" si="5"/>
        <v>#REF!</v>
      </c>
      <c r="K14" s="135"/>
      <c r="L14" s="108"/>
      <c r="M14" s="108"/>
    </row>
    <row r="15" spans="1:34" s="17" customFormat="1" ht="13.8" x14ac:dyDescent="0.25">
      <c r="A15" s="134" t="s">
        <v>22</v>
      </c>
      <c r="B15" s="58" t="s">
        <v>23</v>
      </c>
      <c r="C15" s="142"/>
      <c r="D15" s="141" t="s">
        <v>11</v>
      </c>
      <c r="E15" s="44">
        <f t="shared" si="0"/>
        <v>0</v>
      </c>
      <c r="F15" s="44">
        <f t="shared" si="1"/>
        <v>0</v>
      </c>
      <c r="G15" s="44">
        <f t="shared" si="2"/>
        <v>0</v>
      </c>
      <c r="H15" s="44">
        <f t="shared" si="3"/>
        <v>0</v>
      </c>
      <c r="I15" s="44">
        <f t="shared" si="4"/>
        <v>0</v>
      </c>
      <c r="J15" s="122" t="e">
        <f t="shared" si="5"/>
        <v>#REF!</v>
      </c>
      <c r="K15" s="135"/>
      <c r="L15" s="108"/>
      <c r="M15" s="108"/>
    </row>
    <row r="16" spans="1:34" s="17" customFormat="1" ht="13.8" x14ac:dyDescent="0.25">
      <c r="A16" s="134" t="s">
        <v>24</v>
      </c>
      <c r="B16" s="58" t="s">
        <v>25</v>
      </c>
      <c r="C16" s="142"/>
      <c r="D16" s="141" t="s">
        <v>11</v>
      </c>
      <c r="E16" s="44">
        <f t="shared" si="0"/>
        <v>0</v>
      </c>
      <c r="F16" s="44">
        <f t="shared" si="1"/>
        <v>0</v>
      </c>
      <c r="G16" s="44">
        <f t="shared" si="2"/>
        <v>0</v>
      </c>
      <c r="H16" s="44">
        <f t="shared" si="3"/>
        <v>0</v>
      </c>
      <c r="I16" s="44">
        <f t="shared" si="4"/>
        <v>0</v>
      </c>
      <c r="J16" s="122" t="e">
        <f t="shared" si="5"/>
        <v>#REF!</v>
      </c>
      <c r="K16" s="135"/>
      <c r="L16" s="108"/>
      <c r="M16" s="108"/>
    </row>
    <row r="17" spans="1:14" s="17" customFormat="1" ht="13.8" x14ac:dyDescent="0.25">
      <c r="A17" s="134" t="s">
        <v>26</v>
      </c>
      <c r="B17" s="58" t="s">
        <v>27</v>
      </c>
      <c r="C17" s="142"/>
      <c r="D17" s="141" t="s">
        <v>11</v>
      </c>
      <c r="E17" s="44">
        <f t="shared" si="0"/>
        <v>0</v>
      </c>
      <c r="F17" s="44">
        <f t="shared" si="1"/>
        <v>0</v>
      </c>
      <c r="G17" s="44">
        <f t="shared" si="2"/>
        <v>0</v>
      </c>
      <c r="H17" s="44">
        <f t="shared" si="3"/>
        <v>0</v>
      </c>
      <c r="I17" s="44">
        <f t="shared" si="4"/>
        <v>0</v>
      </c>
      <c r="J17" s="122" t="e">
        <f t="shared" si="5"/>
        <v>#REF!</v>
      </c>
      <c r="K17" s="135"/>
      <c r="L17" s="108"/>
      <c r="M17" s="108"/>
    </row>
    <row r="18" spans="1:14" s="17" customFormat="1" ht="13.8" x14ac:dyDescent="0.25">
      <c r="A18" s="134" t="s">
        <v>28</v>
      </c>
      <c r="B18" s="47" t="s">
        <v>29</v>
      </c>
      <c r="C18" s="142"/>
      <c r="D18" s="141" t="s">
        <v>11</v>
      </c>
      <c r="E18" s="44">
        <f t="shared" si="0"/>
        <v>0</v>
      </c>
      <c r="F18" s="44">
        <f t="shared" si="1"/>
        <v>0</v>
      </c>
      <c r="G18" s="44">
        <f t="shared" si="2"/>
        <v>0</v>
      </c>
      <c r="H18" s="44">
        <f t="shared" si="3"/>
        <v>0</v>
      </c>
      <c r="I18" s="44">
        <f t="shared" si="4"/>
        <v>0</v>
      </c>
      <c r="J18" s="122" t="e">
        <f t="shared" si="5"/>
        <v>#REF!</v>
      </c>
      <c r="K18" s="135"/>
      <c r="L18" s="108"/>
      <c r="M18" s="108"/>
    </row>
    <row r="19" spans="1:14" s="17" customFormat="1" ht="15" customHeight="1" x14ac:dyDescent="0.25">
      <c r="A19" s="134"/>
      <c r="B19" s="23"/>
      <c r="C19" s="46"/>
      <c r="D19" s="46"/>
      <c r="E19" s="20" t="s">
        <v>30</v>
      </c>
      <c r="F19" s="42">
        <f>SUM(F9:F18)</f>
        <v>0</v>
      </c>
      <c r="G19" s="42"/>
      <c r="H19" s="42">
        <f>SUM(H9:H18)</f>
        <v>0</v>
      </c>
      <c r="I19" s="42">
        <f>SUM(I9:I18)</f>
        <v>0</v>
      </c>
      <c r="J19" s="124" t="e">
        <f>SUM(J9:J18)</f>
        <v>#REF!</v>
      </c>
      <c r="K19" s="135"/>
      <c r="L19" s="108"/>
      <c r="M19" s="108"/>
      <c r="N19" s="125"/>
    </row>
    <row r="20" spans="1:14" s="17" customFormat="1" ht="15" customHeight="1" x14ac:dyDescent="0.25">
      <c r="A20" s="24">
        <v>2</v>
      </c>
      <c r="B20" s="638" t="s">
        <v>31</v>
      </c>
      <c r="C20" s="639"/>
      <c r="D20" s="639"/>
      <c r="E20" s="639"/>
      <c r="F20" s="639"/>
      <c r="G20" s="639"/>
      <c r="H20" s="639"/>
      <c r="I20" s="639"/>
      <c r="J20" s="639"/>
      <c r="K20" s="135"/>
      <c r="L20" s="108"/>
      <c r="M20" s="108"/>
      <c r="N20" s="125"/>
    </row>
    <row r="21" spans="1:14" s="17" customFormat="1" ht="15" customHeight="1" x14ac:dyDescent="0.25">
      <c r="A21" s="134" t="s">
        <v>32</v>
      </c>
      <c r="B21" s="59" t="s">
        <v>33</v>
      </c>
      <c r="C21" s="60">
        <v>1</v>
      </c>
      <c r="D21" s="141" t="s">
        <v>11</v>
      </c>
      <c r="E21" s="44">
        <f>L21</f>
        <v>0</v>
      </c>
      <c r="F21" s="44">
        <f>E21*C21</f>
        <v>0</v>
      </c>
      <c r="G21" s="44">
        <f>M21</f>
        <v>0</v>
      </c>
      <c r="H21" s="44">
        <f>G21*C21</f>
        <v>0</v>
      </c>
      <c r="I21" s="44">
        <f>H21+F21</f>
        <v>0</v>
      </c>
      <c r="J21" s="122" t="e">
        <f>I21/$F$167</f>
        <v>#REF!</v>
      </c>
      <c r="K21" s="135"/>
      <c r="L21" s="108"/>
      <c r="M21" s="108"/>
      <c r="N21" s="125"/>
    </row>
    <row r="22" spans="1:14" s="17" customFormat="1" ht="15" customHeight="1" x14ac:dyDescent="0.25">
      <c r="A22" s="134" t="s">
        <v>34</v>
      </c>
      <c r="B22" s="59" t="s">
        <v>35</v>
      </c>
      <c r="C22" s="60">
        <v>1</v>
      </c>
      <c r="D22" s="141" t="s">
        <v>11</v>
      </c>
      <c r="E22" s="44">
        <f>L22</f>
        <v>0</v>
      </c>
      <c r="F22" s="44">
        <f>E22*C22</f>
        <v>0</v>
      </c>
      <c r="G22" s="44">
        <f>M22</f>
        <v>0</v>
      </c>
      <c r="H22" s="44">
        <f>G22*C22</f>
        <v>0</v>
      </c>
      <c r="I22" s="44">
        <f>H22+F22</f>
        <v>0</v>
      </c>
      <c r="J22" s="122" t="e">
        <f>I22/$F$167</f>
        <v>#REF!</v>
      </c>
      <c r="K22" s="135"/>
      <c r="L22" s="108"/>
      <c r="M22" s="108"/>
      <c r="N22" s="125"/>
    </row>
    <row r="23" spans="1:14" s="17" customFormat="1" ht="15" customHeight="1" x14ac:dyDescent="0.25">
      <c r="A23" s="134"/>
      <c r="B23" s="59"/>
      <c r="C23" s="60"/>
      <c r="D23" s="61"/>
      <c r="E23" s="20" t="s">
        <v>30</v>
      </c>
      <c r="F23" s="42">
        <f>SUM(F21:F22)</f>
        <v>0</v>
      </c>
      <c r="G23" s="42"/>
      <c r="H23" s="42">
        <f>SUM(H21:H22)</f>
        <v>0</v>
      </c>
      <c r="I23" s="42">
        <f>SUM(I21:I22)</f>
        <v>0</v>
      </c>
      <c r="J23" s="124" t="e">
        <f>SUM(J21:J22)</f>
        <v>#REF!</v>
      </c>
      <c r="K23" s="135"/>
      <c r="L23" s="108"/>
      <c r="M23" s="108"/>
      <c r="N23" s="125"/>
    </row>
    <row r="24" spans="1:14" s="17" customFormat="1" ht="15" customHeight="1" x14ac:dyDescent="0.25">
      <c r="A24" s="24">
        <v>3</v>
      </c>
      <c r="B24" s="638" t="s">
        <v>36</v>
      </c>
      <c r="C24" s="639"/>
      <c r="D24" s="639"/>
      <c r="E24" s="639"/>
      <c r="F24" s="639"/>
      <c r="G24" s="639"/>
      <c r="H24" s="639"/>
      <c r="I24" s="639"/>
      <c r="J24" s="639"/>
      <c r="K24" s="135"/>
      <c r="L24" s="126"/>
      <c r="M24" s="126"/>
      <c r="N24" s="125"/>
    </row>
    <row r="25" spans="1:14" s="17" customFormat="1" ht="13.8" x14ac:dyDescent="0.25">
      <c r="A25" s="134" t="s">
        <v>37</v>
      </c>
      <c r="B25" s="47" t="s">
        <v>38</v>
      </c>
      <c r="C25" s="142"/>
      <c r="D25" s="141" t="s">
        <v>39</v>
      </c>
      <c r="E25" s="44">
        <f>L25</f>
        <v>0</v>
      </c>
      <c r="F25" s="44">
        <f>E25*C25</f>
        <v>0</v>
      </c>
      <c r="G25" s="44">
        <f>M25</f>
        <v>0</v>
      </c>
      <c r="H25" s="44">
        <f>G25*C25</f>
        <v>0</v>
      </c>
      <c r="I25" s="44">
        <f>H25+F25</f>
        <v>0</v>
      </c>
      <c r="J25" s="122" t="e">
        <f>I25/$F$167</f>
        <v>#REF!</v>
      </c>
      <c r="K25" s="55"/>
      <c r="L25" s="108"/>
      <c r="M25" s="108"/>
      <c r="N25" s="125"/>
    </row>
    <row r="26" spans="1:14" s="17" customFormat="1" ht="13.8" x14ac:dyDescent="0.25">
      <c r="A26" s="134" t="s">
        <v>40</v>
      </c>
      <c r="B26" s="47" t="s">
        <v>41</v>
      </c>
      <c r="C26" s="314">
        <v>420</v>
      </c>
      <c r="D26" s="21" t="s">
        <v>42</v>
      </c>
      <c r="E26" s="44">
        <f>L26</f>
        <v>0</v>
      </c>
      <c r="F26" s="44">
        <f>E26*C26</f>
        <v>0</v>
      </c>
      <c r="G26" s="44">
        <f>M26</f>
        <v>0</v>
      </c>
      <c r="H26" s="44">
        <f>G26*C26</f>
        <v>0</v>
      </c>
      <c r="I26" s="44">
        <f>H26+F26</f>
        <v>0</v>
      </c>
      <c r="J26" s="122" t="e">
        <f>I26/$F$167</f>
        <v>#REF!</v>
      </c>
      <c r="K26" s="136"/>
      <c r="L26" s="108"/>
      <c r="M26" s="108"/>
      <c r="N26" s="125"/>
    </row>
    <row r="27" spans="1:14" s="17" customFormat="1" ht="13.8" x14ac:dyDescent="0.25">
      <c r="A27" s="134" t="s">
        <v>43</v>
      </c>
      <c r="B27" s="47" t="s">
        <v>44</v>
      </c>
      <c r="C27" s="144">
        <f>120*2.2</f>
        <v>264</v>
      </c>
      <c r="D27" s="21" t="s">
        <v>42</v>
      </c>
      <c r="E27" s="44">
        <f>L27</f>
        <v>0</v>
      </c>
      <c r="F27" s="44">
        <f>E27*C27</f>
        <v>0</v>
      </c>
      <c r="G27" s="44">
        <f>M27</f>
        <v>0</v>
      </c>
      <c r="H27" s="44">
        <f>G27*C27</f>
        <v>0</v>
      </c>
      <c r="I27" s="44">
        <f>H27+F27</f>
        <v>0</v>
      </c>
      <c r="J27" s="122" t="e">
        <f>I27/$F$167</f>
        <v>#REF!</v>
      </c>
      <c r="K27" s="136"/>
      <c r="L27" s="108"/>
      <c r="M27" s="108"/>
      <c r="N27" s="125"/>
    </row>
    <row r="28" spans="1:14" s="17" customFormat="1" ht="13.8" x14ac:dyDescent="0.25">
      <c r="A28" s="134" t="s">
        <v>45</v>
      </c>
      <c r="B28" s="47" t="s">
        <v>46</v>
      </c>
      <c r="C28" s="314">
        <v>1</v>
      </c>
      <c r="D28" s="21" t="s">
        <v>11</v>
      </c>
      <c r="E28" s="44">
        <f>L28</f>
        <v>0</v>
      </c>
      <c r="F28" s="44">
        <f>E28*C28</f>
        <v>0</v>
      </c>
      <c r="G28" s="44">
        <f>M28</f>
        <v>0</v>
      </c>
      <c r="H28" s="44">
        <f>G28*C28</f>
        <v>0</v>
      </c>
      <c r="I28" s="44">
        <f>H28+F28</f>
        <v>0</v>
      </c>
      <c r="J28" s="122" t="e">
        <f>I28/$F$167</f>
        <v>#REF!</v>
      </c>
      <c r="K28" s="136"/>
      <c r="L28" s="108"/>
      <c r="M28" s="108"/>
      <c r="N28" s="125"/>
    </row>
    <row r="29" spans="1:14" s="17" customFormat="1" ht="13.8" x14ac:dyDescent="0.25">
      <c r="A29" s="134"/>
      <c r="B29" s="23"/>
      <c r="C29" s="46"/>
      <c r="D29" s="46"/>
      <c r="E29" s="20" t="s">
        <v>30</v>
      </c>
      <c r="F29" s="42">
        <f>SUM(F25:F28)</f>
        <v>0</v>
      </c>
      <c r="G29" s="42"/>
      <c r="H29" s="42">
        <f>SUM(H25:H28)</f>
        <v>0</v>
      </c>
      <c r="I29" s="42">
        <f>SUM(I25:I28)</f>
        <v>0</v>
      </c>
      <c r="J29" s="124" t="e">
        <f>SUM(J25:J28)</f>
        <v>#REF!</v>
      </c>
      <c r="K29" s="26"/>
      <c r="L29" s="108"/>
      <c r="M29" s="108"/>
      <c r="N29" s="125"/>
    </row>
    <row r="30" spans="1:14" s="17" customFormat="1" x14ac:dyDescent="0.25">
      <c r="A30" s="137">
        <v>4</v>
      </c>
      <c r="B30" s="643" t="s">
        <v>47</v>
      </c>
      <c r="C30" s="644"/>
      <c r="D30" s="644"/>
      <c r="E30" s="644"/>
      <c r="F30" s="644"/>
      <c r="G30" s="644"/>
      <c r="H30" s="644"/>
      <c r="I30" s="644"/>
      <c r="J30" s="644"/>
      <c r="K30" s="138"/>
      <c r="L30" s="127"/>
      <c r="M30" s="108"/>
      <c r="N30" s="125"/>
    </row>
    <row r="31" spans="1:14" s="17" customFormat="1" x14ac:dyDescent="0.25">
      <c r="A31" s="137"/>
      <c r="B31" s="658" t="s">
        <v>48</v>
      </c>
      <c r="C31" s="659"/>
      <c r="D31" s="659"/>
      <c r="E31" s="659"/>
      <c r="F31" s="659"/>
      <c r="G31" s="659"/>
      <c r="H31" s="659"/>
      <c r="I31" s="659"/>
      <c r="J31" s="659"/>
      <c r="K31" s="138"/>
      <c r="L31" s="127"/>
      <c r="M31" s="108"/>
      <c r="N31" s="125"/>
    </row>
    <row r="32" spans="1:14" s="17" customFormat="1" ht="27.6" x14ac:dyDescent="0.25">
      <c r="A32" s="139" t="s">
        <v>49</v>
      </c>
      <c r="B32" s="47" t="s">
        <v>50</v>
      </c>
      <c r="C32" s="142" t="e">
        <f>Fundações!#REF!*1.1*2</f>
        <v>#REF!</v>
      </c>
      <c r="D32" s="141" t="s">
        <v>51</v>
      </c>
      <c r="E32" s="44">
        <f>L32</f>
        <v>0</v>
      </c>
      <c r="F32" s="44" t="e">
        <f>E32*C32</f>
        <v>#REF!</v>
      </c>
      <c r="G32" s="44">
        <f>M32</f>
        <v>0</v>
      </c>
      <c r="H32" s="44" t="e">
        <f>G32*C32</f>
        <v>#REF!</v>
      </c>
      <c r="I32" s="44" t="e">
        <f>H32+F32</f>
        <v>#REF!</v>
      </c>
      <c r="J32" s="122" t="e">
        <f>I32/$F$167</f>
        <v>#REF!</v>
      </c>
      <c r="K32" s="136"/>
      <c r="L32" s="127"/>
      <c r="M32" s="108"/>
      <c r="N32" s="125"/>
    </row>
    <row r="33" spans="1:14" s="17" customFormat="1" ht="27.6" x14ac:dyDescent="0.25">
      <c r="A33" s="139" t="s">
        <v>52</v>
      </c>
      <c r="B33" s="47" t="s">
        <v>53</v>
      </c>
      <c r="C33" s="142" t="e">
        <f>Fundações!#REF!*1.1*2</f>
        <v>#REF!</v>
      </c>
      <c r="D33" s="141" t="s">
        <v>39</v>
      </c>
      <c r="E33" s="44">
        <f>L33</f>
        <v>0</v>
      </c>
      <c r="F33" s="44" t="e">
        <f>E33*C33</f>
        <v>#REF!</v>
      </c>
      <c r="G33" s="44">
        <f>M33</f>
        <v>0</v>
      </c>
      <c r="H33" s="44" t="e">
        <f>G33*C33</f>
        <v>#REF!</v>
      </c>
      <c r="I33" s="44" t="e">
        <f>H33+F33</f>
        <v>#REF!</v>
      </c>
      <c r="J33" s="122" t="e">
        <f>I33/$F$167</f>
        <v>#REF!</v>
      </c>
      <c r="K33" s="136"/>
      <c r="L33" s="127"/>
      <c r="M33" s="108"/>
      <c r="N33" s="125"/>
    </row>
    <row r="34" spans="1:14" s="17" customFormat="1" ht="27.6" x14ac:dyDescent="0.25">
      <c r="A34" s="139" t="s">
        <v>54</v>
      </c>
      <c r="B34" s="47" t="s">
        <v>55</v>
      </c>
      <c r="C34" s="142" t="e">
        <f>Fundações!#REF!*1.1*2</f>
        <v>#REF!</v>
      </c>
      <c r="D34" s="141" t="s">
        <v>42</v>
      </c>
      <c r="E34" s="44">
        <f>L34</f>
        <v>0</v>
      </c>
      <c r="F34" s="44" t="e">
        <f>E34*C34</f>
        <v>#REF!</v>
      </c>
      <c r="G34" s="44">
        <f>M34</f>
        <v>0</v>
      </c>
      <c r="H34" s="44" t="e">
        <f>G34*C34</f>
        <v>#REF!</v>
      </c>
      <c r="I34" s="44" t="e">
        <f>H34+F34</f>
        <v>#REF!</v>
      </c>
      <c r="J34" s="122" t="e">
        <f>I34/$F$167</f>
        <v>#REF!</v>
      </c>
      <c r="K34" s="136"/>
      <c r="L34" s="127"/>
      <c r="M34" s="108"/>
      <c r="N34" s="125"/>
    </row>
    <row r="35" spans="1:14" s="17" customFormat="1" ht="27.6" x14ac:dyDescent="0.25">
      <c r="A35" s="139" t="s">
        <v>56</v>
      </c>
      <c r="B35" s="47" t="s">
        <v>57</v>
      </c>
      <c r="C35" s="142" t="e">
        <f>Fundações!#REF!*1.1*2</f>
        <v>#REF!</v>
      </c>
      <c r="D35" s="141" t="s">
        <v>51</v>
      </c>
      <c r="E35" s="44">
        <f>L35</f>
        <v>0</v>
      </c>
      <c r="F35" s="44" t="e">
        <f>E35*C35</f>
        <v>#REF!</v>
      </c>
      <c r="G35" s="44">
        <f>M35</f>
        <v>0</v>
      </c>
      <c r="H35" s="44" t="e">
        <f>G35*C35</f>
        <v>#REF!</v>
      </c>
      <c r="I35" s="44" t="e">
        <f>H35+F35</f>
        <v>#REF!</v>
      </c>
      <c r="J35" s="122" t="e">
        <f>I35/$F$167</f>
        <v>#REF!</v>
      </c>
      <c r="K35" s="136"/>
      <c r="L35" s="127"/>
      <c r="M35" s="108"/>
      <c r="N35" s="125"/>
    </row>
    <row r="36" spans="1:14" s="17" customFormat="1" ht="13.8" x14ac:dyDescent="0.25">
      <c r="A36" s="139" t="s">
        <v>58</v>
      </c>
      <c r="B36" s="47" t="s">
        <v>59</v>
      </c>
      <c r="C36" s="142" t="e">
        <f>Fundações!#REF!*1.1*2</f>
        <v>#REF!</v>
      </c>
      <c r="D36" s="141" t="s">
        <v>39</v>
      </c>
      <c r="E36" s="44">
        <f>L36</f>
        <v>0</v>
      </c>
      <c r="F36" s="44" t="e">
        <f>E36*C36</f>
        <v>#REF!</v>
      </c>
      <c r="G36" s="44">
        <f>M36</f>
        <v>0</v>
      </c>
      <c r="H36" s="44" t="e">
        <f>G36*C36</f>
        <v>#REF!</v>
      </c>
      <c r="I36" s="44" t="e">
        <f>H36+F36</f>
        <v>#REF!</v>
      </c>
      <c r="J36" s="122" t="e">
        <f>I36/$F$167</f>
        <v>#REF!</v>
      </c>
      <c r="K36" s="136"/>
      <c r="L36" s="127"/>
      <c r="M36" s="108"/>
      <c r="N36" s="125"/>
    </row>
    <row r="37" spans="1:14" s="17" customFormat="1" ht="13.8" x14ac:dyDescent="0.25">
      <c r="A37" s="139"/>
      <c r="B37" s="658" t="s">
        <v>60</v>
      </c>
      <c r="C37" s="659"/>
      <c r="D37" s="659"/>
      <c r="E37" s="659"/>
      <c r="F37" s="659"/>
      <c r="G37" s="659"/>
      <c r="H37" s="659"/>
      <c r="I37" s="659"/>
      <c r="J37" s="659"/>
      <c r="K37" s="136"/>
      <c r="L37" s="127"/>
      <c r="M37" s="108"/>
      <c r="N37" s="125"/>
    </row>
    <row r="38" spans="1:14" s="17" customFormat="1" ht="27.6" x14ac:dyDescent="0.25">
      <c r="A38" s="139" t="s">
        <v>61</v>
      </c>
      <c r="B38" s="47" t="s">
        <v>50</v>
      </c>
      <c r="C38" s="142">
        <v>200</v>
      </c>
      <c r="D38" s="141" t="s">
        <v>51</v>
      </c>
      <c r="E38" s="44">
        <f t="shared" ref="E38:E45" si="6">L38</f>
        <v>0</v>
      </c>
      <c r="F38" s="44">
        <f t="shared" ref="F38:F45" si="7">E38*C38</f>
        <v>0</v>
      </c>
      <c r="G38" s="44">
        <f t="shared" ref="G38:G45" si="8">M38</f>
        <v>0</v>
      </c>
      <c r="H38" s="44">
        <f t="shared" ref="H38:H45" si="9">G38*C38</f>
        <v>0</v>
      </c>
      <c r="I38" s="44">
        <f t="shared" ref="I38:I45" si="10">H38+F38</f>
        <v>0</v>
      </c>
      <c r="J38" s="122" t="e">
        <f t="shared" ref="J38:J45" si="11">I38/$F$167</f>
        <v>#REF!</v>
      </c>
      <c r="K38" s="136"/>
      <c r="L38" s="127"/>
      <c r="M38" s="108"/>
      <c r="N38" s="125"/>
    </row>
    <row r="39" spans="1:14" s="17" customFormat="1" ht="27.6" x14ac:dyDescent="0.25">
      <c r="A39" s="139" t="s">
        <v>62</v>
      </c>
      <c r="B39" s="47" t="s">
        <v>63</v>
      </c>
      <c r="C39" s="142">
        <v>4</v>
      </c>
      <c r="D39" s="141" t="s">
        <v>39</v>
      </c>
      <c r="E39" s="44">
        <f t="shared" si="6"/>
        <v>0</v>
      </c>
      <c r="F39" s="44">
        <f t="shared" si="7"/>
        <v>0</v>
      </c>
      <c r="G39" s="44">
        <f t="shared" si="8"/>
        <v>0</v>
      </c>
      <c r="H39" s="44">
        <f t="shared" si="9"/>
        <v>0</v>
      </c>
      <c r="I39" s="44">
        <f t="shared" si="10"/>
        <v>0</v>
      </c>
      <c r="J39" s="122" t="e">
        <f t="shared" si="11"/>
        <v>#REF!</v>
      </c>
      <c r="K39" s="136"/>
      <c r="L39" s="127"/>
      <c r="M39" s="108"/>
      <c r="N39" s="125"/>
    </row>
    <row r="40" spans="1:14" s="17" customFormat="1" ht="13.8" x14ac:dyDescent="0.25">
      <c r="A40" s="139" t="s">
        <v>64</v>
      </c>
      <c r="B40" s="47" t="s">
        <v>65</v>
      </c>
      <c r="C40" s="142">
        <v>10</v>
      </c>
      <c r="D40" s="141" t="s">
        <v>42</v>
      </c>
      <c r="E40" s="44">
        <f t="shared" si="6"/>
        <v>0</v>
      </c>
      <c r="F40" s="44">
        <f t="shared" si="7"/>
        <v>0</v>
      </c>
      <c r="G40" s="44">
        <f t="shared" si="8"/>
        <v>0</v>
      </c>
      <c r="H40" s="44">
        <f t="shared" si="9"/>
        <v>0</v>
      </c>
      <c r="I40" s="44">
        <f t="shared" si="10"/>
        <v>0</v>
      </c>
      <c r="J40" s="122" t="e">
        <f t="shared" si="11"/>
        <v>#REF!</v>
      </c>
      <c r="K40" s="136"/>
      <c r="L40" s="127"/>
      <c r="M40" s="108"/>
      <c r="N40" s="125"/>
    </row>
    <row r="41" spans="1:14" s="17" customFormat="1" ht="27.6" x14ac:dyDescent="0.25">
      <c r="A41" s="139" t="s">
        <v>66</v>
      </c>
      <c r="B41" s="47" t="s">
        <v>57</v>
      </c>
      <c r="C41" s="142">
        <v>140</v>
      </c>
      <c r="D41" s="141" t="s">
        <v>51</v>
      </c>
      <c r="E41" s="44">
        <f t="shared" si="6"/>
        <v>0</v>
      </c>
      <c r="F41" s="44">
        <f t="shared" si="7"/>
        <v>0</v>
      </c>
      <c r="G41" s="44">
        <f t="shared" si="8"/>
        <v>0</v>
      </c>
      <c r="H41" s="44">
        <f t="shared" si="9"/>
        <v>0</v>
      </c>
      <c r="I41" s="44">
        <f t="shared" si="10"/>
        <v>0</v>
      </c>
      <c r="J41" s="122" t="e">
        <f t="shared" si="11"/>
        <v>#REF!</v>
      </c>
      <c r="K41" s="136"/>
      <c r="L41" s="127"/>
      <c r="M41" s="108"/>
      <c r="N41" s="125"/>
    </row>
    <row r="42" spans="1:14" s="17" customFormat="1" ht="27.6" x14ac:dyDescent="0.25">
      <c r="A42" s="139" t="s">
        <v>67</v>
      </c>
      <c r="B42" s="47" t="s">
        <v>68</v>
      </c>
      <c r="C42" s="142">
        <v>2</v>
      </c>
      <c r="D42" s="141" t="s">
        <v>39</v>
      </c>
      <c r="E42" s="44">
        <f t="shared" si="6"/>
        <v>0</v>
      </c>
      <c r="F42" s="44">
        <f t="shared" si="7"/>
        <v>0</v>
      </c>
      <c r="G42" s="44">
        <f t="shared" si="8"/>
        <v>0</v>
      </c>
      <c r="H42" s="44">
        <f t="shared" si="9"/>
        <v>0</v>
      </c>
      <c r="I42" s="44">
        <f t="shared" si="10"/>
        <v>0</v>
      </c>
      <c r="J42" s="122" t="e">
        <f t="shared" si="11"/>
        <v>#REF!</v>
      </c>
      <c r="K42" s="136"/>
      <c r="L42" s="127"/>
      <c r="M42" s="108"/>
      <c r="N42" s="125"/>
    </row>
    <row r="43" spans="1:14" s="17" customFormat="1" ht="13.8" x14ac:dyDescent="0.25">
      <c r="A43" s="139" t="s">
        <v>69</v>
      </c>
      <c r="B43" s="47" t="s">
        <v>70</v>
      </c>
      <c r="C43" s="142">
        <v>26.5</v>
      </c>
      <c r="D43" s="141" t="s">
        <v>42</v>
      </c>
      <c r="E43" s="44">
        <f t="shared" si="6"/>
        <v>0</v>
      </c>
      <c r="F43" s="44">
        <f t="shared" si="7"/>
        <v>0</v>
      </c>
      <c r="G43" s="44">
        <f t="shared" si="8"/>
        <v>0</v>
      </c>
      <c r="H43" s="44">
        <f t="shared" si="9"/>
        <v>0</v>
      </c>
      <c r="I43" s="44">
        <f t="shared" si="10"/>
        <v>0</v>
      </c>
      <c r="J43" s="122" t="e">
        <f t="shared" si="11"/>
        <v>#REF!</v>
      </c>
      <c r="K43" s="136"/>
      <c r="L43" s="127"/>
      <c r="M43" s="108"/>
      <c r="N43" s="125"/>
    </row>
    <row r="44" spans="1:14" s="17" customFormat="1" ht="27.6" x14ac:dyDescent="0.25">
      <c r="A44" s="139" t="s">
        <v>71</v>
      </c>
      <c r="B44" s="47" t="s">
        <v>72</v>
      </c>
      <c r="C44" s="142">
        <v>120</v>
      </c>
      <c r="D44" s="141" t="s">
        <v>51</v>
      </c>
      <c r="E44" s="44">
        <f t="shared" si="6"/>
        <v>0</v>
      </c>
      <c r="F44" s="44">
        <f t="shared" si="7"/>
        <v>0</v>
      </c>
      <c r="G44" s="44">
        <f t="shared" si="8"/>
        <v>0</v>
      </c>
      <c r="H44" s="44">
        <f t="shared" si="9"/>
        <v>0</v>
      </c>
      <c r="I44" s="44">
        <f t="shared" si="10"/>
        <v>0</v>
      </c>
      <c r="J44" s="122" t="e">
        <f t="shared" si="11"/>
        <v>#REF!</v>
      </c>
      <c r="K44" s="136"/>
      <c r="L44" s="127"/>
      <c r="M44" s="108"/>
      <c r="N44" s="125"/>
    </row>
    <row r="45" spans="1:14" s="17" customFormat="1" ht="27.6" x14ac:dyDescent="0.25">
      <c r="A45" s="139" t="s">
        <v>73</v>
      </c>
      <c r="B45" s="47" t="s">
        <v>74</v>
      </c>
      <c r="C45" s="142">
        <v>2</v>
      </c>
      <c r="D45" s="141" t="s">
        <v>39</v>
      </c>
      <c r="E45" s="44">
        <f t="shared" si="6"/>
        <v>0</v>
      </c>
      <c r="F45" s="44">
        <f t="shared" si="7"/>
        <v>0</v>
      </c>
      <c r="G45" s="44">
        <f t="shared" si="8"/>
        <v>0</v>
      </c>
      <c r="H45" s="44">
        <f t="shared" si="9"/>
        <v>0</v>
      </c>
      <c r="I45" s="44">
        <f t="shared" si="10"/>
        <v>0</v>
      </c>
      <c r="J45" s="122" t="e">
        <f t="shared" si="11"/>
        <v>#REF!</v>
      </c>
      <c r="K45" s="136"/>
      <c r="L45" s="127"/>
      <c r="M45" s="108"/>
      <c r="N45" s="125"/>
    </row>
    <row r="46" spans="1:14" s="17" customFormat="1" ht="13.8" x14ac:dyDescent="0.25">
      <c r="A46" s="139"/>
      <c r="B46" s="47"/>
      <c r="C46" s="142"/>
      <c r="D46" s="141"/>
      <c r="E46" s="45" t="s">
        <v>30</v>
      </c>
      <c r="F46" s="43" t="e">
        <f>SUM(F32:F45)</f>
        <v>#REF!</v>
      </c>
      <c r="G46" s="43"/>
      <c r="H46" s="43" t="e">
        <f>SUM(H32:H45)</f>
        <v>#REF!</v>
      </c>
      <c r="I46" s="43" t="e">
        <f>SUM(I32:I45)</f>
        <v>#REF!</v>
      </c>
      <c r="J46" s="128" t="e">
        <f>SUM(J32:J45)</f>
        <v>#REF!</v>
      </c>
      <c r="K46" s="136"/>
      <c r="L46" s="108"/>
      <c r="M46" s="108"/>
      <c r="N46" s="125"/>
    </row>
    <row r="47" spans="1:14" s="17" customFormat="1" ht="13.8" x14ac:dyDescent="0.25">
      <c r="A47" s="137">
        <v>5</v>
      </c>
      <c r="B47" s="643" t="s">
        <v>75</v>
      </c>
      <c r="C47" s="644"/>
      <c r="D47" s="644"/>
      <c r="E47" s="644"/>
      <c r="F47" s="644"/>
      <c r="G47" s="644"/>
      <c r="H47" s="644"/>
      <c r="I47" s="644"/>
      <c r="J47" s="644"/>
      <c r="K47" s="136"/>
      <c r="L47" s="108"/>
      <c r="M47" s="108"/>
      <c r="N47" s="125"/>
    </row>
    <row r="48" spans="1:14" s="17" customFormat="1" ht="13.8" x14ac:dyDescent="0.25">
      <c r="A48" s="139" t="s">
        <v>76</v>
      </c>
      <c r="B48" s="47" t="s">
        <v>77</v>
      </c>
      <c r="C48" s="142">
        <v>200</v>
      </c>
      <c r="D48" s="141" t="s">
        <v>42</v>
      </c>
      <c r="E48" s="44">
        <f>L48</f>
        <v>0</v>
      </c>
      <c r="F48" s="44">
        <f>E48*C48</f>
        <v>0</v>
      </c>
      <c r="G48" s="44">
        <f>M48</f>
        <v>0</v>
      </c>
      <c r="H48" s="44">
        <f>G48*C48</f>
        <v>0</v>
      </c>
      <c r="I48" s="44">
        <f>H48+F48</f>
        <v>0</v>
      </c>
      <c r="J48" s="122" t="e">
        <f>I48/$F$167</f>
        <v>#REF!</v>
      </c>
      <c r="K48" s="136"/>
      <c r="L48" s="108"/>
      <c r="M48" s="108"/>
      <c r="N48" s="125"/>
    </row>
    <row r="49" spans="1:14" s="17" customFormat="1" ht="41.4" x14ac:dyDescent="0.25">
      <c r="A49" s="139" t="s">
        <v>78</v>
      </c>
      <c r="B49" s="47" t="s">
        <v>79</v>
      </c>
      <c r="C49" s="142">
        <v>102</v>
      </c>
      <c r="D49" s="141" t="s">
        <v>42</v>
      </c>
      <c r="E49" s="44">
        <f>L49</f>
        <v>0</v>
      </c>
      <c r="F49" s="44">
        <f>E49*C49</f>
        <v>0</v>
      </c>
      <c r="G49" s="44">
        <f>M49</f>
        <v>0</v>
      </c>
      <c r="H49" s="44">
        <f>G49*C49</f>
        <v>0</v>
      </c>
      <c r="I49" s="44">
        <f>H49+F49</f>
        <v>0</v>
      </c>
      <c r="J49" s="122" t="e">
        <f>I49/$F$167</f>
        <v>#REF!</v>
      </c>
      <c r="K49" s="136"/>
      <c r="L49" s="108"/>
      <c r="M49" s="108"/>
      <c r="N49" s="125"/>
    </row>
    <row r="50" spans="1:14" s="17" customFormat="1" ht="27.6" x14ac:dyDescent="0.25">
      <c r="A50" s="139" t="s">
        <v>80</v>
      </c>
      <c r="B50" s="47" t="s">
        <v>81</v>
      </c>
      <c r="C50" s="142">
        <v>110</v>
      </c>
      <c r="D50" s="141" t="s">
        <v>42</v>
      </c>
      <c r="E50" s="44">
        <f>L50</f>
        <v>0</v>
      </c>
      <c r="F50" s="44">
        <f>E50*C50</f>
        <v>0</v>
      </c>
      <c r="G50" s="44">
        <f>M50</f>
        <v>0</v>
      </c>
      <c r="H50" s="44">
        <f>G50*C50</f>
        <v>0</v>
      </c>
      <c r="I50" s="44">
        <f>H50+F50</f>
        <v>0</v>
      </c>
      <c r="J50" s="122" t="e">
        <f>I50/$F$167</f>
        <v>#REF!</v>
      </c>
      <c r="K50" s="136"/>
      <c r="L50" s="108"/>
      <c r="M50" s="108"/>
      <c r="N50" s="125"/>
    </row>
    <row r="51" spans="1:14" s="17" customFormat="1" ht="55.2" x14ac:dyDescent="0.25">
      <c r="A51" s="139" t="s">
        <v>82</v>
      </c>
      <c r="B51" s="47" t="s">
        <v>83</v>
      </c>
      <c r="C51" s="142">
        <f>75*1.1</f>
        <v>82.5</v>
      </c>
      <c r="D51" s="141" t="s">
        <v>42</v>
      </c>
      <c r="E51" s="44">
        <f>L51</f>
        <v>0</v>
      </c>
      <c r="F51" s="44">
        <f>E51*C51</f>
        <v>0</v>
      </c>
      <c r="G51" s="44">
        <f>M51</f>
        <v>0</v>
      </c>
      <c r="H51" s="44">
        <f>G51*C51</f>
        <v>0</v>
      </c>
      <c r="I51" s="44">
        <f>H51+F51</f>
        <v>0</v>
      </c>
      <c r="J51" s="122" t="e">
        <f>I51/$F$167</f>
        <v>#REF!</v>
      </c>
      <c r="K51" s="136"/>
      <c r="L51" s="108"/>
      <c r="M51" s="108"/>
      <c r="N51" s="125"/>
    </row>
    <row r="52" spans="1:14" s="17" customFormat="1" ht="13.8" x14ac:dyDescent="0.25">
      <c r="A52" s="27"/>
      <c r="B52" s="29"/>
      <c r="C52" s="48"/>
      <c r="D52" s="48"/>
      <c r="E52" s="45" t="s">
        <v>30</v>
      </c>
      <c r="F52" s="43">
        <f>SUM(F48:F51)</f>
        <v>0</v>
      </c>
      <c r="G52" s="43"/>
      <c r="H52" s="43">
        <f>SUM(H48:H51)</f>
        <v>0</v>
      </c>
      <c r="I52" s="43">
        <f>SUM(I48:I51)</f>
        <v>0</v>
      </c>
      <c r="J52" s="128" t="e">
        <f>SUM(J48:J51)</f>
        <v>#REF!</v>
      </c>
      <c r="K52" s="26"/>
      <c r="L52" s="108"/>
      <c r="M52" s="108"/>
      <c r="N52" s="125"/>
    </row>
    <row r="53" spans="1:14" s="17" customFormat="1" x14ac:dyDescent="0.25">
      <c r="A53" s="137">
        <v>6</v>
      </c>
      <c r="B53" s="643" t="s">
        <v>84</v>
      </c>
      <c r="C53" s="644"/>
      <c r="D53" s="644"/>
      <c r="E53" s="644"/>
      <c r="F53" s="644"/>
      <c r="G53" s="644"/>
      <c r="H53" s="644"/>
      <c r="I53" s="644"/>
      <c r="J53" s="644"/>
      <c r="K53" s="138"/>
      <c r="L53" s="108"/>
      <c r="M53" s="108"/>
      <c r="N53" s="125"/>
    </row>
    <row r="54" spans="1:14" s="17" customFormat="1" x14ac:dyDescent="0.25">
      <c r="A54" s="137"/>
      <c r="B54" s="658" t="s">
        <v>48</v>
      </c>
      <c r="C54" s="659"/>
      <c r="D54" s="659"/>
      <c r="E54" s="659"/>
      <c r="F54" s="659"/>
      <c r="G54" s="659"/>
      <c r="H54" s="659"/>
      <c r="I54" s="659"/>
      <c r="J54" s="659"/>
      <c r="K54" s="138"/>
      <c r="L54" s="108"/>
      <c r="M54" s="108"/>
      <c r="N54" s="125"/>
    </row>
    <row r="55" spans="1:14" s="17" customFormat="1" ht="27.6" x14ac:dyDescent="0.25">
      <c r="A55" s="139" t="s">
        <v>85</v>
      </c>
      <c r="B55" s="47" t="s">
        <v>86</v>
      </c>
      <c r="C55" s="142">
        <f>J4*1.8</f>
        <v>0</v>
      </c>
      <c r="D55" s="141" t="s">
        <v>42</v>
      </c>
      <c r="E55" s="44">
        <f>L55</f>
        <v>0</v>
      </c>
      <c r="F55" s="44">
        <f>E55*C55</f>
        <v>0</v>
      </c>
      <c r="G55" s="44">
        <f>M55</f>
        <v>0</v>
      </c>
      <c r="H55" s="44">
        <f>G55*C55</f>
        <v>0</v>
      </c>
      <c r="I55" s="44">
        <f>H55+F55</f>
        <v>0</v>
      </c>
      <c r="J55" s="122" t="e">
        <f>I55/$F$167</f>
        <v>#REF!</v>
      </c>
      <c r="K55" s="136"/>
      <c r="L55" s="127"/>
      <c r="M55" s="108"/>
      <c r="N55" s="125"/>
    </row>
    <row r="56" spans="1:14" s="17" customFormat="1" ht="13.8" x14ac:dyDescent="0.25">
      <c r="A56" s="139" t="s">
        <v>87</v>
      </c>
      <c r="B56" s="47" t="s">
        <v>88</v>
      </c>
      <c r="C56" s="142" t="e">
        <f>#REF!*1.1</f>
        <v>#REF!</v>
      </c>
      <c r="D56" s="141" t="s">
        <v>51</v>
      </c>
      <c r="E56" s="44">
        <f>L56</f>
        <v>0</v>
      </c>
      <c r="F56" s="44" t="e">
        <f>E56*C56</f>
        <v>#REF!</v>
      </c>
      <c r="G56" s="44">
        <f>M56</f>
        <v>0</v>
      </c>
      <c r="H56" s="44" t="e">
        <f>G56*C56</f>
        <v>#REF!</v>
      </c>
      <c r="I56" s="44" t="e">
        <f>H56+F56</f>
        <v>#REF!</v>
      </c>
      <c r="J56" s="122" t="e">
        <f>I56/$F$167</f>
        <v>#REF!</v>
      </c>
      <c r="K56" s="136"/>
      <c r="L56" s="127"/>
      <c r="M56" s="108"/>
      <c r="N56" s="125"/>
    </row>
    <row r="57" spans="1:14" s="17" customFormat="1" ht="13.8" x14ac:dyDescent="0.25">
      <c r="A57" s="139" t="s">
        <v>89</v>
      </c>
      <c r="B57" s="47" t="s">
        <v>90</v>
      </c>
      <c r="C57" s="142" t="e">
        <f>#REF!*1.1</f>
        <v>#REF!</v>
      </c>
      <c r="D57" s="141" t="s">
        <v>39</v>
      </c>
      <c r="E57" s="44">
        <f>L57</f>
        <v>0</v>
      </c>
      <c r="F57" s="44" t="e">
        <f>E57*C57</f>
        <v>#REF!</v>
      </c>
      <c r="G57" s="44">
        <f>M57</f>
        <v>0</v>
      </c>
      <c r="H57" s="44" t="e">
        <f>G57*C57</f>
        <v>#REF!</v>
      </c>
      <c r="I57" s="44" t="e">
        <f>H57+F57</f>
        <v>#REF!</v>
      </c>
      <c r="J57" s="122" t="e">
        <f>I57/$F$167</f>
        <v>#REF!</v>
      </c>
      <c r="K57" s="136"/>
      <c r="L57" s="127"/>
      <c r="M57" s="108"/>
      <c r="N57" s="125"/>
    </row>
    <row r="58" spans="1:14" s="17" customFormat="1" ht="27.6" x14ac:dyDescent="0.25">
      <c r="A58" s="139" t="s">
        <v>91</v>
      </c>
      <c r="B58" s="58" t="s">
        <v>92</v>
      </c>
      <c r="C58" s="142"/>
      <c r="D58" s="141" t="s">
        <v>11</v>
      </c>
      <c r="E58" s="44">
        <f>L58</f>
        <v>0</v>
      </c>
      <c r="F58" s="44">
        <f>E58*C58</f>
        <v>0</v>
      </c>
      <c r="G58" s="44">
        <f>M58</f>
        <v>0</v>
      </c>
      <c r="H58" s="44">
        <f>G58*C58</f>
        <v>0</v>
      </c>
      <c r="I58" s="44">
        <f>H58+F58</f>
        <v>0</v>
      </c>
      <c r="J58" s="122" t="e">
        <f>I58/$F$167</f>
        <v>#REF!</v>
      </c>
      <c r="K58" s="143"/>
      <c r="L58" s="127"/>
      <c r="M58" s="108"/>
      <c r="N58" s="125"/>
    </row>
    <row r="59" spans="1:14" s="17" customFormat="1" ht="13.8" x14ac:dyDescent="0.25">
      <c r="A59" s="139"/>
      <c r="B59" s="145" t="s">
        <v>60</v>
      </c>
      <c r="C59" s="146"/>
      <c r="D59" s="146"/>
      <c r="E59" s="146"/>
      <c r="F59" s="146"/>
      <c r="G59" s="146"/>
      <c r="H59" s="146"/>
      <c r="I59" s="146"/>
      <c r="J59" s="146"/>
      <c r="K59" s="143"/>
      <c r="L59" s="127"/>
      <c r="M59" s="108"/>
      <c r="N59" s="125"/>
    </row>
    <row r="60" spans="1:14" s="17" customFormat="1" ht="13.8" x14ac:dyDescent="0.25">
      <c r="A60" s="139" t="s">
        <v>93</v>
      </c>
      <c r="B60" s="58" t="s">
        <v>94</v>
      </c>
      <c r="C60" s="142">
        <f>10.2*1.1</f>
        <v>11.22</v>
      </c>
      <c r="D60" s="141" t="s">
        <v>42</v>
      </c>
      <c r="E60" s="44">
        <f t="shared" ref="E60:E65" si="12">L60</f>
        <v>0</v>
      </c>
      <c r="F60" s="44">
        <f t="shared" ref="F60:F65" si="13">E60*C60</f>
        <v>0</v>
      </c>
      <c r="G60" s="44">
        <f t="shared" ref="G60:G65" si="14">M60</f>
        <v>0</v>
      </c>
      <c r="H60" s="44">
        <f t="shared" ref="H60:H65" si="15">G60*C60</f>
        <v>0</v>
      </c>
      <c r="I60" s="44">
        <f t="shared" ref="I60:I65" si="16">H60+F60</f>
        <v>0</v>
      </c>
      <c r="J60" s="122" t="e">
        <f t="shared" ref="J60:J65" si="17">I60/$F$167</f>
        <v>#REF!</v>
      </c>
      <c r="K60" s="143"/>
      <c r="L60" s="127"/>
      <c r="M60" s="108"/>
      <c r="N60" s="125"/>
    </row>
    <row r="61" spans="1:14" s="17" customFormat="1" ht="13.8" x14ac:dyDescent="0.25">
      <c r="A61" s="139" t="s">
        <v>95</v>
      </c>
      <c r="B61" s="58" t="s">
        <v>96</v>
      </c>
      <c r="C61" s="142">
        <f>26.5*1.1</f>
        <v>29.150000000000002</v>
      </c>
      <c r="D61" s="141" t="s">
        <v>42</v>
      </c>
      <c r="E61" s="44">
        <f t="shared" si="12"/>
        <v>0</v>
      </c>
      <c r="F61" s="44">
        <f t="shared" si="13"/>
        <v>0</v>
      </c>
      <c r="G61" s="44">
        <f t="shared" si="14"/>
        <v>0</v>
      </c>
      <c r="H61" s="44">
        <f t="shared" si="15"/>
        <v>0</v>
      </c>
      <c r="I61" s="44">
        <f t="shared" si="16"/>
        <v>0</v>
      </c>
      <c r="J61" s="122" t="e">
        <f t="shared" si="17"/>
        <v>#REF!</v>
      </c>
      <c r="K61" s="143"/>
      <c r="L61" s="127"/>
      <c r="M61" s="108"/>
      <c r="N61" s="125"/>
    </row>
    <row r="62" spans="1:14" s="17" customFormat="1" ht="27.6" x14ac:dyDescent="0.25">
      <c r="A62" s="139" t="s">
        <v>97</v>
      </c>
      <c r="B62" s="58" t="s">
        <v>98</v>
      </c>
      <c r="C62" s="142">
        <f>C64*70*1.1</f>
        <v>142.29600000000002</v>
      </c>
      <c r="D62" s="141" t="s">
        <v>51</v>
      </c>
      <c r="E62" s="44">
        <f t="shared" si="12"/>
        <v>0</v>
      </c>
      <c r="F62" s="44">
        <f t="shared" si="13"/>
        <v>0</v>
      </c>
      <c r="G62" s="44">
        <f t="shared" si="14"/>
        <v>0</v>
      </c>
      <c r="H62" s="44">
        <f t="shared" si="15"/>
        <v>0</v>
      </c>
      <c r="I62" s="44">
        <f t="shared" si="16"/>
        <v>0</v>
      </c>
      <c r="J62" s="122" t="e">
        <f t="shared" si="17"/>
        <v>#REF!</v>
      </c>
      <c r="K62" s="143"/>
      <c r="L62" s="127"/>
      <c r="M62" s="108"/>
      <c r="N62" s="125"/>
    </row>
    <row r="63" spans="1:14" s="17" customFormat="1" ht="13.8" x14ac:dyDescent="0.25">
      <c r="A63" s="139" t="s">
        <v>99</v>
      </c>
      <c r="B63" s="58" t="s">
        <v>100</v>
      </c>
      <c r="C63" s="142">
        <f>C65*60*1.1</f>
        <v>130.68</v>
      </c>
      <c r="D63" s="141" t="s">
        <v>51</v>
      </c>
      <c r="E63" s="44">
        <f t="shared" si="12"/>
        <v>0</v>
      </c>
      <c r="F63" s="44">
        <f t="shared" si="13"/>
        <v>0</v>
      </c>
      <c r="G63" s="44">
        <f t="shared" si="14"/>
        <v>0</v>
      </c>
      <c r="H63" s="44">
        <f t="shared" si="15"/>
        <v>0</v>
      </c>
      <c r="I63" s="44">
        <f t="shared" si="16"/>
        <v>0</v>
      </c>
      <c r="J63" s="122" t="e">
        <f t="shared" si="17"/>
        <v>#REF!</v>
      </c>
      <c r="K63" s="143"/>
      <c r="L63" s="127"/>
      <c r="M63" s="108"/>
      <c r="N63" s="125"/>
    </row>
    <row r="64" spans="1:14" s="17" customFormat="1" ht="27.6" x14ac:dyDescent="0.25">
      <c r="A64" s="139" t="s">
        <v>101</v>
      </c>
      <c r="B64" s="47" t="s">
        <v>102</v>
      </c>
      <c r="C64" s="142">
        <f>1.68*1.1</f>
        <v>1.8480000000000001</v>
      </c>
      <c r="D64" s="141" t="s">
        <v>39</v>
      </c>
      <c r="E64" s="44">
        <f t="shared" si="12"/>
        <v>0</v>
      </c>
      <c r="F64" s="44">
        <f t="shared" si="13"/>
        <v>0</v>
      </c>
      <c r="G64" s="44">
        <f t="shared" si="14"/>
        <v>0</v>
      </c>
      <c r="H64" s="44">
        <f t="shared" si="15"/>
        <v>0</v>
      </c>
      <c r="I64" s="44">
        <f t="shared" si="16"/>
        <v>0</v>
      </c>
      <c r="J64" s="122" t="e">
        <f t="shared" si="17"/>
        <v>#REF!</v>
      </c>
      <c r="K64" s="143"/>
      <c r="L64" s="127"/>
      <c r="M64" s="108"/>
      <c r="N64" s="125"/>
    </row>
    <row r="65" spans="1:14" s="17" customFormat="1" ht="27.6" x14ac:dyDescent="0.25">
      <c r="A65" s="139" t="s">
        <v>103</v>
      </c>
      <c r="B65" s="47" t="s">
        <v>104</v>
      </c>
      <c r="C65" s="142">
        <f>40*0.15*0.3*1.1</f>
        <v>1.98</v>
      </c>
      <c r="D65" s="141" t="s">
        <v>39</v>
      </c>
      <c r="E65" s="44">
        <f t="shared" si="12"/>
        <v>0</v>
      </c>
      <c r="F65" s="44">
        <f t="shared" si="13"/>
        <v>0</v>
      </c>
      <c r="G65" s="44">
        <f t="shared" si="14"/>
        <v>0</v>
      </c>
      <c r="H65" s="44">
        <f t="shared" si="15"/>
        <v>0</v>
      </c>
      <c r="I65" s="44">
        <f t="shared" si="16"/>
        <v>0</v>
      </c>
      <c r="J65" s="122" t="e">
        <f t="shared" si="17"/>
        <v>#REF!</v>
      </c>
      <c r="K65" s="143"/>
      <c r="L65" s="127"/>
      <c r="M65" s="108"/>
      <c r="N65" s="125"/>
    </row>
    <row r="66" spans="1:14" s="17" customFormat="1" ht="13.8" x14ac:dyDescent="0.25">
      <c r="A66" s="27"/>
      <c r="B66" s="49"/>
      <c r="C66" s="50"/>
      <c r="D66" s="50"/>
      <c r="E66" s="45" t="s">
        <v>30</v>
      </c>
      <c r="F66" s="43" t="e">
        <f>SUM(F55:F65)</f>
        <v>#REF!</v>
      </c>
      <c r="G66" s="43"/>
      <c r="H66" s="43" t="e">
        <f>SUM(H55:H65)</f>
        <v>#REF!</v>
      </c>
      <c r="I66" s="43" t="e">
        <f>SUM(I55:I65)</f>
        <v>#REF!</v>
      </c>
      <c r="J66" s="128" t="e">
        <f>SUM(J55:J65)</f>
        <v>#REF!</v>
      </c>
      <c r="K66" s="51"/>
      <c r="L66" s="108"/>
      <c r="M66" s="108"/>
      <c r="N66" s="125"/>
    </row>
    <row r="67" spans="1:14" s="17" customFormat="1" ht="13.8" x14ac:dyDescent="0.25">
      <c r="A67" s="24">
        <v>7</v>
      </c>
      <c r="B67" s="638" t="s">
        <v>105</v>
      </c>
      <c r="C67" s="639"/>
      <c r="D67" s="639"/>
      <c r="E67" s="639"/>
      <c r="F67" s="639"/>
      <c r="G67" s="639"/>
      <c r="H67" s="639"/>
      <c r="I67" s="639"/>
      <c r="J67" s="639"/>
      <c r="K67" s="135"/>
      <c r="L67" s="108"/>
      <c r="M67" s="108"/>
      <c r="N67" s="125"/>
    </row>
    <row r="68" spans="1:14" s="17" customFormat="1" ht="27.6" x14ac:dyDescent="0.25">
      <c r="A68" s="134" t="s">
        <v>106</v>
      </c>
      <c r="B68" s="47" t="s">
        <v>107</v>
      </c>
      <c r="C68" s="314" t="e">
        <f>#REF!*1.1</f>
        <v>#REF!</v>
      </c>
      <c r="D68" s="314" t="s">
        <v>42</v>
      </c>
      <c r="E68" s="44">
        <f t="shared" ref="E68:E73" si="18">L68</f>
        <v>0</v>
      </c>
      <c r="F68" s="44" t="e">
        <f t="shared" ref="F68:F73" si="19">E68*C68</f>
        <v>#REF!</v>
      </c>
      <c r="G68" s="44">
        <f t="shared" ref="G68:G73" si="20">M68</f>
        <v>0</v>
      </c>
      <c r="H68" s="44" t="e">
        <f t="shared" ref="H68:H73" si="21">G68*C68</f>
        <v>#REF!</v>
      </c>
      <c r="I68" s="44" t="e">
        <f t="shared" ref="I68:I73" si="22">H68+F68</f>
        <v>#REF!</v>
      </c>
      <c r="J68" s="122" t="e">
        <f t="shared" ref="J68:J73" si="23">I68/$F$167</f>
        <v>#REF!</v>
      </c>
      <c r="K68" s="136"/>
      <c r="L68" s="108"/>
      <c r="M68" s="108"/>
      <c r="N68" s="125"/>
    </row>
    <row r="69" spans="1:14" s="17" customFormat="1" ht="27.6" x14ac:dyDescent="0.25">
      <c r="A69" s="134" t="s">
        <v>108</v>
      </c>
      <c r="B69" s="47" t="s">
        <v>109</v>
      </c>
      <c r="C69" s="314">
        <f>40*2.2*1.1</f>
        <v>96.800000000000011</v>
      </c>
      <c r="D69" s="314" t="s">
        <v>42</v>
      </c>
      <c r="E69" s="44">
        <f t="shared" si="18"/>
        <v>0</v>
      </c>
      <c r="F69" s="44">
        <f t="shared" si="19"/>
        <v>0</v>
      </c>
      <c r="G69" s="44">
        <f t="shared" si="20"/>
        <v>0</v>
      </c>
      <c r="H69" s="44">
        <f t="shared" si="21"/>
        <v>0</v>
      </c>
      <c r="I69" s="44">
        <f t="shared" si="22"/>
        <v>0</v>
      </c>
      <c r="J69" s="122" t="e">
        <f t="shared" si="23"/>
        <v>#REF!</v>
      </c>
      <c r="K69" s="136"/>
      <c r="L69" s="108"/>
      <c r="M69" s="108"/>
      <c r="N69" s="125"/>
    </row>
    <row r="70" spans="1:14" s="17" customFormat="1" ht="27.6" x14ac:dyDescent="0.25">
      <c r="A70" s="134" t="s">
        <v>110</v>
      </c>
      <c r="B70" s="47" t="s">
        <v>111</v>
      </c>
      <c r="C70" s="314">
        <v>40</v>
      </c>
      <c r="D70" s="314" t="s">
        <v>112</v>
      </c>
      <c r="E70" s="44">
        <f t="shared" si="18"/>
        <v>0</v>
      </c>
      <c r="F70" s="44">
        <f t="shared" si="19"/>
        <v>0</v>
      </c>
      <c r="G70" s="44">
        <f t="shared" si="20"/>
        <v>0</v>
      </c>
      <c r="H70" s="44">
        <f t="shared" si="21"/>
        <v>0</v>
      </c>
      <c r="I70" s="44">
        <f t="shared" si="22"/>
        <v>0</v>
      </c>
      <c r="J70" s="122" t="e">
        <f t="shared" si="23"/>
        <v>#REF!</v>
      </c>
      <c r="K70" s="136"/>
      <c r="L70" s="108"/>
      <c r="M70" s="108"/>
      <c r="N70" s="125"/>
    </row>
    <row r="71" spans="1:14" s="17" customFormat="1" ht="13.8" x14ac:dyDescent="0.25">
      <c r="A71" s="134" t="s">
        <v>113</v>
      </c>
      <c r="B71" s="47" t="s">
        <v>114</v>
      </c>
      <c r="C71" s="314">
        <f>330*1.1</f>
        <v>363.00000000000006</v>
      </c>
      <c r="D71" s="314" t="s">
        <v>112</v>
      </c>
      <c r="E71" s="44">
        <f t="shared" si="18"/>
        <v>0</v>
      </c>
      <c r="F71" s="44">
        <f t="shared" si="19"/>
        <v>0</v>
      </c>
      <c r="G71" s="44">
        <f t="shared" si="20"/>
        <v>0</v>
      </c>
      <c r="H71" s="44">
        <f t="shared" si="21"/>
        <v>0</v>
      </c>
      <c r="I71" s="44">
        <f t="shared" si="22"/>
        <v>0</v>
      </c>
      <c r="J71" s="122" t="e">
        <f t="shared" si="23"/>
        <v>#REF!</v>
      </c>
      <c r="K71" s="136"/>
      <c r="L71" s="108"/>
      <c r="M71" s="108"/>
      <c r="N71" s="125"/>
    </row>
    <row r="72" spans="1:14" s="17" customFormat="1" ht="13.8" x14ac:dyDescent="0.25">
      <c r="A72" s="134" t="s">
        <v>115</v>
      </c>
      <c r="B72" s="47" t="s">
        <v>116</v>
      </c>
      <c r="C72" s="314">
        <f>170*1.1</f>
        <v>187.00000000000003</v>
      </c>
      <c r="D72" s="314" t="s">
        <v>112</v>
      </c>
      <c r="E72" s="44">
        <f t="shared" si="18"/>
        <v>0</v>
      </c>
      <c r="F72" s="44">
        <f t="shared" si="19"/>
        <v>0</v>
      </c>
      <c r="G72" s="44">
        <f t="shared" si="20"/>
        <v>0</v>
      </c>
      <c r="H72" s="44">
        <f t="shared" si="21"/>
        <v>0</v>
      </c>
      <c r="I72" s="44">
        <f t="shared" si="22"/>
        <v>0</v>
      </c>
      <c r="J72" s="122" t="e">
        <f t="shared" si="23"/>
        <v>#REF!</v>
      </c>
      <c r="K72" s="136"/>
      <c r="L72" s="108"/>
      <c r="M72" s="108"/>
      <c r="N72" s="125"/>
    </row>
    <row r="73" spans="1:14" s="17" customFormat="1" ht="13.8" x14ac:dyDescent="0.25">
      <c r="A73" s="134" t="s">
        <v>117</v>
      </c>
      <c r="B73" s="47" t="s">
        <v>118</v>
      </c>
      <c r="C73" s="314">
        <f>60*1.1</f>
        <v>66</v>
      </c>
      <c r="D73" s="314" t="s">
        <v>112</v>
      </c>
      <c r="E73" s="44">
        <f t="shared" si="18"/>
        <v>0</v>
      </c>
      <c r="F73" s="44">
        <f t="shared" si="19"/>
        <v>0</v>
      </c>
      <c r="G73" s="44">
        <f t="shared" si="20"/>
        <v>0</v>
      </c>
      <c r="H73" s="44">
        <f t="shared" si="21"/>
        <v>0</v>
      </c>
      <c r="I73" s="44">
        <f t="shared" si="22"/>
        <v>0</v>
      </c>
      <c r="J73" s="122" t="e">
        <f t="shared" si="23"/>
        <v>#REF!</v>
      </c>
      <c r="K73" s="136"/>
      <c r="L73" s="108"/>
      <c r="M73" s="108"/>
      <c r="N73" s="125"/>
    </row>
    <row r="74" spans="1:14" s="17" customFormat="1" ht="13.8" x14ac:dyDescent="0.25">
      <c r="A74" s="134"/>
      <c r="B74" s="25"/>
      <c r="C74" s="314"/>
      <c r="D74" s="314"/>
      <c r="E74" s="45" t="s">
        <v>30</v>
      </c>
      <c r="F74" s="43" t="e">
        <f>SUM(F68:F73)</f>
        <v>#REF!</v>
      </c>
      <c r="G74" s="43"/>
      <c r="H74" s="43" t="e">
        <f>SUM(H68:H73)</f>
        <v>#REF!</v>
      </c>
      <c r="I74" s="43" t="e">
        <f>SUM(I68:I73)</f>
        <v>#REF!</v>
      </c>
      <c r="J74" s="128" t="e">
        <f>SUM(J68:J73)</f>
        <v>#REF!</v>
      </c>
      <c r="K74" s="136"/>
      <c r="L74" s="108"/>
      <c r="M74" s="108"/>
      <c r="N74" s="125"/>
    </row>
    <row r="75" spans="1:14" s="32" customFormat="1" ht="13.8" x14ac:dyDescent="0.25">
      <c r="A75" s="137">
        <v>8</v>
      </c>
      <c r="B75" s="645" t="s">
        <v>119</v>
      </c>
      <c r="C75" s="646"/>
      <c r="D75" s="646"/>
      <c r="E75" s="646"/>
      <c r="F75" s="646"/>
      <c r="G75" s="646"/>
      <c r="H75" s="646"/>
      <c r="I75" s="646"/>
      <c r="J75" s="646"/>
      <c r="K75" s="31"/>
      <c r="L75" s="127"/>
      <c r="M75" s="127"/>
      <c r="N75" s="129"/>
    </row>
    <row r="76" spans="1:14" s="32" customFormat="1" ht="13.8" x14ac:dyDescent="0.25">
      <c r="A76" s="139" t="s">
        <v>120</v>
      </c>
      <c r="B76" s="47" t="s">
        <v>121</v>
      </c>
      <c r="C76" s="142" t="e">
        <f>#REF!*1.1</f>
        <v>#REF!</v>
      </c>
      <c r="D76" s="142" t="s">
        <v>42</v>
      </c>
      <c r="E76" s="44">
        <f>L76</f>
        <v>0</v>
      </c>
      <c r="F76" s="44" t="e">
        <f>E76*C76</f>
        <v>#REF!</v>
      </c>
      <c r="G76" s="44">
        <f>M76</f>
        <v>0</v>
      </c>
      <c r="H76" s="44" t="e">
        <f>G76*C76</f>
        <v>#REF!</v>
      </c>
      <c r="I76" s="44" t="e">
        <f>H76+F76</f>
        <v>#REF!</v>
      </c>
      <c r="J76" s="122" t="e">
        <f>I76/$F$167</f>
        <v>#REF!</v>
      </c>
      <c r="K76" s="31"/>
      <c r="L76" s="127"/>
      <c r="M76" s="127"/>
      <c r="N76" s="129"/>
    </row>
    <row r="77" spans="1:14" s="32" customFormat="1" ht="13.8" x14ac:dyDescent="0.25">
      <c r="A77" s="139" t="s">
        <v>122</v>
      </c>
      <c r="B77" s="47" t="s">
        <v>123</v>
      </c>
      <c r="C77" s="142" t="e">
        <f>C76</f>
        <v>#REF!</v>
      </c>
      <c r="D77" s="142" t="s">
        <v>42</v>
      </c>
      <c r="E77" s="44">
        <f>L77</f>
        <v>0</v>
      </c>
      <c r="F77" s="44" t="e">
        <f>E77*C77</f>
        <v>#REF!</v>
      </c>
      <c r="G77" s="44">
        <f>M77</f>
        <v>0</v>
      </c>
      <c r="H77" s="44" t="e">
        <f>G77*C77</f>
        <v>#REF!</v>
      </c>
      <c r="I77" s="44" t="e">
        <f>H77+F77</f>
        <v>#REF!</v>
      </c>
      <c r="J77" s="122" t="e">
        <f>I77/$F$167</f>
        <v>#REF!</v>
      </c>
      <c r="K77" s="31"/>
      <c r="L77" s="127"/>
      <c r="M77" s="127"/>
      <c r="N77" s="129"/>
    </row>
    <row r="78" spans="1:14" s="32" customFormat="1" ht="41.4" x14ac:dyDescent="0.25">
      <c r="A78" s="139" t="s">
        <v>124</v>
      </c>
      <c r="B78" s="47" t="s">
        <v>125</v>
      </c>
      <c r="C78" s="142" t="e">
        <f>#REF!*1.1</f>
        <v>#REF!</v>
      </c>
      <c r="D78" s="142" t="s">
        <v>42</v>
      </c>
      <c r="E78" s="44">
        <f>L78</f>
        <v>0</v>
      </c>
      <c r="F78" s="44" t="e">
        <f>E78*C78</f>
        <v>#REF!</v>
      </c>
      <c r="G78" s="44">
        <f>M78</f>
        <v>0</v>
      </c>
      <c r="H78" s="44" t="e">
        <f>G78*C78</f>
        <v>#REF!</v>
      </c>
      <c r="I78" s="44" t="e">
        <f>H78+F78</f>
        <v>#REF!</v>
      </c>
      <c r="J78" s="122" t="e">
        <f>I78/$F$167</f>
        <v>#REF!</v>
      </c>
      <c r="K78" s="31"/>
      <c r="L78" s="127"/>
      <c r="M78" s="127"/>
      <c r="N78" s="129"/>
    </row>
    <row r="79" spans="1:14" s="17" customFormat="1" ht="13.8" x14ac:dyDescent="0.25">
      <c r="A79" s="27"/>
      <c r="B79" s="28"/>
      <c r="C79" s="22"/>
      <c r="D79" s="22"/>
      <c r="E79" s="30" t="s">
        <v>30</v>
      </c>
      <c r="F79" s="43" t="e">
        <f>SUM(F76:F78)</f>
        <v>#REF!</v>
      </c>
      <c r="G79" s="43"/>
      <c r="H79" s="43" t="e">
        <f>SUM(H76:H78)</f>
        <v>#REF!</v>
      </c>
      <c r="I79" s="43" t="e">
        <f>SUM(I76:I78)</f>
        <v>#REF!</v>
      </c>
      <c r="J79" s="128" t="e">
        <f>SUM(J76:J78)</f>
        <v>#REF!</v>
      </c>
      <c r="K79" s="136"/>
      <c r="L79" s="108"/>
      <c r="M79" s="108"/>
      <c r="N79" s="125"/>
    </row>
    <row r="80" spans="1:14" s="17" customFormat="1" ht="13.8" x14ac:dyDescent="0.25">
      <c r="A80" s="137">
        <v>9</v>
      </c>
      <c r="B80" s="645" t="s">
        <v>126</v>
      </c>
      <c r="C80" s="646"/>
      <c r="D80" s="646"/>
      <c r="E80" s="646"/>
      <c r="F80" s="646"/>
      <c r="G80" s="646"/>
      <c r="H80" s="646"/>
      <c r="I80" s="646"/>
      <c r="J80" s="646"/>
      <c r="K80" s="136"/>
      <c r="L80" s="108"/>
      <c r="M80" s="108"/>
      <c r="N80" s="125"/>
    </row>
    <row r="81" spans="1:14" s="17" customFormat="1" ht="13.8" x14ac:dyDescent="0.25">
      <c r="A81" s="139" t="s">
        <v>127</v>
      </c>
      <c r="B81" s="47" t="s">
        <v>128</v>
      </c>
      <c r="C81" s="142" t="e">
        <f>#REF!*1.1</f>
        <v>#REF!</v>
      </c>
      <c r="D81" s="142" t="s">
        <v>42</v>
      </c>
      <c r="E81" s="44">
        <f>L81</f>
        <v>0</v>
      </c>
      <c r="F81" s="44" t="e">
        <f>E81*C81</f>
        <v>#REF!</v>
      </c>
      <c r="G81" s="44">
        <f>M81</f>
        <v>0</v>
      </c>
      <c r="H81" s="44" t="e">
        <f>G81*C81</f>
        <v>#REF!</v>
      </c>
      <c r="I81" s="44" t="e">
        <f>H81+F81</f>
        <v>#REF!</v>
      </c>
      <c r="J81" s="122" t="e">
        <f>I81/$F$167</f>
        <v>#REF!</v>
      </c>
      <c r="K81" s="136"/>
      <c r="L81" s="108"/>
      <c r="M81" s="108"/>
      <c r="N81" s="125"/>
    </row>
    <row r="82" spans="1:14" s="17" customFormat="1" ht="13.8" x14ac:dyDescent="0.25">
      <c r="A82" s="139" t="s">
        <v>129</v>
      </c>
      <c r="B82" s="47" t="s">
        <v>130</v>
      </c>
      <c r="C82" s="142" t="e">
        <f>#REF!*1.1</f>
        <v>#REF!</v>
      </c>
      <c r="D82" s="142" t="s">
        <v>112</v>
      </c>
      <c r="E82" s="44">
        <f>L82</f>
        <v>0</v>
      </c>
      <c r="F82" s="44" t="e">
        <f>E82*C82</f>
        <v>#REF!</v>
      </c>
      <c r="G82" s="44">
        <f>M82</f>
        <v>0</v>
      </c>
      <c r="H82" s="44" t="e">
        <f>G82*C82</f>
        <v>#REF!</v>
      </c>
      <c r="I82" s="44" t="e">
        <f>H82+F82</f>
        <v>#REF!</v>
      </c>
      <c r="J82" s="122" t="e">
        <f>I82/$F$167</f>
        <v>#REF!</v>
      </c>
      <c r="K82" s="136"/>
      <c r="L82" s="108"/>
      <c r="M82" s="108"/>
      <c r="N82" s="125"/>
    </row>
    <row r="83" spans="1:14" s="17" customFormat="1" ht="13.8" x14ac:dyDescent="0.25">
      <c r="A83" s="27"/>
      <c r="B83" s="58"/>
      <c r="C83" s="88"/>
      <c r="D83" s="88"/>
      <c r="E83" s="89"/>
      <c r="F83" s="43" t="e">
        <f>SUM(F81:F82)</f>
        <v>#REF!</v>
      </c>
      <c r="G83" s="43"/>
      <c r="H83" s="43" t="e">
        <f>SUM(H81:H82)</f>
        <v>#REF!</v>
      </c>
      <c r="I83" s="43" t="e">
        <f>SUM(I81:I82)</f>
        <v>#REF!</v>
      </c>
      <c r="J83" s="128" t="e">
        <f>SUM(J81:J82)</f>
        <v>#REF!</v>
      </c>
      <c r="K83" s="136"/>
      <c r="L83" s="108"/>
      <c r="M83" s="108"/>
      <c r="N83" s="125"/>
    </row>
    <row r="84" spans="1:14" s="32" customFormat="1" ht="13.8" x14ac:dyDescent="0.25">
      <c r="A84" s="137">
        <v>10</v>
      </c>
      <c r="B84" s="645" t="s">
        <v>131</v>
      </c>
      <c r="C84" s="646"/>
      <c r="D84" s="646"/>
      <c r="E84" s="646"/>
      <c r="F84" s="646"/>
      <c r="G84" s="646"/>
      <c r="H84" s="646"/>
      <c r="I84" s="646"/>
      <c r="J84" s="646"/>
      <c r="K84" s="31"/>
      <c r="L84" s="127"/>
      <c r="M84" s="127"/>
      <c r="N84" s="129"/>
    </row>
    <row r="85" spans="1:14" s="32" customFormat="1" ht="13.8" x14ac:dyDescent="0.25">
      <c r="A85" s="139" t="s">
        <v>132</v>
      </c>
      <c r="B85" s="47" t="s">
        <v>133</v>
      </c>
      <c r="C85" s="142" t="e">
        <f>#REF!*2*1.1</f>
        <v>#REF!</v>
      </c>
      <c r="D85" s="142" t="s">
        <v>42</v>
      </c>
      <c r="E85" s="44">
        <f>L85</f>
        <v>0</v>
      </c>
      <c r="F85" s="44" t="e">
        <f>E85*C85</f>
        <v>#REF!</v>
      </c>
      <c r="G85" s="44">
        <f>M85</f>
        <v>0</v>
      </c>
      <c r="H85" s="44" t="e">
        <f>G85*C85</f>
        <v>#REF!</v>
      </c>
      <c r="I85" s="44" t="e">
        <f>H85+F85</f>
        <v>#REF!</v>
      </c>
      <c r="J85" s="122" t="e">
        <f>I85/$F$167</f>
        <v>#REF!</v>
      </c>
      <c r="K85" s="31"/>
      <c r="L85" s="127"/>
      <c r="M85" s="127"/>
      <c r="N85" s="129"/>
    </row>
    <row r="86" spans="1:14" s="32" customFormat="1" ht="13.8" x14ac:dyDescent="0.25">
      <c r="A86" s="139" t="s">
        <v>134</v>
      </c>
      <c r="B86" s="47" t="s">
        <v>135</v>
      </c>
      <c r="C86" s="142" t="e">
        <f>C85</f>
        <v>#REF!</v>
      </c>
      <c r="D86" s="142" t="s">
        <v>42</v>
      </c>
      <c r="E86" s="44">
        <f>L86</f>
        <v>0</v>
      </c>
      <c r="F86" s="44" t="e">
        <f>E86*C86</f>
        <v>#REF!</v>
      </c>
      <c r="G86" s="44">
        <f>M86</f>
        <v>0</v>
      </c>
      <c r="H86" s="44" t="e">
        <f>G86*C86</f>
        <v>#REF!</v>
      </c>
      <c r="I86" s="44" t="e">
        <f>H86+F86</f>
        <v>#REF!</v>
      </c>
      <c r="J86" s="122" t="e">
        <f>I86/$F$167</f>
        <v>#REF!</v>
      </c>
      <c r="K86" s="31"/>
      <c r="L86" s="127"/>
      <c r="M86" s="127"/>
      <c r="N86" s="129"/>
    </row>
    <row r="87" spans="1:14" s="32" customFormat="1" ht="13.8" x14ac:dyDescent="0.25">
      <c r="A87" s="139"/>
      <c r="B87" s="47"/>
      <c r="C87" s="142"/>
      <c r="D87" s="142"/>
      <c r="E87" s="30" t="s">
        <v>30</v>
      </c>
      <c r="F87" s="43" t="e">
        <f>SUM(F85:F86)</f>
        <v>#REF!</v>
      </c>
      <c r="G87" s="43"/>
      <c r="H87" s="43" t="e">
        <f>SUM(H85:H86)</f>
        <v>#REF!</v>
      </c>
      <c r="I87" s="43" t="e">
        <f>SUM(I85:I86)</f>
        <v>#REF!</v>
      </c>
      <c r="J87" s="128" t="e">
        <f>SUM(J85:J86)</f>
        <v>#REF!</v>
      </c>
      <c r="K87" s="31"/>
      <c r="L87" s="127"/>
      <c r="M87" s="127"/>
      <c r="N87" s="129"/>
    </row>
    <row r="88" spans="1:14" s="32" customFormat="1" x14ac:dyDescent="0.25">
      <c r="A88" s="137">
        <v>11</v>
      </c>
      <c r="B88" s="643" t="s">
        <v>136</v>
      </c>
      <c r="C88" s="644"/>
      <c r="D88" s="644"/>
      <c r="E88" s="644"/>
      <c r="F88" s="644"/>
      <c r="G88" s="644"/>
      <c r="H88" s="644"/>
      <c r="I88" s="644"/>
      <c r="J88" s="644"/>
      <c r="K88" s="33"/>
      <c r="L88" s="127"/>
      <c r="M88" s="127"/>
      <c r="N88" s="129"/>
    </row>
    <row r="89" spans="1:14" s="32" customFormat="1" x14ac:dyDescent="0.25">
      <c r="A89" s="139" t="s">
        <v>137</v>
      </c>
      <c r="B89" s="47" t="s">
        <v>138</v>
      </c>
      <c r="C89" s="142" t="e">
        <f>#REF!*1.1</f>
        <v>#REF!</v>
      </c>
      <c r="D89" s="142" t="s">
        <v>39</v>
      </c>
      <c r="E89" s="44">
        <f t="shared" ref="E89:E95" si="24">L89</f>
        <v>0</v>
      </c>
      <c r="F89" s="44" t="e">
        <f t="shared" ref="F89:F95" si="25">E89*C89</f>
        <v>#REF!</v>
      </c>
      <c r="G89" s="44">
        <f t="shared" ref="G89:G95" si="26">M89</f>
        <v>0</v>
      </c>
      <c r="H89" s="44" t="e">
        <f t="shared" ref="H89:H95" si="27">G89*C89</f>
        <v>#REF!</v>
      </c>
      <c r="I89" s="44" t="e">
        <f t="shared" ref="I89:I95" si="28">H89+F89</f>
        <v>#REF!</v>
      </c>
      <c r="J89" s="122" t="e">
        <f t="shared" ref="J89:J95" si="29">I89/$F$167</f>
        <v>#REF!</v>
      </c>
      <c r="K89" s="33"/>
      <c r="L89" s="127"/>
      <c r="M89" s="127"/>
      <c r="N89" s="129"/>
    </row>
    <row r="90" spans="1:14" s="32" customFormat="1" x14ac:dyDescent="0.25">
      <c r="A90" s="139" t="s">
        <v>139</v>
      </c>
      <c r="B90" s="47" t="s">
        <v>140</v>
      </c>
      <c r="C90" s="142">
        <f>682*1.1</f>
        <v>750.2</v>
      </c>
      <c r="D90" s="142" t="s">
        <v>42</v>
      </c>
      <c r="E90" s="44">
        <f t="shared" si="24"/>
        <v>0</v>
      </c>
      <c r="F90" s="44">
        <f t="shared" si="25"/>
        <v>0</v>
      </c>
      <c r="G90" s="44">
        <f t="shared" si="26"/>
        <v>0</v>
      </c>
      <c r="H90" s="44">
        <f t="shared" si="27"/>
        <v>0</v>
      </c>
      <c r="I90" s="44">
        <f t="shared" si="28"/>
        <v>0</v>
      </c>
      <c r="J90" s="122" t="e">
        <f t="shared" si="29"/>
        <v>#REF!</v>
      </c>
      <c r="K90" s="33"/>
      <c r="L90" s="127"/>
      <c r="M90" s="127"/>
      <c r="N90" s="129"/>
    </row>
    <row r="91" spans="1:14" s="32" customFormat="1" x14ac:dyDescent="0.25">
      <c r="A91" s="139" t="s">
        <v>141</v>
      </c>
      <c r="B91" s="47" t="s">
        <v>142</v>
      </c>
      <c r="C91" s="142">
        <f>C26*1.1</f>
        <v>462.00000000000006</v>
      </c>
      <c r="D91" s="142" t="s">
        <v>42</v>
      </c>
      <c r="E91" s="44">
        <f t="shared" si="24"/>
        <v>0</v>
      </c>
      <c r="F91" s="44">
        <f t="shared" si="25"/>
        <v>0</v>
      </c>
      <c r="G91" s="44">
        <f t="shared" si="26"/>
        <v>0</v>
      </c>
      <c r="H91" s="44">
        <f t="shared" si="27"/>
        <v>0</v>
      </c>
      <c r="I91" s="44">
        <f t="shared" si="28"/>
        <v>0</v>
      </c>
      <c r="J91" s="122" t="e">
        <f t="shared" si="29"/>
        <v>#REF!</v>
      </c>
      <c r="K91" s="33"/>
      <c r="L91" s="127"/>
      <c r="M91" s="127"/>
      <c r="N91" s="129"/>
    </row>
    <row r="92" spans="1:14" s="32" customFormat="1" ht="28.5" customHeight="1" x14ac:dyDescent="0.25">
      <c r="A92" s="139" t="s">
        <v>143</v>
      </c>
      <c r="B92" s="47" t="s">
        <v>144</v>
      </c>
      <c r="C92" s="142" t="e">
        <f>#REF!*1.1</f>
        <v>#REF!</v>
      </c>
      <c r="D92" s="142" t="s">
        <v>42</v>
      </c>
      <c r="E92" s="44">
        <f t="shared" si="24"/>
        <v>0</v>
      </c>
      <c r="F92" s="44" t="e">
        <f t="shared" si="25"/>
        <v>#REF!</v>
      </c>
      <c r="G92" s="44">
        <f t="shared" si="26"/>
        <v>0</v>
      </c>
      <c r="H92" s="44" t="e">
        <f t="shared" si="27"/>
        <v>#REF!</v>
      </c>
      <c r="I92" s="44" t="e">
        <f t="shared" si="28"/>
        <v>#REF!</v>
      </c>
      <c r="J92" s="122" t="e">
        <f t="shared" si="29"/>
        <v>#REF!</v>
      </c>
      <c r="K92" s="31"/>
      <c r="L92" s="127"/>
      <c r="M92" s="127"/>
      <c r="N92" s="129"/>
    </row>
    <row r="93" spans="1:14" s="32" customFormat="1" ht="27.6" x14ac:dyDescent="0.25">
      <c r="A93" s="139" t="s">
        <v>145</v>
      </c>
      <c r="B93" s="47" t="s">
        <v>146</v>
      </c>
      <c r="C93" s="142" t="e">
        <f>#REF!*1.1</f>
        <v>#REF!</v>
      </c>
      <c r="D93" s="142" t="s">
        <v>42</v>
      </c>
      <c r="E93" s="44">
        <f t="shared" si="24"/>
        <v>0</v>
      </c>
      <c r="F93" s="44" t="e">
        <f t="shared" si="25"/>
        <v>#REF!</v>
      </c>
      <c r="G93" s="44">
        <f t="shared" si="26"/>
        <v>0</v>
      </c>
      <c r="H93" s="44" t="e">
        <f t="shared" si="27"/>
        <v>#REF!</v>
      </c>
      <c r="I93" s="44" t="e">
        <f t="shared" si="28"/>
        <v>#REF!</v>
      </c>
      <c r="J93" s="122" t="e">
        <f t="shared" si="29"/>
        <v>#REF!</v>
      </c>
      <c r="K93" s="31"/>
      <c r="L93" s="127"/>
      <c r="M93" s="127"/>
      <c r="N93" s="129"/>
    </row>
    <row r="94" spans="1:14" s="32" customFormat="1" ht="13.8" x14ac:dyDescent="0.25">
      <c r="A94" s="139" t="s">
        <v>147</v>
      </c>
      <c r="B94" s="47" t="s">
        <v>148</v>
      </c>
      <c r="C94" s="142" t="e">
        <f>#REF!*1.1</f>
        <v>#REF!</v>
      </c>
      <c r="D94" s="142" t="s">
        <v>112</v>
      </c>
      <c r="E94" s="44">
        <f t="shared" si="24"/>
        <v>0</v>
      </c>
      <c r="F94" s="44" t="e">
        <f t="shared" si="25"/>
        <v>#REF!</v>
      </c>
      <c r="G94" s="44">
        <f t="shared" si="26"/>
        <v>0</v>
      </c>
      <c r="H94" s="44" t="e">
        <f t="shared" si="27"/>
        <v>#REF!</v>
      </c>
      <c r="I94" s="44" t="e">
        <f t="shared" si="28"/>
        <v>#REF!</v>
      </c>
      <c r="J94" s="122" t="e">
        <f t="shared" si="29"/>
        <v>#REF!</v>
      </c>
      <c r="K94" s="31"/>
      <c r="L94" s="127"/>
      <c r="M94" s="127"/>
      <c r="N94" s="129"/>
    </row>
    <row r="95" spans="1:14" s="32" customFormat="1" ht="13.8" x14ac:dyDescent="0.25">
      <c r="A95" s="139" t="s">
        <v>149</v>
      </c>
      <c r="B95" s="47" t="s">
        <v>150</v>
      </c>
      <c r="C95" s="142" t="e">
        <f>#REF!*1.1</f>
        <v>#REF!</v>
      </c>
      <c r="D95" s="142" t="s">
        <v>112</v>
      </c>
      <c r="E95" s="44">
        <f t="shared" si="24"/>
        <v>0</v>
      </c>
      <c r="F95" s="44" t="e">
        <f t="shared" si="25"/>
        <v>#REF!</v>
      </c>
      <c r="G95" s="44">
        <f t="shared" si="26"/>
        <v>0</v>
      </c>
      <c r="H95" s="44" t="e">
        <f t="shared" si="27"/>
        <v>#REF!</v>
      </c>
      <c r="I95" s="44" t="e">
        <f t="shared" si="28"/>
        <v>#REF!</v>
      </c>
      <c r="J95" s="122" t="e">
        <f t="shared" si="29"/>
        <v>#REF!</v>
      </c>
      <c r="K95" s="31"/>
      <c r="L95" s="127"/>
      <c r="M95" s="127"/>
      <c r="N95" s="129"/>
    </row>
    <row r="96" spans="1:14" s="17" customFormat="1" ht="13.8" x14ac:dyDescent="0.25">
      <c r="A96" s="27"/>
      <c r="B96" s="28"/>
      <c r="C96" s="22"/>
      <c r="D96" s="22"/>
      <c r="E96" s="30" t="s">
        <v>30</v>
      </c>
      <c r="F96" s="43" t="e">
        <f>SUM(F89:F95)</f>
        <v>#REF!</v>
      </c>
      <c r="G96" s="43"/>
      <c r="H96" s="43" t="e">
        <f>SUM(H89:H95)</f>
        <v>#REF!</v>
      </c>
      <c r="I96" s="43" t="e">
        <f>SUM(I89:I95)</f>
        <v>#REF!</v>
      </c>
      <c r="J96" s="128" t="e">
        <f>SUM(J89:J95)</f>
        <v>#REF!</v>
      </c>
      <c r="K96" s="136"/>
      <c r="L96" s="108"/>
      <c r="M96" s="108"/>
      <c r="N96" s="125"/>
    </row>
    <row r="97" spans="1:14" s="17" customFormat="1" ht="13.8" x14ac:dyDescent="0.25">
      <c r="A97" s="24">
        <v>12</v>
      </c>
      <c r="B97" s="638" t="s">
        <v>151</v>
      </c>
      <c r="C97" s="639"/>
      <c r="D97" s="639"/>
      <c r="E97" s="639"/>
      <c r="F97" s="639"/>
      <c r="G97" s="639"/>
      <c r="H97" s="639"/>
      <c r="I97" s="639"/>
      <c r="J97" s="639"/>
      <c r="K97" s="136"/>
      <c r="L97" s="108"/>
      <c r="M97" s="108"/>
      <c r="N97" s="125"/>
    </row>
    <row r="98" spans="1:14" s="17" customFormat="1" ht="13.8" x14ac:dyDescent="0.25">
      <c r="A98" s="134" t="s">
        <v>152</v>
      </c>
      <c r="B98" s="130" t="s">
        <v>153</v>
      </c>
      <c r="C98" s="314">
        <v>98</v>
      </c>
      <c r="D98" s="314" t="s">
        <v>154</v>
      </c>
      <c r="E98" s="44">
        <f t="shared" ref="E98:E111" si="30">L98</f>
        <v>0</v>
      </c>
      <c r="F98" s="44">
        <f t="shared" ref="F98:F111" si="31">E98*C98</f>
        <v>0</v>
      </c>
      <c r="G98" s="44">
        <f t="shared" ref="G98:G111" si="32">M98</f>
        <v>0</v>
      </c>
      <c r="H98" s="44">
        <f t="shared" ref="H98:H111" si="33">G98*C98</f>
        <v>0</v>
      </c>
      <c r="I98" s="44">
        <f t="shared" ref="I98:I111" si="34">H98+F98</f>
        <v>0</v>
      </c>
      <c r="J98" s="122" t="e">
        <f t="shared" ref="J98:J111" si="35">I98/$F$167</f>
        <v>#REF!</v>
      </c>
      <c r="K98" s="136"/>
      <c r="L98" s="108"/>
      <c r="M98" s="108"/>
      <c r="N98" s="125"/>
    </row>
    <row r="99" spans="1:14" s="17" customFormat="1" ht="13.8" x14ac:dyDescent="0.25">
      <c r="A99" s="134" t="s">
        <v>155</v>
      </c>
      <c r="B99" s="130" t="s">
        <v>156</v>
      </c>
      <c r="C99" s="314">
        <v>12</v>
      </c>
      <c r="D99" s="314" t="s">
        <v>154</v>
      </c>
      <c r="E99" s="44">
        <f t="shared" si="30"/>
        <v>0</v>
      </c>
      <c r="F99" s="44">
        <f t="shared" si="31"/>
        <v>0</v>
      </c>
      <c r="G99" s="44">
        <f t="shared" si="32"/>
        <v>0</v>
      </c>
      <c r="H99" s="44">
        <f t="shared" si="33"/>
        <v>0</v>
      </c>
      <c r="I99" s="44">
        <f t="shared" si="34"/>
        <v>0</v>
      </c>
      <c r="J99" s="122" t="e">
        <f t="shared" si="35"/>
        <v>#REF!</v>
      </c>
      <c r="K99" s="136"/>
      <c r="L99" s="108"/>
      <c r="M99" s="108"/>
      <c r="N99" s="125"/>
    </row>
    <row r="100" spans="1:14" s="17" customFormat="1" ht="13.8" x14ac:dyDescent="0.25">
      <c r="A100" s="134" t="s">
        <v>157</v>
      </c>
      <c r="B100" s="130" t="s">
        <v>158</v>
      </c>
      <c r="C100" s="314">
        <v>12</v>
      </c>
      <c r="D100" s="314" t="s">
        <v>154</v>
      </c>
      <c r="E100" s="44">
        <f t="shared" si="30"/>
        <v>0</v>
      </c>
      <c r="F100" s="44">
        <f t="shared" si="31"/>
        <v>0</v>
      </c>
      <c r="G100" s="44">
        <f t="shared" si="32"/>
        <v>0</v>
      </c>
      <c r="H100" s="44">
        <f t="shared" si="33"/>
        <v>0</v>
      </c>
      <c r="I100" s="44">
        <f t="shared" si="34"/>
        <v>0</v>
      </c>
      <c r="J100" s="122" t="e">
        <f t="shared" si="35"/>
        <v>#REF!</v>
      </c>
      <c r="K100" s="136"/>
      <c r="L100" s="108"/>
      <c r="M100" s="108"/>
      <c r="N100" s="125"/>
    </row>
    <row r="101" spans="1:14" s="17" customFormat="1" ht="13.8" x14ac:dyDescent="0.25">
      <c r="A101" s="134" t="s">
        <v>159</v>
      </c>
      <c r="B101" s="130" t="s">
        <v>160</v>
      </c>
      <c r="C101" s="314">
        <v>24</v>
      </c>
      <c r="D101" s="314" t="s">
        <v>154</v>
      </c>
      <c r="E101" s="44">
        <f t="shared" si="30"/>
        <v>0</v>
      </c>
      <c r="F101" s="44">
        <f t="shared" si="31"/>
        <v>0</v>
      </c>
      <c r="G101" s="44">
        <f t="shared" si="32"/>
        <v>0</v>
      </c>
      <c r="H101" s="44">
        <f t="shared" si="33"/>
        <v>0</v>
      </c>
      <c r="I101" s="44">
        <f t="shared" si="34"/>
        <v>0</v>
      </c>
      <c r="J101" s="122" t="e">
        <f t="shared" si="35"/>
        <v>#REF!</v>
      </c>
      <c r="K101" s="136"/>
      <c r="L101" s="108"/>
      <c r="M101" s="108"/>
      <c r="N101" s="125"/>
    </row>
    <row r="102" spans="1:14" s="17" customFormat="1" ht="13.8" x14ac:dyDescent="0.25">
      <c r="A102" s="134" t="s">
        <v>161</v>
      </c>
      <c r="B102" s="130" t="s">
        <v>162</v>
      </c>
      <c r="C102" s="314">
        <v>24</v>
      </c>
      <c r="D102" s="314" t="s">
        <v>154</v>
      </c>
      <c r="E102" s="44">
        <f t="shared" si="30"/>
        <v>0</v>
      </c>
      <c r="F102" s="44">
        <f t="shared" si="31"/>
        <v>0</v>
      </c>
      <c r="G102" s="44">
        <f t="shared" si="32"/>
        <v>0</v>
      </c>
      <c r="H102" s="44">
        <f t="shared" si="33"/>
        <v>0</v>
      </c>
      <c r="I102" s="44">
        <f t="shared" si="34"/>
        <v>0</v>
      </c>
      <c r="J102" s="122" t="e">
        <f t="shared" si="35"/>
        <v>#REF!</v>
      </c>
      <c r="K102" s="136"/>
      <c r="L102" s="108"/>
      <c r="M102" s="108"/>
      <c r="N102" s="125"/>
    </row>
    <row r="103" spans="1:14" s="17" customFormat="1" ht="13.8" x14ac:dyDescent="0.25">
      <c r="A103" s="134" t="s">
        <v>163</v>
      </c>
      <c r="B103" s="130" t="s">
        <v>164</v>
      </c>
      <c r="C103" s="314">
        <v>42</v>
      </c>
      <c r="D103" s="314" t="s">
        <v>154</v>
      </c>
      <c r="E103" s="44">
        <f t="shared" si="30"/>
        <v>0</v>
      </c>
      <c r="F103" s="44">
        <f t="shared" si="31"/>
        <v>0</v>
      </c>
      <c r="G103" s="44">
        <f t="shared" si="32"/>
        <v>0</v>
      </c>
      <c r="H103" s="44">
        <f t="shared" si="33"/>
        <v>0</v>
      </c>
      <c r="I103" s="44">
        <f t="shared" si="34"/>
        <v>0</v>
      </c>
      <c r="J103" s="122" t="e">
        <f t="shared" si="35"/>
        <v>#REF!</v>
      </c>
      <c r="K103" s="136"/>
      <c r="L103" s="108"/>
      <c r="M103" s="108"/>
      <c r="N103" s="125"/>
    </row>
    <row r="104" spans="1:14" s="17" customFormat="1" ht="41.4" x14ac:dyDescent="0.25">
      <c r="A104" s="134" t="s">
        <v>165</v>
      </c>
      <c r="B104" s="47" t="s">
        <v>166</v>
      </c>
      <c r="C104" s="314">
        <v>40</v>
      </c>
      <c r="D104" s="314" t="s">
        <v>167</v>
      </c>
      <c r="E104" s="44">
        <f t="shared" si="30"/>
        <v>0</v>
      </c>
      <c r="F104" s="44">
        <f t="shared" si="31"/>
        <v>0</v>
      </c>
      <c r="G104" s="44">
        <f t="shared" si="32"/>
        <v>0</v>
      </c>
      <c r="H104" s="44">
        <f t="shared" si="33"/>
        <v>0</v>
      </c>
      <c r="I104" s="44">
        <f t="shared" si="34"/>
        <v>0</v>
      </c>
      <c r="J104" s="122" t="e">
        <f t="shared" si="35"/>
        <v>#REF!</v>
      </c>
      <c r="K104" s="136"/>
      <c r="L104" s="108"/>
      <c r="M104" s="108"/>
      <c r="N104" s="125"/>
    </row>
    <row r="105" spans="1:14" s="17" customFormat="1" ht="27.6" x14ac:dyDescent="0.25">
      <c r="A105" s="134" t="s">
        <v>168</v>
      </c>
      <c r="B105" s="47" t="s">
        <v>169</v>
      </c>
      <c r="C105" s="314">
        <v>72</v>
      </c>
      <c r="D105" s="314" t="s">
        <v>167</v>
      </c>
      <c r="E105" s="44">
        <f t="shared" si="30"/>
        <v>0</v>
      </c>
      <c r="F105" s="44">
        <f t="shared" si="31"/>
        <v>0</v>
      </c>
      <c r="G105" s="44">
        <f t="shared" si="32"/>
        <v>0</v>
      </c>
      <c r="H105" s="44">
        <f t="shared" si="33"/>
        <v>0</v>
      </c>
      <c r="I105" s="44">
        <f t="shared" si="34"/>
        <v>0</v>
      </c>
      <c r="J105" s="122" t="e">
        <f t="shared" si="35"/>
        <v>#REF!</v>
      </c>
      <c r="K105" s="136"/>
      <c r="L105" s="108"/>
      <c r="M105" s="108"/>
      <c r="N105" s="125"/>
    </row>
    <row r="106" spans="1:14" s="17" customFormat="1" ht="27.6" x14ac:dyDescent="0.25">
      <c r="A106" s="134" t="s">
        <v>170</v>
      </c>
      <c r="B106" s="131" t="s">
        <v>171</v>
      </c>
      <c r="C106" s="314">
        <f>42*0.22</f>
        <v>9.24</v>
      </c>
      <c r="D106" s="314" t="s">
        <v>42</v>
      </c>
      <c r="E106" s="44">
        <f t="shared" si="30"/>
        <v>0</v>
      </c>
      <c r="F106" s="44">
        <f t="shared" si="31"/>
        <v>0</v>
      </c>
      <c r="G106" s="44">
        <f t="shared" si="32"/>
        <v>0</v>
      </c>
      <c r="H106" s="44">
        <f t="shared" si="33"/>
        <v>0</v>
      </c>
      <c r="I106" s="44">
        <f t="shared" si="34"/>
        <v>0</v>
      </c>
      <c r="J106" s="122" t="e">
        <f t="shared" si="35"/>
        <v>#REF!</v>
      </c>
      <c r="K106" s="136"/>
      <c r="L106" s="108"/>
      <c r="M106" s="108"/>
      <c r="N106" s="125"/>
    </row>
    <row r="107" spans="1:14" s="17" customFormat="1" ht="28.5" customHeight="1" x14ac:dyDescent="0.25">
      <c r="A107" s="134" t="s">
        <v>172</v>
      </c>
      <c r="B107" s="131" t="s">
        <v>173</v>
      </c>
      <c r="C107" s="314">
        <f>30*0.21</f>
        <v>6.3</v>
      </c>
      <c r="D107" s="314" t="s">
        <v>42</v>
      </c>
      <c r="E107" s="44">
        <f t="shared" si="30"/>
        <v>0</v>
      </c>
      <c r="F107" s="44">
        <f t="shared" si="31"/>
        <v>0</v>
      </c>
      <c r="G107" s="44">
        <f t="shared" si="32"/>
        <v>0</v>
      </c>
      <c r="H107" s="44">
        <f t="shared" si="33"/>
        <v>0</v>
      </c>
      <c r="I107" s="44">
        <f t="shared" si="34"/>
        <v>0</v>
      </c>
      <c r="J107" s="122" t="e">
        <f t="shared" si="35"/>
        <v>#REF!</v>
      </c>
      <c r="K107" s="136"/>
      <c r="L107" s="108"/>
      <c r="M107" s="108"/>
      <c r="N107" s="125"/>
    </row>
    <row r="108" spans="1:14" s="17" customFormat="1" ht="27.6" x14ac:dyDescent="0.25">
      <c r="A108" s="134" t="s">
        <v>174</v>
      </c>
      <c r="B108" s="131" t="s">
        <v>175</v>
      </c>
      <c r="C108" s="314">
        <f>42*0.18</f>
        <v>7.56</v>
      </c>
      <c r="D108" s="314" t="s">
        <v>42</v>
      </c>
      <c r="E108" s="44">
        <f t="shared" si="30"/>
        <v>0</v>
      </c>
      <c r="F108" s="44">
        <f t="shared" si="31"/>
        <v>0</v>
      </c>
      <c r="G108" s="44">
        <f t="shared" si="32"/>
        <v>0</v>
      </c>
      <c r="H108" s="44">
        <f t="shared" si="33"/>
        <v>0</v>
      </c>
      <c r="I108" s="44">
        <f t="shared" si="34"/>
        <v>0</v>
      </c>
      <c r="J108" s="122" t="e">
        <f t="shared" si="35"/>
        <v>#REF!</v>
      </c>
      <c r="K108" s="136"/>
      <c r="L108" s="108"/>
      <c r="M108" s="108"/>
      <c r="N108" s="125"/>
    </row>
    <row r="109" spans="1:14" s="17" customFormat="1" ht="27.6" x14ac:dyDescent="0.25">
      <c r="A109" s="134" t="s">
        <v>176</v>
      </c>
      <c r="B109" s="131" t="s">
        <v>177</v>
      </c>
      <c r="C109" s="314">
        <v>1</v>
      </c>
      <c r="D109" s="314" t="s">
        <v>154</v>
      </c>
      <c r="E109" s="44">
        <f t="shared" si="30"/>
        <v>0</v>
      </c>
      <c r="F109" s="44">
        <f t="shared" si="31"/>
        <v>0</v>
      </c>
      <c r="G109" s="44">
        <f t="shared" si="32"/>
        <v>0</v>
      </c>
      <c r="H109" s="44">
        <f t="shared" si="33"/>
        <v>0</v>
      </c>
      <c r="I109" s="44">
        <f t="shared" si="34"/>
        <v>0</v>
      </c>
      <c r="J109" s="122" t="e">
        <f t="shared" si="35"/>
        <v>#REF!</v>
      </c>
      <c r="K109" s="136"/>
      <c r="L109" s="108"/>
      <c r="M109" s="108"/>
      <c r="N109" s="125"/>
    </row>
    <row r="110" spans="1:14" s="17" customFormat="1" ht="13.8" x14ac:dyDescent="0.25">
      <c r="A110" s="134" t="s">
        <v>178</v>
      </c>
      <c r="B110" s="130" t="s">
        <v>179</v>
      </c>
      <c r="C110" s="314">
        <v>1</v>
      </c>
      <c r="D110" s="314" t="s">
        <v>154</v>
      </c>
      <c r="E110" s="44">
        <f t="shared" si="30"/>
        <v>0</v>
      </c>
      <c r="F110" s="44">
        <f t="shared" si="31"/>
        <v>0</v>
      </c>
      <c r="G110" s="44">
        <f t="shared" si="32"/>
        <v>0</v>
      </c>
      <c r="H110" s="44">
        <f t="shared" si="33"/>
        <v>0</v>
      </c>
      <c r="I110" s="44">
        <f t="shared" si="34"/>
        <v>0</v>
      </c>
      <c r="J110" s="122" t="e">
        <f t="shared" si="35"/>
        <v>#REF!</v>
      </c>
      <c r="K110" s="136"/>
      <c r="L110" s="108"/>
      <c r="M110" s="108"/>
      <c r="N110" s="125"/>
    </row>
    <row r="111" spans="1:14" s="17" customFormat="1" ht="13.8" x14ac:dyDescent="0.25">
      <c r="A111" s="134" t="s">
        <v>180</v>
      </c>
      <c r="B111" s="130" t="s">
        <v>181</v>
      </c>
      <c r="C111" s="314">
        <v>4</v>
      </c>
      <c r="D111" s="314" t="s">
        <v>154</v>
      </c>
      <c r="E111" s="44">
        <f t="shared" si="30"/>
        <v>0</v>
      </c>
      <c r="F111" s="44">
        <f t="shared" si="31"/>
        <v>0</v>
      </c>
      <c r="G111" s="44">
        <f t="shared" si="32"/>
        <v>0</v>
      </c>
      <c r="H111" s="44">
        <f t="shared" si="33"/>
        <v>0</v>
      </c>
      <c r="I111" s="44">
        <f t="shared" si="34"/>
        <v>0</v>
      </c>
      <c r="J111" s="122" t="e">
        <f t="shared" si="35"/>
        <v>#REF!</v>
      </c>
      <c r="K111" s="136"/>
      <c r="L111" s="108"/>
      <c r="M111" s="108"/>
      <c r="N111" s="125"/>
    </row>
    <row r="112" spans="1:14" s="17" customFormat="1" ht="13.8" x14ac:dyDescent="0.25">
      <c r="A112" s="134"/>
      <c r="B112" s="23"/>
      <c r="C112" s="647"/>
      <c r="D112" s="647"/>
      <c r="E112" s="20" t="s">
        <v>30</v>
      </c>
      <c r="F112" s="42">
        <f>SUM(F98:F111)</f>
        <v>0</v>
      </c>
      <c r="G112" s="42"/>
      <c r="H112" s="42">
        <f>SUM(H98:H111)</f>
        <v>0</v>
      </c>
      <c r="I112" s="42">
        <f>SUM(I98:I111)</f>
        <v>0</v>
      </c>
      <c r="J112" s="124" t="e">
        <f>SUM(J98:J111)</f>
        <v>#REF!</v>
      </c>
      <c r="K112" s="26"/>
      <c r="L112" s="108"/>
      <c r="M112" s="108"/>
      <c r="N112" s="125"/>
    </row>
    <row r="113" spans="1:14" s="32" customFormat="1" x14ac:dyDescent="0.25">
      <c r="A113" s="137">
        <v>13</v>
      </c>
      <c r="B113" s="643" t="s">
        <v>182</v>
      </c>
      <c r="C113" s="644"/>
      <c r="D113" s="644"/>
      <c r="E113" s="644"/>
      <c r="F113" s="644"/>
      <c r="G113" s="644"/>
      <c r="H113" s="644"/>
      <c r="I113" s="644"/>
      <c r="J113" s="644"/>
      <c r="K113" s="33"/>
      <c r="L113" s="127"/>
      <c r="M113" s="127"/>
      <c r="N113" s="129"/>
    </row>
    <row r="114" spans="1:14" s="32" customFormat="1" x14ac:dyDescent="0.25">
      <c r="A114" s="139" t="s">
        <v>183</v>
      </c>
      <c r="B114" s="47" t="s">
        <v>184</v>
      </c>
      <c r="C114" s="142" t="e">
        <f>(#REF!+#REF!)*1.1</f>
        <v>#REF!</v>
      </c>
      <c r="D114" s="141" t="s">
        <v>42</v>
      </c>
      <c r="E114" s="44">
        <f t="shared" ref="E114:E127" si="36">L114</f>
        <v>0</v>
      </c>
      <c r="F114" s="44" t="e">
        <f t="shared" ref="F114:F127" si="37">E114*C114</f>
        <v>#REF!</v>
      </c>
      <c r="G114" s="44">
        <f t="shared" ref="G114:G127" si="38">M114</f>
        <v>0</v>
      </c>
      <c r="H114" s="44" t="e">
        <f t="shared" ref="H114:H127" si="39">G114*C114</f>
        <v>#REF!</v>
      </c>
      <c r="I114" s="44" t="e">
        <f t="shared" ref="I114:I127" si="40">H114+F114</f>
        <v>#REF!</v>
      </c>
      <c r="J114" s="122" t="e">
        <f t="shared" ref="J114:J121" si="41">I114/$F$167</f>
        <v>#REF!</v>
      </c>
      <c r="K114" s="62"/>
      <c r="L114" s="127"/>
      <c r="M114" s="127"/>
      <c r="N114" s="129"/>
    </row>
    <row r="115" spans="1:14" s="32" customFormat="1" x14ac:dyDescent="0.25">
      <c r="A115" s="139" t="s">
        <v>185</v>
      </c>
      <c r="B115" s="47" t="s">
        <v>186</v>
      </c>
      <c r="C115" s="142" t="e">
        <f>#REF!*1.1</f>
        <v>#REF!</v>
      </c>
      <c r="D115" s="141" t="s">
        <v>42</v>
      </c>
      <c r="E115" s="44">
        <f t="shared" si="36"/>
        <v>0</v>
      </c>
      <c r="F115" s="44" t="e">
        <f t="shared" si="37"/>
        <v>#REF!</v>
      </c>
      <c r="G115" s="44">
        <f t="shared" si="38"/>
        <v>0</v>
      </c>
      <c r="H115" s="44" t="e">
        <f t="shared" si="39"/>
        <v>#REF!</v>
      </c>
      <c r="I115" s="44" t="e">
        <f t="shared" si="40"/>
        <v>#REF!</v>
      </c>
      <c r="J115" s="122" t="e">
        <f t="shared" si="41"/>
        <v>#REF!</v>
      </c>
      <c r="K115" s="62"/>
      <c r="L115" s="127"/>
      <c r="M115" s="127"/>
      <c r="N115" s="129"/>
    </row>
    <row r="116" spans="1:14" s="32" customFormat="1" x14ac:dyDescent="0.25">
      <c r="A116" s="139" t="s">
        <v>187</v>
      </c>
      <c r="B116" s="47" t="s">
        <v>188</v>
      </c>
      <c r="C116" s="142" t="e">
        <f>#REF!*1.1</f>
        <v>#REF!</v>
      </c>
      <c r="D116" s="141" t="s">
        <v>42</v>
      </c>
      <c r="E116" s="44">
        <f t="shared" si="36"/>
        <v>0</v>
      </c>
      <c r="F116" s="44" t="e">
        <f t="shared" si="37"/>
        <v>#REF!</v>
      </c>
      <c r="G116" s="44">
        <f t="shared" si="38"/>
        <v>0</v>
      </c>
      <c r="H116" s="44" t="e">
        <f t="shared" si="39"/>
        <v>#REF!</v>
      </c>
      <c r="I116" s="44" t="e">
        <f t="shared" si="40"/>
        <v>#REF!</v>
      </c>
      <c r="J116" s="122" t="e">
        <f t="shared" si="41"/>
        <v>#REF!</v>
      </c>
      <c r="K116" s="62"/>
      <c r="L116" s="127"/>
      <c r="M116" s="127"/>
      <c r="N116" s="129"/>
    </row>
    <row r="117" spans="1:14" s="32" customFormat="1" x14ac:dyDescent="0.25">
      <c r="A117" s="139" t="s">
        <v>189</v>
      </c>
      <c r="B117" s="47" t="s">
        <v>190</v>
      </c>
      <c r="C117" s="142" t="e">
        <f>C114</f>
        <v>#REF!</v>
      </c>
      <c r="D117" s="141" t="s">
        <v>42</v>
      </c>
      <c r="E117" s="44">
        <f t="shared" si="36"/>
        <v>0</v>
      </c>
      <c r="F117" s="44" t="e">
        <f t="shared" si="37"/>
        <v>#REF!</v>
      </c>
      <c r="G117" s="44">
        <f t="shared" si="38"/>
        <v>0</v>
      </c>
      <c r="H117" s="44" t="e">
        <f t="shared" si="39"/>
        <v>#REF!</v>
      </c>
      <c r="I117" s="44" t="e">
        <f t="shared" si="40"/>
        <v>#REF!</v>
      </c>
      <c r="J117" s="122" t="e">
        <f t="shared" si="41"/>
        <v>#REF!</v>
      </c>
      <c r="K117" s="62"/>
      <c r="L117" s="127"/>
      <c r="M117" s="127"/>
      <c r="N117" s="129"/>
    </row>
    <row r="118" spans="1:14" s="32" customFormat="1" x14ac:dyDescent="0.25">
      <c r="A118" s="139" t="s">
        <v>191</v>
      </c>
      <c r="B118" s="47" t="s">
        <v>192</v>
      </c>
      <c r="C118" s="142" t="e">
        <f>(#REF!+#REF!+420)*1.1</f>
        <v>#REF!</v>
      </c>
      <c r="D118" s="141" t="s">
        <v>42</v>
      </c>
      <c r="E118" s="44">
        <f t="shared" si="36"/>
        <v>0</v>
      </c>
      <c r="F118" s="44" t="e">
        <f t="shared" si="37"/>
        <v>#REF!</v>
      </c>
      <c r="G118" s="44">
        <f t="shared" si="38"/>
        <v>0</v>
      </c>
      <c r="H118" s="44" t="e">
        <f t="shared" si="39"/>
        <v>#REF!</v>
      </c>
      <c r="I118" s="44" t="e">
        <f t="shared" si="40"/>
        <v>#REF!</v>
      </c>
      <c r="J118" s="122" t="e">
        <f t="shared" si="41"/>
        <v>#REF!</v>
      </c>
      <c r="K118" s="62"/>
      <c r="L118" s="127"/>
      <c r="M118" s="127"/>
      <c r="N118" s="129"/>
    </row>
    <row r="119" spans="1:14" s="32" customFormat="1" x14ac:dyDescent="0.25">
      <c r="A119" s="139" t="s">
        <v>193</v>
      </c>
      <c r="B119" s="47" t="s">
        <v>194</v>
      </c>
      <c r="C119" s="142" t="e">
        <f>#REF!*1.1</f>
        <v>#REF!</v>
      </c>
      <c r="D119" s="141" t="s">
        <v>42</v>
      </c>
      <c r="E119" s="44">
        <f t="shared" si="36"/>
        <v>0</v>
      </c>
      <c r="F119" s="44" t="e">
        <f t="shared" si="37"/>
        <v>#REF!</v>
      </c>
      <c r="G119" s="44">
        <f t="shared" si="38"/>
        <v>0</v>
      </c>
      <c r="H119" s="44" t="e">
        <f t="shared" si="39"/>
        <v>#REF!</v>
      </c>
      <c r="I119" s="44" t="e">
        <f t="shared" si="40"/>
        <v>#REF!</v>
      </c>
      <c r="J119" s="122" t="e">
        <f t="shared" si="41"/>
        <v>#REF!</v>
      </c>
      <c r="K119" s="62"/>
      <c r="L119" s="127"/>
      <c r="M119" s="127"/>
      <c r="N119" s="129"/>
    </row>
    <row r="120" spans="1:14" s="32" customFormat="1" x14ac:dyDescent="0.25">
      <c r="A120" s="139" t="s">
        <v>195</v>
      </c>
      <c r="B120" s="47" t="s">
        <v>196</v>
      </c>
      <c r="C120" s="142" t="e">
        <f>C118</f>
        <v>#REF!</v>
      </c>
      <c r="D120" s="141" t="s">
        <v>42</v>
      </c>
      <c r="E120" s="44">
        <f t="shared" si="36"/>
        <v>0</v>
      </c>
      <c r="F120" s="44" t="e">
        <f t="shared" si="37"/>
        <v>#REF!</v>
      </c>
      <c r="G120" s="44">
        <f t="shared" si="38"/>
        <v>0</v>
      </c>
      <c r="H120" s="44" t="e">
        <f t="shared" si="39"/>
        <v>#REF!</v>
      </c>
      <c r="I120" s="44" t="e">
        <f t="shared" si="40"/>
        <v>#REF!</v>
      </c>
      <c r="J120" s="122" t="e">
        <f t="shared" si="41"/>
        <v>#REF!</v>
      </c>
      <c r="K120" s="62"/>
      <c r="L120" s="127"/>
      <c r="M120" s="127"/>
      <c r="N120" s="129"/>
    </row>
    <row r="121" spans="1:14" s="32" customFormat="1" x14ac:dyDescent="0.25">
      <c r="A121" s="139" t="s">
        <v>197</v>
      </c>
      <c r="B121" s="47" t="s">
        <v>198</v>
      </c>
      <c r="C121" s="142">
        <v>1</v>
      </c>
      <c r="D121" s="141" t="s">
        <v>11</v>
      </c>
      <c r="E121" s="44">
        <f t="shared" si="36"/>
        <v>0</v>
      </c>
      <c r="F121" s="44">
        <f t="shared" si="37"/>
        <v>0</v>
      </c>
      <c r="G121" s="44">
        <f t="shared" si="38"/>
        <v>0</v>
      </c>
      <c r="H121" s="44">
        <f t="shared" si="39"/>
        <v>0</v>
      </c>
      <c r="I121" s="44">
        <f t="shared" si="40"/>
        <v>0</v>
      </c>
      <c r="J121" s="122" t="e">
        <f t="shared" si="41"/>
        <v>#REF!</v>
      </c>
      <c r="K121" s="62"/>
      <c r="L121" s="127"/>
      <c r="M121" s="127"/>
      <c r="N121" s="129"/>
    </row>
    <row r="122" spans="1:14" s="32" customFormat="1" x14ac:dyDescent="0.25">
      <c r="A122" s="139"/>
      <c r="B122" s="47"/>
      <c r="C122" s="142"/>
      <c r="D122" s="141"/>
      <c r="E122" s="20" t="s">
        <v>30</v>
      </c>
      <c r="F122" s="42" t="e">
        <f>SUM(F114:F121)</f>
        <v>#REF!</v>
      </c>
      <c r="G122" s="42"/>
      <c r="H122" s="42" t="e">
        <f>SUM(H114:H121)</f>
        <v>#REF!</v>
      </c>
      <c r="I122" s="42" t="e">
        <f>SUM(I114:I121)</f>
        <v>#REF!</v>
      </c>
      <c r="J122" s="124" t="e">
        <f>SUM(J114:J121)</f>
        <v>#REF!</v>
      </c>
      <c r="K122" s="62"/>
      <c r="L122" s="127"/>
      <c r="M122" s="127"/>
      <c r="N122" s="129"/>
    </row>
    <row r="123" spans="1:14" s="32" customFormat="1" x14ac:dyDescent="0.25">
      <c r="A123" s="137">
        <v>14</v>
      </c>
      <c r="B123" s="643" t="s">
        <v>199</v>
      </c>
      <c r="C123" s="644"/>
      <c r="D123" s="644"/>
      <c r="E123" s="644"/>
      <c r="F123" s="644"/>
      <c r="G123" s="644"/>
      <c r="H123" s="644"/>
      <c r="I123" s="644"/>
      <c r="J123" s="644"/>
      <c r="K123" s="62"/>
      <c r="L123" s="127"/>
      <c r="M123" s="127"/>
      <c r="N123" s="129"/>
    </row>
    <row r="124" spans="1:14" s="32" customFormat="1" ht="13.8" x14ac:dyDescent="0.25">
      <c r="A124" s="139" t="s">
        <v>200</v>
      </c>
      <c r="B124" s="47" t="s">
        <v>201</v>
      </c>
      <c r="C124" s="142" t="e">
        <f>#REF!*2*1.1</f>
        <v>#REF!</v>
      </c>
      <c r="D124" s="141" t="s">
        <v>42</v>
      </c>
      <c r="E124" s="44">
        <f t="shared" si="36"/>
        <v>0</v>
      </c>
      <c r="F124" s="44" t="e">
        <f t="shared" si="37"/>
        <v>#REF!</v>
      </c>
      <c r="G124" s="44">
        <f t="shared" si="38"/>
        <v>0</v>
      </c>
      <c r="H124" s="44" t="e">
        <f t="shared" si="39"/>
        <v>#REF!</v>
      </c>
      <c r="I124" s="44" t="e">
        <f t="shared" si="40"/>
        <v>#REF!</v>
      </c>
      <c r="J124" s="122" t="e">
        <f>I124/$F$167</f>
        <v>#REF!</v>
      </c>
      <c r="K124" s="34"/>
      <c r="L124" s="127"/>
      <c r="M124" s="127"/>
      <c r="N124" s="129"/>
    </row>
    <row r="125" spans="1:14" s="32" customFormat="1" ht="13.8" x14ac:dyDescent="0.25">
      <c r="A125" s="139" t="s">
        <v>202</v>
      </c>
      <c r="B125" s="47" t="s">
        <v>203</v>
      </c>
      <c r="C125" s="142" t="e">
        <f>C124</f>
        <v>#REF!</v>
      </c>
      <c r="D125" s="141" t="s">
        <v>42</v>
      </c>
      <c r="E125" s="44">
        <f t="shared" si="36"/>
        <v>0</v>
      </c>
      <c r="F125" s="44" t="e">
        <f t="shared" si="37"/>
        <v>#REF!</v>
      </c>
      <c r="G125" s="44">
        <f t="shared" si="38"/>
        <v>0</v>
      </c>
      <c r="H125" s="44" t="e">
        <f t="shared" si="39"/>
        <v>#REF!</v>
      </c>
      <c r="I125" s="44" t="e">
        <f t="shared" si="40"/>
        <v>#REF!</v>
      </c>
      <c r="J125" s="122" t="e">
        <f>I125/$F$167</f>
        <v>#REF!</v>
      </c>
      <c r="K125" s="140"/>
      <c r="L125" s="127"/>
      <c r="M125" s="127"/>
      <c r="N125" s="129"/>
    </row>
    <row r="126" spans="1:14" s="32" customFormat="1" ht="13.8" x14ac:dyDescent="0.25">
      <c r="A126" s="139" t="s">
        <v>204</v>
      </c>
      <c r="B126" s="47" t="s">
        <v>205</v>
      </c>
      <c r="C126" s="142" t="e">
        <f>C125</f>
        <v>#REF!</v>
      </c>
      <c r="D126" s="141" t="s">
        <v>42</v>
      </c>
      <c r="E126" s="44">
        <f t="shared" si="36"/>
        <v>0</v>
      </c>
      <c r="F126" s="44" t="e">
        <f t="shared" si="37"/>
        <v>#REF!</v>
      </c>
      <c r="G126" s="44">
        <f t="shared" si="38"/>
        <v>0</v>
      </c>
      <c r="H126" s="44" t="e">
        <f t="shared" si="39"/>
        <v>#REF!</v>
      </c>
      <c r="I126" s="44" t="e">
        <f t="shared" si="40"/>
        <v>#REF!</v>
      </c>
      <c r="J126" s="122" t="e">
        <f>I126/$F$167</f>
        <v>#REF!</v>
      </c>
      <c r="K126" s="140"/>
      <c r="L126" s="127"/>
      <c r="M126" s="127"/>
      <c r="N126" s="129"/>
    </row>
    <row r="127" spans="1:14" s="32" customFormat="1" ht="13.5" customHeight="1" x14ac:dyDescent="0.25">
      <c r="A127" s="139" t="s">
        <v>206</v>
      </c>
      <c r="B127" s="47" t="s">
        <v>207</v>
      </c>
      <c r="C127" s="142">
        <f>350*1.1</f>
        <v>385.00000000000006</v>
      </c>
      <c r="D127" s="141" t="s">
        <v>42</v>
      </c>
      <c r="E127" s="44">
        <f t="shared" si="36"/>
        <v>0</v>
      </c>
      <c r="F127" s="44">
        <f t="shared" si="37"/>
        <v>0</v>
      </c>
      <c r="G127" s="44">
        <f t="shared" si="38"/>
        <v>0</v>
      </c>
      <c r="H127" s="44">
        <f t="shared" si="39"/>
        <v>0</v>
      </c>
      <c r="I127" s="44">
        <f t="shared" si="40"/>
        <v>0</v>
      </c>
      <c r="J127" s="122" t="e">
        <f>I127/$F$167</f>
        <v>#REF!</v>
      </c>
      <c r="K127" s="140"/>
      <c r="L127" s="127"/>
      <c r="M127" s="127"/>
      <c r="N127" s="129"/>
    </row>
    <row r="128" spans="1:14" s="32" customFormat="1" ht="13.5" customHeight="1" x14ac:dyDescent="0.25">
      <c r="A128" s="139"/>
      <c r="B128" s="58"/>
      <c r="C128" s="53"/>
      <c r="D128" s="53"/>
      <c r="E128" s="30" t="s">
        <v>30</v>
      </c>
      <c r="F128" s="43" t="e">
        <f>SUM(F124:F127)</f>
        <v>#REF!</v>
      </c>
      <c r="G128" s="43"/>
      <c r="H128" s="43" t="e">
        <f>SUM(H124:H127)</f>
        <v>#REF!</v>
      </c>
      <c r="I128" s="43" t="e">
        <f>SUM(I124:I127)</f>
        <v>#REF!</v>
      </c>
      <c r="J128" s="128" t="e">
        <f>SUM(J124:J127)</f>
        <v>#REF!</v>
      </c>
      <c r="K128" s="140"/>
      <c r="L128" s="127"/>
      <c r="M128" s="127"/>
      <c r="N128" s="129"/>
    </row>
    <row r="129" spans="1:14" s="32" customFormat="1" x14ac:dyDescent="0.25">
      <c r="A129" s="137">
        <v>15</v>
      </c>
      <c r="B129" s="643" t="s">
        <v>208</v>
      </c>
      <c r="C129" s="644"/>
      <c r="D129" s="644"/>
      <c r="E129" s="644"/>
      <c r="F129" s="644"/>
      <c r="G129" s="644"/>
      <c r="H129" s="644"/>
      <c r="I129" s="644"/>
      <c r="J129" s="644"/>
      <c r="K129" s="33"/>
      <c r="L129" s="127"/>
      <c r="M129" s="127"/>
      <c r="N129" s="129"/>
    </row>
    <row r="130" spans="1:14" s="32" customFormat="1" ht="13.8" x14ac:dyDescent="0.25">
      <c r="A130" s="139" t="s">
        <v>209</v>
      </c>
      <c r="B130" s="47" t="s">
        <v>210</v>
      </c>
      <c r="C130" s="142">
        <f>203*1.1</f>
        <v>223.3</v>
      </c>
      <c r="D130" s="141" t="s">
        <v>42</v>
      </c>
      <c r="E130" s="44">
        <f>L130</f>
        <v>0</v>
      </c>
      <c r="F130" s="44">
        <f>E130*C130</f>
        <v>0</v>
      </c>
      <c r="G130" s="44">
        <f>M130</f>
        <v>0</v>
      </c>
      <c r="H130" s="44">
        <f>G130*C130</f>
        <v>0</v>
      </c>
      <c r="I130" s="44">
        <f>H130+F130</f>
        <v>0</v>
      </c>
      <c r="J130" s="122" t="e">
        <f>I130/$F$167</f>
        <v>#REF!</v>
      </c>
      <c r="K130" s="34"/>
      <c r="L130" s="127"/>
      <c r="M130" s="127"/>
      <c r="N130" s="129"/>
    </row>
    <row r="131" spans="1:14" s="32" customFormat="1" ht="13.8" x14ac:dyDescent="0.25">
      <c r="A131" s="139" t="s">
        <v>211</v>
      </c>
      <c r="B131" s="47" t="s">
        <v>212</v>
      </c>
      <c r="C131" s="142">
        <f>33*1.1</f>
        <v>36.300000000000004</v>
      </c>
      <c r="D131" s="141" t="s">
        <v>112</v>
      </c>
      <c r="E131" s="44">
        <f>L131</f>
        <v>0</v>
      </c>
      <c r="F131" s="44">
        <f>E131*C131</f>
        <v>0</v>
      </c>
      <c r="G131" s="44">
        <f>M131</f>
        <v>0</v>
      </c>
      <c r="H131" s="44">
        <f>G131*C131</f>
        <v>0</v>
      </c>
      <c r="I131" s="44">
        <f>H131+F131</f>
        <v>0</v>
      </c>
      <c r="J131" s="122" t="e">
        <f>I131/$F$167</f>
        <v>#REF!</v>
      </c>
      <c r="K131" s="140"/>
      <c r="L131" s="127"/>
      <c r="M131" s="127"/>
      <c r="N131" s="129"/>
    </row>
    <row r="132" spans="1:14" s="32" customFormat="1" ht="13.8" x14ac:dyDescent="0.25">
      <c r="A132" s="139" t="s">
        <v>213</v>
      </c>
      <c r="B132" s="58" t="s">
        <v>214</v>
      </c>
      <c r="C132" s="142">
        <v>86</v>
      </c>
      <c r="D132" s="141" t="s">
        <v>112</v>
      </c>
      <c r="E132" s="44">
        <f>L132</f>
        <v>0</v>
      </c>
      <c r="F132" s="44">
        <f>E132*C132</f>
        <v>0</v>
      </c>
      <c r="G132" s="44">
        <f>M132</f>
        <v>0</v>
      </c>
      <c r="H132" s="44">
        <f>G132*C132</f>
        <v>0</v>
      </c>
      <c r="I132" s="44">
        <f>H132+F132</f>
        <v>0</v>
      </c>
      <c r="J132" s="122" t="e">
        <f>I132/$F$167</f>
        <v>#REF!</v>
      </c>
      <c r="K132" s="140"/>
      <c r="L132" s="127"/>
      <c r="M132" s="127"/>
      <c r="N132" s="129"/>
    </row>
    <row r="133" spans="1:14" s="32" customFormat="1" ht="13.8" x14ac:dyDescent="0.25">
      <c r="A133" s="139" t="s">
        <v>215</v>
      </c>
      <c r="B133" s="58" t="s">
        <v>216</v>
      </c>
      <c r="C133" s="142">
        <v>75</v>
      </c>
      <c r="D133" s="141" t="s">
        <v>112</v>
      </c>
      <c r="E133" s="44">
        <f>L133</f>
        <v>0</v>
      </c>
      <c r="F133" s="44">
        <f>E133*C133</f>
        <v>0</v>
      </c>
      <c r="G133" s="44">
        <f>M133</f>
        <v>0</v>
      </c>
      <c r="H133" s="44">
        <f>G133*C133</f>
        <v>0</v>
      </c>
      <c r="I133" s="44">
        <f>H133+F133</f>
        <v>0</v>
      </c>
      <c r="J133" s="122" t="e">
        <f>I133/$F$167</f>
        <v>#REF!</v>
      </c>
      <c r="K133" s="140"/>
      <c r="L133" s="127"/>
      <c r="M133" s="127"/>
      <c r="N133" s="129"/>
    </row>
    <row r="134" spans="1:14" s="32" customFormat="1" ht="13.5" customHeight="1" x14ac:dyDescent="0.25">
      <c r="A134" s="139"/>
      <c r="B134" s="52"/>
      <c r="C134" s="53"/>
      <c r="D134" s="54"/>
      <c r="E134" s="20" t="s">
        <v>30</v>
      </c>
      <c r="F134" s="42">
        <f>SUM(F130:F133)</f>
        <v>0</v>
      </c>
      <c r="G134" s="42"/>
      <c r="H134" s="42">
        <f>SUM(H130:H133)</f>
        <v>0</v>
      </c>
      <c r="I134" s="42">
        <f>SUM(I130:I133)</f>
        <v>0</v>
      </c>
      <c r="J134" s="124" t="e">
        <f>SUM(J130:J133)</f>
        <v>#REF!</v>
      </c>
      <c r="K134" s="140"/>
      <c r="L134" s="127"/>
      <c r="M134" s="127"/>
      <c r="N134" s="129"/>
    </row>
    <row r="135" spans="1:14" s="17" customFormat="1" ht="13.8" x14ac:dyDescent="0.25">
      <c r="A135" s="24">
        <v>16</v>
      </c>
      <c r="B135" s="638" t="s">
        <v>217</v>
      </c>
      <c r="C135" s="639"/>
      <c r="D135" s="639"/>
      <c r="E135" s="639"/>
      <c r="F135" s="639"/>
      <c r="G135" s="639"/>
      <c r="H135" s="639"/>
      <c r="I135" s="639"/>
      <c r="J135" s="639"/>
      <c r="K135" s="135"/>
      <c r="L135" s="127"/>
      <c r="M135" s="127"/>
      <c r="N135" s="125"/>
    </row>
    <row r="136" spans="1:14" s="17" customFormat="1" ht="13.8" x14ac:dyDescent="0.25">
      <c r="A136" s="134" t="s">
        <v>218</v>
      </c>
      <c r="B136" s="47" t="s">
        <v>219</v>
      </c>
      <c r="C136" s="142">
        <v>25</v>
      </c>
      <c r="D136" s="142" t="s">
        <v>11</v>
      </c>
      <c r="E136" s="44">
        <f>L136</f>
        <v>0</v>
      </c>
      <c r="F136" s="44">
        <f>E136*C136</f>
        <v>0</v>
      </c>
      <c r="G136" s="44">
        <f>M136</f>
        <v>0</v>
      </c>
      <c r="H136" s="44">
        <f>G136*C136</f>
        <v>0</v>
      </c>
      <c r="I136" s="44">
        <f>H136+F136</f>
        <v>0</v>
      </c>
      <c r="J136" s="122" t="e">
        <f>I136/$F$167</f>
        <v>#REF!</v>
      </c>
      <c r="K136" s="140"/>
      <c r="L136" s="127"/>
      <c r="M136" s="127"/>
      <c r="N136" s="125"/>
    </row>
    <row r="137" spans="1:14" s="17" customFormat="1" ht="27.6" x14ac:dyDescent="0.25">
      <c r="A137" s="134" t="s">
        <v>220</v>
      </c>
      <c r="B137" s="47" t="s">
        <v>221</v>
      </c>
      <c r="C137" s="142">
        <v>25</v>
      </c>
      <c r="D137" s="142" t="s">
        <v>11</v>
      </c>
      <c r="E137" s="44">
        <f>L137</f>
        <v>0</v>
      </c>
      <c r="F137" s="44">
        <f>E137*C137</f>
        <v>0</v>
      </c>
      <c r="G137" s="44">
        <f>M137</f>
        <v>0</v>
      </c>
      <c r="H137" s="44">
        <f>G137*C137</f>
        <v>0</v>
      </c>
      <c r="I137" s="44">
        <f>H137+F137</f>
        <v>0</v>
      </c>
      <c r="J137" s="122" t="e">
        <f>I137/$F$167</f>
        <v>#REF!</v>
      </c>
      <c r="K137" s="140"/>
      <c r="L137" s="127"/>
      <c r="M137" s="127"/>
      <c r="N137" s="125"/>
    </row>
    <row r="138" spans="1:14" s="17" customFormat="1" ht="13.8" x14ac:dyDescent="0.25">
      <c r="A138" s="134" t="s">
        <v>222</v>
      </c>
      <c r="B138" s="47" t="s">
        <v>223</v>
      </c>
      <c r="C138" s="142">
        <v>1</v>
      </c>
      <c r="D138" s="142" t="s">
        <v>11</v>
      </c>
      <c r="E138" s="44">
        <f>L138</f>
        <v>0</v>
      </c>
      <c r="F138" s="44">
        <f>E138*C138</f>
        <v>0</v>
      </c>
      <c r="G138" s="44">
        <f>M138</f>
        <v>0</v>
      </c>
      <c r="H138" s="44">
        <f>G138*C138</f>
        <v>0</v>
      </c>
      <c r="I138" s="44">
        <f>H138+F138</f>
        <v>0</v>
      </c>
      <c r="J138" s="122" t="e">
        <f>I138/$F$167</f>
        <v>#REF!</v>
      </c>
      <c r="K138" s="140"/>
      <c r="L138" s="127"/>
      <c r="M138" s="127"/>
      <c r="N138" s="125"/>
    </row>
    <row r="139" spans="1:14" s="17" customFormat="1" ht="13.8" x14ac:dyDescent="0.25">
      <c r="A139" s="134"/>
      <c r="B139" s="25"/>
      <c r="C139" s="142"/>
      <c r="D139" s="314"/>
      <c r="E139" s="20" t="s">
        <v>30</v>
      </c>
      <c r="F139" s="43">
        <f>SUM(F136:F138)</f>
        <v>0</v>
      </c>
      <c r="G139" s="43"/>
      <c r="H139" s="43">
        <f>SUM(H136:H138)</f>
        <v>0</v>
      </c>
      <c r="I139" s="43">
        <f>SUM(I136:I138)</f>
        <v>0</v>
      </c>
      <c r="J139" s="128" t="e">
        <f>SUM(J136:J138)</f>
        <v>#REF!</v>
      </c>
      <c r="K139" s="135"/>
      <c r="L139" s="108"/>
      <c r="M139" s="108"/>
      <c r="N139" s="125"/>
    </row>
    <row r="140" spans="1:14" s="17" customFormat="1" ht="13.8" x14ac:dyDescent="0.25">
      <c r="A140" s="24">
        <v>17</v>
      </c>
      <c r="B140" s="638" t="s">
        <v>224</v>
      </c>
      <c r="C140" s="639"/>
      <c r="D140" s="639"/>
      <c r="E140" s="639"/>
      <c r="F140" s="639"/>
      <c r="G140" s="639"/>
      <c r="H140" s="639"/>
      <c r="I140" s="639"/>
      <c r="J140" s="639"/>
      <c r="K140" s="135"/>
      <c r="L140" s="127"/>
      <c r="M140" s="127"/>
      <c r="N140" s="125"/>
    </row>
    <row r="141" spans="1:14" s="17" customFormat="1" ht="27.6" x14ac:dyDescent="0.25">
      <c r="A141" s="134" t="s">
        <v>225</v>
      </c>
      <c r="B141" s="47" t="s">
        <v>226</v>
      </c>
      <c r="C141" s="142">
        <v>25</v>
      </c>
      <c r="D141" s="142" t="s">
        <v>227</v>
      </c>
      <c r="E141" s="44">
        <f>L141</f>
        <v>0</v>
      </c>
      <c r="F141" s="44">
        <f>E141*C141</f>
        <v>0</v>
      </c>
      <c r="G141" s="44">
        <f>M141</f>
        <v>0</v>
      </c>
      <c r="H141" s="44">
        <f>G141*C141</f>
        <v>0</v>
      </c>
      <c r="I141" s="44">
        <f>H141+F141</f>
        <v>0</v>
      </c>
      <c r="J141" s="122" t="e">
        <f>I141/$F$167</f>
        <v>#REF!</v>
      </c>
      <c r="K141" s="140"/>
      <c r="L141" s="127"/>
      <c r="M141" s="127"/>
      <c r="N141" s="125"/>
    </row>
    <row r="142" spans="1:14" s="17" customFormat="1" ht="27.6" x14ac:dyDescent="0.25">
      <c r="A142" s="134" t="s">
        <v>228</v>
      </c>
      <c r="B142" s="47" t="s">
        <v>229</v>
      </c>
      <c r="C142" s="142">
        <v>25</v>
      </c>
      <c r="D142" s="142" t="s">
        <v>227</v>
      </c>
      <c r="E142" s="44">
        <f>L142</f>
        <v>0</v>
      </c>
      <c r="F142" s="44">
        <f>E142*C142</f>
        <v>0</v>
      </c>
      <c r="G142" s="44">
        <f>M142</f>
        <v>0</v>
      </c>
      <c r="H142" s="44">
        <f>G142*C142</f>
        <v>0</v>
      </c>
      <c r="I142" s="44">
        <f>H142+F142</f>
        <v>0</v>
      </c>
      <c r="J142" s="122" t="e">
        <f>I142/$F$167</f>
        <v>#REF!</v>
      </c>
      <c r="K142" s="140"/>
      <c r="L142" s="127"/>
      <c r="M142" s="127"/>
      <c r="N142" s="125"/>
    </row>
    <row r="143" spans="1:14" s="17" customFormat="1" ht="13.8" x14ac:dyDescent="0.25">
      <c r="A143" s="134" t="s">
        <v>230</v>
      </c>
      <c r="B143" s="47" t="s">
        <v>231</v>
      </c>
      <c r="C143" s="142">
        <v>25</v>
      </c>
      <c r="D143" s="142" t="s">
        <v>227</v>
      </c>
      <c r="E143" s="44">
        <f>L143</f>
        <v>0</v>
      </c>
      <c r="F143" s="44">
        <f>E143*C143</f>
        <v>0</v>
      </c>
      <c r="G143" s="44">
        <f>M143</f>
        <v>0</v>
      </c>
      <c r="H143" s="44">
        <f>G143*C143</f>
        <v>0</v>
      </c>
      <c r="I143" s="44">
        <f>H143+F143</f>
        <v>0</v>
      </c>
      <c r="J143" s="122" t="e">
        <f>I143/$F$167</f>
        <v>#REF!</v>
      </c>
      <c r="K143" s="140"/>
      <c r="L143" s="127"/>
      <c r="M143" s="127"/>
      <c r="N143" s="125"/>
    </row>
    <row r="144" spans="1:14" s="17" customFormat="1" ht="13.8" x14ac:dyDescent="0.25">
      <c r="A144" s="134"/>
      <c r="B144" s="25"/>
      <c r="C144" s="142"/>
      <c r="D144" s="314"/>
      <c r="E144" s="20" t="s">
        <v>30</v>
      </c>
      <c r="F144" s="43">
        <f>SUM(F141:F143)</f>
        <v>0</v>
      </c>
      <c r="G144" s="43"/>
      <c r="H144" s="43">
        <f>SUM(H141:H143)</f>
        <v>0</v>
      </c>
      <c r="I144" s="43">
        <f>SUM(I141:I143)</f>
        <v>0</v>
      </c>
      <c r="J144" s="128" t="e">
        <f>SUM(J141:J143)</f>
        <v>#REF!</v>
      </c>
      <c r="K144" s="135"/>
      <c r="L144" s="108"/>
      <c r="M144" s="108"/>
      <c r="N144" s="125"/>
    </row>
    <row r="145" spans="1:14" s="17" customFormat="1" ht="13.8" x14ac:dyDescent="0.25">
      <c r="A145" s="24">
        <v>18</v>
      </c>
      <c r="B145" s="638" t="s">
        <v>232</v>
      </c>
      <c r="C145" s="639"/>
      <c r="D145" s="639"/>
      <c r="E145" s="639"/>
      <c r="F145" s="639"/>
      <c r="G145" s="639"/>
      <c r="H145" s="639"/>
      <c r="I145" s="639"/>
      <c r="J145" s="639"/>
      <c r="K145" s="135"/>
      <c r="L145" s="108"/>
      <c r="M145" s="108"/>
      <c r="N145" s="125"/>
    </row>
    <row r="146" spans="1:14" s="17" customFormat="1" ht="13.8" x14ac:dyDescent="0.25">
      <c r="A146" s="134" t="s">
        <v>233</v>
      </c>
      <c r="B146" s="47" t="s">
        <v>234</v>
      </c>
      <c r="C146" s="142">
        <v>1</v>
      </c>
      <c r="D146" s="142" t="s">
        <v>11</v>
      </c>
      <c r="E146" s="44">
        <f>L146</f>
        <v>0</v>
      </c>
      <c r="F146" s="44">
        <f>E146*C146</f>
        <v>0</v>
      </c>
      <c r="G146" s="44">
        <f>M146</f>
        <v>0</v>
      </c>
      <c r="H146" s="44">
        <f>G146*C146</f>
        <v>0</v>
      </c>
      <c r="I146" s="44">
        <f>H146+F146</f>
        <v>0</v>
      </c>
      <c r="J146" s="122" t="e">
        <f>I146/$F$167</f>
        <v>#REF!</v>
      </c>
      <c r="K146" s="135"/>
      <c r="L146" s="108"/>
      <c r="M146" s="108"/>
      <c r="N146" s="125"/>
    </row>
    <row r="147" spans="1:14" s="17" customFormat="1" ht="13.8" x14ac:dyDescent="0.25">
      <c r="A147" s="134" t="s">
        <v>235</v>
      </c>
      <c r="B147" s="47" t="s">
        <v>236</v>
      </c>
      <c r="C147" s="142">
        <v>25</v>
      </c>
      <c r="D147" s="142" t="s">
        <v>227</v>
      </c>
      <c r="E147" s="44">
        <f>L147</f>
        <v>0</v>
      </c>
      <c r="F147" s="44">
        <f>E147*C147</f>
        <v>0</v>
      </c>
      <c r="G147" s="44">
        <f>M147</f>
        <v>0</v>
      </c>
      <c r="H147" s="44">
        <f>G147*C147</f>
        <v>0</v>
      </c>
      <c r="I147" s="44">
        <f>H147+F147</f>
        <v>0</v>
      </c>
      <c r="J147" s="122" t="e">
        <f>I147/$F$167</f>
        <v>#REF!</v>
      </c>
      <c r="K147" s="135"/>
      <c r="L147" s="108"/>
      <c r="M147" s="108"/>
      <c r="N147" s="125"/>
    </row>
    <row r="148" spans="1:14" s="17" customFormat="1" ht="13.8" x14ac:dyDescent="0.25">
      <c r="A148" s="134"/>
      <c r="B148" s="25"/>
      <c r="C148" s="142"/>
      <c r="D148" s="314"/>
      <c r="E148" s="20" t="s">
        <v>30</v>
      </c>
      <c r="F148" s="43">
        <f>SUM(F146:F147)</f>
        <v>0</v>
      </c>
      <c r="G148" s="43"/>
      <c r="H148" s="43">
        <f>SUM(H146:H147)</f>
        <v>0</v>
      </c>
      <c r="I148" s="43">
        <f>SUM(I146:I147)</f>
        <v>0</v>
      </c>
      <c r="J148" s="128" t="e">
        <f>SUM(J146:J147)</f>
        <v>#REF!</v>
      </c>
      <c r="K148" s="135"/>
      <c r="L148" s="108"/>
      <c r="M148" s="108"/>
      <c r="N148" s="125"/>
    </row>
    <row r="149" spans="1:14" s="17" customFormat="1" ht="13.8" x14ac:dyDescent="0.25">
      <c r="A149" s="24">
        <v>19</v>
      </c>
      <c r="B149" s="638" t="s">
        <v>237</v>
      </c>
      <c r="C149" s="639"/>
      <c r="D149" s="639"/>
      <c r="E149" s="639"/>
      <c r="F149" s="639"/>
      <c r="G149" s="639"/>
      <c r="H149" s="639"/>
      <c r="I149" s="639"/>
      <c r="J149" s="639"/>
      <c r="K149" s="135"/>
      <c r="L149" s="108"/>
      <c r="M149" s="108"/>
      <c r="N149" s="125"/>
    </row>
    <row r="150" spans="1:14" s="17" customFormat="1" ht="13.8" x14ac:dyDescent="0.25">
      <c r="A150" s="134" t="s">
        <v>238</v>
      </c>
      <c r="B150" s="25" t="s">
        <v>239</v>
      </c>
      <c r="C150" s="314">
        <v>1</v>
      </c>
      <c r="D150" s="314" t="s">
        <v>240</v>
      </c>
      <c r="E150" s="44">
        <f>L150</f>
        <v>0</v>
      </c>
      <c r="F150" s="44">
        <f>E150*C150</f>
        <v>0</v>
      </c>
      <c r="G150" s="44">
        <f>M150</f>
        <v>0</v>
      </c>
      <c r="H150" s="44">
        <f>G150*C150</f>
        <v>0</v>
      </c>
      <c r="I150" s="44">
        <f>H150+F150</f>
        <v>0</v>
      </c>
      <c r="J150" s="122" t="e">
        <f>I150/$F$167</f>
        <v>#REF!</v>
      </c>
      <c r="K150" s="135"/>
      <c r="L150" s="108"/>
      <c r="M150" s="108"/>
      <c r="N150" s="125"/>
    </row>
    <row r="151" spans="1:14" s="17" customFormat="1" ht="13.8" x14ac:dyDescent="0.25">
      <c r="A151" s="134" t="s">
        <v>241</v>
      </c>
      <c r="B151" s="25" t="s">
        <v>242</v>
      </c>
      <c r="C151" s="314">
        <v>212.5</v>
      </c>
      <c r="D151" s="314" t="s">
        <v>243</v>
      </c>
      <c r="E151" s="44">
        <f>L151</f>
        <v>0</v>
      </c>
      <c r="F151" s="44">
        <f>E151*C151</f>
        <v>0</v>
      </c>
      <c r="G151" s="44">
        <f>M151</f>
        <v>0</v>
      </c>
      <c r="H151" s="44">
        <f>G151*C151</f>
        <v>0</v>
      </c>
      <c r="I151" s="44">
        <f>H151+F151</f>
        <v>0</v>
      </c>
      <c r="J151" s="122" t="e">
        <f>I151/$F$167</f>
        <v>#REF!</v>
      </c>
      <c r="K151" s="135"/>
      <c r="L151" s="108"/>
      <c r="M151" s="108"/>
      <c r="N151" s="125"/>
    </row>
    <row r="152" spans="1:14" s="17" customFormat="1" ht="13.8" x14ac:dyDescent="0.25">
      <c r="A152" s="35"/>
      <c r="B152" s="25"/>
      <c r="C152" s="142"/>
      <c r="D152" s="314"/>
      <c r="E152" s="20" t="s">
        <v>30</v>
      </c>
      <c r="F152" s="43">
        <f>SUM(F150:F151)</f>
        <v>0</v>
      </c>
      <c r="G152" s="43"/>
      <c r="H152" s="43">
        <f>SUM(H150:H151)</f>
        <v>0</v>
      </c>
      <c r="I152" s="43">
        <f>SUM(I150:I151)</f>
        <v>0</v>
      </c>
      <c r="J152" s="128" t="e">
        <f>SUM(J150:J151)</f>
        <v>#REF!</v>
      </c>
      <c r="K152" s="135"/>
      <c r="L152" s="108"/>
      <c r="M152" s="108"/>
      <c r="N152" s="125"/>
    </row>
    <row r="153" spans="1:14" s="17" customFormat="1" ht="13.8" x14ac:dyDescent="0.25">
      <c r="A153" s="24">
        <v>20</v>
      </c>
      <c r="B153" s="638" t="s">
        <v>244</v>
      </c>
      <c r="C153" s="639"/>
      <c r="D153" s="639"/>
      <c r="E153" s="639"/>
      <c r="F153" s="639"/>
      <c r="G153" s="639"/>
      <c r="H153" s="639"/>
      <c r="I153" s="639"/>
      <c r="J153" s="639"/>
      <c r="K153" s="135"/>
      <c r="L153" s="108"/>
      <c r="M153" s="108"/>
      <c r="N153" s="125"/>
    </row>
    <row r="154" spans="1:14" s="17" customFormat="1" ht="13.8" x14ac:dyDescent="0.25">
      <c r="A154" s="134" t="s">
        <v>245</v>
      </c>
      <c r="B154" s="25" t="s">
        <v>246</v>
      </c>
      <c r="C154" s="314">
        <v>25</v>
      </c>
      <c r="D154" s="142" t="s">
        <v>247</v>
      </c>
      <c r="E154" s="44">
        <f t="shared" ref="E154:E159" si="42">L154</f>
        <v>0</v>
      </c>
      <c r="F154" s="44">
        <f t="shared" ref="F154:F159" si="43">E154*C154</f>
        <v>0</v>
      </c>
      <c r="G154" s="44">
        <f t="shared" ref="G154:G159" si="44">M154</f>
        <v>0</v>
      </c>
      <c r="H154" s="44">
        <f t="shared" ref="H154:H159" si="45">G154*C154</f>
        <v>0</v>
      </c>
      <c r="I154" s="44">
        <f t="shared" ref="I154:I159" si="46">H154+F154</f>
        <v>0</v>
      </c>
      <c r="J154" s="122" t="e">
        <f t="shared" ref="J154:J159" si="47">I154/$F$167</f>
        <v>#REF!</v>
      </c>
      <c r="K154" s="135"/>
      <c r="L154" s="108"/>
      <c r="M154" s="108"/>
      <c r="N154" s="125"/>
    </row>
    <row r="155" spans="1:14" s="17" customFormat="1" ht="13.8" x14ac:dyDescent="0.25">
      <c r="A155" s="134" t="s">
        <v>248</v>
      </c>
      <c r="B155" s="25" t="s">
        <v>249</v>
      </c>
      <c r="C155" s="314">
        <v>1</v>
      </c>
      <c r="D155" s="142" t="s">
        <v>11</v>
      </c>
      <c r="E155" s="44">
        <f t="shared" si="42"/>
        <v>0</v>
      </c>
      <c r="F155" s="44">
        <f t="shared" si="43"/>
        <v>0</v>
      </c>
      <c r="G155" s="44">
        <f t="shared" si="44"/>
        <v>0</v>
      </c>
      <c r="H155" s="44">
        <f t="shared" si="45"/>
        <v>0</v>
      </c>
      <c r="I155" s="44">
        <f t="shared" si="46"/>
        <v>0</v>
      </c>
      <c r="J155" s="122" t="e">
        <f t="shared" si="47"/>
        <v>#REF!</v>
      </c>
      <c r="K155" s="135"/>
      <c r="L155" s="126"/>
      <c r="M155" s="108"/>
      <c r="N155" s="125"/>
    </row>
    <row r="156" spans="1:14" s="17" customFormat="1" ht="13.8" x14ac:dyDescent="0.25">
      <c r="A156" s="134" t="s">
        <v>250</v>
      </c>
      <c r="B156" s="25" t="s">
        <v>251</v>
      </c>
      <c r="C156" s="314">
        <v>1</v>
      </c>
      <c r="D156" s="142" t="s">
        <v>11</v>
      </c>
      <c r="E156" s="44">
        <f t="shared" si="42"/>
        <v>0</v>
      </c>
      <c r="F156" s="44">
        <f t="shared" si="43"/>
        <v>0</v>
      </c>
      <c r="G156" s="44">
        <f t="shared" si="44"/>
        <v>0</v>
      </c>
      <c r="H156" s="44">
        <f t="shared" si="45"/>
        <v>0</v>
      </c>
      <c r="I156" s="44">
        <f t="shared" si="46"/>
        <v>0</v>
      </c>
      <c r="J156" s="122" t="e">
        <f t="shared" si="47"/>
        <v>#REF!</v>
      </c>
      <c r="K156" s="135"/>
      <c r="L156" s="108"/>
      <c r="M156" s="108"/>
      <c r="N156" s="125"/>
    </row>
    <row r="157" spans="1:14" s="17" customFormat="1" ht="13.8" x14ac:dyDescent="0.25">
      <c r="A157" s="134" t="s">
        <v>252</v>
      </c>
      <c r="B157" s="47" t="s">
        <v>253</v>
      </c>
      <c r="C157" s="314">
        <v>1</v>
      </c>
      <c r="D157" s="314" t="s">
        <v>11</v>
      </c>
      <c r="E157" s="44">
        <f t="shared" si="42"/>
        <v>0</v>
      </c>
      <c r="F157" s="44">
        <f t="shared" si="43"/>
        <v>0</v>
      </c>
      <c r="G157" s="44">
        <f t="shared" si="44"/>
        <v>0</v>
      </c>
      <c r="H157" s="44">
        <f t="shared" si="45"/>
        <v>0</v>
      </c>
      <c r="I157" s="44">
        <f t="shared" si="46"/>
        <v>0</v>
      </c>
      <c r="J157" s="122" t="e">
        <f t="shared" si="47"/>
        <v>#REF!</v>
      </c>
      <c r="K157" s="135"/>
      <c r="L157" s="126"/>
      <c r="M157" s="108"/>
      <c r="N157" s="125"/>
    </row>
    <row r="158" spans="1:14" s="17" customFormat="1" ht="13.8" x14ac:dyDescent="0.25">
      <c r="A158" s="134" t="s">
        <v>254</v>
      </c>
      <c r="B158" s="25" t="s">
        <v>255</v>
      </c>
      <c r="C158" s="314">
        <v>1</v>
      </c>
      <c r="D158" s="314" t="s">
        <v>240</v>
      </c>
      <c r="E158" s="44">
        <f t="shared" si="42"/>
        <v>0</v>
      </c>
      <c r="F158" s="44">
        <f t="shared" si="43"/>
        <v>0</v>
      </c>
      <c r="G158" s="44">
        <f t="shared" si="44"/>
        <v>0</v>
      </c>
      <c r="H158" s="44">
        <f t="shared" si="45"/>
        <v>0</v>
      </c>
      <c r="I158" s="44">
        <f t="shared" si="46"/>
        <v>0</v>
      </c>
      <c r="J158" s="122" t="e">
        <f t="shared" si="47"/>
        <v>#REF!</v>
      </c>
      <c r="K158" s="135"/>
      <c r="L158" s="126"/>
      <c r="M158" s="108"/>
      <c r="N158" s="125"/>
    </row>
    <row r="159" spans="1:14" s="17" customFormat="1" ht="13.8" x14ac:dyDescent="0.25">
      <c r="A159" s="134" t="s">
        <v>256</v>
      </c>
      <c r="B159" s="25" t="s">
        <v>257</v>
      </c>
      <c r="C159" s="314">
        <v>1</v>
      </c>
      <c r="D159" s="314" t="s">
        <v>240</v>
      </c>
      <c r="E159" s="44">
        <f t="shared" si="42"/>
        <v>0</v>
      </c>
      <c r="F159" s="44">
        <f t="shared" si="43"/>
        <v>0</v>
      </c>
      <c r="G159" s="44">
        <f t="shared" si="44"/>
        <v>0</v>
      </c>
      <c r="H159" s="44">
        <f t="shared" si="45"/>
        <v>0</v>
      </c>
      <c r="I159" s="44">
        <f t="shared" si="46"/>
        <v>0</v>
      </c>
      <c r="J159" s="122" t="e">
        <f t="shared" si="47"/>
        <v>#REF!</v>
      </c>
      <c r="K159" s="135"/>
      <c r="L159" s="126"/>
      <c r="M159" s="108"/>
      <c r="N159" s="125"/>
    </row>
    <row r="160" spans="1:14" s="17" customFormat="1" ht="13.8" x14ac:dyDescent="0.25">
      <c r="A160" s="35"/>
      <c r="B160" s="25"/>
      <c r="C160" s="142"/>
      <c r="D160" s="314"/>
      <c r="E160" s="20" t="s">
        <v>30</v>
      </c>
      <c r="F160" s="43">
        <f>SUM(F154:F159)</f>
        <v>0</v>
      </c>
      <c r="G160" s="43"/>
      <c r="H160" s="43">
        <f>SUM(H154:H159)</f>
        <v>0</v>
      </c>
      <c r="I160" s="43">
        <f>SUM(I154:I159)</f>
        <v>0</v>
      </c>
      <c r="J160" s="128" t="e">
        <f>SUM(J154:J159)</f>
        <v>#REF!</v>
      </c>
      <c r="K160" s="135"/>
      <c r="L160" s="109"/>
      <c r="M160" s="109"/>
      <c r="N160" s="125"/>
    </row>
    <row r="161" spans="1:14" s="17" customFormat="1" ht="13.8" x14ac:dyDescent="0.25">
      <c r="A161" s="24">
        <v>21</v>
      </c>
      <c r="B161" s="638" t="s">
        <v>258</v>
      </c>
      <c r="C161" s="639"/>
      <c r="D161" s="639"/>
      <c r="E161" s="639"/>
      <c r="F161" s="639"/>
      <c r="G161" s="639"/>
      <c r="H161" s="639"/>
      <c r="I161" s="639"/>
      <c r="J161" s="639"/>
      <c r="K161" s="135"/>
      <c r="L161" s="109"/>
      <c r="M161" s="109"/>
      <c r="N161" s="125"/>
    </row>
    <row r="162" spans="1:14" s="17" customFormat="1" ht="13.8" x14ac:dyDescent="0.25">
      <c r="A162" s="134" t="s">
        <v>259</v>
      </c>
      <c r="B162" s="25" t="s">
        <v>260</v>
      </c>
      <c r="C162" s="314">
        <v>1</v>
      </c>
      <c r="D162" s="314" t="s">
        <v>11</v>
      </c>
      <c r="E162" s="44">
        <f>L162</f>
        <v>0</v>
      </c>
      <c r="F162" s="44">
        <f>E162*C162</f>
        <v>0</v>
      </c>
      <c r="G162" s="44">
        <f>M162</f>
        <v>0</v>
      </c>
      <c r="H162" s="44">
        <f>G162*C162</f>
        <v>0</v>
      </c>
      <c r="I162" s="44" t="e">
        <f>I165*0.1</f>
        <v>#REF!</v>
      </c>
      <c r="J162" s="122" t="e">
        <f>I162/$F$167</f>
        <v>#REF!</v>
      </c>
      <c r="K162" s="135"/>
      <c r="L162" s="109"/>
      <c r="M162" s="109"/>
      <c r="N162" s="125"/>
    </row>
    <row r="163" spans="1:14" s="17" customFormat="1" ht="13.8" x14ac:dyDescent="0.25">
      <c r="A163" s="35"/>
      <c r="B163" s="25"/>
      <c r="C163" s="142"/>
      <c r="D163" s="314"/>
      <c r="E163" s="20" t="s">
        <v>30</v>
      </c>
      <c r="F163" s="43">
        <f>SUM(F162)</f>
        <v>0</v>
      </c>
      <c r="G163" s="43"/>
      <c r="H163" s="43">
        <f>SUM(H162)</f>
        <v>0</v>
      </c>
      <c r="I163" s="43" t="e">
        <f>SUM(I162)</f>
        <v>#REF!</v>
      </c>
      <c r="J163" s="128" t="e">
        <f>SUM(J162)</f>
        <v>#REF!</v>
      </c>
      <c r="K163" s="135"/>
      <c r="L163" s="109"/>
      <c r="M163" s="109"/>
      <c r="N163" s="125"/>
    </row>
    <row r="164" spans="1:14" s="17" customFormat="1" thickBot="1" x14ac:dyDescent="0.3">
      <c r="A164" s="35"/>
      <c r="B164" s="36"/>
      <c r="C164" s="40"/>
      <c r="D164" s="37"/>
      <c r="E164" s="11"/>
      <c r="F164" s="39"/>
      <c r="G164" s="11"/>
      <c r="H164" s="39"/>
      <c r="I164" s="11"/>
      <c r="J164" s="11"/>
      <c r="K164" s="135"/>
      <c r="L164" s="109"/>
      <c r="M164" s="109"/>
    </row>
    <row r="165" spans="1:14" s="17" customFormat="1" ht="23.25" customHeight="1" thickBot="1" x14ac:dyDescent="0.3">
      <c r="A165" s="632" t="s">
        <v>261</v>
      </c>
      <c r="B165" s="633"/>
      <c r="C165" s="633"/>
      <c r="D165" s="633"/>
      <c r="E165" s="634"/>
      <c r="F165" s="90" t="e">
        <f>F160+F152+F134+F128+F112+F96+F87+F79+F74+F66+F52+F46+F29+F19+F144+F23+F139</f>
        <v>#REF!</v>
      </c>
      <c r="G165" s="90"/>
      <c r="H165" s="90" t="e">
        <f>H160+H152+H134+H128+H112+H96+H87+H79+H74+H66+H52+H46+H29+H19+H144+H23+H139</f>
        <v>#REF!</v>
      </c>
      <c r="I165" s="90" t="e">
        <f>I160+I152+I134+I128+I112+I96+I87+I79+I74++I66+I52+I46+I29+I19+I144+I23+I139+I148+I83</f>
        <v>#REF!</v>
      </c>
      <c r="J165" s="132" t="e">
        <f>J160+J152+J134+J128+J112+J96+J87+J79+J74+J66+J52+J46+J29+J19+J144+J23+J139+J148+J83+J163</f>
        <v>#REF!</v>
      </c>
      <c r="K165" s="135"/>
      <c r="L165" s="109"/>
      <c r="M165" s="109"/>
    </row>
    <row r="166" spans="1:14" s="17" customFormat="1" thickBot="1" x14ac:dyDescent="0.3">
      <c r="A166" s="91"/>
      <c r="B166" s="92"/>
      <c r="C166" s="92"/>
      <c r="D166" s="92"/>
      <c r="E166" s="92"/>
      <c r="F166" s="93"/>
      <c r="G166" s="93"/>
      <c r="H166" s="93"/>
      <c r="I166" s="93"/>
      <c r="J166" s="93"/>
      <c r="K166" s="135"/>
      <c r="L166" s="109"/>
      <c r="M166" s="109"/>
    </row>
    <row r="167" spans="1:14" s="38" customFormat="1" ht="24" customHeight="1" thickBot="1" x14ac:dyDescent="0.3">
      <c r="A167" s="632" t="s">
        <v>262</v>
      </c>
      <c r="B167" s="633"/>
      <c r="C167" s="633"/>
      <c r="D167" s="633"/>
      <c r="E167" s="633"/>
      <c r="F167" s="640" t="e">
        <f>I165+I163</f>
        <v>#REF!</v>
      </c>
      <c r="G167" s="641"/>
      <c r="H167" s="641"/>
      <c r="I167" s="641"/>
      <c r="J167" s="642"/>
      <c r="K167" s="39"/>
      <c r="L167" s="110"/>
      <c r="M167" s="110"/>
      <c r="N167" s="17"/>
    </row>
    <row r="168" spans="1:14" s="38" customFormat="1" ht="15" customHeight="1" thickBot="1" x14ac:dyDescent="0.3">
      <c r="A168" s="16"/>
      <c r="B168" s="16"/>
      <c r="C168" s="16"/>
      <c r="D168" s="16"/>
      <c r="E168" s="16"/>
      <c r="F168" s="16"/>
      <c r="G168" s="16"/>
      <c r="H168" s="16"/>
      <c r="I168" s="16"/>
      <c r="J168" s="16"/>
      <c r="K168" s="39"/>
      <c r="L168" s="110"/>
      <c r="M168" s="110"/>
      <c r="N168" s="17"/>
    </row>
    <row r="169" spans="1:14" s="38" customFormat="1" ht="21.75" customHeight="1" thickBot="1" x14ac:dyDescent="0.3">
      <c r="A169" s="632" t="s">
        <v>263</v>
      </c>
      <c r="B169" s="633"/>
      <c r="C169" s="633"/>
      <c r="D169" s="633"/>
      <c r="E169" s="634"/>
      <c r="F169" s="635" t="e">
        <f>F167/J4</f>
        <v>#REF!</v>
      </c>
      <c r="G169" s="636"/>
      <c r="H169" s="636"/>
      <c r="I169" s="636"/>
      <c r="J169" s="637"/>
      <c r="K169" s="39"/>
      <c r="L169" s="105"/>
      <c r="M169" s="105"/>
      <c r="N169" s="17"/>
    </row>
    <row r="170" spans="1:14" s="17" customFormat="1" ht="13.8" x14ac:dyDescent="0.25">
      <c r="C170" s="40"/>
      <c r="D170" s="41"/>
      <c r="E170" s="15"/>
      <c r="F170" s="15"/>
      <c r="G170" s="15"/>
      <c r="H170" s="15"/>
      <c r="I170" s="15"/>
      <c r="J170" s="15"/>
      <c r="K170" s="15"/>
      <c r="L170" s="105"/>
      <c r="M170" s="105"/>
      <c r="N170" s="106"/>
    </row>
  </sheetData>
  <mergeCells count="39">
    <mergeCell ref="B67:J67"/>
    <mergeCell ref="B47:J47"/>
    <mergeCell ref="B53:J53"/>
    <mergeCell ref="B54:J54"/>
    <mergeCell ref="J1:K1"/>
    <mergeCell ref="C1:D1"/>
    <mergeCell ref="A7:B7"/>
    <mergeCell ref="B8:J8"/>
    <mergeCell ref="B20:J20"/>
    <mergeCell ref="B24:J24"/>
    <mergeCell ref="B30:J30"/>
    <mergeCell ref="B31:J31"/>
    <mergeCell ref="B37:J37"/>
    <mergeCell ref="L6:M6"/>
    <mergeCell ref="A3:B3"/>
    <mergeCell ref="C3:E3"/>
    <mergeCell ref="A5:J5"/>
    <mergeCell ref="H6:I6"/>
    <mergeCell ref="A6:B6"/>
    <mergeCell ref="B75:J75"/>
    <mergeCell ref="B80:J80"/>
    <mergeCell ref="B84:J84"/>
    <mergeCell ref="B88:J88"/>
    <mergeCell ref="C112:D112"/>
    <mergeCell ref="B113:J113"/>
    <mergeCell ref="B123:J123"/>
    <mergeCell ref="B97:J97"/>
    <mergeCell ref="B140:J140"/>
    <mergeCell ref="B145:J145"/>
    <mergeCell ref="B129:J129"/>
    <mergeCell ref="B135:J135"/>
    <mergeCell ref="A169:E169"/>
    <mergeCell ref="F169:J169"/>
    <mergeCell ref="B149:J149"/>
    <mergeCell ref="B153:J153"/>
    <mergeCell ref="B161:J161"/>
    <mergeCell ref="A165:E165"/>
    <mergeCell ref="A167:E167"/>
    <mergeCell ref="F167:J167"/>
  </mergeCells>
  <conditionalFormatting sqref="G3">
    <cfRule type="colorScale" priority="5">
      <colorScale>
        <cfvo type="min"/>
        <cfvo type="percentile" val="50"/>
        <cfvo type="max"/>
        <color rgb="FFF8696B"/>
        <color rgb="FFFFEB84"/>
        <color rgb="FF63BE7B"/>
      </colorScale>
    </cfRule>
  </conditionalFormatting>
  <conditionalFormatting sqref="G4">
    <cfRule type="colorScale" priority="4">
      <colorScale>
        <cfvo type="min"/>
        <cfvo type="percentile" val="50"/>
        <cfvo type="max"/>
        <color rgb="FFF8696B"/>
        <color rgb="FFFFEB84"/>
        <color rgb="FF63BE7B"/>
      </colorScale>
    </cfRule>
  </conditionalFormatting>
  <conditionalFormatting sqref="I1">
    <cfRule type="colorScale" priority="2">
      <colorScale>
        <cfvo type="min"/>
        <cfvo type="percentile" val="50"/>
        <cfvo type="max"/>
        <color rgb="FFF8696B"/>
        <color rgb="FFFFEB84"/>
        <color rgb="FF63BE7B"/>
      </colorScale>
    </cfRule>
  </conditionalFormatting>
  <conditionalFormatting sqref="J1">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
  <sheetViews>
    <sheetView workbookViewId="0">
      <selection activeCell="K7" sqref="K7"/>
    </sheetView>
  </sheetViews>
  <sheetFormatPr defaultRowHeight="14.4" x14ac:dyDescent="0.3"/>
  <cols>
    <col min="11" max="11" width="9.5546875" bestFit="1" customWidth="1"/>
  </cols>
  <sheetData>
    <row r="1" spans="1:11" x14ac:dyDescent="0.3">
      <c r="A1" s="667" t="s">
        <v>264</v>
      </c>
      <c r="B1" s="667"/>
      <c r="C1" s="667"/>
      <c r="D1" s="667"/>
      <c r="E1" s="667"/>
      <c r="F1" s="667"/>
      <c r="G1" s="667"/>
      <c r="H1" s="667"/>
      <c r="I1" s="667"/>
      <c r="J1" s="667"/>
      <c r="K1" s="667"/>
    </row>
    <row r="2" spans="1:11" x14ac:dyDescent="0.3">
      <c r="A2" s="668" t="s">
        <v>265</v>
      </c>
      <c r="B2" s="669"/>
      <c r="C2" s="669"/>
      <c r="D2" s="669"/>
      <c r="E2" s="669"/>
      <c r="F2" s="669"/>
      <c r="G2" s="669"/>
      <c r="H2" s="669"/>
      <c r="I2" s="669"/>
      <c r="J2" s="669"/>
      <c r="K2" s="670"/>
    </row>
    <row r="3" spans="1:11" x14ac:dyDescent="0.3">
      <c r="A3" s="4" t="s">
        <v>266</v>
      </c>
      <c r="B3" s="4"/>
      <c r="C3" s="4"/>
      <c r="D3" s="4"/>
      <c r="E3" s="4"/>
      <c r="F3" s="4"/>
      <c r="G3" s="4"/>
      <c r="H3" s="5" t="s">
        <v>42</v>
      </c>
      <c r="I3" s="6">
        <v>393.5</v>
      </c>
      <c r="J3" s="6">
        <v>10</v>
      </c>
      <c r="K3" s="7">
        <f t="shared" ref="K3:K9" si="0">J3*I3</f>
        <v>3935</v>
      </c>
    </row>
    <row r="4" spans="1:11" x14ac:dyDescent="0.3">
      <c r="A4" s="4" t="s">
        <v>267</v>
      </c>
      <c r="B4" s="4"/>
      <c r="C4" s="4"/>
      <c r="D4" s="4"/>
      <c r="E4" s="4"/>
      <c r="F4" s="4"/>
      <c r="G4" s="4"/>
      <c r="H4" s="5" t="s">
        <v>11</v>
      </c>
      <c r="I4" s="6">
        <v>1</v>
      </c>
      <c r="J4" s="6"/>
      <c r="K4" s="7">
        <f t="shared" si="0"/>
        <v>0</v>
      </c>
    </row>
    <row r="5" spans="1:11" x14ac:dyDescent="0.3">
      <c r="A5" s="4" t="s">
        <v>268</v>
      </c>
      <c r="B5" s="4"/>
      <c r="C5" s="4"/>
      <c r="D5" s="4"/>
      <c r="E5" s="4"/>
      <c r="F5" s="4"/>
      <c r="G5" s="4"/>
      <c r="H5" s="5" t="s">
        <v>11</v>
      </c>
      <c r="I5" s="6">
        <v>1</v>
      </c>
      <c r="J5" s="6">
        <v>10000</v>
      </c>
      <c r="K5" s="7">
        <f t="shared" si="0"/>
        <v>10000</v>
      </c>
    </row>
    <row r="6" spans="1:11" x14ac:dyDescent="0.3">
      <c r="A6" s="4" t="s">
        <v>269</v>
      </c>
      <c r="B6" s="4"/>
      <c r="C6" s="4"/>
      <c r="D6" s="4"/>
      <c r="E6" s="4"/>
      <c r="F6" s="4"/>
      <c r="G6" s="4"/>
      <c r="H6" s="5" t="s">
        <v>11</v>
      </c>
      <c r="I6" s="6">
        <v>1</v>
      </c>
      <c r="J6" s="6">
        <v>65000</v>
      </c>
      <c r="K6" s="7">
        <f t="shared" si="0"/>
        <v>65000</v>
      </c>
    </row>
    <row r="7" spans="1:11" x14ac:dyDescent="0.3">
      <c r="A7" s="4" t="s">
        <v>270</v>
      </c>
      <c r="B7" s="4"/>
      <c r="C7" s="4"/>
      <c r="D7" s="4"/>
      <c r="E7" s="4"/>
      <c r="F7" s="4"/>
      <c r="G7" s="4"/>
      <c r="H7" s="5" t="s">
        <v>11</v>
      </c>
      <c r="I7" s="6">
        <v>1</v>
      </c>
      <c r="J7" s="6">
        <v>22000</v>
      </c>
      <c r="K7" s="7">
        <f t="shared" si="0"/>
        <v>22000</v>
      </c>
    </row>
    <row r="8" spans="1:11" x14ac:dyDescent="0.3">
      <c r="A8" s="4" t="s">
        <v>271</v>
      </c>
      <c r="B8" s="4"/>
      <c r="C8" s="4"/>
      <c r="D8" s="4"/>
      <c r="E8" s="4"/>
      <c r="F8" s="4"/>
      <c r="G8" s="4"/>
      <c r="H8" s="5" t="s">
        <v>11</v>
      </c>
      <c r="I8" s="6">
        <v>1</v>
      </c>
      <c r="J8" s="6">
        <v>28000</v>
      </c>
      <c r="K8" s="7">
        <f t="shared" si="0"/>
        <v>28000</v>
      </c>
    </row>
    <row r="9" spans="1:11" x14ac:dyDescent="0.3">
      <c r="A9" s="4" t="s">
        <v>272</v>
      </c>
      <c r="B9" s="4"/>
      <c r="C9" s="4"/>
      <c r="D9" s="4"/>
      <c r="E9" s="4"/>
      <c r="F9" s="4"/>
      <c r="G9" s="4"/>
      <c r="H9" s="5"/>
      <c r="I9" s="6"/>
      <c r="J9" s="6"/>
      <c r="K9" s="7">
        <f t="shared" si="0"/>
        <v>0</v>
      </c>
    </row>
    <row r="10" spans="1:11" ht="20.25" customHeight="1" x14ac:dyDescent="0.3">
      <c r="A10" s="3" t="s">
        <v>273</v>
      </c>
      <c r="B10" s="4"/>
      <c r="C10" s="671"/>
      <c r="D10" s="672"/>
      <c r="E10" s="672"/>
      <c r="F10" s="672"/>
      <c r="G10" s="672"/>
      <c r="H10" s="672"/>
      <c r="I10" s="672"/>
      <c r="J10" s="673"/>
      <c r="K10" s="10">
        <f>SUM(K3:K9)</f>
        <v>128935</v>
      </c>
    </row>
    <row r="14" spans="1:11" x14ac:dyDescent="0.3">
      <c r="A14" s="674" t="s">
        <v>208</v>
      </c>
      <c r="B14" s="675"/>
      <c r="C14" s="675"/>
      <c r="D14" s="675"/>
      <c r="E14" s="675"/>
      <c r="F14" s="675"/>
      <c r="G14" s="675"/>
      <c r="H14" s="675"/>
      <c r="I14" s="675"/>
      <c r="J14" s="675"/>
      <c r="K14" s="676"/>
    </row>
    <row r="15" spans="1:11" x14ac:dyDescent="0.3">
      <c r="A15" s="4" t="s">
        <v>274</v>
      </c>
      <c r="B15" s="4"/>
      <c r="C15" s="4"/>
      <c r="D15" s="4"/>
      <c r="E15" s="4"/>
      <c r="F15" s="4"/>
      <c r="G15" s="4"/>
      <c r="H15" s="5" t="s">
        <v>42</v>
      </c>
      <c r="I15" s="6">
        <v>382</v>
      </c>
      <c r="J15" s="6">
        <v>30</v>
      </c>
      <c r="K15" s="7">
        <f t="shared" ref="K15:K20" si="1">J15*I15</f>
        <v>11460</v>
      </c>
    </row>
    <row r="16" spans="1:11" x14ac:dyDescent="0.3">
      <c r="A16" s="4" t="s">
        <v>275</v>
      </c>
      <c r="B16" s="4"/>
      <c r="C16" s="4"/>
      <c r="D16" s="4"/>
      <c r="E16" s="4"/>
      <c r="F16" s="4"/>
      <c r="G16" s="4"/>
      <c r="H16" s="5" t="s">
        <v>42</v>
      </c>
      <c r="I16" s="6"/>
      <c r="J16" s="6"/>
      <c r="K16" s="7">
        <f t="shared" si="1"/>
        <v>0</v>
      </c>
    </row>
    <row r="17" spans="1:11" x14ac:dyDescent="0.3">
      <c r="A17" s="4" t="s">
        <v>276</v>
      </c>
      <c r="B17" s="4"/>
      <c r="C17" s="4"/>
      <c r="D17" s="4"/>
      <c r="E17" s="4"/>
      <c r="F17" s="4"/>
      <c r="G17" s="4"/>
      <c r="H17" s="5" t="s">
        <v>42</v>
      </c>
      <c r="I17" s="6">
        <v>382</v>
      </c>
      <c r="J17" s="6">
        <v>110</v>
      </c>
      <c r="K17" s="7">
        <f t="shared" si="1"/>
        <v>42020</v>
      </c>
    </row>
    <row r="18" spans="1:11" x14ac:dyDescent="0.3">
      <c r="A18" s="4" t="s">
        <v>277</v>
      </c>
      <c r="B18" s="4"/>
      <c r="C18" s="4"/>
      <c r="D18" s="4"/>
      <c r="E18" s="4"/>
      <c r="F18" s="4"/>
      <c r="G18" s="4"/>
      <c r="H18" s="5" t="s">
        <v>42</v>
      </c>
      <c r="I18" s="6"/>
      <c r="J18" s="6"/>
      <c r="K18" s="7">
        <f t="shared" si="1"/>
        <v>0</v>
      </c>
    </row>
    <row r="19" spans="1:11" x14ac:dyDescent="0.3">
      <c r="A19" s="4" t="s">
        <v>278</v>
      </c>
      <c r="B19" s="4"/>
      <c r="C19" s="4"/>
      <c r="D19" s="4"/>
      <c r="E19" s="4"/>
      <c r="F19" s="4"/>
      <c r="G19" s="4"/>
      <c r="H19" s="5" t="s">
        <v>279</v>
      </c>
      <c r="I19" s="6">
        <v>29</v>
      </c>
      <c r="J19" s="6">
        <v>550</v>
      </c>
      <c r="K19" s="7">
        <f t="shared" si="1"/>
        <v>15950</v>
      </c>
    </row>
    <row r="20" spans="1:11" x14ac:dyDescent="0.3">
      <c r="A20" s="4" t="s">
        <v>280</v>
      </c>
      <c r="B20" s="4"/>
      <c r="C20" s="4"/>
      <c r="D20" s="4"/>
      <c r="E20" s="4"/>
      <c r="F20" s="4"/>
      <c r="G20" s="4"/>
      <c r="H20" s="5" t="s">
        <v>279</v>
      </c>
      <c r="I20" s="6"/>
      <c r="J20" s="6"/>
      <c r="K20" s="7">
        <f t="shared" si="1"/>
        <v>0</v>
      </c>
    </row>
    <row r="21" spans="1:11" x14ac:dyDescent="0.3">
      <c r="A21" s="8"/>
      <c r="B21" s="8"/>
      <c r="C21" s="8"/>
      <c r="D21" s="8"/>
      <c r="E21" s="8"/>
      <c r="F21" s="8"/>
      <c r="G21" s="8"/>
      <c r="H21" s="8"/>
      <c r="I21" s="8"/>
      <c r="J21" s="8"/>
      <c r="K21" s="9">
        <f>SUM(K15:K20)</f>
        <v>69430</v>
      </c>
    </row>
  </sheetData>
  <mergeCells count="4">
    <mergeCell ref="A1:K1"/>
    <mergeCell ref="A2:K2"/>
    <mergeCell ref="C10:J10"/>
    <mergeCell ref="A14:K1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QU252"/>
  <sheetViews>
    <sheetView showGridLines="0" tabSelected="1" topLeftCell="A4" zoomScale="55" zoomScaleNormal="55" workbookViewId="0">
      <pane ySplit="6" topLeftCell="A10" activePane="bottomLeft" state="frozen"/>
      <selection activeCell="A4" sqref="A4"/>
      <selection pane="bottomLeft"/>
    </sheetView>
  </sheetViews>
  <sheetFormatPr defaultRowHeight="16.8" x14ac:dyDescent="0.3"/>
  <cols>
    <col min="1" max="1" width="9.5546875" style="286" customWidth="1"/>
    <col min="2" max="2" width="57.88671875" style="203" customWidth="1"/>
    <col min="3" max="3" width="26.6640625" style="302" customWidth="1"/>
    <col min="4" max="4" width="22.5546875" style="301" customWidth="1"/>
    <col min="5" max="5" width="23.33203125" style="319" customWidth="1"/>
    <col min="6" max="6" width="29.33203125" style="281" customWidth="1"/>
    <col min="7" max="7" width="29.6640625" style="283" customWidth="1"/>
    <col min="8" max="8" width="25.6640625" style="281" customWidth="1"/>
    <col min="9" max="9" width="23.88671875" style="281" customWidth="1"/>
    <col min="10" max="10" width="15.33203125" style="583" customWidth="1"/>
    <col min="11" max="11" width="13.109375" style="282" customWidth="1"/>
    <col min="12" max="12" width="10.88671875" style="277" bestFit="1" customWidth="1"/>
    <col min="13" max="247" width="9.109375" style="203"/>
    <col min="248" max="248" width="5.6640625" style="203" customWidth="1"/>
    <col min="249" max="249" width="56.88671875" style="203" bestFit="1" customWidth="1"/>
    <col min="250" max="250" width="10" style="203" customWidth="1"/>
    <col min="251" max="251" width="5" style="203" customWidth="1"/>
    <col min="252" max="252" width="12" style="203" bestFit="1" customWidth="1"/>
    <col min="253" max="253" width="11.109375" style="203" customWidth="1"/>
    <col min="254" max="254" width="15" style="203" customWidth="1"/>
    <col min="255" max="255" width="19.6640625" style="203" bestFit="1" customWidth="1"/>
    <col min="256" max="256" width="11.44140625" style="203" bestFit="1" customWidth="1"/>
    <col min="257" max="257" width="6" style="203" customWidth="1"/>
    <col min="258" max="258" width="15.88671875" style="203" customWidth="1"/>
    <col min="259" max="259" width="15.44140625" style="203" customWidth="1"/>
    <col min="260" max="260" width="7.33203125" style="203" customWidth="1"/>
    <col min="261" max="503" width="9.109375" style="203"/>
    <col min="504" max="504" width="5.6640625" style="203" customWidth="1"/>
    <col min="505" max="505" width="56.88671875" style="203" bestFit="1" customWidth="1"/>
    <col min="506" max="506" width="10" style="203" customWidth="1"/>
    <col min="507" max="507" width="5" style="203" customWidth="1"/>
    <col min="508" max="508" width="12" style="203" bestFit="1" customWidth="1"/>
    <col min="509" max="509" width="11.109375" style="203" customWidth="1"/>
    <col min="510" max="510" width="15" style="203" customWidth="1"/>
    <col min="511" max="511" width="19.6640625" style="203" bestFit="1" customWidth="1"/>
    <col min="512" max="512" width="11.44140625" style="203" bestFit="1" customWidth="1"/>
    <col min="513" max="513" width="6" style="203" customWidth="1"/>
    <col min="514" max="514" width="15.88671875" style="203" customWidth="1"/>
    <col min="515" max="515" width="15.44140625" style="203" customWidth="1"/>
    <col min="516" max="516" width="7.33203125" style="203" customWidth="1"/>
    <col min="517" max="759" width="9.109375" style="203"/>
    <col min="760" max="760" width="5.6640625" style="203" customWidth="1"/>
    <col min="761" max="761" width="56.88671875" style="203" bestFit="1" customWidth="1"/>
    <col min="762" max="762" width="10" style="203" customWidth="1"/>
    <col min="763" max="763" width="5" style="203" customWidth="1"/>
    <col min="764" max="764" width="12" style="203" bestFit="1" customWidth="1"/>
    <col min="765" max="765" width="11.109375" style="203" customWidth="1"/>
    <col min="766" max="766" width="15" style="203" customWidth="1"/>
    <col min="767" max="767" width="19.6640625" style="203" bestFit="1" customWidth="1"/>
    <col min="768" max="768" width="11.44140625" style="203" bestFit="1" customWidth="1"/>
    <col min="769" max="769" width="6" style="203" customWidth="1"/>
    <col min="770" max="770" width="15.88671875" style="203" customWidth="1"/>
    <col min="771" max="771" width="15.44140625" style="203" customWidth="1"/>
    <col min="772" max="772" width="7.33203125" style="203" customWidth="1"/>
    <col min="773" max="1015" width="9.109375" style="203"/>
    <col min="1016" max="1016" width="5.6640625" style="203" customWidth="1"/>
    <col min="1017" max="1017" width="56.88671875" style="203" bestFit="1" customWidth="1"/>
    <col min="1018" max="1018" width="10" style="203" customWidth="1"/>
    <col min="1019" max="1019" width="5" style="203" customWidth="1"/>
    <col min="1020" max="1020" width="12" style="203" bestFit="1" customWidth="1"/>
    <col min="1021" max="1021" width="11.109375" style="203" customWidth="1"/>
    <col min="1022" max="1022" width="15" style="203" customWidth="1"/>
    <col min="1023" max="1023" width="19.6640625" style="203" bestFit="1" customWidth="1"/>
    <col min="1024" max="1024" width="11.44140625" style="203" bestFit="1" customWidth="1"/>
    <col min="1025" max="1025" width="6" style="203" customWidth="1"/>
    <col min="1026" max="1026" width="15.88671875" style="203" customWidth="1"/>
    <col min="1027" max="1027" width="15.44140625" style="203" customWidth="1"/>
    <col min="1028" max="1028" width="7.33203125" style="203" customWidth="1"/>
    <col min="1029" max="1271" width="9.109375" style="203"/>
    <col min="1272" max="1272" width="5.6640625" style="203" customWidth="1"/>
    <col min="1273" max="1273" width="56.88671875" style="203" bestFit="1" customWidth="1"/>
    <col min="1274" max="1274" width="10" style="203" customWidth="1"/>
    <col min="1275" max="1275" width="5" style="203" customWidth="1"/>
    <col min="1276" max="1276" width="12" style="203" bestFit="1" customWidth="1"/>
    <col min="1277" max="1277" width="11.109375" style="203" customWidth="1"/>
    <col min="1278" max="1278" width="15" style="203" customWidth="1"/>
    <col min="1279" max="1279" width="19.6640625" style="203" bestFit="1" customWidth="1"/>
    <col min="1280" max="1280" width="11.44140625" style="203" bestFit="1" customWidth="1"/>
    <col min="1281" max="1281" width="6" style="203" customWidth="1"/>
    <col min="1282" max="1282" width="15.88671875" style="203" customWidth="1"/>
    <col min="1283" max="1283" width="15.44140625" style="203" customWidth="1"/>
    <col min="1284" max="1284" width="7.33203125" style="203" customWidth="1"/>
    <col min="1285" max="1527" width="9.109375" style="203"/>
    <col min="1528" max="1528" width="5.6640625" style="203" customWidth="1"/>
    <col min="1529" max="1529" width="56.88671875" style="203" bestFit="1" customWidth="1"/>
    <col min="1530" max="1530" width="10" style="203" customWidth="1"/>
    <col min="1531" max="1531" width="5" style="203" customWidth="1"/>
    <col min="1532" max="1532" width="12" style="203" bestFit="1" customWidth="1"/>
    <col min="1533" max="1533" width="11.109375" style="203" customWidth="1"/>
    <col min="1534" max="1534" width="15" style="203" customWidth="1"/>
    <col min="1535" max="1535" width="19.6640625" style="203" bestFit="1" customWidth="1"/>
    <col min="1536" max="1536" width="11.44140625" style="203" bestFit="1" customWidth="1"/>
    <col min="1537" max="1537" width="6" style="203" customWidth="1"/>
    <col min="1538" max="1538" width="15.88671875" style="203" customWidth="1"/>
    <col min="1539" max="1539" width="15.44140625" style="203" customWidth="1"/>
    <col min="1540" max="1540" width="7.33203125" style="203" customWidth="1"/>
    <col min="1541" max="1783" width="9.109375" style="203"/>
    <col min="1784" max="1784" width="5.6640625" style="203" customWidth="1"/>
    <col min="1785" max="1785" width="56.88671875" style="203" bestFit="1" customWidth="1"/>
    <col min="1786" max="1786" width="10" style="203" customWidth="1"/>
    <col min="1787" max="1787" width="5" style="203" customWidth="1"/>
    <col min="1788" max="1788" width="12" style="203" bestFit="1" customWidth="1"/>
    <col min="1789" max="1789" width="11.109375" style="203" customWidth="1"/>
    <col min="1790" max="1790" width="15" style="203" customWidth="1"/>
    <col min="1791" max="1791" width="19.6640625" style="203" bestFit="1" customWidth="1"/>
    <col min="1792" max="1792" width="11.44140625" style="203" bestFit="1" customWidth="1"/>
    <col min="1793" max="1793" width="6" style="203" customWidth="1"/>
    <col min="1794" max="1794" width="15.88671875" style="203" customWidth="1"/>
    <col min="1795" max="1795" width="15.44140625" style="203" customWidth="1"/>
    <col min="1796" max="1796" width="7.33203125" style="203" customWidth="1"/>
    <col min="1797" max="2039" width="9.109375" style="203"/>
    <col min="2040" max="2040" width="5.6640625" style="203" customWidth="1"/>
    <col min="2041" max="2041" width="56.88671875" style="203" bestFit="1" customWidth="1"/>
    <col min="2042" max="2042" width="10" style="203" customWidth="1"/>
    <col min="2043" max="2043" width="5" style="203" customWidth="1"/>
    <col min="2044" max="2044" width="12" style="203" bestFit="1" customWidth="1"/>
    <col min="2045" max="2045" width="11.109375" style="203" customWidth="1"/>
    <col min="2046" max="2046" width="15" style="203" customWidth="1"/>
    <col min="2047" max="2047" width="19.6640625" style="203" bestFit="1" customWidth="1"/>
    <col min="2048" max="2048" width="11.44140625" style="203" bestFit="1" customWidth="1"/>
    <col min="2049" max="2049" width="6" style="203" customWidth="1"/>
    <col min="2050" max="2050" width="15.88671875" style="203" customWidth="1"/>
    <col min="2051" max="2051" width="15.44140625" style="203" customWidth="1"/>
    <col min="2052" max="2052" width="7.33203125" style="203" customWidth="1"/>
    <col min="2053" max="2295" width="9.109375" style="203"/>
    <col min="2296" max="2296" width="5.6640625" style="203" customWidth="1"/>
    <col min="2297" max="2297" width="56.88671875" style="203" bestFit="1" customWidth="1"/>
    <col min="2298" max="2298" width="10" style="203" customWidth="1"/>
    <col min="2299" max="2299" width="5" style="203" customWidth="1"/>
    <col min="2300" max="2300" width="12" style="203" bestFit="1" customWidth="1"/>
    <col min="2301" max="2301" width="11.109375" style="203" customWidth="1"/>
    <col min="2302" max="2302" width="15" style="203" customWidth="1"/>
    <col min="2303" max="2303" width="19.6640625" style="203" bestFit="1" customWidth="1"/>
    <col min="2304" max="2304" width="11.44140625" style="203" bestFit="1" customWidth="1"/>
    <col min="2305" max="2305" width="6" style="203" customWidth="1"/>
    <col min="2306" max="2306" width="15.88671875" style="203" customWidth="1"/>
    <col min="2307" max="2307" width="15.44140625" style="203" customWidth="1"/>
    <col min="2308" max="2308" width="7.33203125" style="203" customWidth="1"/>
    <col min="2309" max="2551" width="9.109375" style="203"/>
    <col min="2552" max="2552" width="5.6640625" style="203" customWidth="1"/>
    <col min="2553" max="2553" width="56.88671875" style="203" bestFit="1" customWidth="1"/>
    <col min="2554" max="2554" width="10" style="203" customWidth="1"/>
    <col min="2555" max="2555" width="5" style="203" customWidth="1"/>
    <col min="2556" max="2556" width="12" style="203" bestFit="1" customWidth="1"/>
    <col min="2557" max="2557" width="11.109375" style="203" customWidth="1"/>
    <col min="2558" max="2558" width="15" style="203" customWidth="1"/>
    <col min="2559" max="2559" width="19.6640625" style="203" bestFit="1" customWidth="1"/>
    <col min="2560" max="2560" width="11.44140625" style="203" bestFit="1" customWidth="1"/>
    <col min="2561" max="2561" width="6" style="203" customWidth="1"/>
    <col min="2562" max="2562" width="15.88671875" style="203" customWidth="1"/>
    <col min="2563" max="2563" width="15.44140625" style="203" customWidth="1"/>
    <col min="2564" max="2564" width="7.33203125" style="203" customWidth="1"/>
    <col min="2565" max="2807" width="9.109375" style="203"/>
    <col min="2808" max="2808" width="5.6640625" style="203" customWidth="1"/>
    <col min="2809" max="2809" width="56.88671875" style="203" bestFit="1" customWidth="1"/>
    <col min="2810" max="2810" width="10" style="203" customWidth="1"/>
    <col min="2811" max="2811" width="5" style="203" customWidth="1"/>
    <col min="2812" max="2812" width="12" style="203" bestFit="1" customWidth="1"/>
    <col min="2813" max="2813" width="11.109375" style="203" customWidth="1"/>
    <col min="2814" max="2814" width="15" style="203" customWidth="1"/>
    <col min="2815" max="2815" width="19.6640625" style="203" bestFit="1" customWidth="1"/>
    <col min="2816" max="2816" width="11.44140625" style="203" bestFit="1" customWidth="1"/>
    <col min="2817" max="2817" width="6" style="203" customWidth="1"/>
    <col min="2818" max="2818" width="15.88671875" style="203" customWidth="1"/>
    <col min="2819" max="2819" width="15.44140625" style="203" customWidth="1"/>
    <col min="2820" max="2820" width="7.33203125" style="203" customWidth="1"/>
    <col min="2821" max="3063" width="9.109375" style="203"/>
    <col min="3064" max="3064" width="5.6640625" style="203" customWidth="1"/>
    <col min="3065" max="3065" width="56.88671875" style="203" bestFit="1" customWidth="1"/>
    <col min="3066" max="3066" width="10" style="203" customWidth="1"/>
    <col min="3067" max="3067" width="5" style="203" customWidth="1"/>
    <col min="3068" max="3068" width="12" style="203" bestFit="1" customWidth="1"/>
    <col min="3069" max="3069" width="11.109375" style="203" customWidth="1"/>
    <col min="3070" max="3070" width="15" style="203" customWidth="1"/>
    <col min="3071" max="3071" width="19.6640625" style="203" bestFit="1" customWidth="1"/>
    <col min="3072" max="3072" width="11.44140625" style="203" bestFit="1" customWidth="1"/>
    <col min="3073" max="3073" width="6" style="203" customWidth="1"/>
    <col min="3074" max="3074" width="15.88671875" style="203" customWidth="1"/>
    <col min="3075" max="3075" width="15.44140625" style="203" customWidth="1"/>
    <col min="3076" max="3076" width="7.33203125" style="203" customWidth="1"/>
    <col min="3077" max="3319" width="9.109375" style="203"/>
    <col min="3320" max="3320" width="5.6640625" style="203" customWidth="1"/>
    <col min="3321" max="3321" width="56.88671875" style="203" bestFit="1" customWidth="1"/>
    <col min="3322" max="3322" width="10" style="203" customWidth="1"/>
    <col min="3323" max="3323" width="5" style="203" customWidth="1"/>
    <col min="3324" max="3324" width="12" style="203" bestFit="1" customWidth="1"/>
    <col min="3325" max="3325" width="11.109375" style="203" customWidth="1"/>
    <col min="3326" max="3326" width="15" style="203" customWidth="1"/>
    <col min="3327" max="3327" width="19.6640625" style="203" bestFit="1" customWidth="1"/>
    <col min="3328" max="3328" width="11.44140625" style="203" bestFit="1" customWidth="1"/>
    <col min="3329" max="3329" width="6" style="203" customWidth="1"/>
    <col min="3330" max="3330" width="15.88671875" style="203" customWidth="1"/>
    <col min="3331" max="3331" width="15.44140625" style="203" customWidth="1"/>
    <col min="3332" max="3332" width="7.33203125" style="203" customWidth="1"/>
    <col min="3333" max="3575" width="9.109375" style="203"/>
    <col min="3576" max="3576" width="5.6640625" style="203" customWidth="1"/>
    <col min="3577" max="3577" width="56.88671875" style="203" bestFit="1" customWidth="1"/>
    <col min="3578" max="3578" width="10" style="203" customWidth="1"/>
    <col min="3579" max="3579" width="5" style="203" customWidth="1"/>
    <col min="3580" max="3580" width="12" style="203" bestFit="1" customWidth="1"/>
    <col min="3581" max="3581" width="11.109375" style="203" customWidth="1"/>
    <col min="3582" max="3582" width="15" style="203" customWidth="1"/>
    <col min="3583" max="3583" width="19.6640625" style="203" bestFit="1" customWidth="1"/>
    <col min="3584" max="3584" width="11.44140625" style="203" bestFit="1" customWidth="1"/>
    <col min="3585" max="3585" width="6" style="203" customWidth="1"/>
    <col min="3586" max="3586" width="15.88671875" style="203" customWidth="1"/>
    <col min="3587" max="3587" width="15.44140625" style="203" customWidth="1"/>
    <col min="3588" max="3588" width="7.33203125" style="203" customWidth="1"/>
    <col min="3589" max="3831" width="9.109375" style="203"/>
    <col min="3832" max="3832" width="5.6640625" style="203" customWidth="1"/>
    <col min="3833" max="3833" width="56.88671875" style="203" bestFit="1" customWidth="1"/>
    <col min="3834" max="3834" width="10" style="203" customWidth="1"/>
    <col min="3835" max="3835" width="5" style="203" customWidth="1"/>
    <col min="3836" max="3836" width="12" style="203" bestFit="1" customWidth="1"/>
    <col min="3837" max="3837" width="11.109375" style="203" customWidth="1"/>
    <col min="3838" max="3838" width="15" style="203" customWidth="1"/>
    <col min="3839" max="3839" width="19.6640625" style="203" bestFit="1" customWidth="1"/>
    <col min="3840" max="3840" width="11.44140625" style="203" bestFit="1" customWidth="1"/>
    <col min="3841" max="3841" width="6" style="203" customWidth="1"/>
    <col min="3842" max="3842" width="15.88671875" style="203" customWidth="1"/>
    <col min="3843" max="3843" width="15.44140625" style="203" customWidth="1"/>
    <col min="3844" max="3844" width="7.33203125" style="203" customWidth="1"/>
    <col min="3845" max="4087" width="9.109375" style="203"/>
    <col min="4088" max="4088" width="5.6640625" style="203" customWidth="1"/>
    <col min="4089" max="4089" width="56.88671875" style="203" bestFit="1" customWidth="1"/>
    <col min="4090" max="4090" width="10" style="203" customWidth="1"/>
    <col min="4091" max="4091" width="5" style="203" customWidth="1"/>
    <col min="4092" max="4092" width="12" style="203" bestFit="1" customWidth="1"/>
    <col min="4093" max="4093" width="11.109375" style="203" customWidth="1"/>
    <col min="4094" max="4094" width="15" style="203" customWidth="1"/>
    <col min="4095" max="4095" width="19.6640625" style="203" bestFit="1" customWidth="1"/>
    <col min="4096" max="4096" width="11.44140625" style="203" bestFit="1" customWidth="1"/>
    <col min="4097" max="4097" width="6" style="203" customWidth="1"/>
    <col min="4098" max="4098" width="15.88671875" style="203" customWidth="1"/>
    <col min="4099" max="4099" width="15.44140625" style="203" customWidth="1"/>
    <col min="4100" max="4100" width="7.33203125" style="203" customWidth="1"/>
    <col min="4101" max="4343" width="9.109375" style="203"/>
    <col min="4344" max="4344" width="5.6640625" style="203" customWidth="1"/>
    <col min="4345" max="4345" width="56.88671875" style="203" bestFit="1" customWidth="1"/>
    <col min="4346" max="4346" width="10" style="203" customWidth="1"/>
    <col min="4347" max="4347" width="5" style="203" customWidth="1"/>
    <col min="4348" max="4348" width="12" style="203" bestFit="1" customWidth="1"/>
    <col min="4349" max="4349" width="11.109375" style="203" customWidth="1"/>
    <col min="4350" max="4350" width="15" style="203" customWidth="1"/>
    <col min="4351" max="4351" width="19.6640625" style="203" bestFit="1" customWidth="1"/>
    <col min="4352" max="4352" width="11.44140625" style="203" bestFit="1" customWidth="1"/>
    <col min="4353" max="4353" width="6" style="203" customWidth="1"/>
    <col min="4354" max="4354" width="15.88671875" style="203" customWidth="1"/>
    <col min="4355" max="4355" width="15.44140625" style="203" customWidth="1"/>
    <col min="4356" max="4356" width="7.33203125" style="203" customWidth="1"/>
    <col min="4357" max="4599" width="9.109375" style="203"/>
    <col min="4600" max="4600" width="5.6640625" style="203" customWidth="1"/>
    <col min="4601" max="4601" width="56.88671875" style="203" bestFit="1" customWidth="1"/>
    <col min="4602" max="4602" width="10" style="203" customWidth="1"/>
    <col min="4603" max="4603" width="5" style="203" customWidth="1"/>
    <col min="4604" max="4604" width="12" style="203" bestFit="1" customWidth="1"/>
    <col min="4605" max="4605" width="11.109375" style="203" customWidth="1"/>
    <col min="4606" max="4606" width="15" style="203" customWidth="1"/>
    <col min="4607" max="4607" width="19.6640625" style="203" bestFit="1" customWidth="1"/>
    <col min="4608" max="4608" width="11.44140625" style="203" bestFit="1" customWidth="1"/>
    <col min="4609" max="4609" width="6" style="203" customWidth="1"/>
    <col min="4610" max="4610" width="15.88671875" style="203" customWidth="1"/>
    <col min="4611" max="4611" width="15.44140625" style="203" customWidth="1"/>
    <col min="4612" max="4612" width="7.33203125" style="203" customWidth="1"/>
    <col min="4613" max="4855" width="9.109375" style="203"/>
    <col min="4856" max="4856" width="5.6640625" style="203" customWidth="1"/>
    <col min="4857" max="4857" width="56.88671875" style="203" bestFit="1" customWidth="1"/>
    <col min="4858" max="4858" width="10" style="203" customWidth="1"/>
    <col min="4859" max="4859" width="5" style="203" customWidth="1"/>
    <col min="4860" max="4860" width="12" style="203" bestFit="1" customWidth="1"/>
    <col min="4861" max="4861" width="11.109375" style="203" customWidth="1"/>
    <col min="4862" max="4862" width="15" style="203" customWidth="1"/>
    <col min="4863" max="4863" width="19.6640625" style="203" bestFit="1" customWidth="1"/>
    <col min="4864" max="4864" width="11.44140625" style="203" bestFit="1" customWidth="1"/>
    <col min="4865" max="4865" width="6" style="203" customWidth="1"/>
    <col min="4866" max="4866" width="15.88671875" style="203" customWidth="1"/>
    <col min="4867" max="4867" width="15.44140625" style="203" customWidth="1"/>
    <col min="4868" max="4868" width="7.33203125" style="203" customWidth="1"/>
    <col min="4869" max="5111" width="9.109375" style="203"/>
    <col min="5112" max="5112" width="5.6640625" style="203" customWidth="1"/>
    <col min="5113" max="5113" width="56.88671875" style="203" bestFit="1" customWidth="1"/>
    <col min="5114" max="5114" width="10" style="203" customWidth="1"/>
    <col min="5115" max="5115" width="5" style="203" customWidth="1"/>
    <col min="5116" max="5116" width="12" style="203" bestFit="1" customWidth="1"/>
    <col min="5117" max="5117" width="11.109375" style="203" customWidth="1"/>
    <col min="5118" max="5118" width="15" style="203" customWidth="1"/>
    <col min="5119" max="5119" width="19.6640625" style="203" bestFit="1" customWidth="1"/>
    <col min="5120" max="5120" width="11.44140625" style="203" bestFit="1" customWidth="1"/>
    <col min="5121" max="5121" width="6" style="203" customWidth="1"/>
    <col min="5122" max="5122" width="15.88671875" style="203" customWidth="1"/>
    <col min="5123" max="5123" width="15.44140625" style="203" customWidth="1"/>
    <col min="5124" max="5124" width="7.33203125" style="203" customWidth="1"/>
    <col min="5125" max="5367" width="9.109375" style="203"/>
    <col min="5368" max="5368" width="5.6640625" style="203" customWidth="1"/>
    <col min="5369" max="5369" width="56.88671875" style="203" bestFit="1" customWidth="1"/>
    <col min="5370" max="5370" width="10" style="203" customWidth="1"/>
    <col min="5371" max="5371" width="5" style="203" customWidth="1"/>
    <col min="5372" max="5372" width="12" style="203" bestFit="1" customWidth="1"/>
    <col min="5373" max="5373" width="11.109375" style="203" customWidth="1"/>
    <col min="5374" max="5374" width="15" style="203" customWidth="1"/>
    <col min="5375" max="5375" width="19.6640625" style="203" bestFit="1" customWidth="1"/>
    <col min="5376" max="5376" width="11.44140625" style="203" bestFit="1" customWidth="1"/>
    <col min="5377" max="5377" width="6" style="203" customWidth="1"/>
    <col min="5378" max="5378" width="15.88671875" style="203" customWidth="1"/>
    <col min="5379" max="5379" width="15.44140625" style="203" customWidth="1"/>
    <col min="5380" max="5380" width="7.33203125" style="203" customWidth="1"/>
    <col min="5381" max="5623" width="9.109375" style="203"/>
    <col min="5624" max="5624" width="5.6640625" style="203" customWidth="1"/>
    <col min="5625" max="5625" width="56.88671875" style="203" bestFit="1" customWidth="1"/>
    <col min="5626" max="5626" width="10" style="203" customWidth="1"/>
    <col min="5627" max="5627" width="5" style="203" customWidth="1"/>
    <col min="5628" max="5628" width="12" style="203" bestFit="1" customWidth="1"/>
    <col min="5629" max="5629" width="11.109375" style="203" customWidth="1"/>
    <col min="5630" max="5630" width="15" style="203" customWidth="1"/>
    <col min="5631" max="5631" width="19.6640625" style="203" bestFit="1" customWidth="1"/>
    <col min="5632" max="5632" width="11.44140625" style="203" bestFit="1" customWidth="1"/>
    <col min="5633" max="5633" width="6" style="203" customWidth="1"/>
    <col min="5634" max="5634" width="15.88671875" style="203" customWidth="1"/>
    <col min="5635" max="5635" width="15.44140625" style="203" customWidth="1"/>
    <col min="5636" max="5636" width="7.33203125" style="203" customWidth="1"/>
    <col min="5637" max="5879" width="9.109375" style="203"/>
    <col min="5880" max="5880" width="5.6640625" style="203" customWidth="1"/>
    <col min="5881" max="5881" width="56.88671875" style="203" bestFit="1" customWidth="1"/>
    <col min="5882" max="5882" width="10" style="203" customWidth="1"/>
    <col min="5883" max="5883" width="5" style="203" customWidth="1"/>
    <col min="5884" max="5884" width="12" style="203" bestFit="1" customWidth="1"/>
    <col min="5885" max="5885" width="11.109375" style="203" customWidth="1"/>
    <col min="5886" max="5886" width="15" style="203" customWidth="1"/>
    <col min="5887" max="5887" width="19.6640625" style="203" bestFit="1" customWidth="1"/>
    <col min="5888" max="5888" width="11.44140625" style="203" bestFit="1" customWidth="1"/>
    <col min="5889" max="5889" width="6" style="203" customWidth="1"/>
    <col min="5890" max="5890" width="15.88671875" style="203" customWidth="1"/>
    <col min="5891" max="5891" width="15.44140625" style="203" customWidth="1"/>
    <col min="5892" max="5892" width="7.33203125" style="203" customWidth="1"/>
    <col min="5893" max="6135" width="9.109375" style="203"/>
    <col min="6136" max="6136" width="5.6640625" style="203" customWidth="1"/>
    <col min="6137" max="6137" width="56.88671875" style="203" bestFit="1" customWidth="1"/>
    <col min="6138" max="6138" width="10" style="203" customWidth="1"/>
    <col min="6139" max="6139" width="5" style="203" customWidth="1"/>
    <col min="6140" max="6140" width="12" style="203" bestFit="1" customWidth="1"/>
    <col min="6141" max="6141" width="11.109375" style="203" customWidth="1"/>
    <col min="6142" max="6142" width="15" style="203" customWidth="1"/>
    <col min="6143" max="6143" width="19.6640625" style="203" bestFit="1" customWidth="1"/>
    <col min="6144" max="6144" width="11.44140625" style="203" bestFit="1" customWidth="1"/>
    <col min="6145" max="6145" width="6" style="203" customWidth="1"/>
    <col min="6146" max="6146" width="15.88671875" style="203" customWidth="1"/>
    <col min="6147" max="6147" width="15.44140625" style="203" customWidth="1"/>
    <col min="6148" max="6148" width="7.33203125" style="203" customWidth="1"/>
    <col min="6149" max="6391" width="9.109375" style="203"/>
    <col min="6392" max="6392" width="5.6640625" style="203" customWidth="1"/>
    <col min="6393" max="6393" width="56.88671875" style="203" bestFit="1" customWidth="1"/>
    <col min="6394" max="6394" width="10" style="203" customWidth="1"/>
    <col min="6395" max="6395" width="5" style="203" customWidth="1"/>
    <col min="6396" max="6396" width="12" style="203" bestFit="1" customWidth="1"/>
    <col min="6397" max="6397" width="11.109375" style="203" customWidth="1"/>
    <col min="6398" max="6398" width="15" style="203" customWidth="1"/>
    <col min="6399" max="6399" width="19.6640625" style="203" bestFit="1" customWidth="1"/>
    <col min="6400" max="6400" width="11.44140625" style="203" bestFit="1" customWidth="1"/>
    <col min="6401" max="6401" width="6" style="203" customWidth="1"/>
    <col min="6402" max="6402" width="15.88671875" style="203" customWidth="1"/>
    <col min="6403" max="6403" width="15.44140625" style="203" customWidth="1"/>
    <col min="6404" max="6404" width="7.33203125" style="203" customWidth="1"/>
    <col min="6405" max="6647" width="9.109375" style="203"/>
    <col min="6648" max="6648" width="5.6640625" style="203" customWidth="1"/>
    <col min="6649" max="6649" width="56.88671875" style="203" bestFit="1" customWidth="1"/>
    <col min="6650" max="6650" width="10" style="203" customWidth="1"/>
    <col min="6651" max="6651" width="5" style="203" customWidth="1"/>
    <col min="6652" max="6652" width="12" style="203" bestFit="1" customWidth="1"/>
    <col min="6653" max="6653" width="11.109375" style="203" customWidth="1"/>
    <col min="6654" max="6654" width="15" style="203" customWidth="1"/>
    <col min="6655" max="6655" width="19.6640625" style="203" bestFit="1" customWidth="1"/>
    <col min="6656" max="6656" width="11.44140625" style="203" bestFit="1" customWidth="1"/>
    <col min="6657" max="6657" width="6" style="203" customWidth="1"/>
    <col min="6658" max="6658" width="15.88671875" style="203" customWidth="1"/>
    <col min="6659" max="6659" width="15.44140625" style="203" customWidth="1"/>
    <col min="6660" max="6660" width="7.33203125" style="203" customWidth="1"/>
    <col min="6661" max="6903" width="9.109375" style="203"/>
    <col min="6904" max="6904" width="5.6640625" style="203" customWidth="1"/>
    <col min="6905" max="6905" width="56.88671875" style="203" bestFit="1" customWidth="1"/>
    <col min="6906" max="6906" width="10" style="203" customWidth="1"/>
    <col min="6907" max="6907" width="5" style="203" customWidth="1"/>
    <col min="6908" max="6908" width="12" style="203" bestFit="1" customWidth="1"/>
    <col min="6909" max="6909" width="11.109375" style="203" customWidth="1"/>
    <col min="6910" max="6910" width="15" style="203" customWidth="1"/>
    <col min="6911" max="6911" width="19.6640625" style="203" bestFit="1" customWidth="1"/>
    <col min="6912" max="6912" width="11.44140625" style="203" bestFit="1" customWidth="1"/>
    <col min="6913" max="6913" width="6" style="203" customWidth="1"/>
    <col min="6914" max="6914" width="15.88671875" style="203" customWidth="1"/>
    <col min="6915" max="6915" width="15.44140625" style="203" customWidth="1"/>
    <col min="6916" max="6916" width="7.33203125" style="203" customWidth="1"/>
    <col min="6917" max="7159" width="9.109375" style="203"/>
    <col min="7160" max="7160" width="5.6640625" style="203" customWidth="1"/>
    <col min="7161" max="7161" width="56.88671875" style="203" bestFit="1" customWidth="1"/>
    <col min="7162" max="7162" width="10" style="203" customWidth="1"/>
    <col min="7163" max="7163" width="5" style="203" customWidth="1"/>
    <col min="7164" max="7164" width="12" style="203" bestFit="1" customWidth="1"/>
    <col min="7165" max="7165" width="11.109375" style="203" customWidth="1"/>
    <col min="7166" max="7166" width="15" style="203" customWidth="1"/>
    <col min="7167" max="7167" width="19.6640625" style="203" bestFit="1" customWidth="1"/>
    <col min="7168" max="7168" width="11.44140625" style="203" bestFit="1" customWidth="1"/>
    <col min="7169" max="7169" width="6" style="203" customWidth="1"/>
    <col min="7170" max="7170" width="15.88671875" style="203" customWidth="1"/>
    <col min="7171" max="7171" width="15.44140625" style="203" customWidth="1"/>
    <col min="7172" max="7172" width="7.33203125" style="203" customWidth="1"/>
    <col min="7173" max="7415" width="9.109375" style="203"/>
    <col min="7416" max="7416" width="5.6640625" style="203" customWidth="1"/>
    <col min="7417" max="7417" width="56.88671875" style="203" bestFit="1" customWidth="1"/>
    <col min="7418" max="7418" width="10" style="203" customWidth="1"/>
    <col min="7419" max="7419" width="5" style="203" customWidth="1"/>
    <col min="7420" max="7420" width="12" style="203" bestFit="1" customWidth="1"/>
    <col min="7421" max="7421" width="11.109375" style="203" customWidth="1"/>
    <col min="7422" max="7422" width="15" style="203" customWidth="1"/>
    <col min="7423" max="7423" width="19.6640625" style="203" bestFit="1" customWidth="1"/>
    <col min="7424" max="7424" width="11.44140625" style="203" bestFit="1" customWidth="1"/>
    <col min="7425" max="7425" width="6" style="203" customWidth="1"/>
    <col min="7426" max="7426" width="15.88671875" style="203" customWidth="1"/>
    <col min="7427" max="7427" width="15.44140625" style="203" customWidth="1"/>
    <col min="7428" max="7428" width="7.33203125" style="203" customWidth="1"/>
    <col min="7429" max="7671" width="9.109375" style="203"/>
    <col min="7672" max="7672" width="5.6640625" style="203" customWidth="1"/>
    <col min="7673" max="7673" width="56.88671875" style="203" bestFit="1" customWidth="1"/>
    <col min="7674" max="7674" width="10" style="203" customWidth="1"/>
    <col min="7675" max="7675" width="5" style="203" customWidth="1"/>
    <col min="7676" max="7676" width="12" style="203" bestFit="1" customWidth="1"/>
    <col min="7677" max="7677" width="11.109375" style="203" customWidth="1"/>
    <col min="7678" max="7678" width="15" style="203" customWidth="1"/>
    <col min="7679" max="7679" width="19.6640625" style="203" bestFit="1" customWidth="1"/>
    <col min="7680" max="7680" width="11.44140625" style="203" bestFit="1" customWidth="1"/>
    <col min="7681" max="7681" width="6" style="203" customWidth="1"/>
    <col min="7682" max="7682" width="15.88671875" style="203" customWidth="1"/>
    <col min="7683" max="7683" width="15.44140625" style="203" customWidth="1"/>
    <col min="7684" max="7684" width="7.33203125" style="203" customWidth="1"/>
    <col min="7685" max="7927" width="9.109375" style="203"/>
    <col min="7928" max="7928" width="5.6640625" style="203" customWidth="1"/>
    <col min="7929" max="7929" width="56.88671875" style="203" bestFit="1" customWidth="1"/>
    <col min="7930" max="7930" width="10" style="203" customWidth="1"/>
    <col min="7931" max="7931" width="5" style="203" customWidth="1"/>
    <col min="7932" max="7932" width="12" style="203" bestFit="1" customWidth="1"/>
    <col min="7933" max="7933" width="11.109375" style="203" customWidth="1"/>
    <col min="7934" max="7934" width="15" style="203" customWidth="1"/>
    <col min="7935" max="7935" width="19.6640625" style="203" bestFit="1" customWidth="1"/>
    <col min="7936" max="7936" width="11.44140625" style="203" bestFit="1" customWidth="1"/>
    <col min="7937" max="7937" width="6" style="203" customWidth="1"/>
    <col min="7938" max="7938" width="15.88671875" style="203" customWidth="1"/>
    <col min="7939" max="7939" width="15.44140625" style="203" customWidth="1"/>
    <col min="7940" max="7940" width="7.33203125" style="203" customWidth="1"/>
    <col min="7941" max="8183" width="9.109375" style="203"/>
    <col min="8184" max="8184" width="5.6640625" style="203" customWidth="1"/>
    <col min="8185" max="8185" width="56.88671875" style="203" bestFit="1" customWidth="1"/>
    <col min="8186" max="8186" width="10" style="203" customWidth="1"/>
    <col min="8187" max="8187" width="5" style="203" customWidth="1"/>
    <col min="8188" max="8188" width="12" style="203" bestFit="1" customWidth="1"/>
    <col min="8189" max="8189" width="11.109375" style="203" customWidth="1"/>
    <col min="8190" max="8190" width="15" style="203" customWidth="1"/>
    <col min="8191" max="8191" width="19.6640625" style="203" bestFit="1" customWidth="1"/>
    <col min="8192" max="8192" width="11.44140625" style="203" bestFit="1" customWidth="1"/>
    <col min="8193" max="8193" width="6" style="203" customWidth="1"/>
    <col min="8194" max="8194" width="15.88671875" style="203" customWidth="1"/>
    <col min="8195" max="8195" width="15.44140625" style="203" customWidth="1"/>
    <col min="8196" max="8196" width="7.33203125" style="203" customWidth="1"/>
    <col min="8197" max="8439" width="9.109375" style="203"/>
    <col min="8440" max="8440" width="5.6640625" style="203" customWidth="1"/>
    <col min="8441" max="8441" width="56.88671875" style="203" bestFit="1" customWidth="1"/>
    <col min="8442" max="8442" width="10" style="203" customWidth="1"/>
    <col min="8443" max="8443" width="5" style="203" customWidth="1"/>
    <col min="8444" max="8444" width="12" style="203" bestFit="1" customWidth="1"/>
    <col min="8445" max="8445" width="11.109375" style="203" customWidth="1"/>
    <col min="8446" max="8446" width="15" style="203" customWidth="1"/>
    <col min="8447" max="8447" width="19.6640625" style="203" bestFit="1" customWidth="1"/>
    <col min="8448" max="8448" width="11.44140625" style="203" bestFit="1" customWidth="1"/>
    <col min="8449" max="8449" width="6" style="203" customWidth="1"/>
    <col min="8450" max="8450" width="15.88671875" style="203" customWidth="1"/>
    <col min="8451" max="8451" width="15.44140625" style="203" customWidth="1"/>
    <col min="8452" max="8452" width="7.33203125" style="203" customWidth="1"/>
    <col min="8453" max="8695" width="9.109375" style="203"/>
    <col min="8696" max="8696" width="5.6640625" style="203" customWidth="1"/>
    <col min="8697" max="8697" width="56.88671875" style="203" bestFit="1" customWidth="1"/>
    <col min="8698" max="8698" width="10" style="203" customWidth="1"/>
    <col min="8699" max="8699" width="5" style="203" customWidth="1"/>
    <col min="8700" max="8700" width="12" style="203" bestFit="1" customWidth="1"/>
    <col min="8701" max="8701" width="11.109375" style="203" customWidth="1"/>
    <col min="8702" max="8702" width="15" style="203" customWidth="1"/>
    <col min="8703" max="8703" width="19.6640625" style="203" bestFit="1" customWidth="1"/>
    <col min="8704" max="8704" width="11.44140625" style="203" bestFit="1" customWidth="1"/>
    <col min="8705" max="8705" width="6" style="203" customWidth="1"/>
    <col min="8706" max="8706" width="15.88671875" style="203" customWidth="1"/>
    <col min="8707" max="8707" width="15.44140625" style="203" customWidth="1"/>
    <col min="8708" max="8708" width="7.33203125" style="203" customWidth="1"/>
    <col min="8709" max="8951" width="9.109375" style="203"/>
    <col min="8952" max="8952" width="5.6640625" style="203" customWidth="1"/>
    <col min="8953" max="8953" width="56.88671875" style="203" bestFit="1" customWidth="1"/>
    <col min="8954" max="8954" width="10" style="203" customWidth="1"/>
    <col min="8955" max="8955" width="5" style="203" customWidth="1"/>
    <col min="8956" max="8956" width="12" style="203" bestFit="1" customWidth="1"/>
    <col min="8957" max="8957" width="11.109375" style="203" customWidth="1"/>
    <col min="8958" max="8958" width="15" style="203" customWidth="1"/>
    <col min="8959" max="8959" width="19.6640625" style="203" bestFit="1" customWidth="1"/>
    <col min="8960" max="8960" width="11.44140625" style="203" bestFit="1" customWidth="1"/>
    <col min="8961" max="8961" width="6" style="203" customWidth="1"/>
    <col min="8962" max="8962" width="15.88671875" style="203" customWidth="1"/>
    <col min="8963" max="8963" width="15.44140625" style="203" customWidth="1"/>
    <col min="8964" max="8964" width="7.33203125" style="203" customWidth="1"/>
    <col min="8965" max="9207" width="9.109375" style="203"/>
    <col min="9208" max="9208" width="5.6640625" style="203" customWidth="1"/>
    <col min="9209" max="9209" width="56.88671875" style="203" bestFit="1" customWidth="1"/>
    <col min="9210" max="9210" width="10" style="203" customWidth="1"/>
    <col min="9211" max="9211" width="5" style="203" customWidth="1"/>
    <col min="9212" max="9212" width="12" style="203" bestFit="1" customWidth="1"/>
    <col min="9213" max="9213" width="11.109375" style="203" customWidth="1"/>
    <col min="9214" max="9214" width="15" style="203" customWidth="1"/>
    <col min="9215" max="9215" width="19.6640625" style="203" bestFit="1" customWidth="1"/>
    <col min="9216" max="9216" width="11.44140625" style="203" bestFit="1" customWidth="1"/>
    <col min="9217" max="9217" width="6" style="203" customWidth="1"/>
    <col min="9218" max="9218" width="15.88671875" style="203" customWidth="1"/>
    <col min="9219" max="9219" width="15.44140625" style="203" customWidth="1"/>
    <col min="9220" max="9220" width="7.33203125" style="203" customWidth="1"/>
    <col min="9221" max="9463" width="9.109375" style="203"/>
    <col min="9464" max="9464" width="5.6640625" style="203" customWidth="1"/>
    <col min="9465" max="9465" width="56.88671875" style="203" bestFit="1" customWidth="1"/>
    <col min="9466" max="9466" width="10" style="203" customWidth="1"/>
    <col min="9467" max="9467" width="5" style="203" customWidth="1"/>
    <col min="9468" max="9468" width="12" style="203" bestFit="1" customWidth="1"/>
    <col min="9469" max="9469" width="11.109375" style="203" customWidth="1"/>
    <col min="9470" max="9470" width="15" style="203" customWidth="1"/>
    <col min="9471" max="9471" width="19.6640625" style="203" bestFit="1" customWidth="1"/>
    <col min="9472" max="9472" width="11.44140625" style="203" bestFit="1" customWidth="1"/>
    <col min="9473" max="9473" width="6" style="203" customWidth="1"/>
    <col min="9474" max="9474" width="15.88671875" style="203" customWidth="1"/>
    <col min="9475" max="9475" width="15.44140625" style="203" customWidth="1"/>
    <col min="9476" max="9476" width="7.33203125" style="203" customWidth="1"/>
    <col min="9477" max="9719" width="9.109375" style="203"/>
    <col min="9720" max="9720" width="5.6640625" style="203" customWidth="1"/>
    <col min="9721" max="9721" width="56.88671875" style="203" bestFit="1" customWidth="1"/>
    <col min="9722" max="9722" width="10" style="203" customWidth="1"/>
    <col min="9723" max="9723" width="5" style="203" customWidth="1"/>
    <col min="9724" max="9724" width="12" style="203" bestFit="1" customWidth="1"/>
    <col min="9725" max="9725" width="11.109375" style="203" customWidth="1"/>
    <col min="9726" max="9726" width="15" style="203" customWidth="1"/>
    <col min="9727" max="9727" width="19.6640625" style="203" bestFit="1" customWidth="1"/>
    <col min="9728" max="9728" width="11.44140625" style="203" bestFit="1" customWidth="1"/>
    <col min="9729" max="9729" width="6" style="203" customWidth="1"/>
    <col min="9730" max="9730" width="15.88671875" style="203" customWidth="1"/>
    <col min="9731" max="9731" width="15.44140625" style="203" customWidth="1"/>
    <col min="9732" max="9732" width="7.33203125" style="203" customWidth="1"/>
    <col min="9733" max="9975" width="9.109375" style="203"/>
    <col min="9976" max="9976" width="5.6640625" style="203" customWidth="1"/>
    <col min="9977" max="9977" width="56.88671875" style="203" bestFit="1" customWidth="1"/>
    <col min="9978" max="9978" width="10" style="203" customWidth="1"/>
    <col min="9979" max="9979" width="5" style="203" customWidth="1"/>
    <col min="9980" max="9980" width="12" style="203" bestFit="1" customWidth="1"/>
    <col min="9981" max="9981" width="11.109375" style="203" customWidth="1"/>
    <col min="9982" max="9982" width="15" style="203" customWidth="1"/>
    <col min="9983" max="9983" width="19.6640625" style="203" bestFit="1" customWidth="1"/>
    <col min="9984" max="9984" width="11.44140625" style="203" bestFit="1" customWidth="1"/>
    <col min="9985" max="9985" width="6" style="203" customWidth="1"/>
    <col min="9986" max="9986" width="15.88671875" style="203" customWidth="1"/>
    <col min="9987" max="9987" width="15.44140625" style="203" customWidth="1"/>
    <col min="9988" max="9988" width="7.33203125" style="203" customWidth="1"/>
    <col min="9989" max="10231" width="9.109375" style="203"/>
    <col min="10232" max="10232" width="5.6640625" style="203" customWidth="1"/>
    <col min="10233" max="10233" width="56.88671875" style="203" bestFit="1" customWidth="1"/>
    <col min="10234" max="10234" width="10" style="203" customWidth="1"/>
    <col min="10235" max="10235" width="5" style="203" customWidth="1"/>
    <col min="10236" max="10236" width="12" style="203" bestFit="1" customWidth="1"/>
    <col min="10237" max="10237" width="11.109375" style="203" customWidth="1"/>
    <col min="10238" max="10238" width="15" style="203" customWidth="1"/>
    <col min="10239" max="10239" width="19.6640625" style="203" bestFit="1" customWidth="1"/>
    <col min="10240" max="10240" width="11.44140625" style="203" bestFit="1" customWidth="1"/>
    <col min="10241" max="10241" width="6" style="203" customWidth="1"/>
    <col min="10242" max="10242" width="15.88671875" style="203" customWidth="1"/>
    <col min="10243" max="10243" width="15.44140625" style="203" customWidth="1"/>
    <col min="10244" max="10244" width="7.33203125" style="203" customWidth="1"/>
    <col min="10245" max="10487" width="9.109375" style="203"/>
    <col min="10488" max="10488" width="5.6640625" style="203" customWidth="1"/>
    <col min="10489" max="10489" width="56.88671875" style="203" bestFit="1" customWidth="1"/>
    <col min="10490" max="10490" width="10" style="203" customWidth="1"/>
    <col min="10491" max="10491" width="5" style="203" customWidth="1"/>
    <col min="10492" max="10492" width="12" style="203" bestFit="1" customWidth="1"/>
    <col min="10493" max="10493" width="11.109375" style="203" customWidth="1"/>
    <col min="10494" max="10494" width="15" style="203" customWidth="1"/>
    <col min="10495" max="10495" width="19.6640625" style="203" bestFit="1" customWidth="1"/>
    <col min="10496" max="10496" width="11.44140625" style="203" bestFit="1" customWidth="1"/>
    <col min="10497" max="10497" width="6" style="203" customWidth="1"/>
    <col min="10498" max="10498" width="15.88671875" style="203" customWidth="1"/>
    <col min="10499" max="10499" width="15.44140625" style="203" customWidth="1"/>
    <col min="10500" max="10500" width="7.33203125" style="203" customWidth="1"/>
    <col min="10501" max="10743" width="9.109375" style="203"/>
    <col min="10744" max="10744" width="5.6640625" style="203" customWidth="1"/>
    <col min="10745" max="10745" width="56.88671875" style="203" bestFit="1" customWidth="1"/>
    <col min="10746" max="10746" width="10" style="203" customWidth="1"/>
    <col min="10747" max="10747" width="5" style="203" customWidth="1"/>
    <col min="10748" max="10748" width="12" style="203" bestFit="1" customWidth="1"/>
    <col min="10749" max="10749" width="11.109375" style="203" customWidth="1"/>
    <col min="10750" max="10750" width="15" style="203" customWidth="1"/>
    <col min="10751" max="10751" width="19.6640625" style="203" bestFit="1" customWidth="1"/>
    <col min="10752" max="10752" width="11.44140625" style="203" bestFit="1" customWidth="1"/>
    <col min="10753" max="10753" width="6" style="203" customWidth="1"/>
    <col min="10754" max="10754" width="15.88671875" style="203" customWidth="1"/>
    <col min="10755" max="10755" width="15.44140625" style="203" customWidth="1"/>
    <col min="10756" max="10756" width="7.33203125" style="203" customWidth="1"/>
    <col min="10757" max="10999" width="9.109375" style="203"/>
    <col min="11000" max="11000" width="5.6640625" style="203" customWidth="1"/>
    <col min="11001" max="11001" width="56.88671875" style="203" bestFit="1" customWidth="1"/>
    <col min="11002" max="11002" width="10" style="203" customWidth="1"/>
    <col min="11003" max="11003" width="5" style="203" customWidth="1"/>
    <col min="11004" max="11004" width="12" style="203" bestFit="1" customWidth="1"/>
    <col min="11005" max="11005" width="11.109375" style="203" customWidth="1"/>
    <col min="11006" max="11006" width="15" style="203" customWidth="1"/>
    <col min="11007" max="11007" width="19.6640625" style="203" bestFit="1" customWidth="1"/>
    <col min="11008" max="11008" width="11.44140625" style="203" bestFit="1" customWidth="1"/>
    <col min="11009" max="11009" width="6" style="203" customWidth="1"/>
    <col min="11010" max="11010" width="15.88671875" style="203" customWidth="1"/>
    <col min="11011" max="11011" width="15.44140625" style="203" customWidth="1"/>
    <col min="11012" max="11012" width="7.33203125" style="203" customWidth="1"/>
    <col min="11013" max="11255" width="9.109375" style="203"/>
    <col min="11256" max="11256" width="5.6640625" style="203" customWidth="1"/>
    <col min="11257" max="11257" width="56.88671875" style="203" bestFit="1" customWidth="1"/>
    <col min="11258" max="11258" width="10" style="203" customWidth="1"/>
    <col min="11259" max="11259" width="5" style="203" customWidth="1"/>
    <col min="11260" max="11260" width="12" style="203" bestFit="1" customWidth="1"/>
    <col min="11261" max="11261" width="11.109375" style="203" customWidth="1"/>
    <col min="11262" max="11262" width="15" style="203" customWidth="1"/>
    <col min="11263" max="11263" width="19.6640625" style="203" bestFit="1" customWidth="1"/>
    <col min="11264" max="11264" width="11.44140625" style="203" bestFit="1" customWidth="1"/>
    <col min="11265" max="11265" width="6" style="203" customWidth="1"/>
    <col min="11266" max="11266" width="15.88671875" style="203" customWidth="1"/>
    <col min="11267" max="11267" width="15.44140625" style="203" customWidth="1"/>
    <col min="11268" max="11268" width="7.33203125" style="203" customWidth="1"/>
    <col min="11269" max="11511" width="9.109375" style="203"/>
    <col min="11512" max="11512" width="5.6640625" style="203" customWidth="1"/>
    <col min="11513" max="11513" width="56.88671875" style="203" bestFit="1" customWidth="1"/>
    <col min="11514" max="11514" width="10" style="203" customWidth="1"/>
    <col min="11515" max="11515" width="5" style="203" customWidth="1"/>
    <col min="11516" max="11516" width="12" style="203" bestFit="1" customWidth="1"/>
    <col min="11517" max="11517" width="11.109375" style="203" customWidth="1"/>
    <col min="11518" max="11518" width="15" style="203" customWidth="1"/>
    <col min="11519" max="11519" width="19.6640625" style="203" bestFit="1" customWidth="1"/>
    <col min="11520" max="11520" width="11.44140625" style="203" bestFit="1" customWidth="1"/>
    <col min="11521" max="11521" width="6" style="203" customWidth="1"/>
    <col min="11522" max="11522" width="15.88671875" style="203" customWidth="1"/>
    <col min="11523" max="11523" width="15.44140625" style="203" customWidth="1"/>
    <col min="11524" max="11524" width="7.33203125" style="203" customWidth="1"/>
    <col min="11525" max="11767" width="9.109375" style="203"/>
    <col min="11768" max="11768" width="5.6640625" style="203" customWidth="1"/>
    <col min="11769" max="11769" width="56.88671875" style="203" bestFit="1" customWidth="1"/>
    <col min="11770" max="11770" width="10" style="203" customWidth="1"/>
    <col min="11771" max="11771" width="5" style="203" customWidth="1"/>
    <col min="11772" max="11772" width="12" style="203" bestFit="1" customWidth="1"/>
    <col min="11773" max="11773" width="11.109375" style="203" customWidth="1"/>
    <col min="11774" max="11774" width="15" style="203" customWidth="1"/>
    <col min="11775" max="11775" width="19.6640625" style="203" bestFit="1" customWidth="1"/>
    <col min="11776" max="11776" width="11.44140625" style="203" bestFit="1" customWidth="1"/>
    <col min="11777" max="11777" width="6" style="203" customWidth="1"/>
    <col min="11778" max="11778" width="15.88671875" style="203" customWidth="1"/>
    <col min="11779" max="11779" width="15.44140625" style="203" customWidth="1"/>
    <col min="11780" max="11780" width="7.33203125" style="203" customWidth="1"/>
    <col min="11781" max="12023" width="9.109375" style="203"/>
    <col min="12024" max="12024" width="5.6640625" style="203" customWidth="1"/>
    <col min="12025" max="12025" width="56.88671875" style="203" bestFit="1" customWidth="1"/>
    <col min="12026" max="12026" width="10" style="203" customWidth="1"/>
    <col min="12027" max="12027" width="5" style="203" customWidth="1"/>
    <col min="12028" max="12028" width="12" style="203" bestFit="1" customWidth="1"/>
    <col min="12029" max="12029" width="11.109375" style="203" customWidth="1"/>
    <col min="12030" max="12030" width="15" style="203" customWidth="1"/>
    <col min="12031" max="12031" width="19.6640625" style="203" bestFit="1" customWidth="1"/>
    <col min="12032" max="12032" width="11.44140625" style="203" bestFit="1" customWidth="1"/>
    <col min="12033" max="12033" width="6" style="203" customWidth="1"/>
    <col min="12034" max="12034" width="15.88671875" style="203" customWidth="1"/>
    <col min="12035" max="12035" width="15.44140625" style="203" customWidth="1"/>
    <col min="12036" max="12036" width="7.33203125" style="203" customWidth="1"/>
    <col min="12037" max="12279" width="9.109375" style="203"/>
    <col min="12280" max="12280" width="5.6640625" style="203" customWidth="1"/>
    <col min="12281" max="12281" width="56.88671875" style="203" bestFit="1" customWidth="1"/>
    <col min="12282" max="12282" width="10" style="203" customWidth="1"/>
    <col min="12283" max="12283" width="5" style="203" customWidth="1"/>
    <col min="12284" max="12284" width="12" style="203" bestFit="1" customWidth="1"/>
    <col min="12285" max="12285" width="11.109375" style="203" customWidth="1"/>
    <col min="12286" max="12286" width="15" style="203" customWidth="1"/>
    <col min="12287" max="12287" width="19.6640625" style="203" bestFit="1" customWidth="1"/>
    <col min="12288" max="12288" width="11.44140625" style="203" bestFit="1" customWidth="1"/>
    <col min="12289" max="12289" width="6" style="203" customWidth="1"/>
    <col min="12290" max="12290" width="15.88671875" style="203" customWidth="1"/>
    <col min="12291" max="12291" width="15.44140625" style="203" customWidth="1"/>
    <col min="12292" max="12292" width="7.33203125" style="203" customWidth="1"/>
    <col min="12293" max="12535" width="9.109375" style="203"/>
    <col min="12536" max="12536" width="5.6640625" style="203" customWidth="1"/>
    <col min="12537" max="12537" width="56.88671875" style="203" bestFit="1" customWidth="1"/>
    <col min="12538" max="12538" width="10" style="203" customWidth="1"/>
    <col min="12539" max="12539" width="5" style="203" customWidth="1"/>
    <col min="12540" max="12540" width="12" style="203" bestFit="1" customWidth="1"/>
    <col min="12541" max="12541" width="11.109375" style="203" customWidth="1"/>
    <col min="12542" max="12542" width="15" style="203" customWidth="1"/>
    <col min="12543" max="12543" width="19.6640625" style="203" bestFit="1" customWidth="1"/>
    <col min="12544" max="12544" width="11.44140625" style="203" bestFit="1" customWidth="1"/>
    <col min="12545" max="12545" width="6" style="203" customWidth="1"/>
    <col min="12546" max="12546" width="15.88671875" style="203" customWidth="1"/>
    <col min="12547" max="12547" width="15.44140625" style="203" customWidth="1"/>
    <col min="12548" max="12548" width="7.33203125" style="203" customWidth="1"/>
    <col min="12549" max="12791" width="9.109375" style="203"/>
    <col min="12792" max="12792" width="5.6640625" style="203" customWidth="1"/>
    <col min="12793" max="12793" width="56.88671875" style="203" bestFit="1" customWidth="1"/>
    <col min="12794" max="12794" width="10" style="203" customWidth="1"/>
    <col min="12795" max="12795" width="5" style="203" customWidth="1"/>
    <col min="12796" max="12796" width="12" style="203" bestFit="1" customWidth="1"/>
    <col min="12797" max="12797" width="11.109375" style="203" customWidth="1"/>
    <col min="12798" max="12798" width="15" style="203" customWidth="1"/>
    <col min="12799" max="12799" width="19.6640625" style="203" bestFit="1" customWidth="1"/>
    <col min="12800" max="12800" width="11.44140625" style="203" bestFit="1" customWidth="1"/>
    <col min="12801" max="12801" width="6" style="203" customWidth="1"/>
    <col min="12802" max="12802" width="15.88671875" style="203" customWidth="1"/>
    <col min="12803" max="12803" width="15.44140625" style="203" customWidth="1"/>
    <col min="12804" max="12804" width="7.33203125" style="203" customWidth="1"/>
    <col min="12805" max="13047" width="9.109375" style="203"/>
    <col min="13048" max="13048" width="5.6640625" style="203" customWidth="1"/>
    <col min="13049" max="13049" width="56.88671875" style="203" bestFit="1" customWidth="1"/>
    <col min="13050" max="13050" width="10" style="203" customWidth="1"/>
    <col min="13051" max="13051" width="5" style="203" customWidth="1"/>
    <col min="13052" max="13052" width="12" style="203" bestFit="1" customWidth="1"/>
    <col min="13053" max="13053" width="11.109375" style="203" customWidth="1"/>
    <col min="13054" max="13054" width="15" style="203" customWidth="1"/>
    <col min="13055" max="13055" width="19.6640625" style="203" bestFit="1" customWidth="1"/>
    <col min="13056" max="13056" width="11.44140625" style="203" bestFit="1" customWidth="1"/>
    <col min="13057" max="13057" width="6" style="203" customWidth="1"/>
    <col min="13058" max="13058" width="15.88671875" style="203" customWidth="1"/>
    <col min="13059" max="13059" width="15.44140625" style="203" customWidth="1"/>
    <col min="13060" max="13060" width="7.33203125" style="203" customWidth="1"/>
    <col min="13061" max="13303" width="9.109375" style="203"/>
    <col min="13304" max="13304" width="5.6640625" style="203" customWidth="1"/>
    <col min="13305" max="13305" width="56.88671875" style="203" bestFit="1" customWidth="1"/>
    <col min="13306" max="13306" width="10" style="203" customWidth="1"/>
    <col min="13307" max="13307" width="5" style="203" customWidth="1"/>
    <col min="13308" max="13308" width="12" style="203" bestFit="1" customWidth="1"/>
    <col min="13309" max="13309" width="11.109375" style="203" customWidth="1"/>
    <col min="13310" max="13310" width="15" style="203" customWidth="1"/>
    <col min="13311" max="13311" width="19.6640625" style="203" bestFit="1" customWidth="1"/>
    <col min="13312" max="13312" width="11.44140625" style="203" bestFit="1" customWidth="1"/>
    <col min="13313" max="13313" width="6" style="203" customWidth="1"/>
    <col min="13314" max="13314" width="15.88671875" style="203" customWidth="1"/>
    <col min="13315" max="13315" width="15.44140625" style="203" customWidth="1"/>
    <col min="13316" max="13316" width="7.33203125" style="203" customWidth="1"/>
    <col min="13317" max="13559" width="9.109375" style="203"/>
    <col min="13560" max="13560" width="5.6640625" style="203" customWidth="1"/>
    <col min="13561" max="13561" width="56.88671875" style="203" bestFit="1" customWidth="1"/>
    <col min="13562" max="13562" width="10" style="203" customWidth="1"/>
    <col min="13563" max="13563" width="5" style="203" customWidth="1"/>
    <col min="13564" max="13564" width="12" style="203" bestFit="1" customWidth="1"/>
    <col min="13565" max="13565" width="11.109375" style="203" customWidth="1"/>
    <col min="13566" max="13566" width="15" style="203" customWidth="1"/>
    <col min="13567" max="13567" width="19.6640625" style="203" bestFit="1" customWidth="1"/>
    <col min="13568" max="13568" width="11.44140625" style="203" bestFit="1" customWidth="1"/>
    <col min="13569" max="13569" width="6" style="203" customWidth="1"/>
    <col min="13570" max="13570" width="15.88671875" style="203" customWidth="1"/>
    <col min="13571" max="13571" width="15.44140625" style="203" customWidth="1"/>
    <col min="13572" max="13572" width="7.33203125" style="203" customWidth="1"/>
    <col min="13573" max="13815" width="9.109375" style="203"/>
    <col min="13816" max="13816" width="5.6640625" style="203" customWidth="1"/>
    <col min="13817" max="13817" width="56.88671875" style="203" bestFit="1" customWidth="1"/>
    <col min="13818" max="13818" width="10" style="203" customWidth="1"/>
    <col min="13819" max="13819" width="5" style="203" customWidth="1"/>
    <col min="13820" max="13820" width="12" style="203" bestFit="1" customWidth="1"/>
    <col min="13821" max="13821" width="11.109375" style="203" customWidth="1"/>
    <col min="13822" max="13822" width="15" style="203" customWidth="1"/>
    <col min="13823" max="13823" width="19.6640625" style="203" bestFit="1" customWidth="1"/>
    <col min="13824" max="13824" width="11.44140625" style="203" bestFit="1" customWidth="1"/>
    <col min="13825" max="13825" width="6" style="203" customWidth="1"/>
    <col min="13826" max="13826" width="15.88671875" style="203" customWidth="1"/>
    <col min="13827" max="13827" width="15.44140625" style="203" customWidth="1"/>
    <col min="13828" max="13828" width="7.33203125" style="203" customWidth="1"/>
    <col min="13829" max="14071" width="9.109375" style="203"/>
    <col min="14072" max="14072" width="5.6640625" style="203" customWidth="1"/>
    <col min="14073" max="14073" width="56.88671875" style="203" bestFit="1" customWidth="1"/>
    <col min="14074" max="14074" width="10" style="203" customWidth="1"/>
    <col min="14075" max="14075" width="5" style="203" customWidth="1"/>
    <col min="14076" max="14076" width="12" style="203" bestFit="1" customWidth="1"/>
    <col min="14077" max="14077" width="11.109375" style="203" customWidth="1"/>
    <col min="14078" max="14078" width="15" style="203" customWidth="1"/>
    <col min="14079" max="14079" width="19.6640625" style="203" bestFit="1" customWidth="1"/>
    <col min="14080" max="14080" width="11.44140625" style="203" bestFit="1" customWidth="1"/>
    <col min="14081" max="14081" width="6" style="203" customWidth="1"/>
    <col min="14082" max="14082" width="15.88671875" style="203" customWidth="1"/>
    <col min="14083" max="14083" width="15.44140625" style="203" customWidth="1"/>
    <col min="14084" max="14084" width="7.33203125" style="203" customWidth="1"/>
    <col min="14085" max="14327" width="9.109375" style="203"/>
    <col min="14328" max="14328" width="5.6640625" style="203" customWidth="1"/>
    <col min="14329" max="14329" width="56.88671875" style="203" bestFit="1" customWidth="1"/>
    <col min="14330" max="14330" width="10" style="203" customWidth="1"/>
    <col min="14331" max="14331" width="5" style="203" customWidth="1"/>
    <col min="14332" max="14332" width="12" style="203" bestFit="1" customWidth="1"/>
    <col min="14333" max="14333" width="11.109375" style="203" customWidth="1"/>
    <col min="14334" max="14334" width="15" style="203" customWidth="1"/>
    <col min="14335" max="14335" width="19.6640625" style="203" bestFit="1" customWidth="1"/>
    <col min="14336" max="14336" width="11.44140625" style="203" bestFit="1" customWidth="1"/>
    <col min="14337" max="14337" width="6" style="203" customWidth="1"/>
    <col min="14338" max="14338" width="15.88671875" style="203" customWidth="1"/>
    <col min="14339" max="14339" width="15.44140625" style="203" customWidth="1"/>
    <col min="14340" max="14340" width="7.33203125" style="203" customWidth="1"/>
    <col min="14341" max="14583" width="9.109375" style="203"/>
    <col min="14584" max="14584" width="5.6640625" style="203" customWidth="1"/>
    <col min="14585" max="14585" width="56.88671875" style="203" bestFit="1" customWidth="1"/>
    <col min="14586" max="14586" width="10" style="203" customWidth="1"/>
    <col min="14587" max="14587" width="5" style="203" customWidth="1"/>
    <col min="14588" max="14588" width="12" style="203" bestFit="1" customWidth="1"/>
    <col min="14589" max="14589" width="11.109375" style="203" customWidth="1"/>
    <col min="14590" max="14590" width="15" style="203" customWidth="1"/>
    <col min="14591" max="14591" width="19.6640625" style="203" bestFit="1" customWidth="1"/>
    <col min="14592" max="14592" width="11.44140625" style="203" bestFit="1" customWidth="1"/>
    <col min="14593" max="14593" width="6" style="203" customWidth="1"/>
    <col min="14594" max="14594" width="15.88671875" style="203" customWidth="1"/>
    <col min="14595" max="14595" width="15.44140625" style="203" customWidth="1"/>
    <col min="14596" max="14596" width="7.33203125" style="203" customWidth="1"/>
    <col min="14597" max="14839" width="9.109375" style="203"/>
    <col min="14840" max="14840" width="5.6640625" style="203" customWidth="1"/>
    <col min="14841" max="14841" width="56.88671875" style="203" bestFit="1" customWidth="1"/>
    <col min="14842" max="14842" width="10" style="203" customWidth="1"/>
    <col min="14843" max="14843" width="5" style="203" customWidth="1"/>
    <col min="14844" max="14844" width="12" style="203" bestFit="1" customWidth="1"/>
    <col min="14845" max="14845" width="11.109375" style="203" customWidth="1"/>
    <col min="14846" max="14846" width="15" style="203" customWidth="1"/>
    <col min="14847" max="14847" width="19.6640625" style="203" bestFit="1" customWidth="1"/>
    <col min="14848" max="14848" width="11.44140625" style="203" bestFit="1" customWidth="1"/>
    <col min="14849" max="14849" width="6" style="203" customWidth="1"/>
    <col min="14850" max="14850" width="15.88671875" style="203" customWidth="1"/>
    <col min="14851" max="14851" width="15.44140625" style="203" customWidth="1"/>
    <col min="14852" max="14852" width="7.33203125" style="203" customWidth="1"/>
    <col min="14853" max="15095" width="9.109375" style="203"/>
    <col min="15096" max="15096" width="5.6640625" style="203" customWidth="1"/>
    <col min="15097" max="15097" width="56.88671875" style="203" bestFit="1" customWidth="1"/>
    <col min="15098" max="15098" width="10" style="203" customWidth="1"/>
    <col min="15099" max="15099" width="5" style="203" customWidth="1"/>
    <col min="15100" max="15100" width="12" style="203" bestFit="1" customWidth="1"/>
    <col min="15101" max="15101" width="11.109375" style="203" customWidth="1"/>
    <col min="15102" max="15102" width="15" style="203" customWidth="1"/>
    <col min="15103" max="15103" width="19.6640625" style="203" bestFit="1" customWidth="1"/>
    <col min="15104" max="15104" width="11.44140625" style="203" bestFit="1" customWidth="1"/>
    <col min="15105" max="15105" width="6" style="203" customWidth="1"/>
    <col min="15106" max="15106" width="15.88671875" style="203" customWidth="1"/>
    <col min="15107" max="15107" width="15.44140625" style="203" customWidth="1"/>
    <col min="15108" max="15108" width="7.33203125" style="203" customWidth="1"/>
    <col min="15109" max="15351" width="9.109375" style="203"/>
    <col min="15352" max="15352" width="5.6640625" style="203" customWidth="1"/>
    <col min="15353" max="15353" width="56.88671875" style="203" bestFit="1" customWidth="1"/>
    <col min="15354" max="15354" width="10" style="203" customWidth="1"/>
    <col min="15355" max="15355" width="5" style="203" customWidth="1"/>
    <col min="15356" max="15356" width="12" style="203" bestFit="1" customWidth="1"/>
    <col min="15357" max="15357" width="11.109375" style="203" customWidth="1"/>
    <col min="15358" max="15358" width="15" style="203" customWidth="1"/>
    <col min="15359" max="15359" width="19.6640625" style="203" bestFit="1" customWidth="1"/>
    <col min="15360" max="15360" width="11.44140625" style="203" bestFit="1" customWidth="1"/>
    <col min="15361" max="15361" width="6" style="203" customWidth="1"/>
    <col min="15362" max="15362" width="15.88671875" style="203" customWidth="1"/>
    <col min="15363" max="15363" width="15.44140625" style="203" customWidth="1"/>
    <col min="15364" max="15364" width="7.33203125" style="203" customWidth="1"/>
    <col min="15365" max="15607" width="9.109375" style="203"/>
    <col min="15608" max="15608" width="5.6640625" style="203" customWidth="1"/>
    <col min="15609" max="15609" width="56.88671875" style="203" bestFit="1" customWidth="1"/>
    <col min="15610" max="15610" width="10" style="203" customWidth="1"/>
    <col min="15611" max="15611" width="5" style="203" customWidth="1"/>
    <col min="15612" max="15612" width="12" style="203" bestFit="1" customWidth="1"/>
    <col min="15613" max="15613" width="11.109375" style="203" customWidth="1"/>
    <col min="15614" max="15614" width="15" style="203" customWidth="1"/>
    <col min="15615" max="15615" width="19.6640625" style="203" bestFit="1" customWidth="1"/>
    <col min="15616" max="15616" width="11.44140625" style="203" bestFit="1" customWidth="1"/>
    <col min="15617" max="15617" width="6" style="203" customWidth="1"/>
    <col min="15618" max="15618" width="15.88671875" style="203" customWidth="1"/>
    <col min="15619" max="15619" width="15.44140625" style="203" customWidth="1"/>
    <col min="15620" max="15620" width="7.33203125" style="203" customWidth="1"/>
    <col min="15621" max="15863" width="9.109375" style="203"/>
    <col min="15864" max="15864" width="5.6640625" style="203" customWidth="1"/>
    <col min="15865" max="15865" width="56.88671875" style="203" bestFit="1" customWidth="1"/>
    <col min="15866" max="15866" width="10" style="203" customWidth="1"/>
    <col min="15867" max="15867" width="5" style="203" customWidth="1"/>
    <col min="15868" max="15868" width="12" style="203" bestFit="1" customWidth="1"/>
    <col min="15869" max="15869" width="11.109375" style="203" customWidth="1"/>
    <col min="15870" max="15870" width="15" style="203" customWidth="1"/>
    <col min="15871" max="15871" width="19.6640625" style="203" bestFit="1" customWidth="1"/>
    <col min="15872" max="15872" width="11.44140625" style="203" bestFit="1" customWidth="1"/>
    <col min="15873" max="15873" width="6" style="203" customWidth="1"/>
    <col min="15874" max="15874" width="15.88671875" style="203" customWidth="1"/>
    <col min="15875" max="15875" width="15.44140625" style="203" customWidth="1"/>
    <col min="15876" max="15876" width="7.33203125" style="203" customWidth="1"/>
    <col min="15877" max="16119" width="9.109375" style="203"/>
    <col min="16120" max="16120" width="5.6640625" style="203" customWidth="1"/>
    <col min="16121" max="16121" width="56.88671875" style="203" bestFit="1" customWidth="1"/>
    <col min="16122" max="16122" width="10" style="203" customWidth="1"/>
    <col min="16123" max="16123" width="5" style="203" customWidth="1"/>
    <col min="16124" max="16124" width="12" style="203" bestFit="1" customWidth="1"/>
    <col min="16125" max="16125" width="11.109375" style="203" customWidth="1"/>
    <col min="16126" max="16126" width="15" style="203" customWidth="1"/>
    <col min="16127" max="16127" width="19.6640625" style="203" bestFit="1" customWidth="1"/>
    <col min="16128" max="16128" width="11.44140625" style="203" bestFit="1" customWidth="1"/>
    <col min="16129" max="16129" width="6" style="203" customWidth="1"/>
    <col min="16130" max="16130" width="15.88671875" style="203" customWidth="1"/>
    <col min="16131" max="16131" width="15.44140625" style="203" customWidth="1"/>
    <col min="16132" max="16132" width="7.33203125" style="203" customWidth="1"/>
    <col min="16133" max="16381" width="9.109375" style="203"/>
    <col min="16382" max="16384" width="9.109375" style="203" customWidth="1"/>
  </cols>
  <sheetData>
    <row r="1" spans="1:12" s="263" customFormat="1" ht="52.5" customHeight="1" thickBot="1" x14ac:dyDescent="0.45">
      <c r="A1" s="174"/>
      <c r="B1" s="175"/>
      <c r="C1" s="678" t="str">
        <f>HYPERLINK("#Controle!A1","Controle►")</f>
        <v>Controle►</v>
      </c>
      <c r="D1" s="678"/>
      <c r="E1" s="178" t="str">
        <f>HYPERLINK("#Gráficos!A1","Graficos►")</f>
        <v>Graficos►</v>
      </c>
      <c r="F1" s="315" t="str">
        <f>HYPERLINK("#Fundações!A1"," Memória►")</f>
        <v xml:space="preserve"> Memória►</v>
      </c>
      <c r="G1" s="176" t="str">
        <f>HYPERLINK("#Composiçãodecusto!A1"," Composição de custos►")</f>
        <v xml:space="preserve"> Composição de custos►</v>
      </c>
      <c r="H1" s="315" t="str">
        <f>HYPERLINK("#Menu!A1","Voltar ao Menu►")</f>
        <v>Voltar ao Menu►</v>
      </c>
      <c r="I1" s="175"/>
      <c r="J1" s="576"/>
      <c r="K1" s="261"/>
      <c r="L1" s="262"/>
    </row>
    <row r="2" spans="1:12" s="266" customFormat="1" ht="20.25" customHeight="1" thickBot="1" x14ac:dyDescent="0.3">
      <c r="A2" s="162"/>
      <c r="B2" s="163"/>
      <c r="C2" s="164"/>
      <c r="D2" s="164"/>
      <c r="E2" s="163"/>
      <c r="F2" s="164"/>
      <c r="G2" s="184"/>
      <c r="H2" s="163"/>
      <c r="I2" s="163"/>
      <c r="J2" s="577"/>
      <c r="K2" s="264"/>
      <c r="L2" s="265"/>
    </row>
    <row r="3" spans="1:12" s="268" customFormat="1" ht="51.75" customHeight="1" thickBot="1" x14ac:dyDescent="0.3">
      <c r="A3" s="653" t="s">
        <v>281</v>
      </c>
      <c r="B3" s="654"/>
      <c r="C3" s="654"/>
      <c r="D3" s="654"/>
      <c r="E3" s="654"/>
      <c r="F3" s="654"/>
      <c r="G3" s="654"/>
      <c r="H3" s="654"/>
      <c r="I3" s="655"/>
      <c r="J3" s="578"/>
      <c r="K3" s="267"/>
    </row>
    <row r="4" spans="1:12" s="274" customFormat="1" ht="52.5" customHeight="1" thickBot="1" x14ac:dyDescent="0.45">
      <c r="A4" s="181"/>
      <c r="B4" s="182"/>
      <c r="C4" s="416" t="str">
        <f>HYPERLINK("#Controle!A1","Controle►")</f>
        <v>Controle►</v>
      </c>
      <c r="D4" s="178" t="str">
        <f>HYPERLINK("#Gráficos!A1","Graficos►")</f>
        <v>Graficos►</v>
      </c>
      <c r="E4" s="315" t="str">
        <f>HYPERLINK("#Fundações!A1"," Memória►")</f>
        <v xml:space="preserve"> Memória►</v>
      </c>
      <c r="F4" s="213" t="str">
        <f>HYPERLINK("#Composiçãodecusto!A1"," Composição de custos►")</f>
        <v xml:space="preserve"> Composição de custos►</v>
      </c>
      <c r="G4" s="212" t="str">
        <f>HYPERLINK("#Menu!A1","Voltar ao Menu►")</f>
        <v>Voltar ao Menu►</v>
      </c>
      <c r="H4" s="183"/>
      <c r="I4" s="182"/>
      <c r="J4" s="579"/>
      <c r="K4" s="272"/>
      <c r="L4" s="273"/>
    </row>
    <row r="5" spans="1:12" s="271" customFormat="1" ht="12.75" customHeight="1" thickBot="1" x14ac:dyDescent="0.3">
      <c r="A5" s="161"/>
      <c r="B5" s="156"/>
      <c r="C5" s="157"/>
      <c r="D5" s="157"/>
      <c r="E5" s="156"/>
      <c r="F5" s="157"/>
      <c r="G5" s="157"/>
      <c r="H5" s="156"/>
      <c r="I5" s="156"/>
      <c r="J5" s="580"/>
      <c r="K5" s="269"/>
      <c r="L5" s="270"/>
    </row>
    <row r="6" spans="1:12" s="275" customFormat="1" ht="18" x14ac:dyDescent="0.35">
      <c r="A6" s="679" t="s">
        <v>1157</v>
      </c>
      <c r="B6" s="679"/>
      <c r="C6" s="221"/>
      <c r="D6" s="221"/>
      <c r="E6" s="221"/>
      <c r="F6" s="222"/>
      <c r="G6" s="677" t="s">
        <v>282</v>
      </c>
      <c r="H6" s="677"/>
      <c r="I6" s="220">
        <v>0</v>
      </c>
      <c r="J6" s="581"/>
      <c r="K6" s="680"/>
      <c r="L6" s="680"/>
    </row>
    <row r="7" spans="1:12" s="275" customFormat="1" ht="24.75" customHeight="1" thickBot="1" x14ac:dyDescent="0.4">
      <c r="A7" s="223" t="s">
        <v>4</v>
      </c>
      <c r="B7" s="224"/>
      <c r="C7" s="224"/>
      <c r="D7" s="225"/>
      <c r="E7" s="226"/>
      <c r="F7" s="226"/>
      <c r="G7" s="227"/>
      <c r="H7" s="609" t="s">
        <v>1207</v>
      </c>
      <c r="I7" s="623" t="str">
        <f>IFERROR(C248/I6,"-")</f>
        <v>-</v>
      </c>
      <c r="J7" s="581"/>
      <c r="K7" s="680"/>
      <c r="L7" s="680"/>
    </row>
    <row r="8" spans="1:12" ht="18" customHeight="1" x14ac:dyDescent="0.3">
      <c r="A8" s="688" t="s">
        <v>283</v>
      </c>
      <c r="B8" s="688" t="s">
        <v>284</v>
      </c>
      <c r="C8" s="688" t="s">
        <v>285</v>
      </c>
      <c r="D8" s="688" t="s">
        <v>286</v>
      </c>
      <c r="E8" s="681" t="s">
        <v>287</v>
      </c>
      <c r="F8" s="681" t="s">
        <v>288</v>
      </c>
      <c r="G8" s="682" t="s">
        <v>289</v>
      </c>
      <c r="H8" s="684" t="s">
        <v>290</v>
      </c>
      <c r="I8" s="686" t="s">
        <v>291</v>
      </c>
      <c r="J8" s="582"/>
      <c r="K8" s="276"/>
      <c r="L8" s="276"/>
    </row>
    <row r="9" spans="1:12" ht="25.5" customHeight="1" x14ac:dyDescent="0.3">
      <c r="A9" s="689"/>
      <c r="B9" s="689"/>
      <c r="C9" s="689"/>
      <c r="D9" s="689"/>
      <c r="E9" s="681"/>
      <c r="F9" s="681"/>
      <c r="G9" s="683"/>
      <c r="H9" s="685"/>
      <c r="I9" s="687"/>
      <c r="J9" s="582"/>
      <c r="K9" s="277"/>
      <c r="L9" s="203"/>
    </row>
    <row r="10" spans="1:12" ht="17.399999999999999" x14ac:dyDescent="0.3">
      <c r="A10" s="307">
        <v>1</v>
      </c>
      <c r="B10" s="205" t="s">
        <v>292</v>
      </c>
      <c r="C10" s="199"/>
      <c r="D10" s="199"/>
      <c r="E10" s="199"/>
      <c r="F10" s="200"/>
      <c r="G10" s="201"/>
      <c r="H10" s="202"/>
      <c r="I10" s="202"/>
      <c r="K10" s="203"/>
      <c r="L10" s="203"/>
    </row>
    <row r="11" spans="1:12" s="197" customFormat="1" ht="18" x14ac:dyDescent="0.3">
      <c r="A11" s="308" t="s">
        <v>9</v>
      </c>
      <c r="B11" s="206" t="s">
        <v>293</v>
      </c>
      <c r="C11" s="192"/>
      <c r="D11" s="193"/>
      <c r="E11" s="194"/>
      <c r="F11" s="210">
        <f>SUM(F12:F16)</f>
        <v>0</v>
      </c>
      <c r="G11" s="210">
        <f>SUM(G12:G16)</f>
        <v>0</v>
      </c>
      <c r="H11" s="195">
        <f t="shared" ref="H11:H16" si="0">IFERROR(F11/G11 - 1,0)</f>
        <v>0</v>
      </c>
      <c r="I11" s="196"/>
      <c r="J11" s="584"/>
    </row>
    <row r="12" spans="1:12" s="215" customFormat="1" ht="15.75" customHeight="1" x14ac:dyDescent="0.3">
      <c r="A12" s="309" t="s">
        <v>1166</v>
      </c>
      <c r="B12" s="245" t="s">
        <v>1163</v>
      </c>
      <c r="C12" s="229">
        <v>0</v>
      </c>
      <c r="D12" s="230" t="s">
        <v>240</v>
      </c>
      <c r="E12" s="228">
        <v>0</v>
      </c>
      <c r="F12" s="238">
        <f>E12*C12</f>
        <v>0</v>
      </c>
      <c r="G12" s="239">
        <v>0</v>
      </c>
      <c r="H12" s="204">
        <f t="shared" si="0"/>
        <v>0</v>
      </c>
      <c r="I12" s="248"/>
      <c r="J12" s="585"/>
    </row>
    <row r="13" spans="1:12" s="215" customFormat="1" ht="15.75" customHeight="1" x14ac:dyDescent="0.3">
      <c r="A13" s="309" t="s">
        <v>1167</v>
      </c>
      <c r="B13" s="245" t="s">
        <v>1164</v>
      </c>
      <c r="C13" s="229">
        <v>0</v>
      </c>
      <c r="D13" s="230" t="s">
        <v>240</v>
      </c>
      <c r="E13" s="228">
        <v>0</v>
      </c>
      <c r="F13" s="238">
        <f>E13*C13</f>
        <v>0</v>
      </c>
      <c r="G13" s="239">
        <v>0</v>
      </c>
      <c r="H13" s="204">
        <f t="shared" si="0"/>
        <v>0</v>
      </c>
      <c r="I13" s="248"/>
      <c r="J13" s="585"/>
    </row>
    <row r="14" spans="1:12" s="215" customFormat="1" ht="15.75" customHeight="1" x14ac:dyDescent="0.3">
      <c r="A14" s="309" t="s">
        <v>1168</v>
      </c>
      <c r="B14" s="245" t="s">
        <v>1165</v>
      </c>
      <c r="C14" s="229">
        <v>0</v>
      </c>
      <c r="D14" s="230" t="s">
        <v>240</v>
      </c>
      <c r="E14" s="228">
        <v>0</v>
      </c>
      <c r="F14" s="238">
        <f>E14*C14</f>
        <v>0</v>
      </c>
      <c r="G14" s="239">
        <v>0</v>
      </c>
      <c r="H14" s="204">
        <f t="shared" si="0"/>
        <v>0</v>
      </c>
      <c r="I14" s="248"/>
      <c r="J14" s="585"/>
    </row>
    <row r="15" spans="1:12" s="215" customFormat="1" ht="15.75" customHeight="1" x14ac:dyDescent="0.3">
      <c r="A15" s="309" t="s">
        <v>1169</v>
      </c>
      <c r="B15" s="245" t="s">
        <v>1014</v>
      </c>
      <c r="C15" s="229">
        <v>0</v>
      </c>
      <c r="D15" s="230" t="s">
        <v>240</v>
      </c>
      <c r="E15" s="228">
        <v>0</v>
      </c>
      <c r="F15" s="238">
        <f>E15*C15</f>
        <v>0</v>
      </c>
      <c r="G15" s="239">
        <v>0</v>
      </c>
      <c r="H15" s="204">
        <f t="shared" si="0"/>
        <v>0</v>
      </c>
      <c r="I15" s="248"/>
      <c r="J15" s="585"/>
    </row>
    <row r="16" spans="1:12" s="215" customFormat="1" ht="15.75" customHeight="1" x14ac:dyDescent="0.3">
      <c r="A16" s="309" t="s">
        <v>1170</v>
      </c>
      <c r="B16" s="245" t="s">
        <v>1048</v>
      </c>
      <c r="C16" s="229">
        <v>0</v>
      </c>
      <c r="D16" s="230" t="s">
        <v>240</v>
      </c>
      <c r="E16" s="228">
        <v>0</v>
      </c>
      <c r="F16" s="238">
        <f>E16*C16</f>
        <v>0</v>
      </c>
      <c r="G16" s="239">
        <v>0</v>
      </c>
      <c r="H16" s="204">
        <f t="shared" si="0"/>
        <v>0</v>
      </c>
      <c r="I16" s="248"/>
      <c r="J16" s="585"/>
    </row>
    <row r="17" spans="1:12" s="215" customFormat="1" ht="18" x14ac:dyDescent="0.3">
      <c r="A17" s="308"/>
      <c r="B17" s="246" t="s">
        <v>294</v>
      </c>
      <c r="C17" s="231"/>
      <c r="D17" s="231"/>
      <c r="E17" s="353"/>
      <c r="F17" s="240">
        <f>SUM(F11:F16)/2</f>
        <v>0</v>
      </c>
      <c r="G17" s="240">
        <f>SUM(G11:G16)/2</f>
        <v>0</v>
      </c>
      <c r="I17" s="414">
        <f>IFERROR(F17/G17 - 1,0)</f>
        <v>0</v>
      </c>
      <c r="J17" s="604" t="str">
        <f>IFERROR(F17/$C$248,"-")</f>
        <v>-</v>
      </c>
    </row>
    <row r="18" spans="1:12" ht="17.25" customHeight="1" x14ac:dyDescent="0.3">
      <c r="A18" s="310">
        <v>2</v>
      </c>
      <c r="B18" s="205" t="s">
        <v>295</v>
      </c>
      <c r="C18" s="199"/>
      <c r="D18" s="199"/>
      <c r="E18" s="199"/>
      <c r="F18" s="199"/>
      <c r="G18" s="200"/>
      <c r="H18" s="202"/>
      <c r="I18" s="202"/>
    </row>
    <row r="19" spans="1:12" s="211" customFormat="1" ht="18" x14ac:dyDescent="0.3">
      <c r="A19" s="308" t="s">
        <v>32</v>
      </c>
      <c r="B19" s="206" t="s">
        <v>296</v>
      </c>
      <c r="C19" s="207"/>
      <c r="D19" s="209"/>
      <c r="E19" s="210"/>
      <c r="F19" s="210">
        <f>SUM(F20:F20)</f>
        <v>0</v>
      </c>
      <c r="G19" s="210">
        <f>SUM(G20:G20)</f>
        <v>0</v>
      </c>
      <c r="H19" s="195">
        <f t="shared" ref="H19:H34" si="1">IFERROR(F19/G19 - 1,0)</f>
        <v>0</v>
      </c>
      <c r="I19" s="257"/>
      <c r="J19" s="587"/>
    </row>
    <row r="20" spans="1:12" s="286" customFormat="1" ht="17.25" customHeight="1" x14ac:dyDescent="0.3">
      <c r="A20" s="318" t="s">
        <v>297</v>
      </c>
      <c r="B20" s="260" t="s">
        <v>296</v>
      </c>
      <c r="C20" s="229">
        <v>0</v>
      </c>
      <c r="D20" s="230" t="s">
        <v>240</v>
      </c>
      <c r="E20" s="228">
        <v>0</v>
      </c>
      <c r="F20" s="238">
        <f>E20*C20</f>
        <v>0</v>
      </c>
      <c r="G20" s="239">
        <v>0</v>
      </c>
      <c r="H20" s="204">
        <f t="shared" si="1"/>
        <v>0</v>
      </c>
      <c r="I20" s="248"/>
      <c r="J20" s="588"/>
      <c r="K20" s="284"/>
      <c r="L20" s="285"/>
    </row>
    <row r="21" spans="1:12" s="211" customFormat="1" ht="18" x14ac:dyDescent="0.3">
      <c r="A21" s="308" t="s">
        <v>34</v>
      </c>
      <c r="B21" s="206" t="s">
        <v>301</v>
      </c>
      <c r="C21" s="207"/>
      <c r="D21" s="209"/>
      <c r="E21" s="210"/>
      <c r="F21" s="210">
        <f>SUM(F22:F22)</f>
        <v>0</v>
      </c>
      <c r="G21" s="210">
        <f>SUM(G22:G22)</f>
        <v>0</v>
      </c>
      <c r="H21" s="195">
        <f t="shared" ref="H21:H22" si="2">IFERROR(F21/G21 - 1,0)</f>
        <v>0</v>
      </c>
      <c r="I21" s="257"/>
      <c r="J21" s="587"/>
    </row>
    <row r="22" spans="1:12" s="286" customFormat="1" ht="18" customHeight="1" x14ac:dyDescent="0.3">
      <c r="A22" s="309" t="s">
        <v>299</v>
      </c>
      <c r="B22" s="245" t="s">
        <v>301</v>
      </c>
      <c r="C22" s="229">
        <v>0</v>
      </c>
      <c r="D22" s="230" t="s">
        <v>240</v>
      </c>
      <c r="E22" s="228">
        <v>0</v>
      </c>
      <c r="F22" s="238">
        <f>E22*C22</f>
        <v>0</v>
      </c>
      <c r="G22" s="239">
        <v>0</v>
      </c>
      <c r="H22" s="204">
        <f t="shared" si="2"/>
        <v>0</v>
      </c>
      <c r="I22" s="248"/>
      <c r="J22" s="588"/>
      <c r="K22" s="284"/>
      <c r="L22" s="285"/>
    </row>
    <row r="23" spans="1:12" s="211" customFormat="1" ht="18" x14ac:dyDescent="0.3">
      <c r="A23" s="308" t="s">
        <v>300</v>
      </c>
      <c r="B23" s="206" t="s">
        <v>298</v>
      </c>
      <c r="C23" s="207"/>
      <c r="D23" s="209"/>
      <c r="E23" s="210"/>
      <c r="F23" s="210">
        <f>SUM(F24:F24)</f>
        <v>0</v>
      </c>
      <c r="G23" s="210">
        <f>SUM(G24:G24)</f>
        <v>0</v>
      </c>
      <c r="H23" s="195">
        <f t="shared" si="1"/>
        <v>0</v>
      </c>
      <c r="I23" s="257"/>
      <c r="J23" s="587"/>
    </row>
    <row r="24" spans="1:12" s="286" customFormat="1" ht="18" customHeight="1" x14ac:dyDescent="0.3">
      <c r="A24" s="309" t="s">
        <v>302</v>
      </c>
      <c r="B24" s="245" t="s">
        <v>298</v>
      </c>
      <c r="C24" s="229">
        <f>C20</f>
        <v>0</v>
      </c>
      <c r="D24" s="230" t="s">
        <v>240</v>
      </c>
      <c r="E24" s="228">
        <v>0</v>
      </c>
      <c r="F24" s="238">
        <f>E24*C24</f>
        <v>0</v>
      </c>
      <c r="G24" s="239">
        <v>0</v>
      </c>
      <c r="H24" s="204">
        <f t="shared" si="1"/>
        <v>0</v>
      </c>
      <c r="I24" s="248"/>
      <c r="J24" s="588"/>
      <c r="K24" s="284"/>
      <c r="L24" s="285"/>
    </row>
    <row r="25" spans="1:12" s="211" customFormat="1" ht="18" x14ac:dyDescent="0.3">
      <c r="A25" s="308" t="s">
        <v>303</v>
      </c>
      <c r="B25" s="206" t="s">
        <v>304</v>
      </c>
      <c r="C25" s="207"/>
      <c r="D25" s="209"/>
      <c r="E25" s="210"/>
      <c r="F25" s="210">
        <f>SUM(F26:F26)</f>
        <v>0</v>
      </c>
      <c r="G25" s="210">
        <f>SUM(G26:G26)</f>
        <v>0</v>
      </c>
      <c r="H25" s="195">
        <f t="shared" si="1"/>
        <v>0</v>
      </c>
      <c r="I25" s="257"/>
      <c r="J25" s="587"/>
    </row>
    <row r="26" spans="1:12" s="286" customFormat="1" ht="18" customHeight="1" x14ac:dyDescent="0.3">
      <c r="A26" s="309" t="s">
        <v>305</v>
      </c>
      <c r="B26" s="245" t="s">
        <v>304</v>
      </c>
      <c r="C26" s="229">
        <f>C22</f>
        <v>0</v>
      </c>
      <c r="D26" s="230" t="s">
        <v>240</v>
      </c>
      <c r="E26" s="228">
        <v>0</v>
      </c>
      <c r="F26" s="238">
        <f>E26*C26</f>
        <v>0</v>
      </c>
      <c r="G26" s="239">
        <v>0</v>
      </c>
      <c r="H26" s="204">
        <f t="shared" si="1"/>
        <v>0</v>
      </c>
      <c r="I26" s="248"/>
      <c r="J26" s="588"/>
      <c r="K26" s="284"/>
      <c r="L26" s="285"/>
    </row>
    <row r="27" spans="1:12" s="211" customFormat="1" ht="18" x14ac:dyDescent="0.3">
      <c r="A27" s="308" t="s">
        <v>306</v>
      </c>
      <c r="B27" s="206" t="s">
        <v>1171</v>
      </c>
      <c r="C27" s="207"/>
      <c r="D27" s="209"/>
      <c r="E27" s="210"/>
      <c r="F27" s="210">
        <f>SUM(F28:F28)</f>
        <v>0</v>
      </c>
      <c r="G27" s="210">
        <f>SUM(G28:G28)</f>
        <v>0</v>
      </c>
      <c r="H27" s="195">
        <f t="shared" ref="H27:H28" si="3">IFERROR(F27/G27 - 1,0)</f>
        <v>0</v>
      </c>
      <c r="I27" s="257"/>
      <c r="J27" s="587"/>
    </row>
    <row r="28" spans="1:12" s="286" customFormat="1" ht="18" customHeight="1" x14ac:dyDescent="0.3">
      <c r="A28" s="309" t="s">
        <v>305</v>
      </c>
      <c r="B28" s="245" t="s">
        <v>1171</v>
      </c>
      <c r="C28" s="229">
        <f>C24</f>
        <v>0</v>
      </c>
      <c r="D28" s="230" t="s">
        <v>240</v>
      </c>
      <c r="E28" s="228">
        <v>0</v>
      </c>
      <c r="F28" s="238">
        <f>E28*C28</f>
        <v>0</v>
      </c>
      <c r="G28" s="239">
        <v>0</v>
      </c>
      <c r="H28" s="204">
        <f t="shared" si="3"/>
        <v>0</v>
      </c>
      <c r="I28" s="248"/>
      <c r="J28" s="588"/>
      <c r="K28" s="284"/>
      <c r="L28" s="285"/>
    </row>
    <row r="29" spans="1:12" s="286" customFormat="1" ht="18" customHeight="1" x14ac:dyDescent="0.3">
      <c r="A29" s="308" t="s">
        <v>1015</v>
      </c>
      <c r="B29" s="206" t="s">
        <v>307</v>
      </c>
      <c r="C29" s="207"/>
      <c r="D29" s="209"/>
      <c r="E29" s="210"/>
      <c r="F29" s="210">
        <f>SUM(F30:F30)</f>
        <v>0</v>
      </c>
      <c r="G29" s="210">
        <f>SUM(G30:G30)</f>
        <v>0</v>
      </c>
      <c r="H29" s="195">
        <f t="shared" si="1"/>
        <v>0</v>
      </c>
      <c r="I29" s="257"/>
      <c r="J29" s="588"/>
      <c r="K29" s="284"/>
      <c r="L29" s="285"/>
    </row>
    <row r="30" spans="1:12" s="286" customFormat="1" ht="18" customHeight="1" x14ac:dyDescent="0.3">
      <c r="A30" s="309" t="s">
        <v>1017</v>
      </c>
      <c r="B30" s="245" t="s">
        <v>307</v>
      </c>
      <c r="C30" s="229">
        <f>C26</f>
        <v>0</v>
      </c>
      <c r="D30" s="230" t="s">
        <v>240</v>
      </c>
      <c r="E30" s="228">
        <v>0</v>
      </c>
      <c r="F30" s="238">
        <f>E30*C30</f>
        <v>0</v>
      </c>
      <c r="G30" s="239">
        <v>0</v>
      </c>
      <c r="H30" s="204">
        <f t="shared" si="1"/>
        <v>0</v>
      </c>
      <c r="I30" s="248"/>
      <c r="J30" s="588"/>
      <c r="K30" s="284"/>
      <c r="L30" s="285"/>
    </row>
    <row r="31" spans="1:12" s="286" customFormat="1" ht="18" customHeight="1" x14ac:dyDescent="0.3">
      <c r="A31" s="308" t="s">
        <v>1172</v>
      </c>
      <c r="B31" s="206" t="s">
        <v>308</v>
      </c>
      <c r="C31" s="207"/>
      <c r="D31" s="209"/>
      <c r="E31" s="210"/>
      <c r="F31" s="210">
        <f>SUM(F32:F32)</f>
        <v>0</v>
      </c>
      <c r="G31" s="210">
        <f>SUM(G32:G32)</f>
        <v>0</v>
      </c>
      <c r="H31" s="195">
        <f t="shared" si="1"/>
        <v>0</v>
      </c>
      <c r="I31" s="257"/>
      <c r="J31" s="588"/>
      <c r="K31" s="284"/>
      <c r="L31" s="285"/>
    </row>
    <row r="32" spans="1:12" s="286" customFormat="1" ht="18" customHeight="1" x14ac:dyDescent="0.3">
      <c r="A32" s="309" t="s">
        <v>1173</v>
      </c>
      <c r="B32" s="245" t="s">
        <v>309</v>
      </c>
      <c r="C32" s="229">
        <v>0</v>
      </c>
      <c r="D32" s="230" t="s">
        <v>240</v>
      </c>
      <c r="E32" s="228">
        <v>0</v>
      </c>
      <c r="F32" s="238">
        <f>E32*C32</f>
        <v>0</v>
      </c>
      <c r="G32" s="239">
        <v>0</v>
      </c>
      <c r="H32" s="204">
        <f t="shared" si="1"/>
        <v>0</v>
      </c>
      <c r="I32" s="248"/>
      <c r="J32" s="588"/>
      <c r="K32" s="284"/>
      <c r="L32" s="285"/>
    </row>
    <row r="33" spans="1:12" s="286" customFormat="1" ht="18" customHeight="1" x14ac:dyDescent="0.3">
      <c r="A33" s="308" t="s">
        <v>1174</v>
      </c>
      <c r="B33" s="206" t="s">
        <v>1016</v>
      </c>
      <c r="C33" s="207"/>
      <c r="D33" s="209"/>
      <c r="E33" s="210"/>
      <c r="F33" s="210">
        <f>SUM(F34:F34)</f>
        <v>0</v>
      </c>
      <c r="G33" s="210">
        <f>SUM(G34:G34)</f>
        <v>0</v>
      </c>
      <c r="H33" s="195">
        <f t="shared" si="1"/>
        <v>0</v>
      </c>
      <c r="I33" s="257"/>
      <c r="J33" s="588"/>
      <c r="K33" s="284"/>
      <c r="L33" s="285"/>
    </row>
    <row r="34" spans="1:12" s="286" customFormat="1" ht="18" customHeight="1" x14ac:dyDescent="0.3">
      <c r="A34" s="309" t="s">
        <v>1175</v>
      </c>
      <c r="B34" s="245" t="s">
        <v>1018</v>
      </c>
      <c r="C34" s="229">
        <v>0</v>
      </c>
      <c r="D34" s="230" t="s">
        <v>240</v>
      </c>
      <c r="E34" s="228">
        <v>0</v>
      </c>
      <c r="F34" s="238">
        <f>E34*C34</f>
        <v>0</v>
      </c>
      <c r="G34" s="239">
        <v>0</v>
      </c>
      <c r="H34" s="204">
        <f t="shared" si="1"/>
        <v>0</v>
      </c>
      <c r="I34" s="248"/>
      <c r="J34" s="588"/>
      <c r="K34" s="284"/>
      <c r="L34" s="285"/>
    </row>
    <row r="35" spans="1:12" s="215" customFormat="1" ht="18" x14ac:dyDescent="0.3">
      <c r="A35" s="308"/>
      <c r="B35" s="246" t="s">
        <v>294</v>
      </c>
      <c r="C35" s="231"/>
      <c r="D35" s="231"/>
      <c r="E35" s="353"/>
      <c r="F35" s="240">
        <f>SUM(F19:F34)/2</f>
        <v>0</v>
      </c>
      <c r="G35" s="240">
        <f>SUM(G19:G34)/2</f>
        <v>0</v>
      </c>
      <c r="I35" s="414">
        <f>IFERROR(F35/G35 - 1,0)</f>
        <v>0</v>
      </c>
      <c r="J35" s="604" t="str">
        <f>IFERROR(F35/$C$248,"-")</f>
        <v>-</v>
      </c>
    </row>
    <row r="36" spans="1:12" s="215" customFormat="1" ht="17.399999999999999" x14ac:dyDescent="0.3">
      <c r="A36" s="307">
        <v>3</v>
      </c>
      <c r="B36" s="205" t="s">
        <v>310</v>
      </c>
      <c r="C36" s="199"/>
      <c r="D36" s="199"/>
      <c r="E36" s="199"/>
      <c r="F36" s="199"/>
      <c r="G36" s="241"/>
      <c r="H36" s="201"/>
      <c r="I36" s="201"/>
      <c r="J36" s="584"/>
    </row>
    <row r="37" spans="1:12" s="215" customFormat="1" ht="18" x14ac:dyDescent="0.3">
      <c r="A37" s="308" t="s">
        <v>37</v>
      </c>
      <c r="B37" s="206" t="s">
        <v>311</v>
      </c>
      <c r="C37" s="232"/>
      <c r="D37" s="233"/>
      <c r="E37" s="234"/>
      <c r="F37" s="210">
        <f>SUM(F38:F40)</f>
        <v>0</v>
      </c>
      <c r="G37" s="210">
        <f>SUM(G38:G40)</f>
        <v>0</v>
      </c>
      <c r="H37" s="195">
        <f>IFERROR(F37/G37 - 1,0)</f>
        <v>0</v>
      </c>
      <c r="I37" s="257"/>
      <c r="J37" s="584"/>
    </row>
    <row r="38" spans="1:12" s="215" customFormat="1" ht="17.399999999999999" x14ac:dyDescent="0.3">
      <c r="A38" s="309" t="s">
        <v>312</v>
      </c>
      <c r="B38" s="245" t="s">
        <v>1176</v>
      </c>
      <c r="C38" s="229">
        <v>0</v>
      </c>
      <c r="D38" s="230" t="s">
        <v>240</v>
      </c>
      <c r="E38" s="228">
        <v>0</v>
      </c>
      <c r="F38" s="238">
        <f>E38*C38</f>
        <v>0</v>
      </c>
      <c r="G38" s="239">
        <v>0</v>
      </c>
      <c r="H38" s="204">
        <f>IFERROR(F38/G38 - 1,0)</f>
        <v>0</v>
      </c>
      <c r="I38" s="248"/>
      <c r="J38" s="585"/>
    </row>
    <row r="39" spans="1:12" s="215" customFormat="1" ht="17.399999999999999" x14ac:dyDescent="0.3">
      <c r="A39" s="309" t="s">
        <v>1159</v>
      </c>
      <c r="B39" s="245" t="s">
        <v>1177</v>
      </c>
      <c r="C39" s="229">
        <v>0</v>
      </c>
      <c r="D39" s="230" t="s">
        <v>240</v>
      </c>
      <c r="E39" s="228">
        <v>0</v>
      </c>
      <c r="F39" s="238">
        <f>E39*C39</f>
        <v>0</v>
      </c>
      <c r="G39" s="239">
        <v>0</v>
      </c>
      <c r="H39" s="204">
        <f>IFERROR(F39/G39 - 1,0)</f>
        <v>0</v>
      </c>
      <c r="I39" s="248"/>
      <c r="J39" s="585"/>
    </row>
    <row r="40" spans="1:12" s="219" customFormat="1" ht="17.399999999999999" x14ac:dyDescent="0.3">
      <c r="A40" s="309" t="s">
        <v>1178</v>
      </c>
      <c r="B40" s="260" t="s">
        <v>1158</v>
      </c>
      <c r="C40" s="229">
        <v>0</v>
      </c>
      <c r="D40" s="230" t="s">
        <v>240</v>
      </c>
      <c r="E40" s="228">
        <v>0</v>
      </c>
      <c r="F40" s="238">
        <f>E40*C40</f>
        <v>0</v>
      </c>
      <c r="G40" s="239">
        <v>0</v>
      </c>
      <c r="H40" s="204">
        <f>IFERROR(F40/G40 - 1,0)</f>
        <v>0</v>
      </c>
      <c r="I40" s="248"/>
      <c r="J40" s="589"/>
    </row>
    <row r="41" spans="1:12" s="286" customFormat="1" ht="18" x14ac:dyDescent="0.3">
      <c r="A41" s="309"/>
      <c r="B41" s="246" t="s">
        <v>294</v>
      </c>
      <c r="C41" s="231"/>
      <c r="D41" s="231"/>
      <c r="E41" s="353"/>
      <c r="F41" s="240">
        <f>SUM(F37:F40)/2</f>
        <v>0</v>
      </c>
      <c r="G41" s="240">
        <f>SUM(G37:G40)/2</f>
        <v>0</v>
      </c>
      <c r="I41" s="414">
        <f>IFERROR(F41/G41 - 1,0)</f>
        <v>0</v>
      </c>
      <c r="J41" s="604" t="str">
        <f>IFERROR(F41/$C$248,"-")</f>
        <v>-</v>
      </c>
      <c r="K41" s="284"/>
      <c r="L41" s="285"/>
    </row>
    <row r="42" spans="1:12" s="286" customFormat="1" ht="17.399999999999999" x14ac:dyDescent="0.3">
      <c r="A42" s="310">
        <v>4</v>
      </c>
      <c r="B42" s="205" t="s">
        <v>462</v>
      </c>
      <c r="C42" s="199"/>
      <c r="D42" s="199"/>
      <c r="E42" s="249"/>
      <c r="F42" s="249"/>
      <c r="G42" s="250"/>
      <c r="H42" s="251"/>
      <c r="I42" s="251"/>
      <c r="J42" s="583"/>
      <c r="K42" s="284"/>
      <c r="L42" s="285"/>
    </row>
    <row r="43" spans="1:12" s="289" customFormat="1" ht="18" x14ac:dyDescent="0.3">
      <c r="A43" s="308" t="s">
        <v>49</v>
      </c>
      <c r="B43" s="206" t="s">
        <v>265</v>
      </c>
      <c r="C43" s="235"/>
      <c r="D43" s="208"/>
      <c r="E43" s="210"/>
      <c r="F43" s="210">
        <f>SUM(F44)</f>
        <v>0</v>
      </c>
      <c r="G43" s="210">
        <f>SUM(G44)</f>
        <v>0</v>
      </c>
      <c r="H43" s="195">
        <f>IFERROR(F43/G43 - 1,0)</f>
        <v>0</v>
      </c>
      <c r="I43" s="257"/>
      <c r="J43" s="587"/>
      <c r="K43" s="287"/>
      <c r="L43" s="288"/>
    </row>
    <row r="44" spans="1:12" s="286" customFormat="1" ht="17.399999999999999" x14ac:dyDescent="0.3">
      <c r="A44" s="309" t="s">
        <v>313</v>
      </c>
      <c r="B44" s="245" t="s">
        <v>1179</v>
      </c>
      <c r="C44" s="427">
        <v>0</v>
      </c>
      <c r="D44" s="230" t="s">
        <v>240</v>
      </c>
      <c r="E44" s="228">
        <v>0</v>
      </c>
      <c r="F44" s="238">
        <f>E44*C44</f>
        <v>0</v>
      </c>
      <c r="G44" s="239">
        <v>0</v>
      </c>
      <c r="H44" s="204">
        <f>IFERROR(F44/G44 - 1,0)</f>
        <v>0</v>
      </c>
      <c r="I44" s="248"/>
      <c r="J44" s="583"/>
      <c r="K44" s="284"/>
      <c r="L44" s="285"/>
    </row>
    <row r="45" spans="1:12" s="292" customFormat="1" ht="18" x14ac:dyDescent="0.35">
      <c r="A45" s="308" t="s">
        <v>52</v>
      </c>
      <c r="B45" s="206" t="s">
        <v>1019</v>
      </c>
      <c r="C45" s="243"/>
      <c r="D45" s="208"/>
      <c r="E45" s="210"/>
      <c r="F45" s="210">
        <f>SUM(F46:F50)</f>
        <v>0</v>
      </c>
      <c r="G45" s="210">
        <f>SUM(G46:G50)</f>
        <v>0</v>
      </c>
      <c r="H45" s="195">
        <f>IFERROR(F45/G45 - 1,0)</f>
        <v>0</v>
      </c>
      <c r="I45" s="257"/>
      <c r="J45" s="590"/>
      <c r="K45" s="290"/>
      <c r="L45" s="291"/>
    </row>
    <row r="46" spans="1:12" s="286" customFormat="1" ht="17.399999999999999" x14ac:dyDescent="0.3">
      <c r="A46" s="318" t="s">
        <v>316</v>
      </c>
      <c r="B46" s="375" t="s">
        <v>326</v>
      </c>
      <c r="C46" s="427">
        <v>0</v>
      </c>
      <c r="D46" s="230" t="s">
        <v>327</v>
      </c>
      <c r="E46" s="228">
        <v>0</v>
      </c>
      <c r="F46" s="238">
        <f>E46*C46</f>
        <v>0</v>
      </c>
      <c r="G46" s="239">
        <v>0</v>
      </c>
      <c r="H46" s="204">
        <f t="shared" ref="H46:H55" si="4">IFERROR(F46/G46 - 1,0)</f>
        <v>0</v>
      </c>
      <c r="I46" s="248"/>
      <c r="J46" s="588"/>
      <c r="K46" s="284"/>
      <c r="L46" s="285"/>
    </row>
    <row r="47" spans="1:12" s="286" customFormat="1" ht="17.399999999999999" x14ac:dyDescent="0.3">
      <c r="A47" s="318" t="s">
        <v>318</v>
      </c>
      <c r="B47" s="375" t="s">
        <v>375</v>
      </c>
      <c r="C47" s="427">
        <v>0</v>
      </c>
      <c r="D47" s="230" t="s">
        <v>39</v>
      </c>
      <c r="E47" s="228">
        <v>0</v>
      </c>
      <c r="F47" s="238">
        <f t="shared" ref="F47:F49" si="5">E47*C47</f>
        <v>0</v>
      </c>
      <c r="G47" s="239">
        <v>0</v>
      </c>
      <c r="H47" s="204">
        <f t="shared" si="4"/>
        <v>0</v>
      </c>
      <c r="I47" s="248"/>
      <c r="J47" s="588"/>
      <c r="K47" s="284"/>
      <c r="L47" s="285"/>
    </row>
    <row r="48" spans="1:12" s="286" customFormat="1" ht="17.399999999999999" x14ac:dyDescent="0.3">
      <c r="A48" s="318" t="s">
        <v>319</v>
      </c>
      <c r="B48" s="375" t="s">
        <v>1180</v>
      </c>
      <c r="C48" s="427">
        <v>0</v>
      </c>
      <c r="D48" s="230" t="s">
        <v>51</v>
      </c>
      <c r="E48" s="228">
        <v>0</v>
      </c>
      <c r="F48" s="238">
        <f t="shared" si="5"/>
        <v>0</v>
      </c>
      <c r="G48" s="239">
        <v>0</v>
      </c>
      <c r="H48" s="204">
        <f t="shared" si="4"/>
        <v>0</v>
      </c>
      <c r="I48" s="248"/>
      <c r="J48" s="588"/>
      <c r="K48" s="284"/>
      <c r="L48" s="285"/>
    </row>
    <row r="49" spans="1:12" s="286" customFormat="1" ht="17.399999999999999" x14ac:dyDescent="0.3">
      <c r="A49" s="318" t="s">
        <v>1020</v>
      </c>
      <c r="B49" s="375" t="s">
        <v>1156</v>
      </c>
      <c r="C49" s="427">
        <v>0</v>
      </c>
      <c r="D49" s="230" t="s">
        <v>11</v>
      </c>
      <c r="E49" s="228">
        <v>0</v>
      </c>
      <c r="F49" s="238">
        <f t="shared" si="5"/>
        <v>0</v>
      </c>
      <c r="G49" s="239">
        <v>0</v>
      </c>
      <c r="H49" s="204">
        <f t="shared" si="4"/>
        <v>0</v>
      </c>
      <c r="I49" s="248"/>
      <c r="J49" s="588"/>
      <c r="K49" s="284"/>
      <c r="L49" s="285"/>
    </row>
    <row r="50" spans="1:12" s="286" customFormat="1" ht="17.399999999999999" x14ac:dyDescent="0.3">
      <c r="A50" s="318" t="s">
        <v>1182</v>
      </c>
      <c r="B50" s="375" t="s">
        <v>1181</v>
      </c>
      <c r="C50" s="427">
        <v>0</v>
      </c>
      <c r="D50" s="230" t="s">
        <v>11</v>
      </c>
      <c r="E50" s="228">
        <v>0</v>
      </c>
      <c r="F50" s="238">
        <f>E50*C50</f>
        <v>0</v>
      </c>
      <c r="G50" s="239">
        <v>0</v>
      </c>
      <c r="H50" s="204">
        <f t="shared" si="4"/>
        <v>0</v>
      </c>
      <c r="I50" s="248"/>
      <c r="J50" s="588"/>
      <c r="K50" s="284"/>
      <c r="L50" s="285"/>
    </row>
    <row r="51" spans="1:12" s="292" customFormat="1" ht="18" x14ac:dyDescent="0.35">
      <c r="A51" s="308" t="s">
        <v>54</v>
      </c>
      <c r="B51" s="206" t="s">
        <v>315</v>
      </c>
      <c r="C51" s="243"/>
      <c r="D51" s="208"/>
      <c r="E51" s="210"/>
      <c r="F51" s="210">
        <f>SUM(F52:F55)</f>
        <v>0</v>
      </c>
      <c r="G51" s="210">
        <f>SUM(G52:G55)</f>
        <v>0</v>
      </c>
      <c r="H51" s="195">
        <f>IFERROR(F51/G51 - 1,0)</f>
        <v>0</v>
      </c>
      <c r="I51" s="257"/>
      <c r="J51" s="590"/>
      <c r="K51" s="290"/>
      <c r="L51" s="291"/>
    </row>
    <row r="52" spans="1:12" s="286" customFormat="1" ht="17.399999999999999" x14ac:dyDescent="0.3">
      <c r="A52" s="309" t="s">
        <v>322</v>
      </c>
      <c r="B52" s="245" t="s">
        <v>1183</v>
      </c>
      <c r="C52" s="427">
        <v>0</v>
      </c>
      <c r="D52" s="230" t="s">
        <v>51</v>
      </c>
      <c r="E52" s="228">
        <v>0</v>
      </c>
      <c r="F52" s="238">
        <f>E52*C52</f>
        <v>0</v>
      </c>
      <c r="G52" s="239">
        <v>0</v>
      </c>
      <c r="H52" s="204">
        <f t="shared" si="4"/>
        <v>0</v>
      </c>
      <c r="I52" s="248"/>
      <c r="J52" s="588"/>
      <c r="K52" s="284"/>
      <c r="L52" s="285"/>
    </row>
    <row r="53" spans="1:12" s="286" customFormat="1" ht="17.399999999999999" x14ac:dyDescent="0.3">
      <c r="A53" s="309" t="s">
        <v>1021</v>
      </c>
      <c r="B53" s="245" t="s">
        <v>1184</v>
      </c>
      <c r="C53" s="427">
        <v>0</v>
      </c>
      <c r="D53" s="230" t="s">
        <v>11</v>
      </c>
      <c r="E53" s="228">
        <v>0</v>
      </c>
      <c r="F53" s="238">
        <f>E53*C53</f>
        <v>0</v>
      </c>
      <c r="G53" s="239">
        <v>0</v>
      </c>
      <c r="H53" s="204">
        <f t="shared" si="4"/>
        <v>0</v>
      </c>
      <c r="I53" s="248"/>
      <c r="J53" s="588"/>
      <c r="K53" s="284"/>
      <c r="L53" s="285"/>
    </row>
    <row r="54" spans="1:12" s="286" customFormat="1" ht="17.399999999999999" x14ac:dyDescent="0.3">
      <c r="A54" s="309" t="s">
        <v>1022</v>
      </c>
      <c r="B54" s="260" t="s">
        <v>320</v>
      </c>
      <c r="C54" s="427">
        <v>0</v>
      </c>
      <c r="D54" s="230" t="s">
        <v>240</v>
      </c>
      <c r="E54" s="228">
        <v>0</v>
      </c>
      <c r="F54" s="238">
        <f>E54*C54</f>
        <v>0</v>
      </c>
      <c r="G54" s="239">
        <v>0</v>
      </c>
      <c r="H54" s="204">
        <f>IFERROR(F54/G54 - 1,0)</f>
        <v>0</v>
      </c>
      <c r="I54" s="248"/>
      <c r="J54" s="588"/>
      <c r="K54" s="284"/>
      <c r="L54" s="285"/>
    </row>
    <row r="55" spans="1:12" s="286" customFormat="1" ht="17.399999999999999" x14ac:dyDescent="0.3">
      <c r="A55" s="309" t="s">
        <v>1185</v>
      </c>
      <c r="B55" s="260" t="s">
        <v>1160</v>
      </c>
      <c r="C55" s="427">
        <v>0</v>
      </c>
      <c r="D55" s="230" t="s">
        <v>51</v>
      </c>
      <c r="E55" s="228">
        <v>0</v>
      </c>
      <c r="F55" s="238">
        <f>E55*C55</f>
        <v>0</v>
      </c>
      <c r="G55" s="239">
        <v>0</v>
      </c>
      <c r="H55" s="204">
        <f t="shared" si="4"/>
        <v>0</v>
      </c>
      <c r="I55" s="248"/>
      <c r="J55" s="588"/>
      <c r="K55" s="284"/>
      <c r="L55" s="285"/>
    </row>
    <row r="56" spans="1:12" s="292" customFormat="1" ht="18" x14ac:dyDescent="0.35">
      <c r="A56" s="308" t="s">
        <v>56</v>
      </c>
      <c r="B56" s="206" t="s">
        <v>321</v>
      </c>
      <c r="C56" s="244"/>
      <c r="D56" s="208"/>
      <c r="E56" s="210"/>
      <c r="F56" s="210">
        <f>SUM(F57:F58)</f>
        <v>0</v>
      </c>
      <c r="G56" s="210">
        <f>SUM(G57:G58)</f>
        <v>0</v>
      </c>
      <c r="H56" s="195">
        <f>IFERROR(F56/G56 - 1,0)</f>
        <v>0</v>
      </c>
      <c r="I56" s="257"/>
      <c r="J56" s="591"/>
      <c r="K56" s="290"/>
      <c r="L56" s="291"/>
    </row>
    <row r="57" spans="1:12" s="286" customFormat="1" ht="17.399999999999999" x14ac:dyDescent="0.3">
      <c r="A57" s="309" t="s">
        <v>1023</v>
      </c>
      <c r="B57" s="245" t="s">
        <v>323</v>
      </c>
      <c r="C57" s="427">
        <v>0</v>
      </c>
      <c r="D57" s="230" t="s">
        <v>39</v>
      </c>
      <c r="E57" s="228">
        <v>0</v>
      </c>
      <c r="F57" s="238">
        <f>E57*C57</f>
        <v>0</v>
      </c>
      <c r="G57" s="239">
        <v>0</v>
      </c>
      <c r="H57" s="204">
        <f>IFERROR(F57/G57 - 1,0)</f>
        <v>0</v>
      </c>
      <c r="I57" s="248"/>
      <c r="J57" s="588"/>
      <c r="K57" s="284"/>
      <c r="L57" s="285"/>
    </row>
    <row r="58" spans="1:12" s="286" customFormat="1" ht="17.399999999999999" x14ac:dyDescent="0.3">
      <c r="A58" s="309" t="s">
        <v>1193</v>
      </c>
      <c r="B58" s="245" t="s">
        <v>1186</v>
      </c>
      <c r="C58" s="427">
        <v>0</v>
      </c>
      <c r="D58" s="230" t="s">
        <v>11</v>
      </c>
      <c r="E58" s="228">
        <v>0</v>
      </c>
      <c r="F58" s="238">
        <f>E58*C58</f>
        <v>0</v>
      </c>
      <c r="G58" s="239">
        <v>0</v>
      </c>
      <c r="H58" s="204">
        <f>IFERROR(F58/G58 - 1,0)</f>
        <v>0</v>
      </c>
      <c r="I58" s="248"/>
      <c r="J58" s="588"/>
      <c r="K58" s="284"/>
      <c r="L58" s="285"/>
    </row>
    <row r="59" spans="1:12" s="215" customFormat="1" ht="18" x14ac:dyDescent="0.3">
      <c r="A59" s="310"/>
      <c r="B59" s="246" t="s">
        <v>294</v>
      </c>
      <c r="C59" s="231"/>
      <c r="D59" s="231"/>
      <c r="E59" s="353"/>
      <c r="F59" s="240">
        <f>SUM(F43:F58)/2</f>
        <v>0</v>
      </c>
      <c r="G59" s="240">
        <f>SUM(G43:G58)/2</f>
        <v>0</v>
      </c>
      <c r="H59" s="414"/>
      <c r="I59" s="414">
        <f>IFERROR(F59/G59 - 1,0)</f>
        <v>0</v>
      </c>
      <c r="J59" s="604" t="str">
        <f>IFERROR(F59/$C$248,"-")</f>
        <v>-</v>
      </c>
    </row>
    <row r="60" spans="1:12" ht="17.399999999999999" x14ac:dyDescent="0.3">
      <c r="A60" s="310">
        <v>5</v>
      </c>
      <c r="B60" s="205" t="s">
        <v>324</v>
      </c>
      <c r="C60" s="199"/>
      <c r="D60" s="199"/>
      <c r="E60" s="249"/>
      <c r="F60" s="249"/>
      <c r="G60" s="250"/>
      <c r="H60" s="251"/>
      <c r="I60" s="251"/>
    </row>
    <row r="61" spans="1:12" s="292" customFormat="1" ht="18" x14ac:dyDescent="0.35">
      <c r="A61" s="308" t="s">
        <v>76</v>
      </c>
      <c r="B61" s="206" t="s">
        <v>1047</v>
      </c>
      <c r="C61" s="235"/>
      <c r="D61" s="208"/>
      <c r="E61" s="210"/>
      <c r="F61" s="210">
        <f>SUM(F62:F70)</f>
        <v>0</v>
      </c>
      <c r="G61" s="210">
        <f>SUM(G62:G70)</f>
        <v>0</v>
      </c>
      <c r="H61" s="195">
        <f>IFERROR(F61/G61 - 1,0)</f>
        <v>0</v>
      </c>
      <c r="I61" s="257"/>
      <c r="J61" s="591"/>
      <c r="K61" s="290"/>
      <c r="L61" s="291"/>
    </row>
    <row r="62" spans="1:12" s="286" customFormat="1" ht="17.399999999999999" x14ac:dyDescent="0.3">
      <c r="A62" s="318" t="s">
        <v>325</v>
      </c>
      <c r="B62" s="375" t="s">
        <v>326</v>
      </c>
      <c r="C62" s="427">
        <v>0</v>
      </c>
      <c r="D62" s="230" t="s">
        <v>327</v>
      </c>
      <c r="E62" s="228">
        <v>0</v>
      </c>
      <c r="F62" s="238">
        <f t="shared" ref="F62:F84" si="6">E62*C62</f>
        <v>0</v>
      </c>
      <c r="G62" s="239">
        <v>0</v>
      </c>
      <c r="H62" s="204">
        <f t="shared" ref="H62:H64" si="7">IFERROR(F62/G62 - 1,0)</f>
        <v>0</v>
      </c>
      <c r="I62" s="248"/>
      <c r="J62" s="588"/>
      <c r="K62" s="284"/>
      <c r="L62" s="285"/>
    </row>
    <row r="63" spans="1:12" s="286" customFormat="1" ht="17.399999999999999" x14ac:dyDescent="0.3">
      <c r="A63" s="318" t="s">
        <v>328</v>
      </c>
      <c r="B63" s="375" t="s">
        <v>329</v>
      </c>
      <c r="C63" s="427">
        <v>0</v>
      </c>
      <c r="D63" s="230" t="s">
        <v>327</v>
      </c>
      <c r="E63" s="228">
        <v>0</v>
      </c>
      <c r="F63" s="238">
        <f t="shared" si="6"/>
        <v>0</v>
      </c>
      <c r="G63" s="239">
        <v>0</v>
      </c>
      <c r="H63" s="204">
        <f t="shared" si="7"/>
        <v>0</v>
      </c>
      <c r="I63" s="248"/>
      <c r="J63" s="588"/>
      <c r="K63" s="284"/>
      <c r="L63" s="285"/>
    </row>
    <row r="64" spans="1:12" s="286" customFormat="1" ht="17.399999999999999" x14ac:dyDescent="0.3">
      <c r="A64" s="318" t="s">
        <v>330</v>
      </c>
      <c r="B64" s="375" t="s">
        <v>375</v>
      </c>
      <c r="C64" s="427">
        <v>0</v>
      </c>
      <c r="D64" s="230" t="s">
        <v>39</v>
      </c>
      <c r="E64" s="228">
        <v>0</v>
      </c>
      <c r="F64" s="238">
        <f t="shared" si="6"/>
        <v>0</v>
      </c>
      <c r="G64" s="239">
        <v>0</v>
      </c>
      <c r="H64" s="204">
        <f t="shared" si="7"/>
        <v>0</v>
      </c>
      <c r="I64" s="248"/>
      <c r="J64" s="588"/>
      <c r="K64" s="284"/>
      <c r="L64" s="285"/>
    </row>
    <row r="65" spans="1:12" s="286" customFormat="1" ht="17.399999999999999" x14ac:dyDescent="0.3">
      <c r="A65" s="318" t="s">
        <v>331</v>
      </c>
      <c r="B65" s="375" t="s">
        <v>332</v>
      </c>
      <c r="C65" s="427">
        <v>0</v>
      </c>
      <c r="D65" s="230" t="s">
        <v>51</v>
      </c>
      <c r="E65" s="228">
        <v>0</v>
      </c>
      <c r="F65" s="238">
        <f>E65*C65</f>
        <v>0</v>
      </c>
      <c r="G65" s="239">
        <v>0</v>
      </c>
      <c r="H65" s="204">
        <f>IFERROR(F65/G65 - 1,0)</f>
        <v>0</v>
      </c>
      <c r="I65" s="248"/>
      <c r="J65" s="588"/>
      <c r="K65" s="284"/>
      <c r="L65" s="285"/>
    </row>
    <row r="66" spans="1:12" s="286" customFormat="1" ht="17.399999999999999" x14ac:dyDescent="0.3">
      <c r="A66" s="318" t="s">
        <v>333</v>
      </c>
      <c r="B66" s="407" t="s">
        <v>1143</v>
      </c>
      <c r="C66" s="427">
        <v>0</v>
      </c>
      <c r="D66" s="230" t="s">
        <v>240</v>
      </c>
      <c r="E66" s="228">
        <v>0</v>
      </c>
      <c r="F66" s="238">
        <f>E66*C66</f>
        <v>0</v>
      </c>
      <c r="G66" s="239">
        <v>0</v>
      </c>
      <c r="H66" s="204">
        <f t="shared" ref="H66:H70" si="8">IFERROR(F66/G66 - 1,0)</f>
        <v>0</v>
      </c>
      <c r="I66" s="248"/>
      <c r="J66" s="588"/>
      <c r="K66" s="284"/>
      <c r="L66" s="285"/>
    </row>
    <row r="67" spans="1:12" s="286" customFormat="1" ht="17.399999999999999" x14ac:dyDescent="0.3">
      <c r="A67" s="318" t="s">
        <v>1028</v>
      </c>
      <c r="B67" s="407" t="s">
        <v>1187</v>
      </c>
      <c r="C67" s="427">
        <v>0</v>
      </c>
      <c r="D67" s="230" t="s">
        <v>240</v>
      </c>
      <c r="E67" s="228">
        <v>0</v>
      </c>
      <c r="F67" s="238">
        <f>E67*C67</f>
        <v>0</v>
      </c>
      <c r="G67" s="239">
        <v>0</v>
      </c>
      <c r="H67" s="204">
        <f t="shared" si="8"/>
        <v>0</v>
      </c>
      <c r="I67" s="248"/>
      <c r="J67" s="588"/>
      <c r="K67" s="284"/>
      <c r="L67" s="285"/>
    </row>
    <row r="68" spans="1:12" s="292" customFormat="1" ht="17.399999999999999" x14ac:dyDescent="0.35">
      <c r="A68" s="318" t="s">
        <v>1029</v>
      </c>
      <c r="B68" s="375" t="s">
        <v>1156</v>
      </c>
      <c r="C68" s="427">
        <v>0</v>
      </c>
      <c r="D68" s="230" t="s">
        <v>240</v>
      </c>
      <c r="E68" s="228">
        <v>0</v>
      </c>
      <c r="F68" s="238">
        <f>E68*C68</f>
        <v>0</v>
      </c>
      <c r="G68" s="239">
        <v>0</v>
      </c>
      <c r="H68" s="610">
        <f t="shared" si="8"/>
        <v>0</v>
      </c>
      <c r="I68" s="248"/>
      <c r="J68" s="588"/>
      <c r="K68" s="290"/>
      <c r="L68" s="291"/>
    </row>
    <row r="69" spans="1:12" s="286" customFormat="1" ht="17.399999999999999" x14ac:dyDescent="0.3">
      <c r="A69" s="318" t="s">
        <v>1161</v>
      </c>
      <c r="B69" s="407" t="s">
        <v>1224</v>
      </c>
      <c r="C69" s="427">
        <v>0</v>
      </c>
      <c r="D69" s="230" t="s">
        <v>240</v>
      </c>
      <c r="E69" s="228">
        <v>0</v>
      </c>
      <c r="F69" s="238">
        <f>E69*C69</f>
        <v>0</v>
      </c>
      <c r="G69" s="239">
        <v>0</v>
      </c>
      <c r="H69" s="204">
        <f t="shared" si="8"/>
        <v>0</v>
      </c>
      <c r="I69" s="248"/>
      <c r="J69" s="588"/>
      <c r="K69" s="284"/>
      <c r="L69" s="285"/>
    </row>
    <row r="70" spans="1:12" s="286" customFormat="1" ht="19.95" customHeight="1" x14ac:dyDescent="0.3">
      <c r="A70" s="318" t="s">
        <v>1188</v>
      </c>
      <c r="B70" s="260" t="s">
        <v>1044</v>
      </c>
      <c r="C70" s="427">
        <v>0</v>
      </c>
      <c r="D70" s="230" t="s">
        <v>240</v>
      </c>
      <c r="E70" s="228">
        <v>0</v>
      </c>
      <c r="F70" s="238">
        <f t="shared" si="6"/>
        <v>0</v>
      </c>
      <c r="G70" s="239">
        <v>0</v>
      </c>
      <c r="H70" s="610">
        <f t="shared" si="8"/>
        <v>0</v>
      </c>
      <c r="I70" s="248"/>
      <c r="J70" s="588"/>
      <c r="K70" s="284"/>
      <c r="L70" s="285"/>
    </row>
    <row r="71" spans="1:12" s="286" customFormat="1" ht="18" x14ac:dyDescent="0.35">
      <c r="A71" s="308" t="s">
        <v>78</v>
      </c>
      <c r="B71" s="206" t="s">
        <v>334</v>
      </c>
      <c r="C71" s="244"/>
      <c r="D71" s="208"/>
      <c r="E71" s="210"/>
      <c r="F71" s="210">
        <f>SUM(F72:F76)</f>
        <v>0</v>
      </c>
      <c r="G71" s="210">
        <f>SUM(G72:G76)</f>
        <v>0</v>
      </c>
      <c r="H71" s="195">
        <f>IFERROR(F71/G71 - 1,0)</f>
        <v>0</v>
      </c>
      <c r="I71" s="257"/>
      <c r="J71" s="591"/>
      <c r="K71" s="284"/>
      <c r="L71" s="285"/>
    </row>
    <row r="72" spans="1:12" s="286" customFormat="1" ht="17.399999999999999" x14ac:dyDescent="0.3">
      <c r="A72" s="309" t="s">
        <v>335</v>
      </c>
      <c r="B72" s="245" t="s">
        <v>317</v>
      </c>
      <c r="C72" s="427">
        <v>0</v>
      </c>
      <c r="D72" s="230" t="s">
        <v>51</v>
      </c>
      <c r="E72" s="228">
        <v>0</v>
      </c>
      <c r="F72" s="238">
        <f t="shared" si="6"/>
        <v>0</v>
      </c>
      <c r="G72" s="239">
        <v>0</v>
      </c>
      <c r="H72" s="204">
        <f t="shared" ref="H72:H75" si="9">IFERROR(F72/G72 - 1,0)</f>
        <v>0</v>
      </c>
      <c r="I72" s="248"/>
      <c r="J72" s="588"/>
      <c r="K72" s="284"/>
      <c r="L72" s="285"/>
    </row>
    <row r="73" spans="1:12" s="286" customFormat="1" ht="17.399999999999999" x14ac:dyDescent="0.3">
      <c r="A73" s="309" t="s">
        <v>1162</v>
      </c>
      <c r="B73" s="245" t="s">
        <v>1184</v>
      </c>
      <c r="C73" s="427">
        <v>0</v>
      </c>
      <c r="D73" s="230" t="s">
        <v>51</v>
      </c>
      <c r="E73" s="228">
        <v>0</v>
      </c>
      <c r="F73" s="238">
        <f t="shared" si="6"/>
        <v>0</v>
      </c>
      <c r="G73" s="239">
        <v>0</v>
      </c>
      <c r="H73" s="204">
        <f t="shared" si="9"/>
        <v>0</v>
      </c>
      <c r="I73" s="248"/>
      <c r="J73" s="588"/>
      <c r="K73" s="284"/>
      <c r="L73" s="285"/>
    </row>
    <row r="74" spans="1:12" s="286" customFormat="1" ht="17.399999999999999" x14ac:dyDescent="0.3">
      <c r="A74" s="309" t="s">
        <v>336</v>
      </c>
      <c r="B74" s="245" t="s">
        <v>1189</v>
      </c>
      <c r="C74" s="427">
        <v>0</v>
      </c>
      <c r="D74" s="230" t="s">
        <v>247</v>
      </c>
      <c r="E74" s="228">
        <v>0</v>
      </c>
      <c r="F74" s="238">
        <f t="shared" si="6"/>
        <v>0</v>
      </c>
      <c r="G74" s="239">
        <v>0</v>
      </c>
      <c r="H74" s="204">
        <f t="shared" si="9"/>
        <v>0</v>
      </c>
      <c r="I74" s="248"/>
      <c r="J74" s="588"/>
      <c r="K74" s="284"/>
      <c r="L74" s="285"/>
    </row>
    <row r="75" spans="1:12" s="286" customFormat="1" ht="17.399999999999999" x14ac:dyDescent="0.3">
      <c r="A75" s="309" t="s">
        <v>1026</v>
      </c>
      <c r="B75" s="260" t="s">
        <v>1160</v>
      </c>
      <c r="C75" s="427">
        <v>0</v>
      </c>
      <c r="D75" s="230" t="s">
        <v>240</v>
      </c>
      <c r="E75" s="228">
        <v>0</v>
      </c>
      <c r="F75" s="238">
        <f t="shared" si="6"/>
        <v>0</v>
      </c>
      <c r="G75" s="239">
        <v>0</v>
      </c>
      <c r="H75" s="204">
        <f t="shared" si="9"/>
        <v>0</v>
      </c>
      <c r="I75" s="248"/>
      <c r="J75" s="588"/>
      <c r="K75" s="284"/>
      <c r="L75" s="285"/>
    </row>
    <row r="76" spans="1:12" s="286" customFormat="1" ht="17.399999999999999" x14ac:dyDescent="0.3">
      <c r="A76" s="309" t="s">
        <v>1190</v>
      </c>
      <c r="B76" s="375" t="s">
        <v>320</v>
      </c>
      <c r="C76" s="427">
        <v>0</v>
      </c>
      <c r="D76" s="230" t="s">
        <v>240</v>
      </c>
      <c r="E76" s="228">
        <v>0</v>
      </c>
      <c r="F76" s="238">
        <f>E76*C76</f>
        <v>0</v>
      </c>
      <c r="G76" s="239">
        <v>0</v>
      </c>
      <c r="H76" s="204">
        <f>IFERROR(F76/G76 - 1,0)</f>
        <v>0</v>
      </c>
      <c r="I76" s="248"/>
      <c r="J76" s="588"/>
      <c r="K76" s="284"/>
      <c r="L76" s="285"/>
    </row>
    <row r="77" spans="1:12" s="295" customFormat="1" ht="18" x14ac:dyDescent="0.35">
      <c r="A77" s="308" t="s">
        <v>80</v>
      </c>
      <c r="B77" s="206" t="s">
        <v>1040</v>
      </c>
      <c r="C77" s="244"/>
      <c r="D77" s="208"/>
      <c r="E77" s="210">
        <v>0</v>
      </c>
      <c r="F77" s="210">
        <f>SUM(F78:F79)</f>
        <v>0</v>
      </c>
      <c r="G77" s="210">
        <f>SUM(G78:G79)</f>
        <v>0</v>
      </c>
      <c r="H77" s="195">
        <f>IFERROR(F77/G77 - 1,0)</f>
        <v>0</v>
      </c>
      <c r="I77" s="257"/>
      <c r="J77" s="592"/>
      <c r="K77" s="293"/>
      <c r="L77" s="294"/>
    </row>
    <row r="78" spans="1:12" s="286" customFormat="1" ht="17.399999999999999" x14ac:dyDescent="0.3">
      <c r="A78" s="318" t="s">
        <v>338</v>
      </c>
      <c r="B78" s="245" t="s">
        <v>1027</v>
      </c>
      <c r="C78" s="229">
        <v>0</v>
      </c>
      <c r="D78" s="230" t="s">
        <v>51</v>
      </c>
      <c r="E78" s="228">
        <v>0</v>
      </c>
      <c r="F78" s="238">
        <f t="shared" si="6"/>
        <v>0</v>
      </c>
      <c r="G78" s="239">
        <v>0</v>
      </c>
      <c r="H78" s="204">
        <f>IFERROR(F66/G78 - 1,0)</f>
        <v>0</v>
      </c>
      <c r="I78" s="248"/>
      <c r="J78" s="588"/>
      <c r="K78" s="284"/>
      <c r="L78" s="285"/>
    </row>
    <row r="79" spans="1:12" s="286" customFormat="1" ht="17.399999999999999" x14ac:dyDescent="0.3">
      <c r="A79" s="318" t="s">
        <v>1191</v>
      </c>
      <c r="B79" s="245" t="s">
        <v>1192</v>
      </c>
      <c r="C79" s="229">
        <v>0</v>
      </c>
      <c r="D79" s="230" t="s">
        <v>11</v>
      </c>
      <c r="E79" s="228">
        <v>0</v>
      </c>
      <c r="F79" s="238">
        <f t="shared" ref="F79" si="10">E79*C79</f>
        <v>0</v>
      </c>
      <c r="G79" s="239">
        <v>0</v>
      </c>
      <c r="H79" s="204">
        <f>IFERROR(F67/G79 - 1,0)</f>
        <v>0</v>
      </c>
      <c r="I79" s="248"/>
      <c r="J79" s="588"/>
      <c r="K79" s="284"/>
      <c r="L79" s="285"/>
    </row>
    <row r="80" spans="1:12" s="292" customFormat="1" ht="18" x14ac:dyDescent="0.35">
      <c r="A80" s="308" t="s">
        <v>82</v>
      </c>
      <c r="B80" s="206" t="s">
        <v>339</v>
      </c>
      <c r="C80" s="244"/>
      <c r="D80" s="208"/>
      <c r="E80" s="210"/>
      <c r="F80" s="210">
        <f>SUM(F81:F82)</f>
        <v>0</v>
      </c>
      <c r="G80" s="210">
        <f>SUM(G81:G82)</f>
        <v>0</v>
      </c>
      <c r="H80" s="195">
        <f>IFERROR(F80/G80 - 1,0)</f>
        <v>0</v>
      </c>
      <c r="I80" s="257"/>
      <c r="J80" s="591"/>
      <c r="K80" s="290"/>
      <c r="L80" s="291"/>
    </row>
    <row r="81" spans="1:12" s="286" customFormat="1" ht="17.399999999999999" x14ac:dyDescent="0.3">
      <c r="A81" s="309" t="s">
        <v>340</v>
      </c>
      <c r="B81" s="430" t="s">
        <v>323</v>
      </c>
      <c r="C81" s="427">
        <v>0</v>
      </c>
      <c r="D81" s="230" t="s">
        <v>39</v>
      </c>
      <c r="E81" s="228">
        <v>0</v>
      </c>
      <c r="F81" s="238">
        <f t="shared" si="6"/>
        <v>0</v>
      </c>
      <c r="G81" s="239">
        <v>0</v>
      </c>
      <c r="H81" s="204">
        <f>IFERROR(F81/G81 - 1,0)</f>
        <v>0</v>
      </c>
      <c r="I81" s="248"/>
      <c r="J81" s="588"/>
      <c r="K81" s="284"/>
      <c r="L81" s="285"/>
    </row>
    <row r="82" spans="1:12" s="286" customFormat="1" ht="17.399999999999999" x14ac:dyDescent="0.3">
      <c r="A82" s="309" t="s">
        <v>1194</v>
      </c>
      <c r="B82" s="245" t="s">
        <v>1186</v>
      </c>
      <c r="C82" s="427">
        <v>0</v>
      </c>
      <c r="D82" s="230" t="s">
        <v>11</v>
      </c>
      <c r="E82" s="228">
        <v>0</v>
      </c>
      <c r="F82" s="238">
        <f>E82*C82</f>
        <v>0</v>
      </c>
      <c r="G82" s="239">
        <v>0</v>
      </c>
      <c r="H82" s="204">
        <f>IFERROR(F82/G82 - 1,0)</f>
        <v>0</v>
      </c>
      <c r="I82" s="248"/>
      <c r="J82" s="588"/>
      <c r="K82" s="284"/>
      <c r="L82" s="285"/>
    </row>
    <row r="83" spans="1:12" s="215" customFormat="1" ht="18" x14ac:dyDescent="0.35">
      <c r="A83" s="308" t="s">
        <v>1050</v>
      </c>
      <c r="B83" s="206" t="s">
        <v>1041</v>
      </c>
      <c r="C83" s="244"/>
      <c r="D83" s="208"/>
      <c r="E83" s="210"/>
      <c r="F83" s="210">
        <f>SUM(F84)</f>
        <v>0</v>
      </c>
      <c r="G83" s="210">
        <f>SUM(G84)</f>
        <v>0</v>
      </c>
      <c r="H83" s="195">
        <f>IFERROR(F83/G83 - 1,0)</f>
        <v>0</v>
      </c>
      <c r="I83" s="257"/>
      <c r="J83" s="591"/>
    </row>
    <row r="84" spans="1:12" ht="17.399999999999999" x14ac:dyDescent="0.3">
      <c r="A84" s="309" t="s">
        <v>1049</v>
      </c>
      <c r="B84" s="430" t="s">
        <v>1126</v>
      </c>
      <c r="C84" s="427">
        <v>0</v>
      </c>
      <c r="D84" s="230"/>
      <c r="E84" s="228">
        <v>0</v>
      </c>
      <c r="F84" s="238">
        <f t="shared" si="6"/>
        <v>0</v>
      </c>
      <c r="G84" s="239">
        <v>0</v>
      </c>
      <c r="H84" s="204">
        <f>IFERROR(F84/G84 - 1,0)</f>
        <v>0</v>
      </c>
      <c r="I84" s="248"/>
      <c r="J84" s="588"/>
    </row>
    <row r="85" spans="1:12" s="298" customFormat="1" ht="18" x14ac:dyDescent="0.35">
      <c r="B85" s="246" t="s">
        <v>294</v>
      </c>
      <c r="C85" s="231"/>
      <c r="D85" s="231"/>
      <c r="E85" s="353"/>
      <c r="F85" s="240">
        <f>SUM(F61:F84)/2</f>
        <v>0</v>
      </c>
      <c r="G85" s="240">
        <f>SUM(G61:G84)/2</f>
        <v>0</v>
      </c>
      <c r="H85" s="242"/>
      <c r="I85" s="414">
        <f>IFERROR(F85/G85 - 1,0)</f>
        <v>0</v>
      </c>
      <c r="J85" s="604" t="str">
        <f>IFERROR(F85/$C$248,"-")</f>
        <v>-</v>
      </c>
      <c r="K85" s="296"/>
      <c r="L85" s="297"/>
    </row>
    <row r="86" spans="1:12" ht="17.399999999999999" x14ac:dyDescent="0.3">
      <c r="A86" s="310">
        <v>6</v>
      </c>
      <c r="B86" s="205" t="s">
        <v>341</v>
      </c>
      <c r="C86" s="199"/>
      <c r="D86" s="199"/>
      <c r="E86" s="249"/>
      <c r="F86" s="249"/>
      <c r="G86" s="250"/>
      <c r="H86" s="251"/>
      <c r="I86" s="251"/>
    </row>
    <row r="87" spans="1:12" s="286" customFormat="1" ht="18" x14ac:dyDescent="0.35">
      <c r="A87" s="308" t="s">
        <v>85</v>
      </c>
      <c r="B87" s="206" t="s">
        <v>341</v>
      </c>
      <c r="C87" s="235"/>
      <c r="D87" s="216"/>
      <c r="E87" s="217"/>
      <c r="F87" s="210">
        <f>SUM(F88:F98)</f>
        <v>0</v>
      </c>
      <c r="G87" s="210">
        <f>SUM(G88:G98)</f>
        <v>0</v>
      </c>
      <c r="H87" s="195">
        <f>IFERROR(F87/G87 - 1,0)</f>
        <v>0</v>
      </c>
      <c r="I87" s="257"/>
      <c r="J87" s="590"/>
      <c r="K87" s="284"/>
      <c r="L87" s="285"/>
    </row>
    <row r="88" spans="1:12" s="286" customFormat="1" ht="17.399999999999999" x14ac:dyDescent="0.3">
      <c r="A88" s="309" t="s">
        <v>342</v>
      </c>
      <c r="B88" s="430" t="s">
        <v>1242</v>
      </c>
      <c r="C88" s="427">
        <v>0</v>
      </c>
      <c r="D88" s="428" t="s">
        <v>337</v>
      </c>
      <c r="E88" s="228">
        <v>0</v>
      </c>
      <c r="F88" s="238">
        <f>E88*C88</f>
        <v>0</v>
      </c>
      <c r="G88" s="239">
        <v>0</v>
      </c>
      <c r="H88" s="204">
        <f t="shared" ref="H88:H98" si="11">IFERROR(F88/G88 - 1,0)</f>
        <v>0</v>
      </c>
      <c r="I88" s="248"/>
      <c r="J88" s="583"/>
      <c r="K88" s="284"/>
      <c r="L88" s="285"/>
    </row>
    <row r="89" spans="1:12" s="286" customFormat="1" ht="17.399999999999999" x14ac:dyDescent="0.3">
      <c r="A89" s="309" t="s">
        <v>343</v>
      </c>
      <c r="B89" s="430" t="s">
        <v>1195</v>
      </c>
      <c r="C89" s="427">
        <v>0</v>
      </c>
      <c r="D89" s="428" t="s">
        <v>11</v>
      </c>
      <c r="E89" s="228">
        <v>0</v>
      </c>
      <c r="F89" s="238">
        <f t="shared" ref="F89:F90" si="12">E89*C89</f>
        <v>0</v>
      </c>
      <c r="G89" s="239">
        <v>0</v>
      </c>
      <c r="H89" s="204">
        <f t="shared" si="11"/>
        <v>0</v>
      </c>
      <c r="I89" s="248"/>
      <c r="J89" s="583"/>
      <c r="K89" s="284"/>
      <c r="L89" s="285"/>
    </row>
    <row r="90" spans="1:12" s="286" customFormat="1" ht="17.399999999999999" x14ac:dyDescent="0.3">
      <c r="A90" s="309" t="s">
        <v>346</v>
      </c>
      <c r="B90" s="430" t="s">
        <v>1196</v>
      </c>
      <c r="C90" s="427">
        <v>0</v>
      </c>
      <c r="D90" s="428" t="s">
        <v>11</v>
      </c>
      <c r="E90" s="228">
        <v>0</v>
      </c>
      <c r="F90" s="238">
        <f t="shared" si="12"/>
        <v>0</v>
      </c>
      <c r="G90" s="239">
        <v>0</v>
      </c>
      <c r="H90" s="204">
        <f t="shared" si="11"/>
        <v>0</v>
      </c>
      <c r="I90" s="248"/>
      <c r="J90" s="583"/>
      <c r="K90" s="284"/>
      <c r="L90" s="285"/>
    </row>
    <row r="91" spans="1:12" s="286" customFormat="1" ht="19.5" customHeight="1" x14ac:dyDescent="0.3">
      <c r="A91" s="309" t="s">
        <v>347</v>
      </c>
      <c r="B91" s="430" t="s">
        <v>349</v>
      </c>
      <c r="C91" s="427">
        <v>0</v>
      </c>
      <c r="D91" s="428" t="s">
        <v>39</v>
      </c>
      <c r="E91" s="228">
        <v>0</v>
      </c>
      <c r="F91" s="238">
        <f>E91*C91</f>
        <v>0</v>
      </c>
      <c r="G91" s="239">
        <v>0</v>
      </c>
      <c r="H91" s="204">
        <f>IFERROR(F91/G91 - 1,0)</f>
        <v>0</v>
      </c>
      <c r="I91" s="248"/>
      <c r="J91" s="588"/>
      <c r="K91" s="284"/>
      <c r="L91" s="285"/>
    </row>
    <row r="92" spans="1:12" s="286" customFormat="1" ht="17.399999999999999" x14ac:dyDescent="0.3">
      <c r="A92" s="309" t="s">
        <v>348</v>
      </c>
      <c r="B92" s="407" t="s">
        <v>1197</v>
      </c>
      <c r="C92" s="427">
        <v>0</v>
      </c>
      <c r="D92" s="428" t="s">
        <v>351</v>
      </c>
      <c r="E92" s="228">
        <v>0</v>
      </c>
      <c r="F92" s="238">
        <f>E92*C92</f>
        <v>0</v>
      </c>
      <c r="G92" s="239">
        <v>0</v>
      </c>
      <c r="H92" s="204">
        <f>IFERROR(F92/G92 - 1,0)</f>
        <v>0</v>
      </c>
      <c r="I92" s="248"/>
      <c r="J92" s="588"/>
      <c r="K92" s="284"/>
      <c r="L92" s="285"/>
    </row>
    <row r="93" spans="1:12" s="286" customFormat="1" ht="34.799999999999997" x14ac:dyDescent="0.3">
      <c r="A93" s="309" t="s">
        <v>350</v>
      </c>
      <c r="B93" s="430" t="s">
        <v>344</v>
      </c>
      <c r="C93" s="427">
        <v>0</v>
      </c>
      <c r="D93" s="428" t="s">
        <v>345</v>
      </c>
      <c r="E93" s="228">
        <v>0</v>
      </c>
      <c r="F93" s="238">
        <f t="shared" ref="F93:F96" si="13">E93*C93</f>
        <v>0</v>
      </c>
      <c r="G93" s="239">
        <v>0</v>
      </c>
      <c r="H93" s="204">
        <f t="shared" si="11"/>
        <v>0</v>
      </c>
      <c r="I93" s="248"/>
      <c r="J93" s="588"/>
      <c r="K93" s="284"/>
      <c r="L93" s="285"/>
    </row>
    <row r="94" spans="1:12" s="286" customFormat="1" ht="17.399999999999999" x14ac:dyDescent="0.3">
      <c r="A94" s="309" t="s">
        <v>352</v>
      </c>
      <c r="B94" s="430" t="s">
        <v>1198</v>
      </c>
      <c r="C94" s="427">
        <v>0</v>
      </c>
      <c r="D94" s="428" t="s">
        <v>11</v>
      </c>
      <c r="E94" s="228">
        <v>0</v>
      </c>
      <c r="F94" s="238">
        <f t="shared" si="13"/>
        <v>0</v>
      </c>
      <c r="G94" s="239">
        <v>0</v>
      </c>
      <c r="H94" s="204">
        <f t="shared" si="11"/>
        <v>0</v>
      </c>
      <c r="I94" s="248"/>
      <c r="J94" s="588"/>
      <c r="K94" s="284"/>
      <c r="L94" s="285"/>
    </row>
    <row r="95" spans="1:12" s="215" customFormat="1" ht="17.399999999999999" x14ac:dyDescent="0.3">
      <c r="A95" s="309" t="s">
        <v>353</v>
      </c>
      <c r="B95" s="407" t="s">
        <v>1236</v>
      </c>
      <c r="C95" s="427">
        <v>0</v>
      </c>
      <c r="D95" s="428" t="s">
        <v>354</v>
      </c>
      <c r="E95" s="228">
        <v>0</v>
      </c>
      <c r="F95" s="238">
        <f>E95*C95</f>
        <v>0</v>
      </c>
      <c r="G95" s="239">
        <v>0</v>
      </c>
      <c r="H95" s="204">
        <f>IFERROR(F95/G95 - 1,0)</f>
        <v>0</v>
      </c>
      <c r="I95" s="248"/>
      <c r="J95" s="588"/>
    </row>
    <row r="96" spans="1:12" s="286" customFormat="1" ht="17.399999999999999" x14ac:dyDescent="0.3">
      <c r="A96" s="309" t="s">
        <v>1051</v>
      </c>
      <c r="B96" s="407" t="s">
        <v>1036</v>
      </c>
      <c r="C96" s="427">
        <v>0</v>
      </c>
      <c r="D96" s="230" t="s">
        <v>240</v>
      </c>
      <c r="E96" s="228">
        <v>0</v>
      </c>
      <c r="F96" s="238">
        <f t="shared" si="13"/>
        <v>0</v>
      </c>
      <c r="G96" s="239">
        <v>0</v>
      </c>
      <c r="H96" s="204">
        <f t="shared" si="11"/>
        <v>0</v>
      </c>
      <c r="I96" s="248"/>
      <c r="J96" s="588"/>
      <c r="K96" s="284"/>
      <c r="L96" s="285"/>
    </row>
    <row r="97" spans="1:13" ht="17.399999999999999" x14ac:dyDescent="0.3">
      <c r="A97" s="309" t="s">
        <v>1052</v>
      </c>
      <c r="B97" s="407" t="s">
        <v>1035</v>
      </c>
      <c r="C97" s="427">
        <v>0</v>
      </c>
      <c r="D97" s="230" t="s">
        <v>240</v>
      </c>
      <c r="E97" s="228">
        <v>0</v>
      </c>
      <c r="F97" s="238">
        <f>E97*C97</f>
        <v>0</v>
      </c>
      <c r="G97" s="239">
        <v>0</v>
      </c>
      <c r="H97" s="204">
        <f t="shared" si="11"/>
        <v>0</v>
      </c>
      <c r="I97" s="248"/>
      <c r="J97" s="588"/>
    </row>
    <row r="98" spans="1:13" ht="17.399999999999999" x14ac:dyDescent="0.3">
      <c r="A98" s="309" t="s">
        <v>1233</v>
      </c>
      <c r="B98" s="407" t="s">
        <v>1234</v>
      </c>
      <c r="C98" s="427">
        <v>0</v>
      </c>
      <c r="D98" s="230" t="s">
        <v>240</v>
      </c>
      <c r="E98" s="228">
        <v>0</v>
      </c>
      <c r="F98" s="238">
        <f>E98*C98</f>
        <v>0</v>
      </c>
      <c r="G98" s="239">
        <v>0</v>
      </c>
      <c r="H98" s="242">
        <f t="shared" si="11"/>
        <v>0</v>
      </c>
      <c r="I98" s="417"/>
      <c r="J98" s="588"/>
    </row>
    <row r="99" spans="1:13" s="198" customFormat="1" ht="20.25" customHeight="1" x14ac:dyDescent="0.35">
      <c r="A99" s="309"/>
      <c r="B99" s="246" t="s">
        <v>294</v>
      </c>
      <c r="C99" s="231"/>
      <c r="D99" s="231"/>
      <c r="E99" s="353"/>
      <c r="F99" s="240">
        <f>SUM(F87:F98)/2</f>
        <v>0</v>
      </c>
      <c r="G99" s="240">
        <f>SUM(G87:G98)/2</f>
        <v>0</v>
      </c>
      <c r="H99" s="242"/>
      <c r="I99" s="414">
        <f>IFERROR(F99/G99 - 1,0)</f>
        <v>0</v>
      </c>
      <c r="J99" s="604" t="str">
        <f>IFERROR(F99/$C$248,"-")</f>
        <v>-</v>
      </c>
    </row>
    <row r="100" spans="1:13" ht="17.399999999999999" x14ac:dyDescent="0.3">
      <c r="A100" s="310">
        <v>7</v>
      </c>
      <c r="B100" s="205" t="s">
        <v>75</v>
      </c>
      <c r="C100" s="199"/>
      <c r="D100" s="199"/>
      <c r="E100" s="249"/>
      <c r="F100" s="249"/>
      <c r="G100" s="250"/>
      <c r="H100" s="251"/>
      <c r="I100" s="251"/>
    </row>
    <row r="101" spans="1:13" ht="18" x14ac:dyDescent="0.3">
      <c r="A101" s="308" t="s">
        <v>106</v>
      </c>
      <c r="B101" s="206" t="s">
        <v>1199</v>
      </c>
      <c r="C101" s="235"/>
      <c r="D101" s="216"/>
      <c r="E101" s="209"/>
      <c r="F101" s="210">
        <f>SUM(F102:F106)</f>
        <v>0</v>
      </c>
      <c r="G101" s="210">
        <f>SUM(G102:G106)</f>
        <v>0</v>
      </c>
      <c r="H101" s="195">
        <f>IFERROR(F101/G101 - 1,0)</f>
        <v>0</v>
      </c>
      <c r="I101" s="257"/>
      <c r="J101" s="584"/>
    </row>
    <row r="102" spans="1:13" s="218" customFormat="1" ht="20.25" customHeight="1" x14ac:dyDescent="0.35">
      <c r="A102" s="318" t="s">
        <v>355</v>
      </c>
      <c r="B102" s="407" t="s">
        <v>356</v>
      </c>
      <c r="C102" s="427">
        <v>0</v>
      </c>
      <c r="D102" s="230" t="s">
        <v>357</v>
      </c>
      <c r="E102" s="228">
        <v>0</v>
      </c>
      <c r="F102" s="238">
        <f>E102*C102</f>
        <v>0</v>
      </c>
      <c r="G102" s="239">
        <v>0</v>
      </c>
      <c r="H102" s="204">
        <f t="shared" ref="H102:H104" si="14">IFERROR(F102/G102 - 1,0)</f>
        <v>0</v>
      </c>
      <c r="I102" s="248"/>
      <c r="J102" s="588"/>
    </row>
    <row r="103" spans="1:13" s="286" customFormat="1" ht="17.399999999999999" x14ac:dyDescent="0.3">
      <c r="A103" s="318" t="s">
        <v>358</v>
      </c>
      <c r="B103" s="407" t="s">
        <v>1200</v>
      </c>
      <c r="C103" s="427">
        <v>0</v>
      </c>
      <c r="D103" s="230" t="s">
        <v>42</v>
      </c>
      <c r="E103" s="228">
        <v>0</v>
      </c>
      <c r="F103" s="238">
        <f>E103*C103</f>
        <v>0</v>
      </c>
      <c r="G103" s="239">
        <v>0</v>
      </c>
      <c r="H103" s="204">
        <f t="shared" si="14"/>
        <v>0</v>
      </c>
      <c r="I103" s="248"/>
      <c r="J103" s="588"/>
      <c r="K103" s="284"/>
      <c r="L103" s="285"/>
    </row>
    <row r="104" spans="1:13" s="286" customFormat="1" ht="17.399999999999999" x14ac:dyDescent="0.3">
      <c r="A104" s="318" t="s">
        <v>1208</v>
      </c>
      <c r="B104" s="407" t="s">
        <v>1201</v>
      </c>
      <c r="C104" s="427">
        <v>0</v>
      </c>
      <c r="D104" s="230" t="s">
        <v>11</v>
      </c>
      <c r="E104" s="228">
        <v>0</v>
      </c>
      <c r="F104" s="238">
        <f>E104*C104</f>
        <v>0</v>
      </c>
      <c r="G104" s="239">
        <v>0</v>
      </c>
      <c r="H104" s="204">
        <f t="shared" si="14"/>
        <v>0</v>
      </c>
      <c r="I104" s="248"/>
      <c r="J104" s="588"/>
      <c r="K104" s="284"/>
      <c r="L104" s="285"/>
    </row>
    <row r="105" spans="1:13" s="286" customFormat="1" ht="34.799999999999997" x14ac:dyDescent="0.3">
      <c r="A105" s="318" t="s">
        <v>1209</v>
      </c>
      <c r="B105" s="407" t="s">
        <v>359</v>
      </c>
      <c r="C105" s="427">
        <v>0</v>
      </c>
      <c r="D105" s="230" t="s">
        <v>42</v>
      </c>
      <c r="E105" s="228">
        <v>0</v>
      </c>
      <c r="F105" s="238">
        <f t="shared" ref="F105:F106" si="15">E105*C105</f>
        <v>0</v>
      </c>
      <c r="G105" s="239">
        <v>0</v>
      </c>
      <c r="H105" s="204">
        <f>IFERROR(F105/G105 - 1,0)</f>
        <v>0</v>
      </c>
      <c r="I105" s="248"/>
      <c r="J105" s="588"/>
      <c r="K105" s="284"/>
      <c r="L105" s="285"/>
    </row>
    <row r="106" spans="1:13" s="286" customFormat="1" ht="17.25" customHeight="1" x14ac:dyDescent="0.3">
      <c r="A106" s="309" t="s">
        <v>1210</v>
      </c>
      <c r="B106" s="375" t="s">
        <v>1202</v>
      </c>
      <c r="C106" s="427">
        <v>0</v>
      </c>
      <c r="D106" s="230" t="s">
        <v>11</v>
      </c>
      <c r="E106" s="228">
        <v>0</v>
      </c>
      <c r="F106" s="238">
        <f t="shared" si="15"/>
        <v>0</v>
      </c>
      <c r="G106" s="239">
        <v>0</v>
      </c>
      <c r="H106" s="204">
        <f>IFERROR(F106/G106 - 1,0)</f>
        <v>0</v>
      </c>
      <c r="I106" s="248"/>
      <c r="J106" s="588"/>
      <c r="K106" s="284"/>
      <c r="L106" s="285"/>
    </row>
    <row r="107" spans="1:13" s="198" customFormat="1" ht="18" x14ac:dyDescent="0.35">
      <c r="A107" s="308"/>
      <c r="B107" s="246" t="s">
        <v>294</v>
      </c>
      <c r="C107" s="231"/>
      <c r="D107" s="231"/>
      <c r="E107" s="353"/>
      <c r="F107" s="240">
        <f>SUM(F101:F106)/2</f>
        <v>0</v>
      </c>
      <c r="G107" s="240">
        <f>SUM(G101:G106)/2</f>
        <v>0</v>
      </c>
      <c r="H107" s="242"/>
      <c r="I107" s="414">
        <f>IFERROR(F107/G107 - 1,0)</f>
        <v>0</v>
      </c>
      <c r="J107" s="604" t="str">
        <f>IFERROR(F107/$C$248,"-")</f>
        <v>-</v>
      </c>
    </row>
    <row r="108" spans="1:13" ht="17.399999999999999" x14ac:dyDescent="0.3">
      <c r="A108" s="310">
        <v>8</v>
      </c>
      <c r="B108" s="247" t="s">
        <v>360</v>
      </c>
      <c r="C108" s="252"/>
      <c r="D108" s="252"/>
      <c r="E108" s="253"/>
      <c r="F108" s="253"/>
      <c r="G108" s="254"/>
      <c r="H108" s="251"/>
      <c r="I108" s="255"/>
    </row>
    <row r="109" spans="1:13" s="218" customFormat="1" ht="18" x14ac:dyDescent="0.35">
      <c r="A109" s="308" t="s">
        <v>120</v>
      </c>
      <c r="B109" s="206" t="s">
        <v>361</v>
      </c>
      <c r="C109" s="235"/>
      <c r="D109" s="216"/>
      <c r="E109" s="209"/>
      <c r="F109" s="210">
        <f>SUM(F110:F110)</f>
        <v>0</v>
      </c>
      <c r="G109" s="210">
        <f>SUM(G110:G110)</f>
        <v>0</v>
      </c>
      <c r="H109" s="195">
        <f t="shared" ref="H109:H118" si="16">IFERROR(F109/G109 - 1,0)</f>
        <v>0</v>
      </c>
      <c r="I109" s="257"/>
      <c r="J109" s="584"/>
      <c r="K109" s="219"/>
      <c r="L109" s="219"/>
      <c r="M109" s="219"/>
    </row>
    <row r="110" spans="1:13" ht="17.399999999999999" x14ac:dyDescent="0.3">
      <c r="A110" s="309" t="s">
        <v>362</v>
      </c>
      <c r="B110" s="430" t="s">
        <v>361</v>
      </c>
      <c r="C110" s="427">
        <v>0</v>
      </c>
      <c r="D110" s="428" t="s">
        <v>42</v>
      </c>
      <c r="E110" s="228">
        <v>0</v>
      </c>
      <c r="F110" s="238">
        <f>E110*C110</f>
        <v>0</v>
      </c>
      <c r="G110" s="239">
        <v>0</v>
      </c>
      <c r="H110" s="204">
        <f t="shared" si="16"/>
        <v>0</v>
      </c>
      <c r="I110" s="248"/>
    </row>
    <row r="111" spans="1:13" s="211" customFormat="1" ht="18" x14ac:dyDescent="0.3">
      <c r="A111" s="308" t="s">
        <v>122</v>
      </c>
      <c r="B111" s="206" t="s">
        <v>363</v>
      </c>
      <c r="C111" s="236"/>
      <c r="D111" s="237"/>
      <c r="E111" s="209"/>
      <c r="F111" s="210">
        <f>SUM(F112:F112)</f>
        <v>0</v>
      </c>
      <c r="G111" s="210">
        <f>SUM(G112:G112)</f>
        <v>0</v>
      </c>
      <c r="H111" s="195">
        <f t="shared" si="16"/>
        <v>0</v>
      </c>
      <c r="I111" s="258"/>
      <c r="J111" s="584"/>
      <c r="K111" s="299"/>
      <c r="L111" s="300"/>
    </row>
    <row r="112" spans="1:13" ht="17.399999999999999" x14ac:dyDescent="0.3">
      <c r="A112" s="309" t="s">
        <v>364</v>
      </c>
      <c r="B112" s="430" t="s">
        <v>365</v>
      </c>
      <c r="C112" s="427">
        <f>C110</f>
        <v>0</v>
      </c>
      <c r="D112" s="428" t="s">
        <v>42</v>
      </c>
      <c r="E112" s="228">
        <v>0</v>
      </c>
      <c r="F112" s="238">
        <f>E112*C112</f>
        <v>0</v>
      </c>
      <c r="G112" s="239">
        <v>0</v>
      </c>
      <c r="H112" s="204">
        <f t="shared" si="16"/>
        <v>0</v>
      </c>
      <c r="I112" s="248"/>
      <c r="J112" s="586"/>
    </row>
    <row r="113" spans="1:12" ht="32.25" customHeight="1" x14ac:dyDescent="0.3">
      <c r="A113" s="308" t="s">
        <v>124</v>
      </c>
      <c r="B113" s="206" t="s">
        <v>1206</v>
      </c>
      <c r="C113" s="244"/>
      <c r="D113" s="216"/>
      <c r="E113" s="210"/>
      <c r="F113" s="210">
        <f>SUM(F114:F118)</f>
        <v>0</v>
      </c>
      <c r="G113" s="210">
        <f>SUM(G114:G118)</f>
        <v>0</v>
      </c>
      <c r="H113" s="195">
        <f t="shared" si="16"/>
        <v>0</v>
      </c>
      <c r="I113" s="257"/>
      <c r="J113" s="587"/>
    </row>
    <row r="114" spans="1:12" ht="17.399999999999999" x14ac:dyDescent="0.3">
      <c r="A114" s="309" t="s">
        <v>366</v>
      </c>
      <c r="B114" s="430" t="s">
        <v>1215</v>
      </c>
      <c r="C114" s="427">
        <v>0</v>
      </c>
      <c r="D114" s="428" t="s">
        <v>42</v>
      </c>
      <c r="E114" s="228">
        <v>0</v>
      </c>
      <c r="F114" s="238">
        <f>E114*C114</f>
        <v>0</v>
      </c>
      <c r="G114" s="239">
        <v>0</v>
      </c>
      <c r="H114" s="204">
        <f t="shared" si="16"/>
        <v>0</v>
      </c>
      <c r="I114" s="248"/>
    </row>
    <row r="115" spans="1:12" s="286" customFormat="1" ht="17.399999999999999" x14ac:dyDescent="0.3">
      <c r="A115" s="318" t="s">
        <v>367</v>
      </c>
      <c r="B115" s="407" t="s">
        <v>1230</v>
      </c>
      <c r="C115" s="427">
        <v>0</v>
      </c>
      <c r="D115" s="428" t="s">
        <v>42</v>
      </c>
      <c r="E115" s="228">
        <v>0</v>
      </c>
      <c r="F115" s="238">
        <f t="shared" ref="F115:F118" si="17">E115*C115</f>
        <v>0</v>
      </c>
      <c r="G115" s="239">
        <v>0</v>
      </c>
      <c r="H115" s="204">
        <f t="shared" si="16"/>
        <v>0</v>
      </c>
      <c r="I115" s="248"/>
      <c r="J115" s="588"/>
      <c r="K115" s="284"/>
      <c r="L115" s="285"/>
    </row>
    <row r="116" spans="1:12" ht="17.399999999999999" x14ac:dyDescent="0.3">
      <c r="A116" s="309" t="s">
        <v>368</v>
      </c>
      <c r="B116" s="430" t="s">
        <v>1046</v>
      </c>
      <c r="C116" s="427">
        <v>0</v>
      </c>
      <c r="D116" s="428" t="s">
        <v>370</v>
      </c>
      <c r="E116" s="228">
        <v>0</v>
      </c>
      <c r="F116" s="238">
        <f t="shared" si="17"/>
        <v>0</v>
      </c>
      <c r="G116" s="239">
        <v>0</v>
      </c>
      <c r="H116" s="204">
        <f t="shared" si="16"/>
        <v>0</v>
      </c>
      <c r="I116" s="248"/>
    </row>
    <row r="117" spans="1:12" ht="17.399999999999999" x14ac:dyDescent="0.3">
      <c r="A117" s="309" t="s">
        <v>369</v>
      </c>
      <c r="B117" s="430" t="s">
        <v>1025</v>
      </c>
      <c r="C117" s="427">
        <v>0</v>
      </c>
      <c r="D117" s="428" t="s">
        <v>51</v>
      </c>
      <c r="E117" s="228">
        <v>0</v>
      </c>
      <c r="F117" s="238">
        <f t="shared" si="17"/>
        <v>0</v>
      </c>
      <c r="G117" s="239">
        <v>0</v>
      </c>
      <c r="H117" s="204">
        <f t="shared" si="16"/>
        <v>0</v>
      </c>
      <c r="I117" s="248"/>
    </row>
    <row r="118" spans="1:12" s="215" customFormat="1" ht="17.399999999999999" x14ac:dyDescent="0.3">
      <c r="A118" s="309" t="s">
        <v>1231</v>
      </c>
      <c r="B118" s="430" t="s">
        <v>1237</v>
      </c>
      <c r="C118" s="427">
        <v>0</v>
      </c>
      <c r="D118" s="428" t="s">
        <v>345</v>
      </c>
      <c r="E118" s="228">
        <v>0</v>
      </c>
      <c r="F118" s="238">
        <f t="shared" si="17"/>
        <v>0</v>
      </c>
      <c r="G118" s="239">
        <v>0</v>
      </c>
      <c r="H118" s="204">
        <f t="shared" si="16"/>
        <v>0</v>
      </c>
      <c r="I118" s="248"/>
      <c r="J118" s="583"/>
    </row>
    <row r="119" spans="1:12" s="198" customFormat="1" ht="18" x14ac:dyDescent="0.35">
      <c r="A119" s="308"/>
      <c r="B119" s="246" t="s">
        <v>294</v>
      </c>
      <c r="C119" s="231"/>
      <c r="D119" s="231"/>
      <c r="E119" s="353"/>
      <c r="F119" s="240">
        <f>SUM(F109:F118)/2</f>
        <v>0</v>
      </c>
      <c r="G119" s="240">
        <f>SUM(G109:G118)/2</f>
        <v>0</v>
      </c>
      <c r="H119" s="242"/>
      <c r="I119" s="414">
        <f>IFERROR(F119/G119 - 1,0)</f>
        <v>0</v>
      </c>
      <c r="J119" s="604" t="str">
        <f>IFERROR(F119/$C$248,"-")</f>
        <v>-</v>
      </c>
    </row>
    <row r="120" spans="1:12" ht="17.399999999999999" x14ac:dyDescent="0.3">
      <c r="A120" s="310">
        <v>9</v>
      </c>
      <c r="B120" s="247" t="s">
        <v>131</v>
      </c>
      <c r="C120" s="252"/>
      <c r="D120" s="252"/>
      <c r="E120" s="253"/>
      <c r="F120" s="253"/>
      <c r="G120" s="254"/>
      <c r="H120" s="251"/>
      <c r="I120" s="255"/>
    </row>
    <row r="121" spans="1:12" s="198" customFormat="1" ht="18" x14ac:dyDescent="0.35">
      <c r="A121" s="308" t="s">
        <v>127</v>
      </c>
      <c r="B121" s="206" t="s">
        <v>377</v>
      </c>
      <c r="C121" s="235"/>
      <c r="D121" s="216"/>
      <c r="E121" s="209"/>
      <c r="F121" s="210">
        <f>SUM(F122:F122)</f>
        <v>0</v>
      </c>
      <c r="G121" s="210">
        <f>SUM(G122:G122)</f>
        <v>0</v>
      </c>
      <c r="H121" s="195">
        <f t="shared" ref="H121:H126" si="18">IFERROR(F121/G121 - 1,0)</f>
        <v>0</v>
      </c>
      <c r="I121" s="257"/>
      <c r="J121" s="584"/>
    </row>
    <row r="122" spans="1:12" ht="17.399999999999999" x14ac:dyDescent="0.3">
      <c r="A122" s="309" t="s">
        <v>372</v>
      </c>
      <c r="B122" s="430" t="s">
        <v>379</v>
      </c>
      <c r="C122" s="427">
        <v>0</v>
      </c>
      <c r="D122" s="428" t="s">
        <v>42</v>
      </c>
      <c r="E122" s="228">
        <v>0</v>
      </c>
      <c r="F122" s="238">
        <f>E122*C122</f>
        <v>0</v>
      </c>
      <c r="G122" s="239">
        <v>0</v>
      </c>
      <c r="H122" s="204">
        <f t="shared" si="18"/>
        <v>0</v>
      </c>
      <c r="I122" s="248"/>
    </row>
    <row r="123" spans="1:12" ht="18" x14ac:dyDescent="0.3">
      <c r="A123" s="308" t="s">
        <v>129</v>
      </c>
      <c r="B123" s="206" t="s">
        <v>380</v>
      </c>
      <c r="C123" s="235"/>
      <c r="D123" s="216"/>
      <c r="E123" s="209"/>
      <c r="F123" s="210">
        <f>SUM(F124)</f>
        <v>0</v>
      </c>
      <c r="G123" s="210">
        <f>SUM(G124)</f>
        <v>0</v>
      </c>
      <c r="H123" s="195">
        <f t="shared" si="18"/>
        <v>0</v>
      </c>
      <c r="I123" s="257"/>
      <c r="J123" s="584"/>
    </row>
    <row r="124" spans="1:12" s="280" customFormat="1" ht="17.399999999999999" x14ac:dyDescent="0.3">
      <c r="A124" s="309" t="s">
        <v>376</v>
      </c>
      <c r="B124" s="430" t="s">
        <v>1155</v>
      </c>
      <c r="C124" s="427">
        <f>C122*1.1</f>
        <v>0</v>
      </c>
      <c r="D124" s="428" t="s">
        <v>42</v>
      </c>
      <c r="E124" s="228">
        <v>0</v>
      </c>
      <c r="F124" s="238">
        <f>E124*C124</f>
        <v>0</v>
      </c>
      <c r="G124" s="239">
        <v>0</v>
      </c>
      <c r="H124" s="204">
        <f t="shared" si="18"/>
        <v>0</v>
      </c>
      <c r="I124" s="248"/>
      <c r="J124" s="586"/>
      <c r="K124" s="278"/>
      <c r="L124" s="279"/>
    </row>
    <row r="125" spans="1:12" s="286" customFormat="1" ht="18" x14ac:dyDescent="0.3">
      <c r="A125" s="418" t="s">
        <v>1203</v>
      </c>
      <c r="B125" s="419" t="s">
        <v>382</v>
      </c>
      <c r="C125" s="235"/>
      <c r="D125" s="216"/>
      <c r="E125" s="209"/>
      <c r="F125" s="210">
        <f>SUM(F126:F126)</f>
        <v>0</v>
      </c>
      <c r="G125" s="210">
        <f>SUM(G126:G126)</f>
        <v>0</v>
      </c>
      <c r="H125" s="195">
        <f t="shared" si="18"/>
        <v>0</v>
      </c>
      <c r="I125" s="257"/>
      <c r="J125" s="588"/>
      <c r="K125" s="284"/>
      <c r="L125" s="285"/>
    </row>
    <row r="126" spans="1:12" s="286" customFormat="1" ht="17.399999999999999" x14ac:dyDescent="0.3">
      <c r="A126" s="318" t="s">
        <v>1204</v>
      </c>
      <c r="B126" s="407" t="s">
        <v>1154</v>
      </c>
      <c r="C126" s="427">
        <v>0</v>
      </c>
      <c r="D126" s="428" t="s">
        <v>42</v>
      </c>
      <c r="E126" s="228">
        <v>0</v>
      </c>
      <c r="F126" s="238">
        <f>E126*C126</f>
        <v>0</v>
      </c>
      <c r="G126" s="239">
        <v>0</v>
      </c>
      <c r="H126" s="204">
        <f t="shared" si="18"/>
        <v>0</v>
      </c>
      <c r="I126" s="248"/>
      <c r="J126" s="588"/>
      <c r="K126" s="284"/>
      <c r="L126" s="285"/>
    </row>
    <row r="127" spans="1:12" s="198" customFormat="1" ht="18" x14ac:dyDescent="0.35">
      <c r="A127" s="308"/>
      <c r="B127" s="246" t="s">
        <v>294</v>
      </c>
      <c r="C127" s="231"/>
      <c r="D127" s="231"/>
      <c r="E127" s="353"/>
      <c r="F127" s="240">
        <f>SUM(F121:F126)/2</f>
        <v>0</v>
      </c>
      <c r="G127" s="240">
        <f>SUM(G121:G126)/2</f>
        <v>0</v>
      </c>
      <c r="H127" s="242"/>
      <c r="I127" s="414">
        <f>IFERROR(F127/G127 - 1,0)</f>
        <v>0</v>
      </c>
      <c r="J127" s="604" t="str">
        <f>IFERROR(F127/$C$248,"-")</f>
        <v>-</v>
      </c>
    </row>
    <row r="128" spans="1:12" ht="17.399999999999999" x14ac:dyDescent="0.3">
      <c r="A128" s="310">
        <v>10</v>
      </c>
      <c r="B128" s="247" t="s">
        <v>371</v>
      </c>
      <c r="C128" s="252"/>
      <c r="D128" s="252"/>
      <c r="E128" s="253"/>
      <c r="F128" s="253"/>
      <c r="G128" s="254"/>
      <c r="H128" s="251"/>
      <c r="I128" s="255"/>
    </row>
    <row r="129" spans="1:12" ht="18" x14ac:dyDescent="0.3">
      <c r="A129" s="308" t="s">
        <v>132</v>
      </c>
      <c r="B129" s="206" t="s">
        <v>126</v>
      </c>
      <c r="C129" s="235"/>
      <c r="D129" s="216"/>
      <c r="E129" s="209"/>
      <c r="F129" s="210">
        <f>SUM(F130:F131)</f>
        <v>0</v>
      </c>
      <c r="G129" s="210">
        <f>SUM(G130:G131)</f>
        <v>0</v>
      </c>
      <c r="H129" s="195">
        <f>IFERROR(F129/G129 - 1,0)</f>
        <v>0</v>
      </c>
      <c r="I129" s="257"/>
      <c r="J129" s="584"/>
    </row>
    <row r="130" spans="1:12" s="198" customFormat="1" ht="18" x14ac:dyDescent="0.35">
      <c r="A130" s="309" t="s">
        <v>378</v>
      </c>
      <c r="B130" s="430" t="s">
        <v>373</v>
      </c>
      <c r="C130" s="427">
        <v>0</v>
      </c>
      <c r="D130" s="428" t="s">
        <v>42</v>
      </c>
      <c r="E130" s="228">
        <v>0</v>
      </c>
      <c r="F130" s="238">
        <f>E130*C130</f>
        <v>0</v>
      </c>
      <c r="G130" s="239">
        <v>0</v>
      </c>
      <c r="H130" s="204">
        <f t="shared" ref="H130:H131" si="19">IFERROR(F130/G130 - 1,0)</f>
        <v>0</v>
      </c>
      <c r="I130" s="248"/>
      <c r="J130" s="583"/>
    </row>
    <row r="131" spans="1:12" s="389" customFormat="1" ht="17.399999999999999" x14ac:dyDescent="0.3">
      <c r="A131" s="309" t="s">
        <v>1205</v>
      </c>
      <c r="B131" s="430" t="s">
        <v>374</v>
      </c>
      <c r="C131" s="427">
        <v>0</v>
      </c>
      <c r="D131" s="428" t="s">
        <v>112</v>
      </c>
      <c r="E131" s="228">
        <v>0</v>
      </c>
      <c r="F131" s="238">
        <f>E131*C131</f>
        <v>0</v>
      </c>
      <c r="G131" s="239">
        <v>0</v>
      </c>
      <c r="H131" s="204">
        <f t="shared" si="19"/>
        <v>0</v>
      </c>
      <c r="I131" s="248"/>
      <c r="J131" s="583"/>
      <c r="K131" s="387"/>
      <c r="L131" s="388"/>
    </row>
    <row r="132" spans="1:12" s="215" customFormat="1" ht="18" x14ac:dyDescent="0.3">
      <c r="A132" s="308" t="s">
        <v>134</v>
      </c>
      <c r="B132" s="206" t="s">
        <v>375</v>
      </c>
      <c r="C132" s="235"/>
      <c r="D132" s="216"/>
      <c r="E132" s="209"/>
      <c r="F132" s="210">
        <f>SUM(F133)</f>
        <v>0</v>
      </c>
      <c r="G132" s="210">
        <f>SUM(G133)</f>
        <v>0</v>
      </c>
      <c r="H132" s="195">
        <f>IFERROR(F132/G132 - 1,0)</f>
        <v>0</v>
      </c>
      <c r="I132" s="257"/>
      <c r="J132" s="584"/>
    </row>
    <row r="133" spans="1:12" s="286" customFormat="1" ht="17.399999999999999" x14ac:dyDescent="0.3">
      <c r="A133" s="318" t="s">
        <v>381</v>
      </c>
      <c r="B133" s="407" t="s">
        <v>1034</v>
      </c>
      <c r="C133" s="427">
        <v>0</v>
      </c>
      <c r="D133" s="428" t="s">
        <v>42</v>
      </c>
      <c r="E133" s="228">
        <v>0</v>
      </c>
      <c r="F133" s="238">
        <f>E133*C133</f>
        <v>0</v>
      </c>
      <c r="G133" s="239">
        <v>0</v>
      </c>
      <c r="H133" s="204">
        <f>IFERROR(F133/G133 - 1,0)</f>
        <v>0</v>
      </c>
      <c r="I133" s="248"/>
      <c r="J133" s="588"/>
      <c r="K133" s="284"/>
      <c r="L133" s="285"/>
    </row>
    <row r="134" spans="1:12" s="198" customFormat="1" ht="18" x14ac:dyDescent="0.35">
      <c r="A134" s="308"/>
      <c r="B134" s="246" t="s">
        <v>294</v>
      </c>
      <c r="C134" s="231"/>
      <c r="D134" s="231"/>
      <c r="E134" s="353"/>
      <c r="F134" s="240">
        <f>SUM(F129:F133)/2</f>
        <v>0</v>
      </c>
      <c r="G134" s="240">
        <f>SUM(G129:G133)/2</f>
        <v>0</v>
      </c>
      <c r="H134" s="242"/>
      <c r="I134" s="414">
        <f>IFERROR(F134/G134 - 1,0)</f>
        <v>0</v>
      </c>
      <c r="J134" s="604" t="str">
        <f>IFERROR(F134/$C$248,"-")</f>
        <v>-</v>
      </c>
    </row>
    <row r="135" spans="1:12" ht="17.399999999999999" x14ac:dyDescent="0.3">
      <c r="A135" s="415"/>
      <c r="B135" s="205" t="s">
        <v>136</v>
      </c>
      <c r="C135" s="199"/>
      <c r="D135" s="199"/>
      <c r="E135" s="249"/>
      <c r="F135" s="249"/>
      <c r="G135" s="250"/>
      <c r="H135" s="251"/>
      <c r="I135" s="251"/>
    </row>
    <row r="136" spans="1:12" ht="18" x14ac:dyDescent="0.3">
      <c r="A136" s="308" t="s">
        <v>137</v>
      </c>
      <c r="B136" s="206" t="s">
        <v>383</v>
      </c>
      <c r="C136" s="235"/>
      <c r="D136" s="216"/>
      <c r="E136" s="256"/>
      <c r="F136" s="210">
        <f>SUM(F137:F140)</f>
        <v>0</v>
      </c>
      <c r="G136" s="210">
        <f>SUM(G137:G140)</f>
        <v>0</v>
      </c>
      <c r="H136" s="195">
        <f>IFERROR(F136/G136 - 1,0)</f>
        <v>0</v>
      </c>
      <c r="I136" s="257"/>
      <c r="J136" s="584"/>
    </row>
    <row r="137" spans="1:12" ht="17.399999999999999" x14ac:dyDescent="0.3">
      <c r="A137" s="309" t="s">
        <v>384</v>
      </c>
      <c r="B137" s="245" t="s">
        <v>385</v>
      </c>
      <c r="C137" s="427">
        <v>0</v>
      </c>
      <c r="D137" s="428" t="s">
        <v>39</v>
      </c>
      <c r="E137" s="228">
        <v>0</v>
      </c>
      <c r="F137" s="238">
        <f t="shared" ref="F137:F144" si="20">E137*C137</f>
        <v>0</v>
      </c>
      <c r="G137" s="239">
        <v>0</v>
      </c>
      <c r="H137" s="204">
        <f t="shared" ref="H137:H140" si="21">IFERROR(F137/G137 - 1,0)</f>
        <v>0</v>
      </c>
      <c r="I137" s="248"/>
      <c r="J137" s="586"/>
    </row>
    <row r="138" spans="1:12" ht="17.399999999999999" x14ac:dyDescent="0.3">
      <c r="A138" s="309" t="s">
        <v>386</v>
      </c>
      <c r="B138" s="245" t="s">
        <v>387</v>
      </c>
      <c r="C138" s="427">
        <v>0</v>
      </c>
      <c r="D138" s="428" t="s">
        <v>42</v>
      </c>
      <c r="E138" s="228">
        <v>0</v>
      </c>
      <c r="F138" s="238">
        <f t="shared" si="20"/>
        <v>0</v>
      </c>
      <c r="G138" s="239">
        <v>0</v>
      </c>
      <c r="H138" s="204">
        <f t="shared" si="21"/>
        <v>0</v>
      </c>
      <c r="I138" s="248"/>
    </row>
    <row r="139" spans="1:12" ht="17.399999999999999" x14ac:dyDescent="0.3">
      <c r="A139" s="309" t="s">
        <v>388</v>
      </c>
      <c r="B139" s="260" t="s">
        <v>389</v>
      </c>
      <c r="C139" s="427">
        <v>0</v>
      </c>
      <c r="D139" s="428" t="s">
        <v>337</v>
      </c>
      <c r="E139" s="228">
        <v>0</v>
      </c>
      <c r="F139" s="238">
        <f t="shared" si="20"/>
        <v>0</v>
      </c>
      <c r="G139" s="239">
        <v>0</v>
      </c>
      <c r="H139" s="204">
        <f t="shared" si="21"/>
        <v>0</v>
      </c>
      <c r="I139" s="248"/>
    </row>
    <row r="140" spans="1:12" ht="17.399999999999999" x14ac:dyDescent="0.3">
      <c r="A140" s="309" t="s">
        <v>390</v>
      </c>
      <c r="B140" s="245" t="s">
        <v>391</v>
      </c>
      <c r="C140" s="427">
        <v>0</v>
      </c>
      <c r="D140" s="428" t="s">
        <v>39</v>
      </c>
      <c r="E140" s="228">
        <v>0</v>
      </c>
      <c r="F140" s="238">
        <f t="shared" si="20"/>
        <v>0</v>
      </c>
      <c r="G140" s="239">
        <v>0</v>
      </c>
      <c r="H140" s="204">
        <f t="shared" si="21"/>
        <v>0</v>
      </c>
      <c r="I140" s="248"/>
    </row>
    <row r="141" spans="1:12" ht="18" x14ac:dyDescent="0.3">
      <c r="A141" s="308" t="s">
        <v>139</v>
      </c>
      <c r="B141" s="206" t="s">
        <v>1211</v>
      </c>
      <c r="C141" s="235"/>
      <c r="D141" s="216"/>
      <c r="E141" s="256"/>
      <c r="F141" s="210">
        <f>SUM(F142)</f>
        <v>0</v>
      </c>
      <c r="G141" s="210">
        <f>SUM(G142)</f>
        <v>0</v>
      </c>
      <c r="H141" s="195">
        <f>IFERROR(F141/G141 - 1,0)</f>
        <v>0</v>
      </c>
      <c r="I141" s="257"/>
      <c r="J141" s="584"/>
    </row>
    <row r="142" spans="1:12" ht="17.399999999999999" x14ac:dyDescent="0.3">
      <c r="A142" s="309" t="s">
        <v>393</v>
      </c>
      <c r="B142" s="245" t="s">
        <v>1211</v>
      </c>
      <c r="C142" s="427">
        <v>0</v>
      </c>
      <c r="D142" s="428" t="s">
        <v>39</v>
      </c>
      <c r="E142" s="228">
        <v>0</v>
      </c>
      <c r="F142" s="238">
        <f t="shared" ref="F142" si="22">E142*C142</f>
        <v>0</v>
      </c>
      <c r="G142" s="239">
        <v>0</v>
      </c>
      <c r="H142" s="204">
        <f t="shared" ref="H142" si="23">IFERROR(F142/G142 - 1,0)</f>
        <v>0</v>
      </c>
      <c r="I142" s="248"/>
      <c r="J142" s="586"/>
    </row>
    <row r="143" spans="1:12" s="211" customFormat="1" ht="36.75" customHeight="1" x14ac:dyDescent="0.3">
      <c r="A143" s="308" t="s">
        <v>141</v>
      </c>
      <c r="B143" s="206" t="s">
        <v>392</v>
      </c>
      <c r="C143" s="235"/>
      <c r="D143" s="216"/>
      <c r="E143" s="209"/>
      <c r="F143" s="210">
        <f>SUM(F144:F146)</f>
        <v>0</v>
      </c>
      <c r="G143" s="210">
        <f>SUM(G144:G146)</f>
        <v>0</v>
      </c>
      <c r="H143" s="195">
        <f>IFERROR(F143/G143 - 1,0)</f>
        <v>0</v>
      </c>
      <c r="I143" s="257"/>
      <c r="J143" s="583"/>
      <c r="K143" s="299"/>
      <c r="L143" s="300"/>
    </row>
    <row r="144" spans="1:12" ht="34.799999999999997" x14ac:dyDescent="0.3">
      <c r="A144" s="309" t="s">
        <v>395</v>
      </c>
      <c r="B144" s="430" t="s">
        <v>394</v>
      </c>
      <c r="C144" s="427">
        <v>0</v>
      </c>
      <c r="D144" s="428" t="s">
        <v>42</v>
      </c>
      <c r="E144" s="228">
        <v>0</v>
      </c>
      <c r="F144" s="238">
        <f t="shared" si="20"/>
        <v>0</v>
      </c>
      <c r="G144" s="239">
        <v>0</v>
      </c>
      <c r="H144" s="204">
        <f>IFERROR(F144/G144 - 1,0)</f>
        <v>0</v>
      </c>
      <c r="I144" s="248"/>
    </row>
    <row r="145" spans="1:12631" ht="17.399999999999999" x14ac:dyDescent="0.3">
      <c r="A145" s="309" t="s">
        <v>397</v>
      </c>
      <c r="B145" s="430" t="s">
        <v>1225</v>
      </c>
      <c r="C145" s="427">
        <v>0</v>
      </c>
      <c r="D145" s="428" t="s">
        <v>11</v>
      </c>
      <c r="E145" s="228">
        <v>0</v>
      </c>
      <c r="F145" s="238">
        <f t="shared" ref="F145:F146" si="24">E145*C145</f>
        <v>0</v>
      </c>
      <c r="G145" s="239">
        <v>0</v>
      </c>
      <c r="H145" s="204">
        <f t="shared" ref="H145:H146" si="25">IFERROR(F145/G145 - 1,0)</f>
        <v>0</v>
      </c>
      <c r="I145" s="248"/>
    </row>
    <row r="146" spans="1:12631" ht="17.399999999999999" x14ac:dyDescent="0.3">
      <c r="A146" s="309" t="s">
        <v>398</v>
      </c>
      <c r="B146" s="430" t="s">
        <v>1226</v>
      </c>
      <c r="C146" s="427">
        <v>0</v>
      </c>
      <c r="D146" s="428" t="s">
        <v>11</v>
      </c>
      <c r="E146" s="228">
        <v>0</v>
      </c>
      <c r="F146" s="238">
        <f t="shared" si="24"/>
        <v>0</v>
      </c>
      <c r="G146" s="239">
        <v>0</v>
      </c>
      <c r="H146" s="204">
        <f t="shared" si="25"/>
        <v>0</v>
      </c>
      <c r="I146" s="248"/>
    </row>
    <row r="147" spans="1:12631" ht="18" x14ac:dyDescent="0.3">
      <c r="A147" s="308" t="s">
        <v>399</v>
      </c>
      <c r="B147" s="206" t="s">
        <v>1215</v>
      </c>
      <c r="C147" s="244"/>
      <c r="D147" s="216"/>
      <c r="E147" s="210"/>
      <c r="F147" s="210">
        <f>SUM(F148:F151)</f>
        <v>0</v>
      </c>
      <c r="G147" s="210">
        <f>SUM(G148:G151)</f>
        <v>0</v>
      </c>
      <c r="H147" s="195">
        <f>IFERROR(F147/G147 - 1,0)</f>
        <v>0</v>
      </c>
      <c r="I147" s="257"/>
      <c r="J147" s="587"/>
    </row>
    <row r="148" spans="1:12631" s="215" customFormat="1" ht="17.399999999999999" x14ac:dyDescent="0.3">
      <c r="A148" s="309" t="s">
        <v>400</v>
      </c>
      <c r="B148" s="430" t="s">
        <v>396</v>
      </c>
      <c r="C148" s="427">
        <v>0</v>
      </c>
      <c r="D148" s="428" t="s">
        <v>42</v>
      </c>
      <c r="E148" s="228">
        <v>0</v>
      </c>
      <c r="F148" s="238">
        <f>E148*C148</f>
        <v>0</v>
      </c>
      <c r="G148" s="239">
        <v>0</v>
      </c>
      <c r="H148" s="204">
        <f t="shared" ref="H148:H151" si="26">IFERROR(F148/G148 - 1,0)</f>
        <v>0</v>
      </c>
      <c r="I148" s="248"/>
      <c r="J148" s="586"/>
      <c r="K148" s="282"/>
      <c r="L148" s="277"/>
      <c r="M148" s="203"/>
      <c r="N148" s="203"/>
      <c r="O148" s="203"/>
      <c r="P148" s="203"/>
      <c r="Q148" s="203"/>
      <c r="R148" s="203"/>
      <c r="S148" s="203"/>
      <c r="T148" s="203"/>
      <c r="U148" s="203"/>
      <c r="V148" s="203"/>
      <c r="W148" s="203"/>
      <c r="X148" s="203"/>
      <c r="Y148" s="203"/>
      <c r="Z148" s="203"/>
      <c r="AA148" s="203"/>
      <c r="AB148" s="203"/>
      <c r="AC148" s="203"/>
      <c r="AD148" s="203"/>
      <c r="AE148" s="203"/>
      <c r="AF148" s="203"/>
      <c r="AG148" s="203"/>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c r="BQ148" s="203"/>
      <c r="BR148" s="203"/>
      <c r="BS148" s="203"/>
      <c r="BT148" s="203"/>
      <c r="BU148" s="203"/>
      <c r="BV148" s="203"/>
      <c r="BW148" s="203"/>
      <c r="BX148" s="203"/>
      <c r="BY148" s="203"/>
      <c r="BZ148" s="203"/>
      <c r="CA148" s="203"/>
      <c r="CB148" s="203"/>
      <c r="CC148" s="203"/>
      <c r="CD148" s="203"/>
      <c r="CE148" s="203"/>
      <c r="CF148" s="203"/>
      <c r="CG148" s="203"/>
      <c r="CH148" s="203"/>
      <c r="CI148" s="203"/>
      <c r="CJ148" s="203"/>
      <c r="CK148" s="203"/>
      <c r="CL148" s="203"/>
      <c r="CM148" s="203"/>
      <c r="CN148" s="203"/>
      <c r="CO148" s="203"/>
      <c r="CP148" s="203"/>
      <c r="CQ148" s="203"/>
      <c r="CR148" s="203"/>
      <c r="CS148" s="203"/>
      <c r="CT148" s="203"/>
      <c r="CU148" s="203"/>
      <c r="CV148" s="203"/>
      <c r="CW148" s="203"/>
      <c r="CX148" s="203"/>
      <c r="CY148" s="203"/>
      <c r="CZ148" s="203"/>
      <c r="DA148" s="203"/>
      <c r="DB148" s="203"/>
      <c r="DC148" s="203"/>
      <c r="DD148" s="203"/>
      <c r="DE148" s="203"/>
      <c r="DF148" s="203"/>
      <c r="DG148" s="203"/>
      <c r="DH148" s="203"/>
      <c r="DI148" s="203"/>
      <c r="DJ148" s="203"/>
      <c r="DK148" s="203"/>
      <c r="DL148" s="203"/>
      <c r="DM148" s="203"/>
      <c r="DN148" s="203"/>
      <c r="DO148" s="203"/>
      <c r="DP148" s="203"/>
      <c r="DQ148" s="203"/>
      <c r="DR148" s="203"/>
      <c r="DS148" s="203"/>
      <c r="DT148" s="203"/>
      <c r="DU148" s="203"/>
      <c r="DV148" s="203"/>
      <c r="DW148" s="203"/>
      <c r="DX148" s="203"/>
      <c r="DY148" s="203"/>
      <c r="DZ148" s="203"/>
      <c r="EA148" s="203"/>
      <c r="EB148" s="203"/>
      <c r="EC148" s="203"/>
      <c r="ED148" s="203"/>
      <c r="EE148" s="203"/>
      <c r="EF148" s="203"/>
      <c r="EG148" s="203"/>
      <c r="EH148" s="203"/>
      <c r="EI148" s="203"/>
      <c r="EJ148" s="203"/>
      <c r="EK148" s="203"/>
      <c r="EL148" s="203"/>
      <c r="EM148" s="203"/>
      <c r="EN148" s="203"/>
      <c r="EO148" s="203"/>
      <c r="EP148" s="203"/>
      <c r="EQ148" s="203"/>
      <c r="ER148" s="203"/>
      <c r="ES148" s="203"/>
      <c r="ET148" s="203"/>
      <c r="EU148" s="203"/>
      <c r="EV148" s="203"/>
      <c r="EW148" s="203"/>
      <c r="EX148" s="203"/>
      <c r="EY148" s="203"/>
      <c r="EZ148" s="203"/>
      <c r="FA148" s="203"/>
      <c r="FB148" s="203"/>
      <c r="FC148" s="203"/>
      <c r="FD148" s="203"/>
      <c r="FE148" s="203"/>
      <c r="FF148" s="203"/>
      <c r="FG148" s="203"/>
      <c r="FH148" s="203"/>
      <c r="FI148" s="203"/>
      <c r="FJ148" s="203"/>
      <c r="FK148" s="203"/>
      <c r="FL148" s="203"/>
      <c r="FM148" s="203"/>
      <c r="FN148" s="203"/>
      <c r="FO148" s="203"/>
      <c r="FP148" s="203"/>
      <c r="FQ148" s="203"/>
      <c r="FR148" s="203"/>
      <c r="FS148" s="203"/>
      <c r="FT148" s="203"/>
      <c r="FU148" s="203"/>
      <c r="FV148" s="203"/>
      <c r="FW148" s="203"/>
      <c r="FX148" s="203"/>
      <c r="FY148" s="203"/>
      <c r="FZ148" s="203"/>
      <c r="GA148" s="203"/>
      <c r="GB148" s="203"/>
      <c r="GC148" s="203"/>
      <c r="GD148" s="203"/>
      <c r="GE148" s="203"/>
      <c r="GF148" s="203"/>
      <c r="GG148" s="203"/>
      <c r="GH148" s="203"/>
      <c r="GI148" s="203"/>
      <c r="GJ148" s="203"/>
      <c r="GK148" s="203"/>
      <c r="GL148" s="203"/>
      <c r="GM148" s="203"/>
      <c r="GN148" s="203"/>
      <c r="GO148" s="203"/>
      <c r="GP148" s="203"/>
      <c r="GQ148" s="203"/>
      <c r="GR148" s="203"/>
      <c r="GS148" s="203"/>
      <c r="GT148" s="203"/>
      <c r="GU148" s="203"/>
      <c r="GV148" s="203"/>
      <c r="GW148" s="203"/>
      <c r="GX148" s="203"/>
      <c r="GY148" s="203"/>
      <c r="GZ148" s="203"/>
      <c r="HA148" s="203"/>
      <c r="HB148" s="203"/>
      <c r="HC148" s="203"/>
      <c r="HD148" s="203"/>
      <c r="HE148" s="203"/>
      <c r="HF148" s="203"/>
      <c r="HG148" s="203"/>
      <c r="HH148" s="203"/>
      <c r="HI148" s="203"/>
      <c r="HJ148" s="203"/>
      <c r="HK148" s="203"/>
      <c r="HL148" s="203"/>
      <c r="HM148" s="203"/>
      <c r="HN148" s="203"/>
      <c r="HO148" s="203"/>
      <c r="HP148" s="203"/>
      <c r="HQ148" s="203"/>
      <c r="HR148" s="203"/>
      <c r="HS148" s="203"/>
      <c r="HT148" s="203"/>
      <c r="HU148" s="203"/>
      <c r="HV148" s="203"/>
      <c r="HW148" s="203"/>
      <c r="HX148" s="203"/>
      <c r="HY148" s="203"/>
      <c r="HZ148" s="203"/>
      <c r="IA148" s="203"/>
      <c r="IB148" s="203"/>
      <c r="IC148" s="203"/>
      <c r="ID148" s="203"/>
      <c r="IE148" s="203"/>
      <c r="IF148" s="203"/>
      <c r="IG148" s="203"/>
      <c r="IH148" s="203"/>
      <c r="II148" s="203"/>
      <c r="IJ148" s="203"/>
      <c r="IK148" s="203"/>
      <c r="IL148" s="203"/>
      <c r="IM148" s="203"/>
      <c r="IN148" s="203"/>
      <c r="IO148" s="203"/>
      <c r="IP148" s="203"/>
      <c r="IQ148" s="203"/>
      <c r="IR148" s="203"/>
      <c r="IS148" s="203"/>
      <c r="IT148" s="203"/>
      <c r="IU148" s="203"/>
      <c r="IV148" s="203"/>
      <c r="IW148" s="203"/>
      <c r="IX148" s="203"/>
      <c r="IY148" s="203"/>
      <c r="IZ148" s="203"/>
      <c r="JA148" s="203"/>
      <c r="JB148" s="203"/>
      <c r="JC148" s="203"/>
      <c r="JD148" s="203"/>
      <c r="JE148" s="203"/>
      <c r="JF148" s="203"/>
      <c r="JG148" s="203"/>
      <c r="JH148" s="203"/>
      <c r="JI148" s="203"/>
      <c r="JJ148" s="203"/>
      <c r="JK148" s="203"/>
      <c r="JL148" s="203"/>
      <c r="JM148" s="203"/>
      <c r="JN148" s="203"/>
      <c r="JO148" s="203"/>
      <c r="JP148" s="203"/>
      <c r="JQ148" s="203"/>
      <c r="JR148" s="203"/>
      <c r="JS148" s="203"/>
      <c r="JT148" s="203"/>
      <c r="JU148" s="203"/>
      <c r="JV148" s="203"/>
      <c r="JW148" s="203"/>
      <c r="JX148" s="203"/>
      <c r="JY148" s="203"/>
      <c r="JZ148" s="203"/>
      <c r="KA148" s="203"/>
      <c r="KB148" s="203"/>
      <c r="KC148" s="203"/>
      <c r="KD148" s="203"/>
      <c r="KE148" s="203"/>
      <c r="KF148" s="203"/>
      <c r="KG148" s="203"/>
      <c r="KH148" s="203"/>
      <c r="KI148" s="203"/>
      <c r="KJ148" s="203"/>
      <c r="KK148" s="203"/>
      <c r="KL148" s="203"/>
      <c r="KM148" s="203"/>
      <c r="KN148" s="203"/>
      <c r="KO148" s="203"/>
      <c r="KP148" s="203"/>
      <c r="KQ148" s="203"/>
      <c r="KR148" s="203"/>
      <c r="KS148" s="203"/>
      <c r="KT148" s="203"/>
      <c r="KU148" s="203"/>
      <c r="KV148" s="203"/>
      <c r="KW148" s="203"/>
      <c r="KX148" s="203"/>
      <c r="KY148" s="203"/>
      <c r="KZ148" s="203"/>
      <c r="LA148" s="203"/>
      <c r="LB148" s="203"/>
      <c r="LC148" s="203"/>
      <c r="LD148" s="203"/>
      <c r="LE148" s="203"/>
      <c r="LF148" s="203"/>
      <c r="LG148" s="203"/>
      <c r="LH148" s="203"/>
      <c r="LI148" s="203"/>
      <c r="LJ148" s="203"/>
      <c r="LK148" s="203"/>
      <c r="LL148" s="203"/>
      <c r="LM148" s="203"/>
      <c r="LN148" s="203"/>
      <c r="LO148" s="203"/>
      <c r="LP148" s="203"/>
      <c r="LQ148" s="203"/>
      <c r="LR148" s="203"/>
      <c r="LS148" s="203"/>
      <c r="LT148" s="203"/>
      <c r="LU148" s="203"/>
      <c r="LV148" s="203"/>
      <c r="LW148" s="203"/>
      <c r="LX148" s="203"/>
      <c r="LY148" s="203"/>
      <c r="LZ148" s="203"/>
      <c r="MA148" s="203"/>
      <c r="MB148" s="203"/>
      <c r="MC148" s="203"/>
      <c r="MD148" s="203"/>
      <c r="ME148" s="203"/>
      <c r="MF148" s="203"/>
      <c r="MG148" s="203"/>
      <c r="MH148" s="203"/>
      <c r="MI148" s="203"/>
      <c r="MJ148" s="203"/>
      <c r="MK148" s="203"/>
      <c r="ML148" s="203"/>
      <c r="MM148" s="203"/>
      <c r="MN148" s="203"/>
      <c r="MO148" s="203"/>
      <c r="MP148" s="203"/>
      <c r="MQ148" s="203"/>
      <c r="MR148" s="203"/>
      <c r="MS148" s="203"/>
      <c r="MT148" s="203"/>
      <c r="MU148" s="203"/>
      <c r="MV148" s="203"/>
      <c r="MW148" s="203"/>
      <c r="MX148" s="203"/>
      <c r="MY148" s="203"/>
      <c r="MZ148" s="203"/>
      <c r="NA148" s="203"/>
      <c r="NB148" s="203"/>
      <c r="NC148" s="203"/>
      <c r="ND148" s="203"/>
      <c r="NE148" s="203"/>
      <c r="NF148" s="203"/>
      <c r="NG148" s="203"/>
      <c r="NH148" s="203"/>
      <c r="NI148" s="203"/>
      <c r="NJ148" s="203"/>
      <c r="NK148" s="203"/>
      <c r="NL148" s="203"/>
      <c r="NM148" s="203"/>
      <c r="NN148" s="203"/>
      <c r="NO148" s="203"/>
      <c r="NP148" s="203"/>
      <c r="NQ148" s="203"/>
      <c r="NR148" s="203"/>
      <c r="NS148" s="203"/>
      <c r="NT148" s="203"/>
      <c r="NU148" s="203"/>
      <c r="NV148" s="203"/>
      <c r="NW148" s="203"/>
      <c r="NX148" s="203"/>
      <c r="NY148" s="203"/>
      <c r="NZ148" s="203"/>
      <c r="OA148" s="203"/>
      <c r="OB148" s="203"/>
      <c r="OC148" s="203"/>
      <c r="OD148" s="203"/>
      <c r="OE148" s="203"/>
      <c r="OF148" s="203"/>
      <c r="OG148" s="203"/>
      <c r="OH148" s="203"/>
      <c r="OI148" s="203"/>
      <c r="OJ148" s="203"/>
      <c r="OK148" s="203"/>
      <c r="OL148" s="203"/>
      <c r="OM148" s="203"/>
      <c r="ON148" s="203"/>
      <c r="OO148" s="203"/>
      <c r="OP148" s="203"/>
      <c r="OQ148" s="203"/>
      <c r="OR148" s="203"/>
      <c r="OS148" s="203"/>
      <c r="OT148" s="203"/>
      <c r="OU148" s="203"/>
      <c r="OV148" s="203"/>
      <c r="OW148" s="203"/>
      <c r="OX148" s="203"/>
      <c r="OY148" s="203"/>
      <c r="OZ148" s="203"/>
      <c r="PA148" s="203"/>
      <c r="PB148" s="203"/>
      <c r="PC148" s="203"/>
      <c r="PD148" s="203"/>
      <c r="PE148" s="203"/>
      <c r="PF148" s="203"/>
      <c r="PG148" s="203"/>
      <c r="PH148" s="203"/>
      <c r="PI148" s="203"/>
      <c r="PJ148" s="203"/>
      <c r="PK148" s="203"/>
      <c r="PL148" s="203"/>
      <c r="PM148" s="203"/>
      <c r="PN148" s="203"/>
      <c r="PO148" s="203"/>
      <c r="PP148" s="203"/>
      <c r="PQ148" s="203"/>
      <c r="PR148" s="203"/>
      <c r="PS148" s="203"/>
      <c r="PT148" s="203"/>
      <c r="PU148" s="203"/>
      <c r="PV148" s="203"/>
      <c r="PW148" s="203"/>
      <c r="PX148" s="203"/>
      <c r="PY148" s="203"/>
      <c r="PZ148" s="203"/>
      <c r="QA148" s="203"/>
      <c r="QB148" s="203"/>
      <c r="QC148" s="203"/>
      <c r="QD148" s="203"/>
      <c r="QE148" s="203"/>
      <c r="QF148" s="203"/>
      <c r="QG148" s="203"/>
      <c r="QH148" s="203"/>
      <c r="QI148" s="203"/>
      <c r="QJ148" s="203"/>
      <c r="QK148" s="203"/>
      <c r="QL148" s="203"/>
      <c r="QM148" s="203"/>
      <c r="QN148" s="203"/>
      <c r="QO148" s="203"/>
      <c r="QP148" s="203"/>
      <c r="QQ148" s="203"/>
      <c r="QR148" s="203"/>
      <c r="QS148" s="203"/>
      <c r="QT148" s="203"/>
      <c r="QU148" s="203"/>
      <c r="QV148" s="203"/>
      <c r="QW148" s="203"/>
      <c r="QX148" s="203"/>
      <c r="QY148" s="203"/>
      <c r="QZ148" s="203"/>
      <c r="RA148" s="203"/>
      <c r="RB148" s="203"/>
      <c r="RC148" s="203"/>
      <c r="RD148" s="203"/>
      <c r="RE148" s="203"/>
      <c r="RF148" s="203"/>
      <c r="RG148" s="203"/>
      <c r="RH148" s="203"/>
      <c r="RI148" s="203"/>
      <c r="RJ148" s="203"/>
      <c r="RK148" s="203"/>
      <c r="RL148" s="203"/>
      <c r="RM148" s="203"/>
      <c r="RN148" s="203"/>
      <c r="RO148" s="203"/>
      <c r="RP148" s="203"/>
      <c r="RQ148" s="203"/>
      <c r="RR148" s="203"/>
      <c r="RS148" s="203"/>
      <c r="RT148" s="203"/>
      <c r="RU148" s="203"/>
      <c r="RV148" s="203"/>
      <c r="RW148" s="203"/>
      <c r="RX148" s="203"/>
      <c r="RY148" s="203"/>
      <c r="RZ148" s="203"/>
      <c r="SA148" s="203"/>
      <c r="SB148" s="203"/>
      <c r="SC148" s="203"/>
      <c r="SD148" s="203"/>
      <c r="SE148" s="203"/>
      <c r="SF148" s="203"/>
      <c r="SG148" s="203"/>
      <c r="SH148" s="203"/>
      <c r="SI148" s="203"/>
      <c r="SJ148" s="203"/>
      <c r="SK148" s="203"/>
      <c r="SL148" s="203"/>
      <c r="SM148" s="203"/>
      <c r="SN148" s="203"/>
      <c r="SO148" s="203"/>
      <c r="SP148" s="203"/>
      <c r="SQ148" s="203"/>
      <c r="SR148" s="203"/>
      <c r="SS148" s="203"/>
      <c r="ST148" s="203"/>
      <c r="SU148" s="203"/>
      <c r="SV148" s="203"/>
      <c r="SW148" s="203"/>
      <c r="SX148" s="203"/>
      <c r="SY148" s="203"/>
      <c r="SZ148" s="203"/>
      <c r="TA148" s="203"/>
      <c r="TB148" s="203"/>
      <c r="TC148" s="203"/>
      <c r="TD148" s="203"/>
      <c r="TE148" s="203"/>
      <c r="TF148" s="203"/>
      <c r="TG148" s="203"/>
      <c r="TH148" s="203"/>
      <c r="TI148" s="203"/>
      <c r="TJ148" s="203"/>
      <c r="TK148" s="203"/>
      <c r="TL148" s="203"/>
      <c r="TM148" s="203"/>
      <c r="TN148" s="203"/>
      <c r="TO148" s="203"/>
      <c r="TP148" s="203"/>
      <c r="TQ148" s="203"/>
      <c r="TR148" s="203"/>
      <c r="TS148" s="203"/>
      <c r="TT148" s="203"/>
      <c r="TU148" s="203"/>
      <c r="TV148" s="203"/>
      <c r="TW148" s="203"/>
      <c r="TX148" s="203"/>
      <c r="TY148" s="203"/>
      <c r="TZ148" s="203"/>
      <c r="UA148" s="203"/>
      <c r="UB148" s="203"/>
      <c r="UC148" s="203"/>
      <c r="UD148" s="203"/>
      <c r="UE148" s="203"/>
      <c r="UF148" s="203"/>
      <c r="UG148" s="203"/>
      <c r="UH148" s="203"/>
      <c r="UI148" s="203"/>
      <c r="UJ148" s="203"/>
      <c r="UK148" s="203"/>
      <c r="UL148" s="203"/>
      <c r="UM148" s="203"/>
      <c r="UN148" s="203"/>
      <c r="UO148" s="203"/>
      <c r="UP148" s="203"/>
      <c r="UQ148" s="203"/>
      <c r="UR148" s="203"/>
      <c r="US148" s="203"/>
      <c r="UT148" s="203"/>
      <c r="UU148" s="203"/>
      <c r="UV148" s="203"/>
      <c r="UW148" s="203"/>
      <c r="UX148" s="203"/>
      <c r="UY148" s="203"/>
      <c r="UZ148" s="203"/>
      <c r="VA148" s="203"/>
      <c r="VB148" s="203"/>
      <c r="VC148" s="203"/>
      <c r="VD148" s="203"/>
      <c r="VE148" s="203"/>
      <c r="VF148" s="203"/>
      <c r="VG148" s="203"/>
      <c r="VH148" s="203"/>
      <c r="VI148" s="203"/>
      <c r="VJ148" s="203"/>
      <c r="VK148" s="203"/>
      <c r="VL148" s="203"/>
      <c r="VM148" s="203"/>
      <c r="VN148" s="203"/>
      <c r="VO148" s="203"/>
      <c r="VP148" s="203"/>
      <c r="VQ148" s="203"/>
      <c r="VR148" s="203"/>
      <c r="VS148" s="203"/>
      <c r="VT148" s="203"/>
      <c r="VU148" s="203"/>
      <c r="VV148" s="203"/>
      <c r="VW148" s="203"/>
      <c r="VX148" s="203"/>
      <c r="VY148" s="203"/>
      <c r="VZ148" s="203"/>
      <c r="WA148" s="203"/>
      <c r="WB148" s="203"/>
      <c r="WC148" s="203"/>
      <c r="WD148" s="203"/>
      <c r="WE148" s="203"/>
      <c r="WF148" s="203"/>
      <c r="WG148" s="203"/>
      <c r="WH148" s="203"/>
      <c r="WI148" s="203"/>
      <c r="WJ148" s="203"/>
      <c r="WK148" s="203"/>
      <c r="WL148" s="203"/>
      <c r="WM148" s="203"/>
      <c r="WN148" s="203"/>
      <c r="WO148" s="203"/>
      <c r="WP148" s="203"/>
      <c r="WQ148" s="203"/>
      <c r="WR148" s="203"/>
      <c r="WS148" s="203"/>
      <c r="WT148" s="203"/>
      <c r="WU148" s="203"/>
      <c r="WV148" s="203"/>
      <c r="WW148" s="203"/>
      <c r="WX148" s="203"/>
      <c r="WY148" s="203"/>
      <c r="WZ148" s="203"/>
      <c r="XA148" s="203"/>
      <c r="XB148" s="203"/>
      <c r="XC148" s="203"/>
      <c r="XD148" s="203"/>
      <c r="XE148" s="203"/>
      <c r="XF148" s="203"/>
      <c r="XG148" s="203"/>
      <c r="XH148" s="203"/>
      <c r="XI148" s="203"/>
      <c r="XJ148" s="203"/>
      <c r="XK148" s="203"/>
      <c r="XL148" s="203"/>
      <c r="XM148" s="203"/>
      <c r="XN148" s="203"/>
      <c r="XO148" s="203"/>
      <c r="XP148" s="203"/>
      <c r="XQ148" s="203"/>
      <c r="XR148" s="203"/>
      <c r="XS148" s="203"/>
      <c r="XT148" s="203"/>
      <c r="XU148" s="203"/>
      <c r="XV148" s="203"/>
      <c r="XW148" s="203"/>
      <c r="XX148" s="203"/>
      <c r="XY148" s="203"/>
      <c r="XZ148" s="203"/>
      <c r="YA148" s="203"/>
      <c r="YB148" s="203"/>
      <c r="YC148" s="203"/>
      <c r="YD148" s="203"/>
      <c r="YE148" s="203"/>
      <c r="YF148" s="203"/>
      <c r="YG148" s="203"/>
      <c r="YH148" s="203"/>
      <c r="YI148" s="203"/>
      <c r="YJ148" s="203"/>
      <c r="YK148" s="203"/>
      <c r="YL148" s="203"/>
      <c r="YM148" s="203"/>
      <c r="YN148" s="203"/>
      <c r="YO148" s="203"/>
      <c r="YP148" s="203"/>
      <c r="YQ148" s="203"/>
      <c r="YR148" s="203"/>
      <c r="YS148" s="203"/>
      <c r="YT148" s="203"/>
      <c r="YU148" s="203"/>
      <c r="YV148" s="203"/>
      <c r="YW148" s="203"/>
      <c r="YX148" s="203"/>
      <c r="YY148" s="203"/>
      <c r="YZ148" s="203"/>
      <c r="ZA148" s="203"/>
      <c r="ZB148" s="203"/>
      <c r="ZC148" s="203"/>
      <c r="ZD148" s="203"/>
      <c r="ZE148" s="203"/>
      <c r="ZF148" s="203"/>
      <c r="ZG148" s="203"/>
      <c r="ZH148" s="203"/>
      <c r="ZI148" s="203"/>
      <c r="ZJ148" s="203"/>
      <c r="ZK148" s="203"/>
      <c r="ZL148" s="203"/>
      <c r="ZM148" s="203"/>
      <c r="ZN148" s="203"/>
      <c r="ZO148" s="203"/>
      <c r="ZP148" s="203"/>
      <c r="ZQ148" s="203"/>
      <c r="ZR148" s="203"/>
      <c r="ZS148" s="203"/>
      <c r="ZT148" s="203"/>
      <c r="ZU148" s="203"/>
      <c r="ZV148" s="203"/>
      <c r="ZW148" s="203"/>
      <c r="ZX148" s="203"/>
      <c r="ZY148" s="203"/>
      <c r="ZZ148" s="203"/>
      <c r="AAA148" s="203"/>
      <c r="AAB148" s="203"/>
      <c r="AAC148" s="203"/>
      <c r="AAD148" s="203"/>
      <c r="AAE148" s="203"/>
      <c r="AAF148" s="203"/>
      <c r="AAG148" s="203"/>
      <c r="AAH148" s="203"/>
      <c r="AAI148" s="203"/>
      <c r="AAJ148" s="203"/>
      <c r="AAK148" s="203"/>
      <c r="AAL148" s="203"/>
      <c r="AAM148" s="203"/>
      <c r="AAN148" s="203"/>
      <c r="AAO148" s="203"/>
      <c r="AAP148" s="203"/>
      <c r="AAQ148" s="203"/>
      <c r="AAR148" s="203"/>
      <c r="AAS148" s="203"/>
      <c r="AAT148" s="203"/>
      <c r="AAU148" s="203"/>
      <c r="AAV148" s="203"/>
      <c r="AAW148" s="203"/>
      <c r="AAX148" s="203"/>
      <c r="AAY148" s="203"/>
      <c r="AAZ148" s="203"/>
      <c r="ABA148" s="203"/>
      <c r="ABB148" s="203"/>
      <c r="ABC148" s="203"/>
      <c r="ABD148" s="203"/>
      <c r="ABE148" s="203"/>
      <c r="ABF148" s="203"/>
      <c r="ABG148" s="203"/>
      <c r="ABH148" s="203"/>
      <c r="ABI148" s="203"/>
      <c r="ABJ148" s="203"/>
      <c r="ABK148" s="203"/>
      <c r="ABL148" s="203"/>
      <c r="ABM148" s="203"/>
      <c r="ABN148" s="203"/>
      <c r="ABO148" s="203"/>
      <c r="ABP148" s="203"/>
      <c r="ABQ148" s="203"/>
      <c r="ABR148" s="203"/>
      <c r="ABS148" s="203"/>
      <c r="ABT148" s="203"/>
      <c r="ABU148" s="203"/>
      <c r="ABV148" s="203"/>
      <c r="ABW148" s="203"/>
      <c r="ABX148" s="203"/>
      <c r="ABY148" s="203"/>
      <c r="ABZ148" s="203"/>
      <c r="ACA148" s="203"/>
      <c r="ACB148" s="203"/>
      <c r="ACC148" s="203"/>
      <c r="ACD148" s="203"/>
      <c r="ACE148" s="203"/>
      <c r="ACF148" s="203"/>
      <c r="ACG148" s="203"/>
      <c r="ACH148" s="203"/>
      <c r="ACI148" s="203"/>
      <c r="ACJ148" s="203"/>
      <c r="ACK148" s="203"/>
      <c r="ACL148" s="203"/>
      <c r="ACM148" s="203"/>
      <c r="ACN148" s="203"/>
      <c r="ACO148" s="203"/>
      <c r="ACP148" s="203"/>
      <c r="ACQ148" s="203"/>
      <c r="ACR148" s="203"/>
      <c r="ACS148" s="203"/>
      <c r="ACT148" s="203"/>
      <c r="ACU148" s="203"/>
      <c r="ACV148" s="203"/>
      <c r="ACW148" s="203"/>
      <c r="ACX148" s="203"/>
      <c r="ACY148" s="203"/>
      <c r="ACZ148" s="203"/>
      <c r="ADA148" s="203"/>
      <c r="ADB148" s="203"/>
      <c r="ADC148" s="203"/>
      <c r="ADD148" s="203"/>
      <c r="ADE148" s="203"/>
      <c r="ADF148" s="203"/>
      <c r="ADG148" s="203"/>
      <c r="ADH148" s="203"/>
      <c r="ADI148" s="203"/>
      <c r="ADJ148" s="203"/>
      <c r="ADK148" s="203"/>
      <c r="ADL148" s="203"/>
      <c r="ADM148" s="203"/>
      <c r="ADN148" s="203"/>
      <c r="ADO148" s="203"/>
      <c r="ADP148" s="203"/>
      <c r="ADQ148" s="203"/>
      <c r="ADR148" s="203"/>
      <c r="ADS148" s="203"/>
      <c r="ADT148" s="203"/>
      <c r="ADU148" s="203"/>
      <c r="ADV148" s="203"/>
      <c r="ADW148" s="203"/>
      <c r="ADX148" s="203"/>
      <c r="ADY148" s="203"/>
      <c r="ADZ148" s="203"/>
      <c r="AEA148" s="203"/>
      <c r="AEB148" s="203"/>
      <c r="AEC148" s="203"/>
      <c r="AED148" s="203"/>
      <c r="AEE148" s="203"/>
      <c r="AEF148" s="203"/>
      <c r="AEG148" s="203"/>
      <c r="AEH148" s="203"/>
      <c r="AEI148" s="203"/>
      <c r="AEJ148" s="203"/>
      <c r="AEK148" s="203"/>
      <c r="AEL148" s="203"/>
      <c r="AEM148" s="203"/>
      <c r="AEN148" s="203"/>
      <c r="AEO148" s="203"/>
      <c r="AEP148" s="203"/>
      <c r="AEQ148" s="203"/>
      <c r="AER148" s="203"/>
      <c r="AES148" s="203"/>
      <c r="AET148" s="203"/>
      <c r="AEU148" s="203"/>
      <c r="AEV148" s="203"/>
      <c r="AEW148" s="203"/>
      <c r="AEX148" s="203"/>
      <c r="AEY148" s="203"/>
      <c r="AEZ148" s="203"/>
      <c r="AFA148" s="203"/>
      <c r="AFB148" s="203"/>
      <c r="AFC148" s="203"/>
      <c r="AFD148" s="203"/>
      <c r="AFE148" s="203"/>
      <c r="AFF148" s="203"/>
      <c r="AFG148" s="203"/>
      <c r="AFH148" s="203"/>
      <c r="AFI148" s="203"/>
      <c r="AFJ148" s="203"/>
      <c r="AFK148" s="203"/>
      <c r="AFL148" s="203"/>
      <c r="AFM148" s="203"/>
      <c r="AFN148" s="203"/>
      <c r="AFO148" s="203"/>
      <c r="AFP148" s="203"/>
      <c r="AFQ148" s="203"/>
      <c r="AFR148" s="203"/>
      <c r="AFS148" s="203"/>
      <c r="AFT148" s="203"/>
      <c r="AFU148" s="203"/>
      <c r="AFV148" s="203"/>
      <c r="AFW148" s="203"/>
      <c r="AFX148" s="203"/>
      <c r="AFY148" s="203"/>
      <c r="AFZ148" s="203"/>
      <c r="AGA148" s="203"/>
      <c r="AGB148" s="203"/>
      <c r="AGC148" s="203"/>
      <c r="AGD148" s="203"/>
      <c r="AGE148" s="203"/>
      <c r="AGF148" s="203"/>
      <c r="AGG148" s="203"/>
      <c r="AGH148" s="203"/>
      <c r="AGI148" s="203"/>
      <c r="AGJ148" s="203"/>
      <c r="AGK148" s="203"/>
      <c r="AGL148" s="203"/>
      <c r="AGM148" s="203"/>
      <c r="AGN148" s="203"/>
      <c r="AGO148" s="203"/>
      <c r="AGP148" s="203"/>
      <c r="AGQ148" s="203"/>
      <c r="AGR148" s="203"/>
      <c r="AGS148" s="203"/>
      <c r="AGT148" s="203"/>
      <c r="AGU148" s="203"/>
      <c r="AGV148" s="203"/>
      <c r="AGW148" s="203"/>
      <c r="AGX148" s="203"/>
      <c r="AGY148" s="203"/>
      <c r="AGZ148" s="203"/>
      <c r="AHA148" s="203"/>
      <c r="AHB148" s="203"/>
      <c r="AHC148" s="203"/>
      <c r="AHD148" s="203"/>
      <c r="AHE148" s="203"/>
      <c r="AHF148" s="203"/>
      <c r="AHG148" s="203"/>
      <c r="AHH148" s="203"/>
      <c r="AHI148" s="203"/>
      <c r="AHJ148" s="203"/>
      <c r="AHK148" s="203"/>
      <c r="AHL148" s="203"/>
      <c r="AHM148" s="203"/>
      <c r="AHN148" s="203"/>
      <c r="AHO148" s="203"/>
      <c r="AHP148" s="203"/>
      <c r="AHQ148" s="203"/>
      <c r="AHR148" s="203"/>
      <c r="AHS148" s="203"/>
      <c r="AHT148" s="203"/>
      <c r="AHU148" s="203"/>
      <c r="AHV148" s="203"/>
      <c r="AHW148" s="203"/>
      <c r="AHX148" s="203"/>
      <c r="AHY148" s="203"/>
      <c r="AHZ148" s="203"/>
      <c r="AIA148" s="203"/>
      <c r="AIB148" s="203"/>
      <c r="AIC148" s="203"/>
      <c r="AID148" s="203"/>
      <c r="AIE148" s="203"/>
      <c r="AIF148" s="203"/>
      <c r="AIG148" s="203"/>
      <c r="AIH148" s="203"/>
      <c r="AII148" s="203"/>
      <c r="AIJ148" s="203"/>
      <c r="AIK148" s="203"/>
      <c r="AIL148" s="203"/>
      <c r="AIM148" s="203"/>
      <c r="AIN148" s="203"/>
      <c r="AIO148" s="203"/>
      <c r="AIP148" s="203"/>
      <c r="AIQ148" s="203"/>
      <c r="AIR148" s="203"/>
      <c r="AIS148" s="203"/>
      <c r="AIT148" s="203"/>
      <c r="AIU148" s="203"/>
      <c r="AIV148" s="203"/>
      <c r="AIW148" s="203"/>
      <c r="AIX148" s="203"/>
      <c r="AIY148" s="203"/>
      <c r="AIZ148" s="203"/>
      <c r="AJA148" s="203"/>
      <c r="AJB148" s="203"/>
      <c r="AJC148" s="203"/>
      <c r="AJD148" s="203"/>
      <c r="AJE148" s="203"/>
      <c r="AJF148" s="203"/>
      <c r="AJG148" s="203"/>
      <c r="AJH148" s="203"/>
      <c r="AJI148" s="203"/>
      <c r="AJJ148" s="203"/>
      <c r="AJK148" s="203"/>
      <c r="AJL148" s="203"/>
      <c r="AJM148" s="203"/>
      <c r="AJN148" s="203"/>
      <c r="AJO148" s="203"/>
      <c r="AJP148" s="203"/>
      <c r="AJQ148" s="203"/>
      <c r="AJR148" s="203"/>
      <c r="AJS148" s="203"/>
      <c r="AJT148" s="203"/>
      <c r="AJU148" s="203"/>
      <c r="AJV148" s="203"/>
      <c r="AJW148" s="203"/>
      <c r="AJX148" s="203"/>
      <c r="AJY148" s="203"/>
      <c r="AJZ148" s="203"/>
      <c r="AKA148" s="203"/>
      <c r="AKB148" s="203"/>
      <c r="AKC148" s="203"/>
      <c r="AKD148" s="203"/>
      <c r="AKE148" s="203"/>
      <c r="AKF148" s="203"/>
      <c r="AKG148" s="203"/>
      <c r="AKH148" s="203"/>
      <c r="AKI148" s="203"/>
      <c r="AKJ148" s="203"/>
      <c r="AKK148" s="203"/>
      <c r="AKL148" s="203"/>
      <c r="AKM148" s="203"/>
      <c r="AKN148" s="203"/>
      <c r="AKO148" s="203"/>
      <c r="AKP148" s="203"/>
      <c r="AKQ148" s="203"/>
      <c r="AKR148" s="203"/>
      <c r="AKS148" s="203"/>
      <c r="AKT148" s="203"/>
      <c r="AKU148" s="203"/>
      <c r="AKV148" s="203"/>
      <c r="AKW148" s="203"/>
      <c r="AKX148" s="203"/>
      <c r="AKY148" s="203"/>
      <c r="AKZ148" s="203"/>
      <c r="ALA148" s="203"/>
      <c r="ALB148" s="203"/>
      <c r="ALC148" s="203"/>
      <c r="ALD148" s="203"/>
      <c r="ALE148" s="203"/>
      <c r="ALF148" s="203"/>
      <c r="ALG148" s="203"/>
      <c r="ALH148" s="203"/>
      <c r="ALI148" s="203"/>
      <c r="ALJ148" s="203"/>
      <c r="ALK148" s="203"/>
      <c r="ALL148" s="203"/>
      <c r="ALM148" s="203"/>
      <c r="ALN148" s="203"/>
      <c r="ALO148" s="203"/>
      <c r="ALP148" s="203"/>
      <c r="ALQ148" s="203"/>
      <c r="ALR148" s="203"/>
      <c r="ALS148" s="203"/>
      <c r="ALT148" s="203"/>
      <c r="ALU148" s="203"/>
      <c r="ALV148" s="203"/>
      <c r="ALW148" s="203"/>
      <c r="ALX148" s="203"/>
      <c r="ALY148" s="203"/>
      <c r="ALZ148" s="203"/>
      <c r="AMA148" s="203"/>
      <c r="AMB148" s="203"/>
      <c r="AMC148" s="203"/>
      <c r="AMD148" s="203"/>
      <c r="AME148" s="203"/>
      <c r="AMF148" s="203"/>
      <c r="AMG148" s="203"/>
      <c r="AMH148" s="203"/>
      <c r="AMI148" s="203"/>
      <c r="AMJ148" s="203"/>
      <c r="AMK148" s="203"/>
      <c r="AML148" s="203"/>
      <c r="AMM148" s="203"/>
      <c r="AMN148" s="203"/>
      <c r="AMO148" s="203"/>
      <c r="AMP148" s="203"/>
      <c r="AMQ148" s="203"/>
      <c r="AMR148" s="203"/>
      <c r="AMS148" s="203"/>
      <c r="AMT148" s="203"/>
      <c r="AMU148" s="203"/>
      <c r="AMV148" s="203"/>
      <c r="AMW148" s="203"/>
      <c r="AMX148" s="203"/>
      <c r="AMY148" s="203"/>
      <c r="AMZ148" s="203"/>
      <c r="ANA148" s="203"/>
      <c r="ANB148" s="203"/>
      <c r="ANC148" s="203"/>
      <c r="AND148" s="203"/>
      <c r="ANE148" s="203"/>
      <c r="ANF148" s="203"/>
      <c r="ANG148" s="203"/>
      <c r="ANH148" s="203"/>
      <c r="ANI148" s="203"/>
      <c r="ANJ148" s="203"/>
      <c r="ANK148" s="203"/>
      <c r="ANL148" s="203"/>
      <c r="ANM148" s="203"/>
      <c r="ANN148" s="203"/>
      <c r="ANO148" s="203"/>
      <c r="ANP148" s="203"/>
      <c r="ANQ148" s="203"/>
      <c r="ANR148" s="203"/>
      <c r="ANS148" s="203"/>
      <c r="ANT148" s="203"/>
      <c r="ANU148" s="203"/>
      <c r="ANV148" s="203"/>
      <c r="ANW148" s="203"/>
      <c r="ANX148" s="203"/>
      <c r="ANY148" s="203"/>
      <c r="ANZ148" s="203"/>
      <c r="AOA148" s="203"/>
      <c r="AOB148" s="203"/>
      <c r="AOC148" s="203"/>
      <c r="AOD148" s="203"/>
      <c r="AOE148" s="203"/>
      <c r="AOF148" s="203"/>
      <c r="AOG148" s="203"/>
      <c r="AOH148" s="203"/>
      <c r="AOI148" s="203"/>
      <c r="AOJ148" s="203"/>
      <c r="AOK148" s="203"/>
      <c r="AOL148" s="203"/>
      <c r="AOM148" s="203"/>
      <c r="AON148" s="203"/>
      <c r="AOO148" s="203"/>
      <c r="AOP148" s="203"/>
      <c r="AOQ148" s="203"/>
      <c r="AOR148" s="203"/>
      <c r="AOS148" s="203"/>
      <c r="AOT148" s="203"/>
      <c r="AOU148" s="203"/>
      <c r="AOV148" s="203"/>
      <c r="AOW148" s="203"/>
      <c r="AOX148" s="203"/>
      <c r="AOY148" s="203"/>
      <c r="AOZ148" s="203"/>
      <c r="APA148" s="203"/>
      <c r="APB148" s="203"/>
      <c r="APC148" s="203"/>
      <c r="APD148" s="203"/>
      <c r="APE148" s="203"/>
      <c r="APF148" s="203"/>
      <c r="APG148" s="203"/>
      <c r="APH148" s="203"/>
      <c r="API148" s="203"/>
      <c r="APJ148" s="203"/>
      <c r="APK148" s="203"/>
      <c r="APL148" s="203"/>
      <c r="APM148" s="203"/>
      <c r="APN148" s="203"/>
      <c r="APO148" s="203"/>
      <c r="APP148" s="203"/>
      <c r="APQ148" s="203"/>
      <c r="APR148" s="203"/>
      <c r="APS148" s="203"/>
      <c r="APT148" s="203"/>
      <c r="APU148" s="203"/>
      <c r="APV148" s="203"/>
      <c r="APW148" s="203"/>
      <c r="APX148" s="203"/>
      <c r="APY148" s="203"/>
      <c r="APZ148" s="203"/>
      <c r="AQA148" s="203"/>
      <c r="AQB148" s="203"/>
      <c r="AQC148" s="203"/>
      <c r="AQD148" s="203"/>
      <c r="AQE148" s="203"/>
      <c r="AQF148" s="203"/>
      <c r="AQG148" s="203"/>
      <c r="AQH148" s="203"/>
      <c r="AQI148" s="203"/>
      <c r="AQJ148" s="203"/>
      <c r="AQK148" s="203"/>
      <c r="AQL148" s="203"/>
      <c r="AQM148" s="203"/>
      <c r="AQN148" s="203"/>
      <c r="AQO148" s="203"/>
      <c r="AQP148" s="203"/>
      <c r="AQQ148" s="203"/>
      <c r="AQR148" s="203"/>
      <c r="AQS148" s="203"/>
      <c r="AQT148" s="203"/>
      <c r="AQU148" s="203"/>
      <c r="AQV148" s="203"/>
      <c r="AQW148" s="203"/>
      <c r="AQX148" s="203"/>
      <c r="AQY148" s="203"/>
      <c r="AQZ148" s="203"/>
      <c r="ARA148" s="203"/>
      <c r="ARB148" s="203"/>
      <c r="ARC148" s="203"/>
      <c r="ARD148" s="203"/>
      <c r="ARE148" s="203"/>
      <c r="ARF148" s="203"/>
      <c r="ARG148" s="203"/>
      <c r="ARH148" s="203"/>
      <c r="ARI148" s="203"/>
      <c r="ARJ148" s="203"/>
      <c r="ARK148" s="203"/>
      <c r="ARL148" s="203"/>
      <c r="ARM148" s="203"/>
      <c r="ARN148" s="203"/>
      <c r="ARO148" s="203"/>
      <c r="ARP148" s="203"/>
      <c r="ARQ148" s="203"/>
      <c r="ARR148" s="203"/>
      <c r="ARS148" s="203"/>
      <c r="ART148" s="203"/>
      <c r="ARU148" s="203"/>
      <c r="ARV148" s="203"/>
      <c r="ARW148" s="203"/>
      <c r="ARX148" s="203"/>
      <c r="ARY148" s="203"/>
      <c r="ARZ148" s="203"/>
      <c r="ASA148" s="203"/>
      <c r="ASB148" s="203"/>
      <c r="ASC148" s="203"/>
      <c r="ASD148" s="203"/>
      <c r="ASE148" s="203"/>
      <c r="ASF148" s="203"/>
      <c r="ASG148" s="203"/>
      <c r="ASH148" s="203"/>
      <c r="ASI148" s="203"/>
      <c r="ASJ148" s="203"/>
      <c r="ASK148" s="203"/>
      <c r="ASL148" s="203"/>
      <c r="ASM148" s="203"/>
      <c r="ASN148" s="203"/>
      <c r="ASO148" s="203"/>
      <c r="ASP148" s="203"/>
      <c r="ASQ148" s="203"/>
      <c r="ASR148" s="203"/>
      <c r="ASS148" s="203"/>
      <c r="AST148" s="203"/>
      <c r="ASU148" s="203"/>
      <c r="ASV148" s="203"/>
      <c r="ASW148" s="203"/>
      <c r="ASX148" s="203"/>
      <c r="ASY148" s="203"/>
      <c r="ASZ148" s="203"/>
      <c r="ATA148" s="203"/>
      <c r="ATB148" s="203"/>
      <c r="ATC148" s="203"/>
      <c r="ATD148" s="203"/>
      <c r="ATE148" s="203"/>
      <c r="ATF148" s="203"/>
      <c r="ATG148" s="203"/>
      <c r="ATH148" s="203"/>
      <c r="ATI148" s="203"/>
      <c r="ATJ148" s="203"/>
      <c r="ATK148" s="203"/>
      <c r="ATL148" s="203"/>
      <c r="ATM148" s="203"/>
      <c r="ATN148" s="203"/>
      <c r="ATO148" s="203"/>
      <c r="ATP148" s="203"/>
      <c r="ATQ148" s="203"/>
      <c r="ATR148" s="203"/>
      <c r="ATS148" s="203"/>
      <c r="ATT148" s="203"/>
      <c r="ATU148" s="203"/>
      <c r="ATV148" s="203"/>
      <c r="ATW148" s="203"/>
      <c r="ATX148" s="203"/>
      <c r="ATY148" s="203"/>
      <c r="ATZ148" s="203"/>
      <c r="AUA148" s="203"/>
      <c r="AUB148" s="203"/>
      <c r="AUC148" s="203"/>
      <c r="AUD148" s="203"/>
      <c r="AUE148" s="203"/>
      <c r="AUF148" s="203"/>
      <c r="AUG148" s="203"/>
      <c r="AUH148" s="203"/>
      <c r="AUI148" s="203"/>
      <c r="AUJ148" s="203"/>
      <c r="AUK148" s="203"/>
      <c r="AUL148" s="203"/>
      <c r="AUM148" s="203"/>
      <c r="AUN148" s="203"/>
      <c r="AUO148" s="203"/>
      <c r="AUP148" s="203"/>
      <c r="AUQ148" s="203"/>
      <c r="AUR148" s="203"/>
      <c r="AUS148" s="203"/>
      <c r="AUT148" s="203"/>
      <c r="AUU148" s="203"/>
      <c r="AUV148" s="203"/>
      <c r="AUW148" s="203"/>
      <c r="AUX148" s="203"/>
      <c r="AUY148" s="203"/>
      <c r="AUZ148" s="203"/>
      <c r="AVA148" s="203"/>
      <c r="AVB148" s="203"/>
      <c r="AVC148" s="203"/>
      <c r="AVD148" s="203"/>
      <c r="AVE148" s="203"/>
      <c r="AVF148" s="203"/>
      <c r="AVG148" s="203"/>
      <c r="AVH148" s="203"/>
      <c r="AVI148" s="203"/>
      <c r="AVJ148" s="203"/>
      <c r="AVK148" s="203"/>
      <c r="AVL148" s="203"/>
      <c r="AVM148" s="203"/>
      <c r="AVN148" s="203"/>
      <c r="AVO148" s="203"/>
      <c r="AVP148" s="203"/>
      <c r="AVQ148" s="203"/>
      <c r="AVR148" s="203"/>
      <c r="AVS148" s="203"/>
      <c r="AVT148" s="203"/>
      <c r="AVU148" s="203"/>
      <c r="AVV148" s="203"/>
      <c r="AVW148" s="203"/>
      <c r="AVX148" s="203"/>
      <c r="AVY148" s="203"/>
      <c r="AVZ148" s="203"/>
      <c r="AWA148" s="203"/>
      <c r="AWB148" s="203"/>
      <c r="AWC148" s="203"/>
      <c r="AWD148" s="203"/>
      <c r="AWE148" s="203"/>
      <c r="AWF148" s="203"/>
      <c r="AWG148" s="203"/>
      <c r="AWH148" s="203"/>
      <c r="AWI148" s="203"/>
      <c r="AWJ148" s="203"/>
      <c r="AWK148" s="203"/>
      <c r="AWL148" s="203"/>
      <c r="AWM148" s="203"/>
      <c r="AWN148" s="203"/>
      <c r="AWO148" s="203"/>
      <c r="AWP148" s="203"/>
      <c r="AWQ148" s="203"/>
      <c r="AWR148" s="203"/>
      <c r="AWS148" s="203"/>
      <c r="AWT148" s="203"/>
      <c r="AWU148" s="203"/>
      <c r="AWV148" s="203"/>
      <c r="AWW148" s="203"/>
      <c r="AWX148" s="203"/>
      <c r="AWY148" s="203"/>
      <c r="AWZ148" s="203"/>
      <c r="AXA148" s="203"/>
      <c r="AXB148" s="203"/>
      <c r="AXC148" s="203"/>
      <c r="AXD148" s="203"/>
      <c r="AXE148" s="203"/>
      <c r="AXF148" s="203"/>
      <c r="AXG148" s="203"/>
      <c r="AXH148" s="203"/>
      <c r="AXI148" s="203"/>
      <c r="AXJ148" s="203"/>
      <c r="AXK148" s="203"/>
      <c r="AXL148" s="203"/>
      <c r="AXM148" s="203"/>
      <c r="AXN148" s="203"/>
      <c r="AXO148" s="203"/>
      <c r="AXP148" s="203"/>
      <c r="AXQ148" s="203"/>
      <c r="AXR148" s="203"/>
      <c r="AXS148" s="203"/>
      <c r="AXT148" s="203"/>
      <c r="AXU148" s="203"/>
      <c r="AXV148" s="203"/>
      <c r="AXW148" s="203"/>
      <c r="AXX148" s="203"/>
      <c r="AXY148" s="203"/>
      <c r="AXZ148" s="203"/>
      <c r="AYA148" s="203"/>
      <c r="AYB148" s="203"/>
      <c r="AYC148" s="203"/>
      <c r="AYD148" s="203"/>
      <c r="AYE148" s="203"/>
      <c r="AYF148" s="203"/>
      <c r="AYG148" s="203"/>
      <c r="AYH148" s="203"/>
      <c r="AYI148" s="203"/>
      <c r="AYJ148" s="203"/>
      <c r="AYK148" s="203"/>
      <c r="AYL148" s="203"/>
      <c r="AYM148" s="203"/>
      <c r="AYN148" s="203"/>
      <c r="AYO148" s="203"/>
      <c r="AYP148" s="203"/>
      <c r="AYQ148" s="203"/>
      <c r="AYR148" s="203"/>
      <c r="AYS148" s="203"/>
      <c r="AYT148" s="203"/>
      <c r="AYU148" s="203"/>
      <c r="AYV148" s="203"/>
      <c r="AYW148" s="203"/>
      <c r="AYX148" s="203"/>
      <c r="AYY148" s="203"/>
      <c r="AYZ148" s="203"/>
      <c r="AZA148" s="203"/>
      <c r="AZB148" s="203"/>
      <c r="AZC148" s="203"/>
      <c r="AZD148" s="203"/>
      <c r="AZE148" s="203"/>
      <c r="AZF148" s="203"/>
      <c r="AZG148" s="203"/>
      <c r="AZH148" s="203"/>
      <c r="AZI148" s="203"/>
      <c r="AZJ148" s="203"/>
      <c r="AZK148" s="203"/>
      <c r="AZL148" s="203"/>
      <c r="AZM148" s="203"/>
      <c r="AZN148" s="203"/>
      <c r="AZO148" s="203"/>
      <c r="AZP148" s="203"/>
      <c r="AZQ148" s="203"/>
      <c r="AZR148" s="203"/>
      <c r="AZS148" s="203"/>
      <c r="AZT148" s="203"/>
      <c r="AZU148" s="203"/>
      <c r="AZV148" s="203"/>
      <c r="AZW148" s="203"/>
      <c r="AZX148" s="203"/>
      <c r="AZY148" s="203"/>
      <c r="AZZ148" s="203"/>
      <c r="BAA148" s="203"/>
      <c r="BAB148" s="203"/>
      <c r="BAC148" s="203"/>
      <c r="BAD148" s="203"/>
      <c r="BAE148" s="203"/>
      <c r="BAF148" s="203"/>
      <c r="BAG148" s="203"/>
      <c r="BAH148" s="203"/>
      <c r="BAI148" s="203"/>
      <c r="BAJ148" s="203"/>
      <c r="BAK148" s="203"/>
      <c r="BAL148" s="203"/>
      <c r="BAM148" s="203"/>
      <c r="BAN148" s="203"/>
      <c r="BAO148" s="203"/>
      <c r="BAP148" s="203"/>
      <c r="BAQ148" s="203"/>
      <c r="BAR148" s="203"/>
      <c r="BAS148" s="203"/>
      <c r="BAT148" s="203"/>
      <c r="BAU148" s="203"/>
      <c r="BAV148" s="203"/>
      <c r="BAW148" s="203"/>
      <c r="BAX148" s="203"/>
      <c r="BAY148" s="203"/>
      <c r="BAZ148" s="203"/>
      <c r="BBA148" s="203"/>
      <c r="BBB148" s="203"/>
      <c r="BBC148" s="203"/>
      <c r="BBD148" s="203"/>
      <c r="BBE148" s="203"/>
      <c r="BBF148" s="203"/>
      <c r="BBG148" s="203"/>
      <c r="BBH148" s="203"/>
      <c r="BBI148" s="203"/>
      <c r="BBJ148" s="203"/>
      <c r="BBK148" s="203"/>
      <c r="BBL148" s="203"/>
      <c r="BBM148" s="203"/>
      <c r="BBN148" s="203"/>
      <c r="BBO148" s="203"/>
      <c r="BBP148" s="203"/>
      <c r="BBQ148" s="203"/>
      <c r="BBR148" s="203"/>
      <c r="BBS148" s="203"/>
      <c r="BBT148" s="203"/>
      <c r="BBU148" s="203"/>
      <c r="BBV148" s="203"/>
      <c r="BBW148" s="203"/>
      <c r="BBX148" s="203"/>
      <c r="BBY148" s="203"/>
      <c r="BBZ148" s="203"/>
      <c r="BCA148" s="203"/>
      <c r="BCB148" s="203"/>
      <c r="BCC148" s="203"/>
      <c r="BCD148" s="203"/>
      <c r="BCE148" s="203"/>
      <c r="BCF148" s="203"/>
      <c r="BCG148" s="203"/>
      <c r="BCH148" s="203"/>
      <c r="BCI148" s="203"/>
      <c r="BCJ148" s="203"/>
      <c r="BCK148" s="203"/>
      <c r="BCL148" s="203"/>
      <c r="BCM148" s="203"/>
      <c r="BCN148" s="203"/>
      <c r="BCO148" s="203"/>
      <c r="BCP148" s="203"/>
      <c r="BCQ148" s="203"/>
      <c r="BCR148" s="203"/>
      <c r="BCS148" s="203"/>
      <c r="BCT148" s="203"/>
      <c r="BCU148" s="203"/>
      <c r="BCV148" s="203"/>
      <c r="BCW148" s="203"/>
      <c r="BCX148" s="203"/>
      <c r="BCY148" s="203"/>
      <c r="BCZ148" s="203"/>
      <c r="BDA148" s="203"/>
      <c r="BDB148" s="203"/>
      <c r="BDC148" s="203"/>
      <c r="BDD148" s="203"/>
      <c r="BDE148" s="203"/>
      <c r="BDF148" s="203"/>
      <c r="BDG148" s="203"/>
      <c r="BDH148" s="203"/>
      <c r="BDI148" s="203"/>
      <c r="BDJ148" s="203"/>
      <c r="BDK148" s="203"/>
      <c r="BDL148" s="203"/>
      <c r="BDM148" s="203"/>
      <c r="BDN148" s="203"/>
      <c r="BDO148" s="203"/>
      <c r="BDP148" s="203"/>
      <c r="BDQ148" s="203"/>
      <c r="BDR148" s="203"/>
      <c r="BDS148" s="203"/>
      <c r="BDT148" s="203"/>
      <c r="BDU148" s="203"/>
      <c r="BDV148" s="203"/>
      <c r="BDW148" s="203"/>
      <c r="BDX148" s="203"/>
      <c r="BDY148" s="203"/>
      <c r="BDZ148" s="203"/>
      <c r="BEA148" s="203"/>
      <c r="BEB148" s="203"/>
      <c r="BEC148" s="203"/>
      <c r="BED148" s="203"/>
      <c r="BEE148" s="203"/>
      <c r="BEF148" s="203"/>
      <c r="BEG148" s="203"/>
      <c r="BEH148" s="203"/>
      <c r="BEI148" s="203"/>
      <c r="BEJ148" s="203"/>
      <c r="BEK148" s="203"/>
      <c r="BEL148" s="203"/>
      <c r="BEM148" s="203"/>
      <c r="BEN148" s="203"/>
      <c r="BEO148" s="203"/>
      <c r="BEP148" s="203"/>
      <c r="BEQ148" s="203"/>
      <c r="BER148" s="203"/>
      <c r="BES148" s="203"/>
      <c r="BET148" s="203"/>
      <c r="BEU148" s="203"/>
      <c r="BEV148" s="203"/>
      <c r="BEW148" s="203"/>
      <c r="BEX148" s="203"/>
      <c r="BEY148" s="203"/>
      <c r="BEZ148" s="203"/>
      <c r="BFA148" s="203"/>
      <c r="BFB148" s="203"/>
      <c r="BFC148" s="203"/>
      <c r="BFD148" s="203"/>
      <c r="BFE148" s="203"/>
      <c r="BFF148" s="203"/>
      <c r="BFG148" s="203"/>
      <c r="BFH148" s="203"/>
      <c r="BFI148" s="203"/>
      <c r="BFJ148" s="203"/>
      <c r="BFK148" s="203"/>
      <c r="BFL148" s="203"/>
      <c r="BFM148" s="203"/>
      <c r="BFN148" s="203"/>
      <c r="BFO148" s="203"/>
      <c r="BFP148" s="203"/>
      <c r="BFQ148" s="203"/>
      <c r="BFR148" s="203"/>
      <c r="BFS148" s="203"/>
      <c r="BFT148" s="203"/>
      <c r="BFU148" s="203"/>
      <c r="BFV148" s="203"/>
      <c r="BFW148" s="203"/>
      <c r="BFX148" s="203"/>
      <c r="BFY148" s="203"/>
      <c r="BFZ148" s="203"/>
      <c r="BGA148" s="203"/>
      <c r="BGB148" s="203"/>
      <c r="BGC148" s="203"/>
      <c r="BGD148" s="203"/>
      <c r="BGE148" s="203"/>
      <c r="BGF148" s="203"/>
      <c r="BGG148" s="203"/>
      <c r="BGH148" s="203"/>
      <c r="BGI148" s="203"/>
      <c r="BGJ148" s="203"/>
      <c r="BGK148" s="203"/>
      <c r="BGL148" s="203"/>
      <c r="BGM148" s="203"/>
      <c r="BGN148" s="203"/>
      <c r="BGO148" s="203"/>
      <c r="BGP148" s="203"/>
      <c r="BGQ148" s="203"/>
      <c r="BGR148" s="203"/>
      <c r="BGS148" s="203"/>
      <c r="BGT148" s="203"/>
      <c r="BGU148" s="203"/>
      <c r="BGV148" s="203"/>
      <c r="BGW148" s="203"/>
      <c r="BGX148" s="203"/>
      <c r="BGY148" s="203"/>
      <c r="BGZ148" s="203"/>
      <c r="BHA148" s="203"/>
      <c r="BHB148" s="203"/>
      <c r="BHC148" s="203"/>
      <c r="BHD148" s="203"/>
      <c r="BHE148" s="203"/>
      <c r="BHF148" s="203"/>
      <c r="BHG148" s="203"/>
      <c r="BHH148" s="203"/>
      <c r="BHI148" s="203"/>
      <c r="BHJ148" s="203"/>
      <c r="BHK148" s="203"/>
      <c r="BHL148" s="203"/>
      <c r="BHM148" s="203"/>
      <c r="BHN148" s="203"/>
      <c r="BHO148" s="203"/>
      <c r="BHP148" s="203"/>
      <c r="BHQ148" s="203"/>
      <c r="BHR148" s="203"/>
      <c r="BHS148" s="203"/>
      <c r="BHT148" s="203"/>
      <c r="BHU148" s="203"/>
      <c r="BHV148" s="203"/>
      <c r="BHW148" s="203"/>
      <c r="BHX148" s="203"/>
      <c r="BHY148" s="203"/>
      <c r="BHZ148" s="203"/>
      <c r="BIA148" s="203"/>
      <c r="BIB148" s="203"/>
      <c r="BIC148" s="203"/>
      <c r="BID148" s="203"/>
      <c r="BIE148" s="203"/>
      <c r="BIF148" s="203"/>
      <c r="BIG148" s="203"/>
      <c r="BIH148" s="203"/>
      <c r="BII148" s="203"/>
      <c r="BIJ148" s="203"/>
      <c r="BIK148" s="203"/>
      <c r="BIL148" s="203"/>
      <c r="BIM148" s="203"/>
      <c r="BIN148" s="203"/>
      <c r="BIO148" s="203"/>
      <c r="BIP148" s="203"/>
      <c r="BIQ148" s="203"/>
      <c r="BIR148" s="203"/>
      <c r="BIS148" s="203"/>
      <c r="BIT148" s="203"/>
      <c r="BIU148" s="203"/>
      <c r="BIV148" s="203"/>
      <c r="BIW148" s="203"/>
      <c r="BIX148" s="203"/>
      <c r="BIY148" s="203"/>
      <c r="BIZ148" s="203"/>
      <c r="BJA148" s="203"/>
      <c r="BJB148" s="203"/>
      <c r="BJC148" s="203"/>
      <c r="BJD148" s="203"/>
      <c r="BJE148" s="203"/>
      <c r="BJF148" s="203"/>
      <c r="BJG148" s="203"/>
      <c r="BJH148" s="203"/>
      <c r="BJI148" s="203"/>
      <c r="BJJ148" s="203"/>
      <c r="BJK148" s="203"/>
      <c r="BJL148" s="203"/>
      <c r="BJM148" s="203"/>
      <c r="BJN148" s="203"/>
      <c r="BJO148" s="203"/>
      <c r="BJP148" s="203"/>
      <c r="BJQ148" s="203"/>
      <c r="BJR148" s="203"/>
      <c r="BJS148" s="203"/>
      <c r="BJT148" s="203"/>
      <c r="BJU148" s="203"/>
      <c r="BJV148" s="203"/>
      <c r="BJW148" s="203"/>
      <c r="BJX148" s="203"/>
      <c r="BJY148" s="203"/>
      <c r="BJZ148" s="203"/>
      <c r="BKA148" s="203"/>
      <c r="BKB148" s="203"/>
      <c r="BKC148" s="203"/>
      <c r="BKD148" s="203"/>
      <c r="BKE148" s="203"/>
      <c r="BKF148" s="203"/>
      <c r="BKG148" s="203"/>
      <c r="BKH148" s="203"/>
      <c r="BKI148" s="203"/>
      <c r="BKJ148" s="203"/>
      <c r="BKK148" s="203"/>
      <c r="BKL148" s="203"/>
      <c r="BKM148" s="203"/>
      <c r="BKN148" s="203"/>
      <c r="BKO148" s="203"/>
      <c r="BKP148" s="203"/>
      <c r="BKQ148" s="203"/>
      <c r="BKR148" s="203"/>
      <c r="BKS148" s="203"/>
      <c r="BKT148" s="203"/>
      <c r="BKU148" s="203"/>
      <c r="BKV148" s="203"/>
      <c r="BKW148" s="203"/>
      <c r="BKX148" s="203"/>
      <c r="BKY148" s="203"/>
      <c r="BKZ148" s="203"/>
      <c r="BLA148" s="203"/>
      <c r="BLB148" s="203"/>
      <c r="BLC148" s="203"/>
      <c r="BLD148" s="203"/>
      <c r="BLE148" s="203"/>
      <c r="BLF148" s="203"/>
      <c r="BLG148" s="203"/>
      <c r="BLH148" s="203"/>
      <c r="BLI148" s="203"/>
      <c r="BLJ148" s="203"/>
      <c r="BLK148" s="203"/>
      <c r="BLL148" s="203"/>
      <c r="BLM148" s="203"/>
      <c r="BLN148" s="203"/>
      <c r="BLO148" s="203"/>
      <c r="BLP148" s="203"/>
      <c r="BLQ148" s="203"/>
      <c r="BLR148" s="203"/>
      <c r="BLS148" s="203"/>
      <c r="BLT148" s="203"/>
      <c r="BLU148" s="203"/>
      <c r="BLV148" s="203"/>
      <c r="BLW148" s="203"/>
      <c r="BLX148" s="203"/>
      <c r="BLY148" s="203"/>
      <c r="BLZ148" s="203"/>
      <c r="BMA148" s="203"/>
      <c r="BMB148" s="203"/>
      <c r="BMC148" s="203"/>
      <c r="BMD148" s="203"/>
      <c r="BME148" s="203"/>
      <c r="BMF148" s="203"/>
      <c r="BMG148" s="203"/>
      <c r="BMH148" s="203"/>
      <c r="BMI148" s="203"/>
      <c r="BMJ148" s="203"/>
      <c r="BMK148" s="203"/>
      <c r="BML148" s="203"/>
      <c r="BMM148" s="203"/>
      <c r="BMN148" s="203"/>
      <c r="BMO148" s="203"/>
      <c r="BMP148" s="203"/>
      <c r="BMQ148" s="203"/>
      <c r="BMR148" s="203"/>
      <c r="BMS148" s="203"/>
      <c r="BMT148" s="203"/>
      <c r="BMU148" s="203"/>
      <c r="BMV148" s="203"/>
      <c r="BMW148" s="203"/>
      <c r="BMX148" s="203"/>
      <c r="BMY148" s="203"/>
      <c r="BMZ148" s="203"/>
      <c r="BNA148" s="203"/>
      <c r="BNB148" s="203"/>
      <c r="BNC148" s="203"/>
      <c r="BND148" s="203"/>
      <c r="BNE148" s="203"/>
      <c r="BNF148" s="203"/>
      <c r="BNG148" s="203"/>
      <c r="BNH148" s="203"/>
      <c r="BNI148" s="203"/>
      <c r="BNJ148" s="203"/>
      <c r="BNK148" s="203"/>
      <c r="BNL148" s="203"/>
      <c r="BNM148" s="203"/>
      <c r="BNN148" s="203"/>
      <c r="BNO148" s="203"/>
      <c r="BNP148" s="203"/>
      <c r="BNQ148" s="203"/>
      <c r="BNR148" s="203"/>
      <c r="BNS148" s="203"/>
      <c r="BNT148" s="203"/>
      <c r="BNU148" s="203"/>
      <c r="BNV148" s="203"/>
      <c r="BNW148" s="203"/>
      <c r="BNX148" s="203"/>
      <c r="BNY148" s="203"/>
      <c r="BNZ148" s="203"/>
      <c r="BOA148" s="203"/>
      <c r="BOB148" s="203"/>
      <c r="BOC148" s="203"/>
      <c r="BOD148" s="203"/>
      <c r="BOE148" s="203"/>
      <c r="BOF148" s="203"/>
      <c r="BOG148" s="203"/>
      <c r="BOH148" s="203"/>
      <c r="BOI148" s="203"/>
      <c r="BOJ148" s="203"/>
      <c r="BOK148" s="203"/>
      <c r="BOL148" s="203"/>
      <c r="BOM148" s="203"/>
      <c r="BON148" s="203"/>
      <c r="BOO148" s="203"/>
      <c r="BOP148" s="203"/>
      <c r="BOQ148" s="203"/>
      <c r="BOR148" s="203"/>
      <c r="BOS148" s="203"/>
      <c r="BOT148" s="203"/>
      <c r="BOU148" s="203"/>
      <c r="BOV148" s="203"/>
      <c r="BOW148" s="203"/>
      <c r="BOX148" s="203"/>
      <c r="BOY148" s="203"/>
      <c r="BOZ148" s="203"/>
      <c r="BPA148" s="203"/>
      <c r="BPB148" s="203"/>
      <c r="BPC148" s="203"/>
      <c r="BPD148" s="203"/>
      <c r="BPE148" s="203"/>
      <c r="BPF148" s="203"/>
      <c r="BPG148" s="203"/>
      <c r="BPH148" s="203"/>
      <c r="BPI148" s="203"/>
      <c r="BPJ148" s="203"/>
      <c r="BPK148" s="203"/>
      <c r="BPL148" s="203"/>
      <c r="BPM148" s="203"/>
      <c r="BPN148" s="203"/>
      <c r="BPO148" s="203"/>
      <c r="BPP148" s="203"/>
      <c r="BPQ148" s="203"/>
      <c r="BPR148" s="203"/>
      <c r="BPS148" s="203"/>
      <c r="BPT148" s="203"/>
      <c r="BPU148" s="203"/>
      <c r="BPV148" s="203"/>
      <c r="BPW148" s="203"/>
      <c r="BPX148" s="203"/>
      <c r="BPY148" s="203"/>
      <c r="BPZ148" s="203"/>
      <c r="BQA148" s="203"/>
      <c r="BQB148" s="203"/>
      <c r="BQC148" s="203"/>
      <c r="BQD148" s="203"/>
      <c r="BQE148" s="203"/>
      <c r="BQF148" s="203"/>
      <c r="BQG148" s="203"/>
      <c r="BQH148" s="203"/>
      <c r="BQI148" s="203"/>
      <c r="BQJ148" s="203"/>
      <c r="BQK148" s="203"/>
      <c r="BQL148" s="203"/>
      <c r="BQM148" s="203"/>
      <c r="BQN148" s="203"/>
      <c r="BQO148" s="203"/>
      <c r="BQP148" s="203"/>
      <c r="BQQ148" s="203"/>
      <c r="BQR148" s="203"/>
      <c r="BQS148" s="203"/>
      <c r="BQT148" s="203"/>
      <c r="BQU148" s="203"/>
      <c r="BQV148" s="203"/>
      <c r="BQW148" s="203"/>
      <c r="BQX148" s="203"/>
      <c r="BQY148" s="203"/>
      <c r="BQZ148" s="203"/>
      <c r="BRA148" s="203"/>
      <c r="BRB148" s="203"/>
      <c r="BRC148" s="203"/>
      <c r="BRD148" s="203"/>
      <c r="BRE148" s="203"/>
      <c r="BRF148" s="203"/>
      <c r="BRG148" s="203"/>
      <c r="BRH148" s="203"/>
      <c r="BRI148" s="203"/>
      <c r="BRJ148" s="203"/>
      <c r="BRK148" s="203"/>
      <c r="BRL148" s="203"/>
      <c r="BRM148" s="203"/>
      <c r="BRN148" s="203"/>
      <c r="BRO148" s="203"/>
      <c r="BRP148" s="203"/>
      <c r="BRQ148" s="203"/>
      <c r="BRR148" s="203"/>
      <c r="BRS148" s="203"/>
      <c r="BRT148" s="203"/>
      <c r="BRU148" s="203"/>
      <c r="BRV148" s="203"/>
      <c r="BRW148" s="203"/>
      <c r="BRX148" s="203"/>
      <c r="BRY148" s="203"/>
      <c r="BRZ148" s="203"/>
      <c r="BSA148" s="203"/>
      <c r="BSB148" s="203"/>
      <c r="BSC148" s="203"/>
      <c r="BSD148" s="203"/>
      <c r="BSE148" s="203"/>
      <c r="BSF148" s="203"/>
      <c r="BSG148" s="203"/>
      <c r="BSH148" s="203"/>
      <c r="BSI148" s="203"/>
      <c r="BSJ148" s="203"/>
      <c r="BSK148" s="203"/>
      <c r="BSL148" s="203"/>
      <c r="BSM148" s="203"/>
      <c r="BSN148" s="203"/>
      <c r="BSO148" s="203"/>
      <c r="BSP148" s="203"/>
      <c r="BSQ148" s="203"/>
      <c r="BSR148" s="203"/>
      <c r="BSS148" s="203"/>
      <c r="BST148" s="203"/>
      <c r="BSU148" s="203"/>
      <c r="BSV148" s="203"/>
      <c r="BSW148" s="203"/>
      <c r="BSX148" s="203"/>
      <c r="BSY148" s="203"/>
      <c r="BSZ148" s="203"/>
      <c r="BTA148" s="203"/>
      <c r="BTB148" s="203"/>
      <c r="BTC148" s="203"/>
      <c r="BTD148" s="203"/>
      <c r="BTE148" s="203"/>
      <c r="BTF148" s="203"/>
      <c r="BTG148" s="203"/>
      <c r="BTH148" s="203"/>
      <c r="BTI148" s="203"/>
      <c r="BTJ148" s="203"/>
      <c r="BTK148" s="203"/>
      <c r="BTL148" s="203"/>
      <c r="BTM148" s="203"/>
      <c r="BTN148" s="203"/>
      <c r="BTO148" s="203"/>
      <c r="BTP148" s="203"/>
      <c r="BTQ148" s="203"/>
      <c r="BTR148" s="203"/>
      <c r="BTS148" s="203"/>
      <c r="BTT148" s="203"/>
      <c r="BTU148" s="203"/>
      <c r="BTV148" s="203"/>
      <c r="BTW148" s="203"/>
      <c r="BTX148" s="203"/>
      <c r="BTY148" s="203"/>
      <c r="BTZ148" s="203"/>
      <c r="BUA148" s="203"/>
      <c r="BUB148" s="203"/>
      <c r="BUC148" s="203"/>
      <c r="BUD148" s="203"/>
      <c r="BUE148" s="203"/>
      <c r="BUF148" s="203"/>
      <c r="BUG148" s="203"/>
      <c r="BUH148" s="203"/>
      <c r="BUI148" s="203"/>
      <c r="BUJ148" s="203"/>
      <c r="BUK148" s="203"/>
      <c r="BUL148" s="203"/>
      <c r="BUM148" s="203"/>
      <c r="BUN148" s="203"/>
      <c r="BUO148" s="203"/>
      <c r="BUP148" s="203"/>
      <c r="BUQ148" s="203"/>
      <c r="BUR148" s="203"/>
      <c r="BUS148" s="203"/>
      <c r="BUT148" s="203"/>
      <c r="BUU148" s="203"/>
      <c r="BUV148" s="203"/>
      <c r="BUW148" s="203"/>
      <c r="BUX148" s="203"/>
      <c r="BUY148" s="203"/>
      <c r="BUZ148" s="203"/>
      <c r="BVA148" s="203"/>
      <c r="BVB148" s="203"/>
      <c r="BVC148" s="203"/>
      <c r="BVD148" s="203"/>
      <c r="BVE148" s="203"/>
      <c r="BVF148" s="203"/>
      <c r="BVG148" s="203"/>
      <c r="BVH148" s="203"/>
      <c r="BVI148" s="203"/>
      <c r="BVJ148" s="203"/>
      <c r="BVK148" s="203"/>
      <c r="BVL148" s="203"/>
      <c r="BVM148" s="203"/>
      <c r="BVN148" s="203"/>
      <c r="BVO148" s="203"/>
      <c r="BVP148" s="203"/>
      <c r="BVQ148" s="203"/>
      <c r="BVR148" s="203"/>
      <c r="BVS148" s="203"/>
      <c r="BVT148" s="203"/>
      <c r="BVU148" s="203"/>
      <c r="BVV148" s="203"/>
      <c r="BVW148" s="203"/>
      <c r="BVX148" s="203"/>
      <c r="BVY148" s="203"/>
      <c r="BVZ148" s="203"/>
      <c r="BWA148" s="203"/>
      <c r="BWB148" s="203"/>
      <c r="BWC148" s="203"/>
      <c r="BWD148" s="203"/>
      <c r="BWE148" s="203"/>
      <c r="BWF148" s="203"/>
      <c r="BWG148" s="203"/>
      <c r="BWH148" s="203"/>
      <c r="BWI148" s="203"/>
      <c r="BWJ148" s="203"/>
      <c r="BWK148" s="203"/>
      <c r="BWL148" s="203"/>
      <c r="BWM148" s="203"/>
      <c r="BWN148" s="203"/>
      <c r="BWO148" s="203"/>
      <c r="BWP148" s="203"/>
      <c r="BWQ148" s="203"/>
      <c r="BWR148" s="203"/>
      <c r="BWS148" s="203"/>
      <c r="BWT148" s="203"/>
      <c r="BWU148" s="203"/>
      <c r="BWV148" s="203"/>
      <c r="BWW148" s="203"/>
      <c r="BWX148" s="203"/>
      <c r="BWY148" s="203"/>
      <c r="BWZ148" s="203"/>
      <c r="BXA148" s="203"/>
      <c r="BXB148" s="203"/>
      <c r="BXC148" s="203"/>
      <c r="BXD148" s="203"/>
      <c r="BXE148" s="203"/>
      <c r="BXF148" s="203"/>
      <c r="BXG148" s="203"/>
      <c r="BXH148" s="203"/>
      <c r="BXI148" s="203"/>
      <c r="BXJ148" s="203"/>
      <c r="BXK148" s="203"/>
      <c r="BXL148" s="203"/>
      <c r="BXM148" s="203"/>
      <c r="BXN148" s="203"/>
      <c r="BXO148" s="203"/>
      <c r="BXP148" s="203"/>
      <c r="BXQ148" s="203"/>
      <c r="BXR148" s="203"/>
      <c r="BXS148" s="203"/>
      <c r="BXT148" s="203"/>
      <c r="BXU148" s="203"/>
      <c r="BXV148" s="203"/>
      <c r="BXW148" s="203"/>
      <c r="BXX148" s="203"/>
      <c r="BXY148" s="203"/>
      <c r="BXZ148" s="203"/>
      <c r="BYA148" s="203"/>
      <c r="BYB148" s="203"/>
      <c r="BYC148" s="203"/>
      <c r="BYD148" s="203"/>
      <c r="BYE148" s="203"/>
      <c r="BYF148" s="203"/>
      <c r="BYG148" s="203"/>
      <c r="BYH148" s="203"/>
      <c r="BYI148" s="203"/>
      <c r="BYJ148" s="203"/>
      <c r="BYK148" s="203"/>
      <c r="BYL148" s="203"/>
      <c r="BYM148" s="203"/>
      <c r="BYN148" s="203"/>
      <c r="BYO148" s="203"/>
      <c r="BYP148" s="203"/>
      <c r="BYQ148" s="203"/>
      <c r="BYR148" s="203"/>
      <c r="BYS148" s="203"/>
      <c r="BYT148" s="203"/>
      <c r="BYU148" s="203"/>
      <c r="BYV148" s="203"/>
      <c r="BYW148" s="203"/>
      <c r="BYX148" s="203"/>
      <c r="BYY148" s="203"/>
      <c r="BYZ148" s="203"/>
      <c r="BZA148" s="203"/>
      <c r="BZB148" s="203"/>
      <c r="BZC148" s="203"/>
      <c r="BZD148" s="203"/>
      <c r="BZE148" s="203"/>
      <c r="BZF148" s="203"/>
      <c r="BZG148" s="203"/>
      <c r="BZH148" s="203"/>
      <c r="BZI148" s="203"/>
      <c r="BZJ148" s="203"/>
      <c r="BZK148" s="203"/>
      <c r="BZL148" s="203"/>
      <c r="BZM148" s="203"/>
      <c r="BZN148" s="203"/>
      <c r="BZO148" s="203"/>
      <c r="BZP148" s="203"/>
      <c r="BZQ148" s="203"/>
      <c r="BZR148" s="203"/>
      <c r="BZS148" s="203"/>
      <c r="BZT148" s="203"/>
      <c r="BZU148" s="203"/>
      <c r="BZV148" s="203"/>
      <c r="BZW148" s="203"/>
      <c r="BZX148" s="203"/>
      <c r="BZY148" s="203"/>
      <c r="BZZ148" s="203"/>
      <c r="CAA148" s="203"/>
      <c r="CAB148" s="203"/>
      <c r="CAC148" s="203"/>
      <c r="CAD148" s="203"/>
      <c r="CAE148" s="203"/>
      <c r="CAF148" s="203"/>
      <c r="CAG148" s="203"/>
      <c r="CAH148" s="203"/>
      <c r="CAI148" s="203"/>
      <c r="CAJ148" s="203"/>
      <c r="CAK148" s="203"/>
      <c r="CAL148" s="203"/>
      <c r="CAM148" s="203"/>
      <c r="CAN148" s="203"/>
      <c r="CAO148" s="203"/>
      <c r="CAP148" s="203"/>
      <c r="CAQ148" s="203"/>
      <c r="CAR148" s="203"/>
      <c r="CAS148" s="203"/>
      <c r="CAT148" s="203"/>
      <c r="CAU148" s="203"/>
      <c r="CAV148" s="203"/>
      <c r="CAW148" s="203"/>
      <c r="CAX148" s="203"/>
      <c r="CAY148" s="203"/>
      <c r="CAZ148" s="203"/>
      <c r="CBA148" s="203"/>
      <c r="CBB148" s="203"/>
      <c r="CBC148" s="203"/>
      <c r="CBD148" s="203"/>
      <c r="CBE148" s="203"/>
      <c r="CBF148" s="203"/>
      <c r="CBG148" s="203"/>
      <c r="CBH148" s="203"/>
      <c r="CBI148" s="203"/>
      <c r="CBJ148" s="203"/>
      <c r="CBK148" s="203"/>
      <c r="CBL148" s="203"/>
      <c r="CBM148" s="203"/>
      <c r="CBN148" s="203"/>
      <c r="CBO148" s="203"/>
      <c r="CBP148" s="203"/>
      <c r="CBQ148" s="203"/>
      <c r="CBR148" s="203"/>
      <c r="CBS148" s="203"/>
      <c r="CBT148" s="203"/>
      <c r="CBU148" s="203"/>
      <c r="CBV148" s="203"/>
      <c r="CBW148" s="203"/>
      <c r="CBX148" s="203"/>
      <c r="CBY148" s="203"/>
      <c r="CBZ148" s="203"/>
      <c r="CCA148" s="203"/>
      <c r="CCB148" s="203"/>
      <c r="CCC148" s="203"/>
      <c r="CCD148" s="203"/>
      <c r="CCE148" s="203"/>
      <c r="CCF148" s="203"/>
      <c r="CCG148" s="203"/>
      <c r="CCH148" s="203"/>
      <c r="CCI148" s="203"/>
      <c r="CCJ148" s="203"/>
      <c r="CCK148" s="203"/>
      <c r="CCL148" s="203"/>
      <c r="CCM148" s="203"/>
      <c r="CCN148" s="203"/>
      <c r="CCO148" s="203"/>
      <c r="CCP148" s="203"/>
      <c r="CCQ148" s="203"/>
      <c r="CCR148" s="203"/>
      <c r="CCS148" s="203"/>
      <c r="CCT148" s="203"/>
      <c r="CCU148" s="203"/>
      <c r="CCV148" s="203"/>
      <c r="CCW148" s="203"/>
      <c r="CCX148" s="203"/>
      <c r="CCY148" s="203"/>
      <c r="CCZ148" s="203"/>
      <c r="CDA148" s="203"/>
      <c r="CDB148" s="203"/>
      <c r="CDC148" s="203"/>
      <c r="CDD148" s="203"/>
      <c r="CDE148" s="203"/>
      <c r="CDF148" s="203"/>
      <c r="CDG148" s="203"/>
      <c r="CDH148" s="203"/>
      <c r="CDI148" s="203"/>
      <c r="CDJ148" s="203"/>
      <c r="CDK148" s="203"/>
      <c r="CDL148" s="203"/>
      <c r="CDM148" s="203"/>
      <c r="CDN148" s="203"/>
      <c r="CDO148" s="203"/>
      <c r="CDP148" s="203"/>
      <c r="CDQ148" s="203"/>
      <c r="CDR148" s="203"/>
      <c r="CDS148" s="203"/>
      <c r="CDT148" s="203"/>
      <c r="CDU148" s="203"/>
      <c r="CDV148" s="203"/>
      <c r="CDW148" s="203"/>
      <c r="CDX148" s="203"/>
      <c r="CDY148" s="203"/>
      <c r="CDZ148" s="203"/>
      <c r="CEA148" s="203"/>
      <c r="CEB148" s="203"/>
      <c r="CEC148" s="203"/>
      <c r="CED148" s="203"/>
      <c r="CEE148" s="203"/>
      <c r="CEF148" s="203"/>
      <c r="CEG148" s="203"/>
      <c r="CEH148" s="203"/>
      <c r="CEI148" s="203"/>
      <c r="CEJ148" s="203"/>
      <c r="CEK148" s="203"/>
      <c r="CEL148" s="203"/>
      <c r="CEM148" s="203"/>
      <c r="CEN148" s="203"/>
      <c r="CEO148" s="203"/>
      <c r="CEP148" s="203"/>
      <c r="CEQ148" s="203"/>
      <c r="CER148" s="203"/>
      <c r="CES148" s="203"/>
      <c r="CET148" s="203"/>
      <c r="CEU148" s="203"/>
      <c r="CEV148" s="203"/>
      <c r="CEW148" s="203"/>
      <c r="CEX148" s="203"/>
      <c r="CEY148" s="203"/>
      <c r="CEZ148" s="203"/>
      <c r="CFA148" s="203"/>
      <c r="CFB148" s="203"/>
      <c r="CFC148" s="203"/>
      <c r="CFD148" s="203"/>
      <c r="CFE148" s="203"/>
      <c r="CFF148" s="203"/>
      <c r="CFG148" s="203"/>
      <c r="CFH148" s="203"/>
      <c r="CFI148" s="203"/>
      <c r="CFJ148" s="203"/>
      <c r="CFK148" s="203"/>
      <c r="CFL148" s="203"/>
      <c r="CFM148" s="203"/>
      <c r="CFN148" s="203"/>
      <c r="CFO148" s="203"/>
      <c r="CFP148" s="203"/>
      <c r="CFQ148" s="203"/>
      <c r="CFR148" s="203"/>
      <c r="CFS148" s="203"/>
      <c r="CFT148" s="203"/>
      <c r="CFU148" s="203"/>
      <c r="CFV148" s="203"/>
      <c r="CFW148" s="203"/>
      <c r="CFX148" s="203"/>
      <c r="CFY148" s="203"/>
      <c r="CFZ148" s="203"/>
      <c r="CGA148" s="203"/>
      <c r="CGB148" s="203"/>
      <c r="CGC148" s="203"/>
      <c r="CGD148" s="203"/>
      <c r="CGE148" s="203"/>
      <c r="CGF148" s="203"/>
      <c r="CGG148" s="203"/>
      <c r="CGH148" s="203"/>
      <c r="CGI148" s="203"/>
      <c r="CGJ148" s="203"/>
      <c r="CGK148" s="203"/>
      <c r="CGL148" s="203"/>
      <c r="CGM148" s="203"/>
      <c r="CGN148" s="203"/>
      <c r="CGO148" s="203"/>
      <c r="CGP148" s="203"/>
      <c r="CGQ148" s="203"/>
      <c r="CGR148" s="203"/>
      <c r="CGS148" s="203"/>
      <c r="CGT148" s="203"/>
      <c r="CGU148" s="203"/>
      <c r="CGV148" s="203"/>
      <c r="CGW148" s="203"/>
      <c r="CGX148" s="203"/>
      <c r="CGY148" s="203"/>
      <c r="CGZ148" s="203"/>
      <c r="CHA148" s="203"/>
      <c r="CHB148" s="203"/>
      <c r="CHC148" s="203"/>
      <c r="CHD148" s="203"/>
      <c r="CHE148" s="203"/>
      <c r="CHF148" s="203"/>
      <c r="CHG148" s="203"/>
      <c r="CHH148" s="203"/>
      <c r="CHI148" s="203"/>
      <c r="CHJ148" s="203"/>
      <c r="CHK148" s="203"/>
      <c r="CHL148" s="203"/>
      <c r="CHM148" s="203"/>
      <c r="CHN148" s="203"/>
      <c r="CHO148" s="203"/>
      <c r="CHP148" s="203"/>
      <c r="CHQ148" s="203"/>
      <c r="CHR148" s="203"/>
      <c r="CHS148" s="203"/>
      <c r="CHT148" s="203"/>
      <c r="CHU148" s="203"/>
      <c r="CHV148" s="203"/>
      <c r="CHW148" s="203"/>
      <c r="CHX148" s="203"/>
      <c r="CHY148" s="203"/>
      <c r="CHZ148" s="203"/>
      <c r="CIA148" s="203"/>
      <c r="CIB148" s="203"/>
      <c r="CIC148" s="203"/>
      <c r="CID148" s="203"/>
      <c r="CIE148" s="203"/>
      <c r="CIF148" s="203"/>
      <c r="CIG148" s="203"/>
      <c r="CIH148" s="203"/>
      <c r="CII148" s="203"/>
      <c r="CIJ148" s="203"/>
      <c r="CIK148" s="203"/>
      <c r="CIL148" s="203"/>
      <c r="CIM148" s="203"/>
      <c r="CIN148" s="203"/>
      <c r="CIO148" s="203"/>
      <c r="CIP148" s="203"/>
      <c r="CIQ148" s="203"/>
      <c r="CIR148" s="203"/>
      <c r="CIS148" s="203"/>
      <c r="CIT148" s="203"/>
      <c r="CIU148" s="203"/>
      <c r="CIV148" s="203"/>
      <c r="CIW148" s="203"/>
      <c r="CIX148" s="203"/>
      <c r="CIY148" s="203"/>
      <c r="CIZ148" s="203"/>
      <c r="CJA148" s="203"/>
      <c r="CJB148" s="203"/>
      <c r="CJC148" s="203"/>
      <c r="CJD148" s="203"/>
      <c r="CJE148" s="203"/>
      <c r="CJF148" s="203"/>
      <c r="CJG148" s="203"/>
      <c r="CJH148" s="203"/>
      <c r="CJI148" s="203"/>
      <c r="CJJ148" s="203"/>
      <c r="CJK148" s="203"/>
      <c r="CJL148" s="203"/>
      <c r="CJM148" s="203"/>
      <c r="CJN148" s="203"/>
      <c r="CJO148" s="203"/>
      <c r="CJP148" s="203"/>
      <c r="CJQ148" s="203"/>
      <c r="CJR148" s="203"/>
      <c r="CJS148" s="203"/>
      <c r="CJT148" s="203"/>
      <c r="CJU148" s="203"/>
      <c r="CJV148" s="203"/>
      <c r="CJW148" s="203"/>
      <c r="CJX148" s="203"/>
      <c r="CJY148" s="203"/>
      <c r="CJZ148" s="203"/>
      <c r="CKA148" s="203"/>
      <c r="CKB148" s="203"/>
      <c r="CKC148" s="203"/>
      <c r="CKD148" s="203"/>
      <c r="CKE148" s="203"/>
      <c r="CKF148" s="203"/>
      <c r="CKG148" s="203"/>
      <c r="CKH148" s="203"/>
      <c r="CKI148" s="203"/>
      <c r="CKJ148" s="203"/>
      <c r="CKK148" s="203"/>
      <c r="CKL148" s="203"/>
      <c r="CKM148" s="203"/>
      <c r="CKN148" s="203"/>
      <c r="CKO148" s="203"/>
      <c r="CKP148" s="203"/>
      <c r="CKQ148" s="203"/>
      <c r="CKR148" s="203"/>
      <c r="CKS148" s="203"/>
      <c r="CKT148" s="203"/>
      <c r="CKU148" s="203"/>
      <c r="CKV148" s="203"/>
      <c r="CKW148" s="203"/>
      <c r="CKX148" s="203"/>
      <c r="CKY148" s="203"/>
      <c r="CKZ148" s="203"/>
      <c r="CLA148" s="203"/>
      <c r="CLB148" s="203"/>
      <c r="CLC148" s="203"/>
      <c r="CLD148" s="203"/>
      <c r="CLE148" s="203"/>
      <c r="CLF148" s="203"/>
      <c r="CLG148" s="203"/>
      <c r="CLH148" s="203"/>
      <c r="CLI148" s="203"/>
      <c r="CLJ148" s="203"/>
      <c r="CLK148" s="203"/>
      <c r="CLL148" s="203"/>
      <c r="CLM148" s="203"/>
      <c r="CLN148" s="203"/>
      <c r="CLO148" s="203"/>
      <c r="CLP148" s="203"/>
      <c r="CLQ148" s="203"/>
      <c r="CLR148" s="203"/>
      <c r="CLS148" s="203"/>
      <c r="CLT148" s="203"/>
      <c r="CLU148" s="203"/>
      <c r="CLV148" s="203"/>
      <c r="CLW148" s="203"/>
      <c r="CLX148" s="203"/>
      <c r="CLY148" s="203"/>
      <c r="CLZ148" s="203"/>
      <c r="CMA148" s="203"/>
      <c r="CMB148" s="203"/>
      <c r="CMC148" s="203"/>
      <c r="CMD148" s="203"/>
      <c r="CME148" s="203"/>
      <c r="CMF148" s="203"/>
      <c r="CMG148" s="203"/>
      <c r="CMH148" s="203"/>
      <c r="CMI148" s="203"/>
      <c r="CMJ148" s="203"/>
      <c r="CMK148" s="203"/>
      <c r="CML148" s="203"/>
      <c r="CMM148" s="203"/>
      <c r="CMN148" s="203"/>
      <c r="CMO148" s="203"/>
      <c r="CMP148" s="203"/>
      <c r="CMQ148" s="203"/>
      <c r="CMR148" s="203"/>
      <c r="CMS148" s="203"/>
      <c r="CMT148" s="203"/>
      <c r="CMU148" s="203"/>
      <c r="CMV148" s="203"/>
      <c r="CMW148" s="203"/>
      <c r="CMX148" s="203"/>
      <c r="CMY148" s="203"/>
      <c r="CMZ148" s="203"/>
      <c r="CNA148" s="203"/>
      <c r="CNB148" s="203"/>
      <c r="CNC148" s="203"/>
      <c r="CND148" s="203"/>
      <c r="CNE148" s="203"/>
      <c r="CNF148" s="203"/>
      <c r="CNG148" s="203"/>
      <c r="CNH148" s="203"/>
      <c r="CNI148" s="203"/>
      <c r="CNJ148" s="203"/>
      <c r="CNK148" s="203"/>
      <c r="CNL148" s="203"/>
      <c r="CNM148" s="203"/>
      <c r="CNN148" s="203"/>
      <c r="CNO148" s="203"/>
      <c r="CNP148" s="203"/>
      <c r="CNQ148" s="203"/>
      <c r="CNR148" s="203"/>
      <c r="CNS148" s="203"/>
      <c r="CNT148" s="203"/>
      <c r="CNU148" s="203"/>
      <c r="CNV148" s="203"/>
      <c r="CNW148" s="203"/>
      <c r="CNX148" s="203"/>
      <c r="CNY148" s="203"/>
      <c r="CNZ148" s="203"/>
      <c r="COA148" s="203"/>
      <c r="COB148" s="203"/>
      <c r="COC148" s="203"/>
      <c r="COD148" s="203"/>
      <c r="COE148" s="203"/>
      <c r="COF148" s="203"/>
      <c r="COG148" s="203"/>
      <c r="COH148" s="203"/>
      <c r="COI148" s="203"/>
      <c r="COJ148" s="203"/>
      <c r="COK148" s="203"/>
      <c r="COL148" s="203"/>
      <c r="COM148" s="203"/>
      <c r="CON148" s="203"/>
      <c r="COO148" s="203"/>
      <c r="COP148" s="203"/>
      <c r="COQ148" s="203"/>
      <c r="COR148" s="203"/>
      <c r="COS148" s="203"/>
      <c r="COT148" s="203"/>
      <c r="COU148" s="203"/>
      <c r="COV148" s="203"/>
      <c r="COW148" s="203"/>
      <c r="COX148" s="203"/>
      <c r="COY148" s="203"/>
      <c r="COZ148" s="203"/>
      <c r="CPA148" s="203"/>
      <c r="CPB148" s="203"/>
      <c r="CPC148" s="203"/>
      <c r="CPD148" s="203"/>
      <c r="CPE148" s="203"/>
      <c r="CPF148" s="203"/>
      <c r="CPG148" s="203"/>
      <c r="CPH148" s="203"/>
      <c r="CPI148" s="203"/>
      <c r="CPJ148" s="203"/>
      <c r="CPK148" s="203"/>
      <c r="CPL148" s="203"/>
      <c r="CPM148" s="203"/>
      <c r="CPN148" s="203"/>
      <c r="CPO148" s="203"/>
      <c r="CPP148" s="203"/>
      <c r="CPQ148" s="203"/>
      <c r="CPR148" s="203"/>
      <c r="CPS148" s="203"/>
      <c r="CPT148" s="203"/>
      <c r="CPU148" s="203"/>
      <c r="CPV148" s="203"/>
      <c r="CPW148" s="203"/>
      <c r="CPX148" s="203"/>
      <c r="CPY148" s="203"/>
      <c r="CPZ148" s="203"/>
      <c r="CQA148" s="203"/>
      <c r="CQB148" s="203"/>
      <c r="CQC148" s="203"/>
      <c r="CQD148" s="203"/>
      <c r="CQE148" s="203"/>
      <c r="CQF148" s="203"/>
      <c r="CQG148" s="203"/>
      <c r="CQH148" s="203"/>
      <c r="CQI148" s="203"/>
      <c r="CQJ148" s="203"/>
      <c r="CQK148" s="203"/>
      <c r="CQL148" s="203"/>
      <c r="CQM148" s="203"/>
      <c r="CQN148" s="203"/>
      <c r="CQO148" s="203"/>
      <c r="CQP148" s="203"/>
      <c r="CQQ148" s="203"/>
      <c r="CQR148" s="203"/>
      <c r="CQS148" s="203"/>
      <c r="CQT148" s="203"/>
      <c r="CQU148" s="203"/>
      <c r="CQV148" s="203"/>
      <c r="CQW148" s="203"/>
      <c r="CQX148" s="203"/>
      <c r="CQY148" s="203"/>
      <c r="CQZ148" s="203"/>
      <c r="CRA148" s="203"/>
      <c r="CRB148" s="203"/>
      <c r="CRC148" s="203"/>
      <c r="CRD148" s="203"/>
      <c r="CRE148" s="203"/>
      <c r="CRF148" s="203"/>
      <c r="CRG148" s="203"/>
      <c r="CRH148" s="203"/>
      <c r="CRI148" s="203"/>
      <c r="CRJ148" s="203"/>
      <c r="CRK148" s="203"/>
      <c r="CRL148" s="203"/>
      <c r="CRM148" s="203"/>
      <c r="CRN148" s="203"/>
      <c r="CRO148" s="203"/>
      <c r="CRP148" s="203"/>
      <c r="CRQ148" s="203"/>
      <c r="CRR148" s="203"/>
      <c r="CRS148" s="203"/>
      <c r="CRT148" s="203"/>
      <c r="CRU148" s="203"/>
      <c r="CRV148" s="203"/>
      <c r="CRW148" s="203"/>
      <c r="CRX148" s="203"/>
      <c r="CRY148" s="203"/>
      <c r="CRZ148" s="203"/>
      <c r="CSA148" s="203"/>
      <c r="CSB148" s="203"/>
      <c r="CSC148" s="203"/>
      <c r="CSD148" s="203"/>
      <c r="CSE148" s="203"/>
      <c r="CSF148" s="203"/>
      <c r="CSG148" s="203"/>
      <c r="CSH148" s="203"/>
      <c r="CSI148" s="203"/>
      <c r="CSJ148" s="203"/>
      <c r="CSK148" s="203"/>
      <c r="CSL148" s="203"/>
      <c r="CSM148" s="203"/>
      <c r="CSN148" s="203"/>
      <c r="CSO148" s="203"/>
      <c r="CSP148" s="203"/>
      <c r="CSQ148" s="203"/>
      <c r="CSR148" s="203"/>
      <c r="CSS148" s="203"/>
      <c r="CST148" s="203"/>
      <c r="CSU148" s="203"/>
      <c r="CSV148" s="203"/>
      <c r="CSW148" s="203"/>
      <c r="CSX148" s="203"/>
      <c r="CSY148" s="203"/>
      <c r="CSZ148" s="203"/>
      <c r="CTA148" s="203"/>
      <c r="CTB148" s="203"/>
      <c r="CTC148" s="203"/>
      <c r="CTD148" s="203"/>
      <c r="CTE148" s="203"/>
      <c r="CTF148" s="203"/>
      <c r="CTG148" s="203"/>
      <c r="CTH148" s="203"/>
      <c r="CTI148" s="203"/>
      <c r="CTJ148" s="203"/>
      <c r="CTK148" s="203"/>
      <c r="CTL148" s="203"/>
      <c r="CTM148" s="203"/>
      <c r="CTN148" s="203"/>
      <c r="CTO148" s="203"/>
      <c r="CTP148" s="203"/>
      <c r="CTQ148" s="203"/>
      <c r="CTR148" s="203"/>
      <c r="CTS148" s="203"/>
      <c r="CTT148" s="203"/>
      <c r="CTU148" s="203"/>
      <c r="CTV148" s="203"/>
      <c r="CTW148" s="203"/>
      <c r="CTX148" s="203"/>
      <c r="CTY148" s="203"/>
      <c r="CTZ148" s="203"/>
      <c r="CUA148" s="203"/>
      <c r="CUB148" s="203"/>
      <c r="CUC148" s="203"/>
      <c r="CUD148" s="203"/>
      <c r="CUE148" s="203"/>
      <c r="CUF148" s="203"/>
      <c r="CUG148" s="203"/>
      <c r="CUH148" s="203"/>
      <c r="CUI148" s="203"/>
      <c r="CUJ148" s="203"/>
      <c r="CUK148" s="203"/>
      <c r="CUL148" s="203"/>
      <c r="CUM148" s="203"/>
      <c r="CUN148" s="203"/>
      <c r="CUO148" s="203"/>
      <c r="CUP148" s="203"/>
      <c r="CUQ148" s="203"/>
      <c r="CUR148" s="203"/>
      <c r="CUS148" s="203"/>
      <c r="CUT148" s="203"/>
      <c r="CUU148" s="203"/>
      <c r="CUV148" s="203"/>
      <c r="CUW148" s="203"/>
      <c r="CUX148" s="203"/>
      <c r="CUY148" s="203"/>
      <c r="CUZ148" s="203"/>
      <c r="CVA148" s="203"/>
      <c r="CVB148" s="203"/>
      <c r="CVC148" s="203"/>
      <c r="CVD148" s="203"/>
      <c r="CVE148" s="203"/>
      <c r="CVF148" s="203"/>
      <c r="CVG148" s="203"/>
      <c r="CVH148" s="203"/>
      <c r="CVI148" s="203"/>
      <c r="CVJ148" s="203"/>
      <c r="CVK148" s="203"/>
      <c r="CVL148" s="203"/>
      <c r="CVM148" s="203"/>
      <c r="CVN148" s="203"/>
      <c r="CVO148" s="203"/>
      <c r="CVP148" s="203"/>
      <c r="CVQ148" s="203"/>
      <c r="CVR148" s="203"/>
      <c r="CVS148" s="203"/>
      <c r="CVT148" s="203"/>
      <c r="CVU148" s="203"/>
      <c r="CVV148" s="203"/>
      <c r="CVW148" s="203"/>
      <c r="CVX148" s="203"/>
      <c r="CVY148" s="203"/>
      <c r="CVZ148" s="203"/>
      <c r="CWA148" s="203"/>
      <c r="CWB148" s="203"/>
      <c r="CWC148" s="203"/>
      <c r="CWD148" s="203"/>
      <c r="CWE148" s="203"/>
      <c r="CWF148" s="203"/>
      <c r="CWG148" s="203"/>
      <c r="CWH148" s="203"/>
      <c r="CWI148" s="203"/>
      <c r="CWJ148" s="203"/>
      <c r="CWK148" s="203"/>
      <c r="CWL148" s="203"/>
      <c r="CWM148" s="203"/>
      <c r="CWN148" s="203"/>
      <c r="CWO148" s="203"/>
      <c r="CWP148" s="203"/>
      <c r="CWQ148" s="203"/>
      <c r="CWR148" s="203"/>
      <c r="CWS148" s="203"/>
      <c r="CWT148" s="203"/>
      <c r="CWU148" s="203"/>
      <c r="CWV148" s="203"/>
      <c r="CWW148" s="203"/>
      <c r="CWX148" s="203"/>
      <c r="CWY148" s="203"/>
      <c r="CWZ148" s="203"/>
      <c r="CXA148" s="203"/>
      <c r="CXB148" s="203"/>
      <c r="CXC148" s="203"/>
      <c r="CXD148" s="203"/>
      <c r="CXE148" s="203"/>
      <c r="CXF148" s="203"/>
      <c r="CXG148" s="203"/>
      <c r="CXH148" s="203"/>
      <c r="CXI148" s="203"/>
      <c r="CXJ148" s="203"/>
      <c r="CXK148" s="203"/>
      <c r="CXL148" s="203"/>
      <c r="CXM148" s="203"/>
      <c r="CXN148" s="203"/>
      <c r="CXO148" s="203"/>
      <c r="CXP148" s="203"/>
      <c r="CXQ148" s="203"/>
      <c r="CXR148" s="203"/>
      <c r="CXS148" s="203"/>
      <c r="CXT148" s="203"/>
      <c r="CXU148" s="203"/>
      <c r="CXV148" s="203"/>
      <c r="CXW148" s="203"/>
      <c r="CXX148" s="203"/>
      <c r="CXY148" s="203"/>
      <c r="CXZ148" s="203"/>
      <c r="CYA148" s="203"/>
      <c r="CYB148" s="203"/>
      <c r="CYC148" s="203"/>
      <c r="CYD148" s="203"/>
      <c r="CYE148" s="203"/>
      <c r="CYF148" s="203"/>
      <c r="CYG148" s="203"/>
      <c r="CYH148" s="203"/>
      <c r="CYI148" s="203"/>
      <c r="CYJ148" s="203"/>
      <c r="CYK148" s="203"/>
      <c r="CYL148" s="203"/>
      <c r="CYM148" s="203"/>
      <c r="CYN148" s="203"/>
      <c r="CYO148" s="203"/>
      <c r="CYP148" s="203"/>
      <c r="CYQ148" s="203"/>
      <c r="CYR148" s="203"/>
      <c r="CYS148" s="203"/>
      <c r="CYT148" s="203"/>
      <c r="CYU148" s="203"/>
      <c r="CYV148" s="203"/>
      <c r="CYW148" s="203"/>
      <c r="CYX148" s="203"/>
      <c r="CYY148" s="203"/>
      <c r="CYZ148" s="203"/>
      <c r="CZA148" s="203"/>
      <c r="CZB148" s="203"/>
      <c r="CZC148" s="203"/>
      <c r="CZD148" s="203"/>
      <c r="CZE148" s="203"/>
      <c r="CZF148" s="203"/>
      <c r="CZG148" s="203"/>
      <c r="CZH148" s="203"/>
      <c r="CZI148" s="203"/>
      <c r="CZJ148" s="203"/>
      <c r="CZK148" s="203"/>
      <c r="CZL148" s="203"/>
      <c r="CZM148" s="203"/>
      <c r="CZN148" s="203"/>
      <c r="CZO148" s="203"/>
      <c r="CZP148" s="203"/>
      <c r="CZQ148" s="203"/>
      <c r="CZR148" s="203"/>
      <c r="CZS148" s="203"/>
      <c r="CZT148" s="203"/>
      <c r="CZU148" s="203"/>
      <c r="CZV148" s="203"/>
      <c r="CZW148" s="203"/>
      <c r="CZX148" s="203"/>
      <c r="CZY148" s="203"/>
      <c r="CZZ148" s="203"/>
      <c r="DAA148" s="203"/>
      <c r="DAB148" s="203"/>
      <c r="DAC148" s="203"/>
      <c r="DAD148" s="203"/>
      <c r="DAE148" s="203"/>
      <c r="DAF148" s="203"/>
      <c r="DAG148" s="203"/>
      <c r="DAH148" s="203"/>
      <c r="DAI148" s="203"/>
      <c r="DAJ148" s="203"/>
      <c r="DAK148" s="203"/>
      <c r="DAL148" s="203"/>
      <c r="DAM148" s="203"/>
      <c r="DAN148" s="203"/>
      <c r="DAO148" s="203"/>
      <c r="DAP148" s="203"/>
      <c r="DAQ148" s="203"/>
      <c r="DAR148" s="203"/>
      <c r="DAS148" s="203"/>
      <c r="DAT148" s="203"/>
      <c r="DAU148" s="203"/>
      <c r="DAV148" s="203"/>
      <c r="DAW148" s="203"/>
      <c r="DAX148" s="203"/>
      <c r="DAY148" s="203"/>
      <c r="DAZ148" s="203"/>
      <c r="DBA148" s="203"/>
      <c r="DBB148" s="203"/>
      <c r="DBC148" s="203"/>
      <c r="DBD148" s="203"/>
      <c r="DBE148" s="203"/>
      <c r="DBF148" s="203"/>
      <c r="DBG148" s="203"/>
      <c r="DBH148" s="203"/>
      <c r="DBI148" s="203"/>
      <c r="DBJ148" s="203"/>
      <c r="DBK148" s="203"/>
      <c r="DBL148" s="203"/>
      <c r="DBM148" s="203"/>
      <c r="DBN148" s="203"/>
      <c r="DBO148" s="203"/>
      <c r="DBP148" s="203"/>
      <c r="DBQ148" s="203"/>
      <c r="DBR148" s="203"/>
      <c r="DBS148" s="203"/>
      <c r="DBT148" s="203"/>
      <c r="DBU148" s="203"/>
      <c r="DBV148" s="203"/>
      <c r="DBW148" s="203"/>
      <c r="DBX148" s="203"/>
      <c r="DBY148" s="203"/>
      <c r="DBZ148" s="203"/>
      <c r="DCA148" s="203"/>
      <c r="DCB148" s="203"/>
      <c r="DCC148" s="203"/>
      <c r="DCD148" s="203"/>
      <c r="DCE148" s="203"/>
      <c r="DCF148" s="203"/>
      <c r="DCG148" s="203"/>
      <c r="DCH148" s="203"/>
      <c r="DCI148" s="203"/>
      <c r="DCJ148" s="203"/>
      <c r="DCK148" s="203"/>
      <c r="DCL148" s="203"/>
      <c r="DCM148" s="203"/>
      <c r="DCN148" s="203"/>
      <c r="DCO148" s="203"/>
      <c r="DCP148" s="203"/>
      <c r="DCQ148" s="203"/>
      <c r="DCR148" s="203"/>
      <c r="DCS148" s="203"/>
      <c r="DCT148" s="203"/>
      <c r="DCU148" s="203"/>
      <c r="DCV148" s="203"/>
      <c r="DCW148" s="203"/>
      <c r="DCX148" s="203"/>
      <c r="DCY148" s="203"/>
      <c r="DCZ148" s="203"/>
      <c r="DDA148" s="203"/>
      <c r="DDB148" s="203"/>
      <c r="DDC148" s="203"/>
      <c r="DDD148" s="203"/>
      <c r="DDE148" s="203"/>
      <c r="DDF148" s="203"/>
      <c r="DDG148" s="203"/>
      <c r="DDH148" s="203"/>
      <c r="DDI148" s="203"/>
      <c r="DDJ148" s="203"/>
      <c r="DDK148" s="203"/>
      <c r="DDL148" s="203"/>
      <c r="DDM148" s="203"/>
      <c r="DDN148" s="203"/>
      <c r="DDO148" s="203"/>
      <c r="DDP148" s="203"/>
      <c r="DDQ148" s="203"/>
      <c r="DDR148" s="203"/>
      <c r="DDS148" s="203"/>
      <c r="DDT148" s="203"/>
      <c r="DDU148" s="203"/>
      <c r="DDV148" s="203"/>
      <c r="DDW148" s="203"/>
      <c r="DDX148" s="203"/>
      <c r="DDY148" s="203"/>
      <c r="DDZ148" s="203"/>
      <c r="DEA148" s="203"/>
      <c r="DEB148" s="203"/>
      <c r="DEC148" s="203"/>
      <c r="DED148" s="203"/>
      <c r="DEE148" s="203"/>
      <c r="DEF148" s="203"/>
      <c r="DEG148" s="203"/>
      <c r="DEH148" s="203"/>
      <c r="DEI148" s="203"/>
      <c r="DEJ148" s="203"/>
      <c r="DEK148" s="203"/>
      <c r="DEL148" s="203"/>
      <c r="DEM148" s="203"/>
      <c r="DEN148" s="203"/>
      <c r="DEO148" s="203"/>
      <c r="DEP148" s="203"/>
      <c r="DEQ148" s="203"/>
      <c r="DER148" s="203"/>
      <c r="DES148" s="203"/>
      <c r="DET148" s="203"/>
      <c r="DEU148" s="203"/>
      <c r="DEV148" s="203"/>
      <c r="DEW148" s="203"/>
      <c r="DEX148" s="203"/>
      <c r="DEY148" s="203"/>
      <c r="DEZ148" s="203"/>
      <c r="DFA148" s="203"/>
      <c r="DFB148" s="203"/>
      <c r="DFC148" s="203"/>
      <c r="DFD148" s="203"/>
      <c r="DFE148" s="203"/>
      <c r="DFF148" s="203"/>
      <c r="DFG148" s="203"/>
      <c r="DFH148" s="203"/>
      <c r="DFI148" s="203"/>
      <c r="DFJ148" s="203"/>
      <c r="DFK148" s="203"/>
      <c r="DFL148" s="203"/>
      <c r="DFM148" s="203"/>
      <c r="DFN148" s="203"/>
      <c r="DFO148" s="203"/>
      <c r="DFP148" s="203"/>
      <c r="DFQ148" s="203"/>
      <c r="DFR148" s="203"/>
      <c r="DFS148" s="203"/>
      <c r="DFT148" s="203"/>
      <c r="DFU148" s="203"/>
      <c r="DFV148" s="203"/>
      <c r="DFW148" s="203"/>
      <c r="DFX148" s="203"/>
      <c r="DFY148" s="203"/>
      <c r="DFZ148" s="203"/>
      <c r="DGA148" s="203"/>
      <c r="DGB148" s="203"/>
      <c r="DGC148" s="203"/>
      <c r="DGD148" s="203"/>
      <c r="DGE148" s="203"/>
      <c r="DGF148" s="203"/>
      <c r="DGG148" s="203"/>
      <c r="DGH148" s="203"/>
      <c r="DGI148" s="203"/>
      <c r="DGJ148" s="203"/>
      <c r="DGK148" s="203"/>
      <c r="DGL148" s="203"/>
      <c r="DGM148" s="203"/>
      <c r="DGN148" s="203"/>
      <c r="DGO148" s="203"/>
      <c r="DGP148" s="203"/>
      <c r="DGQ148" s="203"/>
      <c r="DGR148" s="203"/>
      <c r="DGS148" s="203"/>
      <c r="DGT148" s="203"/>
      <c r="DGU148" s="203"/>
      <c r="DGV148" s="203"/>
      <c r="DGW148" s="203"/>
      <c r="DGX148" s="203"/>
      <c r="DGY148" s="203"/>
      <c r="DGZ148" s="203"/>
      <c r="DHA148" s="203"/>
      <c r="DHB148" s="203"/>
      <c r="DHC148" s="203"/>
      <c r="DHD148" s="203"/>
      <c r="DHE148" s="203"/>
      <c r="DHF148" s="203"/>
      <c r="DHG148" s="203"/>
      <c r="DHH148" s="203"/>
      <c r="DHI148" s="203"/>
      <c r="DHJ148" s="203"/>
      <c r="DHK148" s="203"/>
      <c r="DHL148" s="203"/>
      <c r="DHM148" s="203"/>
      <c r="DHN148" s="203"/>
      <c r="DHO148" s="203"/>
      <c r="DHP148" s="203"/>
      <c r="DHQ148" s="203"/>
      <c r="DHR148" s="203"/>
      <c r="DHS148" s="203"/>
      <c r="DHT148" s="203"/>
      <c r="DHU148" s="203"/>
      <c r="DHV148" s="203"/>
      <c r="DHW148" s="203"/>
      <c r="DHX148" s="203"/>
      <c r="DHY148" s="203"/>
      <c r="DHZ148" s="203"/>
      <c r="DIA148" s="203"/>
      <c r="DIB148" s="203"/>
      <c r="DIC148" s="203"/>
      <c r="DID148" s="203"/>
      <c r="DIE148" s="203"/>
      <c r="DIF148" s="203"/>
      <c r="DIG148" s="203"/>
      <c r="DIH148" s="203"/>
      <c r="DII148" s="203"/>
      <c r="DIJ148" s="203"/>
      <c r="DIK148" s="203"/>
      <c r="DIL148" s="203"/>
      <c r="DIM148" s="203"/>
      <c r="DIN148" s="203"/>
      <c r="DIO148" s="203"/>
      <c r="DIP148" s="203"/>
      <c r="DIQ148" s="203"/>
      <c r="DIR148" s="203"/>
      <c r="DIS148" s="203"/>
      <c r="DIT148" s="203"/>
      <c r="DIU148" s="203"/>
      <c r="DIV148" s="203"/>
      <c r="DIW148" s="203"/>
      <c r="DIX148" s="203"/>
      <c r="DIY148" s="203"/>
      <c r="DIZ148" s="203"/>
      <c r="DJA148" s="203"/>
      <c r="DJB148" s="203"/>
      <c r="DJC148" s="203"/>
      <c r="DJD148" s="203"/>
      <c r="DJE148" s="203"/>
      <c r="DJF148" s="203"/>
      <c r="DJG148" s="203"/>
      <c r="DJH148" s="203"/>
      <c r="DJI148" s="203"/>
      <c r="DJJ148" s="203"/>
      <c r="DJK148" s="203"/>
      <c r="DJL148" s="203"/>
      <c r="DJM148" s="203"/>
      <c r="DJN148" s="203"/>
      <c r="DJO148" s="203"/>
      <c r="DJP148" s="203"/>
      <c r="DJQ148" s="203"/>
      <c r="DJR148" s="203"/>
      <c r="DJS148" s="203"/>
      <c r="DJT148" s="203"/>
      <c r="DJU148" s="203"/>
      <c r="DJV148" s="203"/>
      <c r="DJW148" s="203"/>
      <c r="DJX148" s="203"/>
      <c r="DJY148" s="203"/>
      <c r="DJZ148" s="203"/>
      <c r="DKA148" s="203"/>
      <c r="DKB148" s="203"/>
      <c r="DKC148" s="203"/>
      <c r="DKD148" s="203"/>
      <c r="DKE148" s="203"/>
      <c r="DKF148" s="203"/>
      <c r="DKG148" s="203"/>
      <c r="DKH148" s="203"/>
      <c r="DKI148" s="203"/>
      <c r="DKJ148" s="203"/>
      <c r="DKK148" s="203"/>
      <c r="DKL148" s="203"/>
      <c r="DKM148" s="203"/>
      <c r="DKN148" s="203"/>
      <c r="DKO148" s="203"/>
      <c r="DKP148" s="203"/>
      <c r="DKQ148" s="203"/>
      <c r="DKR148" s="203"/>
      <c r="DKS148" s="203"/>
      <c r="DKT148" s="203"/>
      <c r="DKU148" s="203"/>
      <c r="DKV148" s="203"/>
      <c r="DKW148" s="203"/>
      <c r="DKX148" s="203"/>
      <c r="DKY148" s="203"/>
      <c r="DKZ148" s="203"/>
      <c r="DLA148" s="203"/>
      <c r="DLB148" s="203"/>
      <c r="DLC148" s="203"/>
      <c r="DLD148" s="203"/>
      <c r="DLE148" s="203"/>
      <c r="DLF148" s="203"/>
      <c r="DLG148" s="203"/>
      <c r="DLH148" s="203"/>
      <c r="DLI148" s="203"/>
      <c r="DLJ148" s="203"/>
      <c r="DLK148" s="203"/>
      <c r="DLL148" s="203"/>
      <c r="DLM148" s="203"/>
      <c r="DLN148" s="203"/>
      <c r="DLO148" s="203"/>
      <c r="DLP148" s="203"/>
      <c r="DLQ148" s="203"/>
      <c r="DLR148" s="203"/>
      <c r="DLS148" s="203"/>
      <c r="DLT148" s="203"/>
      <c r="DLU148" s="203"/>
      <c r="DLV148" s="203"/>
      <c r="DLW148" s="203"/>
      <c r="DLX148" s="203"/>
      <c r="DLY148" s="203"/>
      <c r="DLZ148" s="203"/>
      <c r="DMA148" s="203"/>
      <c r="DMB148" s="203"/>
      <c r="DMC148" s="203"/>
      <c r="DMD148" s="203"/>
      <c r="DME148" s="203"/>
      <c r="DMF148" s="203"/>
      <c r="DMG148" s="203"/>
      <c r="DMH148" s="203"/>
      <c r="DMI148" s="203"/>
      <c r="DMJ148" s="203"/>
      <c r="DMK148" s="203"/>
      <c r="DML148" s="203"/>
      <c r="DMM148" s="203"/>
      <c r="DMN148" s="203"/>
      <c r="DMO148" s="203"/>
      <c r="DMP148" s="203"/>
      <c r="DMQ148" s="203"/>
      <c r="DMR148" s="203"/>
      <c r="DMS148" s="203"/>
      <c r="DMT148" s="203"/>
      <c r="DMU148" s="203"/>
      <c r="DMV148" s="203"/>
      <c r="DMW148" s="203"/>
      <c r="DMX148" s="203"/>
      <c r="DMY148" s="203"/>
      <c r="DMZ148" s="203"/>
      <c r="DNA148" s="203"/>
      <c r="DNB148" s="203"/>
      <c r="DNC148" s="203"/>
      <c r="DND148" s="203"/>
      <c r="DNE148" s="203"/>
      <c r="DNF148" s="203"/>
      <c r="DNG148" s="203"/>
      <c r="DNH148" s="203"/>
      <c r="DNI148" s="203"/>
      <c r="DNJ148" s="203"/>
      <c r="DNK148" s="203"/>
      <c r="DNL148" s="203"/>
      <c r="DNM148" s="203"/>
      <c r="DNN148" s="203"/>
      <c r="DNO148" s="203"/>
      <c r="DNP148" s="203"/>
      <c r="DNQ148" s="203"/>
      <c r="DNR148" s="203"/>
      <c r="DNS148" s="203"/>
      <c r="DNT148" s="203"/>
      <c r="DNU148" s="203"/>
      <c r="DNV148" s="203"/>
      <c r="DNW148" s="203"/>
      <c r="DNX148" s="203"/>
      <c r="DNY148" s="203"/>
      <c r="DNZ148" s="203"/>
      <c r="DOA148" s="203"/>
      <c r="DOB148" s="203"/>
      <c r="DOC148" s="203"/>
      <c r="DOD148" s="203"/>
      <c r="DOE148" s="203"/>
      <c r="DOF148" s="203"/>
      <c r="DOG148" s="203"/>
      <c r="DOH148" s="203"/>
      <c r="DOI148" s="203"/>
      <c r="DOJ148" s="203"/>
      <c r="DOK148" s="203"/>
      <c r="DOL148" s="203"/>
      <c r="DOM148" s="203"/>
      <c r="DON148" s="203"/>
      <c r="DOO148" s="203"/>
      <c r="DOP148" s="203"/>
      <c r="DOQ148" s="203"/>
      <c r="DOR148" s="203"/>
      <c r="DOS148" s="203"/>
      <c r="DOT148" s="203"/>
      <c r="DOU148" s="203"/>
      <c r="DOV148" s="203"/>
      <c r="DOW148" s="203"/>
      <c r="DOX148" s="203"/>
      <c r="DOY148" s="203"/>
      <c r="DOZ148" s="203"/>
      <c r="DPA148" s="203"/>
      <c r="DPB148" s="203"/>
      <c r="DPC148" s="203"/>
      <c r="DPD148" s="203"/>
      <c r="DPE148" s="203"/>
      <c r="DPF148" s="203"/>
      <c r="DPG148" s="203"/>
      <c r="DPH148" s="203"/>
      <c r="DPI148" s="203"/>
      <c r="DPJ148" s="203"/>
      <c r="DPK148" s="203"/>
      <c r="DPL148" s="203"/>
      <c r="DPM148" s="203"/>
      <c r="DPN148" s="203"/>
      <c r="DPO148" s="203"/>
      <c r="DPP148" s="203"/>
      <c r="DPQ148" s="203"/>
      <c r="DPR148" s="203"/>
      <c r="DPS148" s="203"/>
      <c r="DPT148" s="203"/>
      <c r="DPU148" s="203"/>
      <c r="DPV148" s="203"/>
      <c r="DPW148" s="203"/>
      <c r="DPX148" s="203"/>
      <c r="DPY148" s="203"/>
      <c r="DPZ148" s="203"/>
      <c r="DQA148" s="203"/>
      <c r="DQB148" s="203"/>
      <c r="DQC148" s="203"/>
      <c r="DQD148" s="203"/>
      <c r="DQE148" s="203"/>
      <c r="DQF148" s="203"/>
      <c r="DQG148" s="203"/>
      <c r="DQH148" s="203"/>
      <c r="DQI148" s="203"/>
      <c r="DQJ148" s="203"/>
      <c r="DQK148" s="203"/>
      <c r="DQL148" s="203"/>
      <c r="DQM148" s="203"/>
      <c r="DQN148" s="203"/>
      <c r="DQO148" s="203"/>
      <c r="DQP148" s="203"/>
      <c r="DQQ148" s="203"/>
      <c r="DQR148" s="203"/>
      <c r="DQS148" s="203"/>
      <c r="DQT148" s="203"/>
      <c r="DQU148" s="203"/>
      <c r="DQV148" s="203"/>
      <c r="DQW148" s="203"/>
      <c r="DQX148" s="203"/>
      <c r="DQY148" s="203"/>
      <c r="DQZ148" s="203"/>
      <c r="DRA148" s="203"/>
      <c r="DRB148" s="203"/>
      <c r="DRC148" s="203"/>
      <c r="DRD148" s="203"/>
      <c r="DRE148" s="203"/>
      <c r="DRF148" s="203"/>
      <c r="DRG148" s="203"/>
      <c r="DRH148" s="203"/>
      <c r="DRI148" s="203"/>
      <c r="DRJ148" s="203"/>
      <c r="DRK148" s="203"/>
      <c r="DRL148" s="203"/>
      <c r="DRM148" s="203"/>
      <c r="DRN148" s="203"/>
      <c r="DRO148" s="203"/>
      <c r="DRP148" s="203"/>
      <c r="DRQ148" s="203"/>
      <c r="DRR148" s="203"/>
      <c r="DRS148" s="203"/>
      <c r="DRT148" s="203"/>
      <c r="DRU148" s="203"/>
      <c r="DRV148" s="203"/>
      <c r="DRW148" s="203"/>
      <c r="DRX148" s="203"/>
      <c r="DRY148" s="203"/>
      <c r="DRZ148" s="203"/>
      <c r="DSA148" s="203"/>
      <c r="DSB148" s="203"/>
      <c r="DSC148" s="203"/>
      <c r="DSD148" s="203"/>
      <c r="DSE148" s="203"/>
      <c r="DSF148" s="203"/>
      <c r="DSG148" s="203"/>
      <c r="DSH148" s="203"/>
      <c r="DSI148" s="203"/>
      <c r="DSJ148" s="203"/>
      <c r="DSK148" s="203"/>
      <c r="DSL148" s="203"/>
      <c r="DSM148" s="203"/>
      <c r="DSN148" s="203"/>
      <c r="DSO148" s="203"/>
      <c r="DSP148" s="203"/>
      <c r="DSQ148" s="203"/>
      <c r="DSR148" s="203"/>
      <c r="DSS148" s="203"/>
      <c r="DST148" s="203"/>
      <c r="DSU148" s="203"/>
      <c r="DSV148" s="203"/>
      <c r="DSW148" s="203"/>
      <c r="DSX148" s="203"/>
      <c r="DSY148" s="203"/>
      <c r="DSZ148" s="203"/>
      <c r="DTA148" s="203"/>
      <c r="DTB148" s="203"/>
      <c r="DTC148" s="203"/>
      <c r="DTD148" s="203"/>
      <c r="DTE148" s="203"/>
      <c r="DTF148" s="203"/>
      <c r="DTG148" s="203"/>
      <c r="DTH148" s="203"/>
      <c r="DTI148" s="203"/>
      <c r="DTJ148" s="203"/>
      <c r="DTK148" s="203"/>
      <c r="DTL148" s="203"/>
      <c r="DTM148" s="203"/>
      <c r="DTN148" s="203"/>
      <c r="DTO148" s="203"/>
      <c r="DTP148" s="203"/>
      <c r="DTQ148" s="203"/>
      <c r="DTR148" s="203"/>
      <c r="DTS148" s="203"/>
      <c r="DTT148" s="203"/>
      <c r="DTU148" s="203"/>
      <c r="DTV148" s="203"/>
      <c r="DTW148" s="203"/>
      <c r="DTX148" s="203"/>
      <c r="DTY148" s="203"/>
      <c r="DTZ148" s="203"/>
      <c r="DUA148" s="203"/>
      <c r="DUB148" s="203"/>
      <c r="DUC148" s="203"/>
      <c r="DUD148" s="203"/>
      <c r="DUE148" s="203"/>
      <c r="DUF148" s="203"/>
      <c r="DUG148" s="203"/>
      <c r="DUH148" s="203"/>
      <c r="DUI148" s="203"/>
      <c r="DUJ148" s="203"/>
      <c r="DUK148" s="203"/>
      <c r="DUL148" s="203"/>
      <c r="DUM148" s="203"/>
      <c r="DUN148" s="203"/>
      <c r="DUO148" s="203"/>
      <c r="DUP148" s="203"/>
      <c r="DUQ148" s="203"/>
      <c r="DUR148" s="203"/>
      <c r="DUS148" s="203"/>
      <c r="DUT148" s="203"/>
      <c r="DUU148" s="203"/>
      <c r="DUV148" s="203"/>
      <c r="DUW148" s="203"/>
      <c r="DUX148" s="203"/>
      <c r="DUY148" s="203"/>
      <c r="DUZ148" s="203"/>
      <c r="DVA148" s="203"/>
      <c r="DVB148" s="203"/>
      <c r="DVC148" s="203"/>
      <c r="DVD148" s="203"/>
      <c r="DVE148" s="203"/>
      <c r="DVF148" s="203"/>
      <c r="DVG148" s="203"/>
      <c r="DVH148" s="203"/>
      <c r="DVI148" s="203"/>
      <c r="DVJ148" s="203"/>
      <c r="DVK148" s="203"/>
      <c r="DVL148" s="203"/>
      <c r="DVM148" s="203"/>
      <c r="DVN148" s="203"/>
      <c r="DVO148" s="203"/>
      <c r="DVP148" s="203"/>
      <c r="DVQ148" s="203"/>
      <c r="DVR148" s="203"/>
      <c r="DVS148" s="203"/>
      <c r="DVT148" s="203"/>
      <c r="DVU148" s="203"/>
      <c r="DVV148" s="203"/>
      <c r="DVW148" s="203"/>
      <c r="DVX148" s="203"/>
      <c r="DVY148" s="203"/>
      <c r="DVZ148" s="203"/>
      <c r="DWA148" s="203"/>
      <c r="DWB148" s="203"/>
      <c r="DWC148" s="203"/>
      <c r="DWD148" s="203"/>
      <c r="DWE148" s="203"/>
      <c r="DWF148" s="203"/>
      <c r="DWG148" s="203"/>
      <c r="DWH148" s="203"/>
      <c r="DWI148" s="203"/>
      <c r="DWJ148" s="203"/>
      <c r="DWK148" s="203"/>
      <c r="DWL148" s="203"/>
      <c r="DWM148" s="203"/>
      <c r="DWN148" s="203"/>
      <c r="DWO148" s="203"/>
      <c r="DWP148" s="203"/>
      <c r="DWQ148" s="203"/>
      <c r="DWR148" s="203"/>
      <c r="DWS148" s="203"/>
      <c r="DWT148" s="203"/>
      <c r="DWU148" s="203"/>
      <c r="DWV148" s="203"/>
      <c r="DWW148" s="203"/>
      <c r="DWX148" s="203"/>
      <c r="DWY148" s="203"/>
      <c r="DWZ148" s="203"/>
      <c r="DXA148" s="203"/>
      <c r="DXB148" s="203"/>
      <c r="DXC148" s="203"/>
      <c r="DXD148" s="203"/>
      <c r="DXE148" s="203"/>
      <c r="DXF148" s="203"/>
      <c r="DXG148" s="203"/>
      <c r="DXH148" s="203"/>
      <c r="DXI148" s="203"/>
      <c r="DXJ148" s="203"/>
      <c r="DXK148" s="203"/>
      <c r="DXL148" s="203"/>
      <c r="DXM148" s="203"/>
      <c r="DXN148" s="203"/>
      <c r="DXO148" s="203"/>
      <c r="DXP148" s="203"/>
      <c r="DXQ148" s="203"/>
      <c r="DXR148" s="203"/>
      <c r="DXS148" s="203"/>
      <c r="DXT148" s="203"/>
      <c r="DXU148" s="203"/>
      <c r="DXV148" s="203"/>
      <c r="DXW148" s="203"/>
      <c r="DXX148" s="203"/>
      <c r="DXY148" s="203"/>
      <c r="DXZ148" s="203"/>
      <c r="DYA148" s="203"/>
      <c r="DYB148" s="203"/>
      <c r="DYC148" s="203"/>
      <c r="DYD148" s="203"/>
      <c r="DYE148" s="203"/>
      <c r="DYF148" s="203"/>
      <c r="DYG148" s="203"/>
      <c r="DYH148" s="203"/>
      <c r="DYI148" s="203"/>
      <c r="DYJ148" s="203"/>
      <c r="DYK148" s="203"/>
      <c r="DYL148" s="203"/>
      <c r="DYM148" s="203"/>
      <c r="DYN148" s="203"/>
      <c r="DYO148" s="203"/>
      <c r="DYP148" s="203"/>
      <c r="DYQ148" s="203"/>
      <c r="DYR148" s="203"/>
      <c r="DYS148" s="203"/>
      <c r="DYT148" s="203"/>
      <c r="DYU148" s="203"/>
      <c r="DYV148" s="203"/>
      <c r="DYW148" s="203"/>
      <c r="DYX148" s="203"/>
      <c r="DYY148" s="203"/>
      <c r="DYZ148" s="203"/>
      <c r="DZA148" s="203"/>
      <c r="DZB148" s="203"/>
      <c r="DZC148" s="203"/>
      <c r="DZD148" s="203"/>
      <c r="DZE148" s="203"/>
      <c r="DZF148" s="203"/>
      <c r="DZG148" s="203"/>
      <c r="DZH148" s="203"/>
      <c r="DZI148" s="203"/>
      <c r="DZJ148" s="203"/>
      <c r="DZK148" s="203"/>
      <c r="DZL148" s="203"/>
      <c r="DZM148" s="203"/>
      <c r="DZN148" s="203"/>
      <c r="DZO148" s="203"/>
      <c r="DZP148" s="203"/>
      <c r="DZQ148" s="203"/>
      <c r="DZR148" s="203"/>
      <c r="DZS148" s="203"/>
      <c r="DZT148" s="203"/>
      <c r="DZU148" s="203"/>
      <c r="DZV148" s="203"/>
      <c r="DZW148" s="203"/>
      <c r="DZX148" s="203"/>
      <c r="DZY148" s="203"/>
      <c r="DZZ148" s="203"/>
      <c r="EAA148" s="203"/>
      <c r="EAB148" s="203"/>
      <c r="EAC148" s="203"/>
      <c r="EAD148" s="203"/>
      <c r="EAE148" s="203"/>
      <c r="EAF148" s="203"/>
      <c r="EAG148" s="203"/>
      <c r="EAH148" s="203"/>
      <c r="EAI148" s="203"/>
      <c r="EAJ148" s="203"/>
      <c r="EAK148" s="203"/>
      <c r="EAL148" s="203"/>
      <c r="EAM148" s="203"/>
      <c r="EAN148" s="203"/>
      <c r="EAO148" s="203"/>
      <c r="EAP148" s="203"/>
      <c r="EAQ148" s="203"/>
      <c r="EAR148" s="203"/>
      <c r="EAS148" s="203"/>
      <c r="EAT148" s="203"/>
      <c r="EAU148" s="203"/>
      <c r="EAV148" s="203"/>
      <c r="EAW148" s="203"/>
      <c r="EAX148" s="203"/>
      <c r="EAY148" s="203"/>
      <c r="EAZ148" s="203"/>
      <c r="EBA148" s="203"/>
      <c r="EBB148" s="203"/>
      <c r="EBC148" s="203"/>
      <c r="EBD148" s="203"/>
      <c r="EBE148" s="203"/>
      <c r="EBF148" s="203"/>
      <c r="EBG148" s="203"/>
      <c r="EBH148" s="203"/>
      <c r="EBI148" s="203"/>
      <c r="EBJ148" s="203"/>
      <c r="EBK148" s="203"/>
      <c r="EBL148" s="203"/>
      <c r="EBM148" s="203"/>
      <c r="EBN148" s="203"/>
      <c r="EBO148" s="203"/>
      <c r="EBP148" s="203"/>
      <c r="EBQ148" s="203"/>
      <c r="EBR148" s="203"/>
      <c r="EBS148" s="203"/>
      <c r="EBT148" s="203"/>
      <c r="EBU148" s="203"/>
      <c r="EBV148" s="203"/>
      <c r="EBW148" s="203"/>
      <c r="EBX148" s="203"/>
      <c r="EBY148" s="203"/>
      <c r="EBZ148" s="203"/>
      <c r="ECA148" s="203"/>
      <c r="ECB148" s="203"/>
      <c r="ECC148" s="203"/>
      <c r="ECD148" s="203"/>
      <c r="ECE148" s="203"/>
      <c r="ECF148" s="203"/>
      <c r="ECG148" s="203"/>
      <c r="ECH148" s="203"/>
      <c r="ECI148" s="203"/>
      <c r="ECJ148" s="203"/>
      <c r="ECK148" s="203"/>
      <c r="ECL148" s="203"/>
      <c r="ECM148" s="203"/>
      <c r="ECN148" s="203"/>
      <c r="ECO148" s="203"/>
      <c r="ECP148" s="203"/>
      <c r="ECQ148" s="203"/>
      <c r="ECR148" s="203"/>
      <c r="ECS148" s="203"/>
      <c r="ECT148" s="203"/>
      <c r="ECU148" s="203"/>
      <c r="ECV148" s="203"/>
      <c r="ECW148" s="203"/>
      <c r="ECX148" s="203"/>
      <c r="ECY148" s="203"/>
      <c r="ECZ148" s="203"/>
      <c r="EDA148" s="203"/>
      <c r="EDB148" s="203"/>
      <c r="EDC148" s="203"/>
      <c r="EDD148" s="203"/>
      <c r="EDE148" s="203"/>
      <c r="EDF148" s="203"/>
      <c r="EDG148" s="203"/>
      <c r="EDH148" s="203"/>
      <c r="EDI148" s="203"/>
      <c r="EDJ148" s="203"/>
      <c r="EDK148" s="203"/>
      <c r="EDL148" s="203"/>
      <c r="EDM148" s="203"/>
      <c r="EDN148" s="203"/>
      <c r="EDO148" s="203"/>
      <c r="EDP148" s="203"/>
      <c r="EDQ148" s="203"/>
      <c r="EDR148" s="203"/>
      <c r="EDS148" s="203"/>
      <c r="EDT148" s="203"/>
      <c r="EDU148" s="203"/>
      <c r="EDV148" s="203"/>
      <c r="EDW148" s="203"/>
      <c r="EDX148" s="203"/>
      <c r="EDY148" s="203"/>
      <c r="EDZ148" s="203"/>
      <c r="EEA148" s="203"/>
      <c r="EEB148" s="203"/>
      <c r="EEC148" s="203"/>
      <c r="EED148" s="203"/>
      <c r="EEE148" s="203"/>
      <c r="EEF148" s="203"/>
      <c r="EEG148" s="203"/>
      <c r="EEH148" s="203"/>
      <c r="EEI148" s="203"/>
      <c r="EEJ148" s="203"/>
      <c r="EEK148" s="203"/>
      <c r="EEL148" s="203"/>
      <c r="EEM148" s="203"/>
      <c r="EEN148" s="203"/>
      <c r="EEO148" s="203"/>
      <c r="EEP148" s="203"/>
      <c r="EEQ148" s="203"/>
      <c r="EER148" s="203"/>
      <c r="EES148" s="203"/>
      <c r="EET148" s="203"/>
      <c r="EEU148" s="203"/>
      <c r="EEV148" s="203"/>
      <c r="EEW148" s="203"/>
      <c r="EEX148" s="203"/>
      <c r="EEY148" s="203"/>
      <c r="EEZ148" s="203"/>
      <c r="EFA148" s="203"/>
      <c r="EFB148" s="203"/>
      <c r="EFC148" s="203"/>
      <c r="EFD148" s="203"/>
      <c r="EFE148" s="203"/>
      <c r="EFF148" s="203"/>
      <c r="EFG148" s="203"/>
      <c r="EFH148" s="203"/>
      <c r="EFI148" s="203"/>
      <c r="EFJ148" s="203"/>
      <c r="EFK148" s="203"/>
      <c r="EFL148" s="203"/>
      <c r="EFM148" s="203"/>
      <c r="EFN148" s="203"/>
      <c r="EFO148" s="203"/>
      <c r="EFP148" s="203"/>
      <c r="EFQ148" s="203"/>
      <c r="EFR148" s="203"/>
      <c r="EFS148" s="203"/>
      <c r="EFT148" s="203"/>
      <c r="EFU148" s="203"/>
      <c r="EFV148" s="203"/>
      <c r="EFW148" s="203"/>
      <c r="EFX148" s="203"/>
      <c r="EFY148" s="203"/>
      <c r="EFZ148" s="203"/>
      <c r="EGA148" s="203"/>
      <c r="EGB148" s="203"/>
      <c r="EGC148" s="203"/>
      <c r="EGD148" s="203"/>
      <c r="EGE148" s="203"/>
      <c r="EGF148" s="203"/>
      <c r="EGG148" s="203"/>
      <c r="EGH148" s="203"/>
      <c r="EGI148" s="203"/>
      <c r="EGJ148" s="203"/>
      <c r="EGK148" s="203"/>
      <c r="EGL148" s="203"/>
      <c r="EGM148" s="203"/>
      <c r="EGN148" s="203"/>
      <c r="EGO148" s="203"/>
      <c r="EGP148" s="203"/>
      <c r="EGQ148" s="203"/>
      <c r="EGR148" s="203"/>
      <c r="EGS148" s="203"/>
      <c r="EGT148" s="203"/>
      <c r="EGU148" s="203"/>
      <c r="EGV148" s="203"/>
      <c r="EGW148" s="203"/>
      <c r="EGX148" s="203"/>
      <c r="EGY148" s="203"/>
      <c r="EGZ148" s="203"/>
      <c r="EHA148" s="203"/>
      <c r="EHB148" s="203"/>
      <c r="EHC148" s="203"/>
      <c r="EHD148" s="203"/>
      <c r="EHE148" s="203"/>
      <c r="EHF148" s="203"/>
      <c r="EHG148" s="203"/>
      <c r="EHH148" s="203"/>
      <c r="EHI148" s="203"/>
      <c r="EHJ148" s="203"/>
      <c r="EHK148" s="203"/>
      <c r="EHL148" s="203"/>
      <c r="EHM148" s="203"/>
      <c r="EHN148" s="203"/>
      <c r="EHO148" s="203"/>
      <c r="EHP148" s="203"/>
      <c r="EHQ148" s="203"/>
      <c r="EHR148" s="203"/>
      <c r="EHS148" s="203"/>
      <c r="EHT148" s="203"/>
      <c r="EHU148" s="203"/>
      <c r="EHV148" s="203"/>
      <c r="EHW148" s="203"/>
      <c r="EHX148" s="203"/>
      <c r="EHY148" s="203"/>
      <c r="EHZ148" s="203"/>
      <c r="EIA148" s="203"/>
      <c r="EIB148" s="203"/>
      <c r="EIC148" s="203"/>
      <c r="EID148" s="203"/>
      <c r="EIE148" s="203"/>
      <c r="EIF148" s="203"/>
      <c r="EIG148" s="203"/>
      <c r="EIH148" s="203"/>
      <c r="EII148" s="203"/>
      <c r="EIJ148" s="203"/>
      <c r="EIK148" s="203"/>
      <c r="EIL148" s="203"/>
      <c r="EIM148" s="203"/>
      <c r="EIN148" s="203"/>
      <c r="EIO148" s="203"/>
      <c r="EIP148" s="203"/>
      <c r="EIQ148" s="203"/>
      <c r="EIR148" s="203"/>
      <c r="EIS148" s="203"/>
      <c r="EIT148" s="203"/>
      <c r="EIU148" s="203"/>
      <c r="EIV148" s="203"/>
      <c r="EIW148" s="203"/>
      <c r="EIX148" s="203"/>
      <c r="EIY148" s="203"/>
      <c r="EIZ148" s="203"/>
      <c r="EJA148" s="203"/>
      <c r="EJB148" s="203"/>
      <c r="EJC148" s="203"/>
      <c r="EJD148" s="203"/>
      <c r="EJE148" s="203"/>
      <c r="EJF148" s="203"/>
      <c r="EJG148" s="203"/>
      <c r="EJH148" s="203"/>
      <c r="EJI148" s="203"/>
      <c r="EJJ148" s="203"/>
      <c r="EJK148" s="203"/>
      <c r="EJL148" s="203"/>
      <c r="EJM148" s="203"/>
      <c r="EJN148" s="203"/>
      <c r="EJO148" s="203"/>
      <c r="EJP148" s="203"/>
      <c r="EJQ148" s="203"/>
      <c r="EJR148" s="203"/>
      <c r="EJS148" s="203"/>
      <c r="EJT148" s="203"/>
      <c r="EJU148" s="203"/>
      <c r="EJV148" s="203"/>
      <c r="EJW148" s="203"/>
      <c r="EJX148" s="203"/>
      <c r="EJY148" s="203"/>
      <c r="EJZ148" s="203"/>
      <c r="EKA148" s="203"/>
      <c r="EKB148" s="203"/>
      <c r="EKC148" s="203"/>
      <c r="EKD148" s="203"/>
      <c r="EKE148" s="203"/>
      <c r="EKF148" s="203"/>
      <c r="EKG148" s="203"/>
      <c r="EKH148" s="203"/>
      <c r="EKI148" s="203"/>
      <c r="EKJ148" s="203"/>
      <c r="EKK148" s="203"/>
      <c r="EKL148" s="203"/>
      <c r="EKM148" s="203"/>
      <c r="EKN148" s="203"/>
      <c r="EKO148" s="203"/>
      <c r="EKP148" s="203"/>
      <c r="EKQ148" s="203"/>
      <c r="EKR148" s="203"/>
      <c r="EKS148" s="203"/>
      <c r="EKT148" s="203"/>
      <c r="EKU148" s="203"/>
      <c r="EKV148" s="203"/>
      <c r="EKW148" s="203"/>
      <c r="EKX148" s="203"/>
      <c r="EKY148" s="203"/>
      <c r="EKZ148" s="203"/>
      <c r="ELA148" s="203"/>
      <c r="ELB148" s="203"/>
      <c r="ELC148" s="203"/>
      <c r="ELD148" s="203"/>
      <c r="ELE148" s="203"/>
      <c r="ELF148" s="203"/>
      <c r="ELG148" s="203"/>
      <c r="ELH148" s="203"/>
      <c r="ELI148" s="203"/>
      <c r="ELJ148" s="203"/>
      <c r="ELK148" s="203"/>
      <c r="ELL148" s="203"/>
      <c r="ELM148" s="203"/>
      <c r="ELN148" s="203"/>
      <c r="ELO148" s="203"/>
      <c r="ELP148" s="203"/>
      <c r="ELQ148" s="203"/>
      <c r="ELR148" s="203"/>
      <c r="ELS148" s="203"/>
      <c r="ELT148" s="203"/>
      <c r="ELU148" s="203"/>
      <c r="ELV148" s="203"/>
      <c r="ELW148" s="203"/>
      <c r="ELX148" s="203"/>
      <c r="ELY148" s="203"/>
      <c r="ELZ148" s="203"/>
      <c r="EMA148" s="203"/>
      <c r="EMB148" s="203"/>
      <c r="EMC148" s="203"/>
      <c r="EMD148" s="203"/>
      <c r="EME148" s="203"/>
      <c r="EMF148" s="203"/>
      <c r="EMG148" s="203"/>
      <c r="EMH148" s="203"/>
      <c r="EMI148" s="203"/>
      <c r="EMJ148" s="203"/>
      <c r="EMK148" s="203"/>
      <c r="EML148" s="203"/>
      <c r="EMM148" s="203"/>
      <c r="EMN148" s="203"/>
      <c r="EMO148" s="203"/>
      <c r="EMP148" s="203"/>
      <c r="EMQ148" s="203"/>
      <c r="EMR148" s="203"/>
      <c r="EMS148" s="203"/>
      <c r="EMT148" s="203"/>
      <c r="EMU148" s="203"/>
      <c r="EMV148" s="203"/>
      <c r="EMW148" s="203"/>
      <c r="EMX148" s="203"/>
      <c r="EMY148" s="203"/>
      <c r="EMZ148" s="203"/>
      <c r="ENA148" s="203"/>
      <c r="ENB148" s="203"/>
      <c r="ENC148" s="203"/>
      <c r="END148" s="203"/>
      <c r="ENE148" s="203"/>
      <c r="ENF148" s="203"/>
      <c r="ENG148" s="203"/>
      <c r="ENH148" s="203"/>
      <c r="ENI148" s="203"/>
      <c r="ENJ148" s="203"/>
      <c r="ENK148" s="203"/>
      <c r="ENL148" s="203"/>
      <c r="ENM148" s="203"/>
      <c r="ENN148" s="203"/>
      <c r="ENO148" s="203"/>
      <c r="ENP148" s="203"/>
      <c r="ENQ148" s="203"/>
      <c r="ENR148" s="203"/>
      <c r="ENS148" s="203"/>
      <c r="ENT148" s="203"/>
      <c r="ENU148" s="203"/>
      <c r="ENV148" s="203"/>
      <c r="ENW148" s="203"/>
      <c r="ENX148" s="203"/>
      <c r="ENY148" s="203"/>
      <c r="ENZ148" s="203"/>
      <c r="EOA148" s="203"/>
      <c r="EOB148" s="203"/>
      <c r="EOC148" s="203"/>
      <c r="EOD148" s="203"/>
      <c r="EOE148" s="203"/>
      <c r="EOF148" s="203"/>
      <c r="EOG148" s="203"/>
      <c r="EOH148" s="203"/>
      <c r="EOI148" s="203"/>
      <c r="EOJ148" s="203"/>
      <c r="EOK148" s="203"/>
      <c r="EOL148" s="203"/>
      <c r="EOM148" s="203"/>
      <c r="EON148" s="203"/>
      <c r="EOO148" s="203"/>
      <c r="EOP148" s="203"/>
      <c r="EOQ148" s="203"/>
      <c r="EOR148" s="203"/>
      <c r="EOS148" s="203"/>
      <c r="EOT148" s="203"/>
      <c r="EOU148" s="203"/>
      <c r="EOV148" s="203"/>
      <c r="EOW148" s="203"/>
      <c r="EOX148" s="203"/>
      <c r="EOY148" s="203"/>
      <c r="EOZ148" s="203"/>
      <c r="EPA148" s="203"/>
      <c r="EPB148" s="203"/>
      <c r="EPC148" s="203"/>
      <c r="EPD148" s="203"/>
      <c r="EPE148" s="203"/>
      <c r="EPF148" s="203"/>
      <c r="EPG148" s="203"/>
      <c r="EPH148" s="203"/>
      <c r="EPI148" s="203"/>
      <c r="EPJ148" s="203"/>
      <c r="EPK148" s="203"/>
      <c r="EPL148" s="203"/>
      <c r="EPM148" s="203"/>
      <c r="EPN148" s="203"/>
      <c r="EPO148" s="203"/>
      <c r="EPP148" s="203"/>
      <c r="EPQ148" s="203"/>
      <c r="EPR148" s="203"/>
      <c r="EPS148" s="203"/>
      <c r="EPT148" s="203"/>
      <c r="EPU148" s="203"/>
      <c r="EPV148" s="203"/>
      <c r="EPW148" s="203"/>
      <c r="EPX148" s="203"/>
      <c r="EPY148" s="203"/>
      <c r="EPZ148" s="203"/>
      <c r="EQA148" s="203"/>
      <c r="EQB148" s="203"/>
      <c r="EQC148" s="203"/>
      <c r="EQD148" s="203"/>
      <c r="EQE148" s="203"/>
      <c r="EQF148" s="203"/>
      <c r="EQG148" s="203"/>
      <c r="EQH148" s="203"/>
      <c r="EQI148" s="203"/>
      <c r="EQJ148" s="203"/>
      <c r="EQK148" s="203"/>
      <c r="EQL148" s="203"/>
      <c r="EQM148" s="203"/>
      <c r="EQN148" s="203"/>
      <c r="EQO148" s="203"/>
      <c r="EQP148" s="203"/>
      <c r="EQQ148" s="203"/>
      <c r="EQR148" s="203"/>
      <c r="EQS148" s="203"/>
      <c r="EQT148" s="203"/>
      <c r="EQU148" s="203"/>
      <c r="EQV148" s="203"/>
      <c r="EQW148" s="203"/>
      <c r="EQX148" s="203"/>
      <c r="EQY148" s="203"/>
      <c r="EQZ148" s="203"/>
      <c r="ERA148" s="203"/>
      <c r="ERB148" s="203"/>
      <c r="ERC148" s="203"/>
      <c r="ERD148" s="203"/>
      <c r="ERE148" s="203"/>
      <c r="ERF148" s="203"/>
      <c r="ERG148" s="203"/>
      <c r="ERH148" s="203"/>
      <c r="ERI148" s="203"/>
      <c r="ERJ148" s="203"/>
      <c r="ERK148" s="203"/>
      <c r="ERL148" s="203"/>
      <c r="ERM148" s="203"/>
      <c r="ERN148" s="203"/>
      <c r="ERO148" s="203"/>
      <c r="ERP148" s="203"/>
      <c r="ERQ148" s="203"/>
      <c r="ERR148" s="203"/>
      <c r="ERS148" s="203"/>
      <c r="ERT148" s="203"/>
      <c r="ERU148" s="203"/>
      <c r="ERV148" s="203"/>
      <c r="ERW148" s="203"/>
      <c r="ERX148" s="203"/>
      <c r="ERY148" s="203"/>
      <c r="ERZ148" s="203"/>
      <c r="ESA148" s="203"/>
      <c r="ESB148" s="203"/>
      <c r="ESC148" s="203"/>
      <c r="ESD148" s="203"/>
      <c r="ESE148" s="203"/>
      <c r="ESF148" s="203"/>
      <c r="ESG148" s="203"/>
      <c r="ESH148" s="203"/>
      <c r="ESI148" s="203"/>
      <c r="ESJ148" s="203"/>
      <c r="ESK148" s="203"/>
      <c r="ESL148" s="203"/>
      <c r="ESM148" s="203"/>
      <c r="ESN148" s="203"/>
      <c r="ESO148" s="203"/>
      <c r="ESP148" s="203"/>
      <c r="ESQ148" s="203"/>
      <c r="ESR148" s="203"/>
      <c r="ESS148" s="203"/>
      <c r="EST148" s="203"/>
      <c r="ESU148" s="203"/>
      <c r="ESV148" s="203"/>
      <c r="ESW148" s="203"/>
      <c r="ESX148" s="203"/>
      <c r="ESY148" s="203"/>
      <c r="ESZ148" s="203"/>
      <c r="ETA148" s="203"/>
      <c r="ETB148" s="203"/>
      <c r="ETC148" s="203"/>
      <c r="ETD148" s="203"/>
      <c r="ETE148" s="203"/>
      <c r="ETF148" s="203"/>
      <c r="ETG148" s="203"/>
      <c r="ETH148" s="203"/>
      <c r="ETI148" s="203"/>
      <c r="ETJ148" s="203"/>
      <c r="ETK148" s="203"/>
      <c r="ETL148" s="203"/>
      <c r="ETM148" s="203"/>
      <c r="ETN148" s="203"/>
      <c r="ETO148" s="203"/>
      <c r="ETP148" s="203"/>
      <c r="ETQ148" s="203"/>
      <c r="ETR148" s="203"/>
      <c r="ETS148" s="203"/>
      <c r="ETT148" s="203"/>
      <c r="ETU148" s="203"/>
      <c r="ETV148" s="203"/>
      <c r="ETW148" s="203"/>
      <c r="ETX148" s="203"/>
      <c r="ETY148" s="203"/>
      <c r="ETZ148" s="203"/>
      <c r="EUA148" s="203"/>
      <c r="EUB148" s="203"/>
      <c r="EUC148" s="203"/>
      <c r="EUD148" s="203"/>
      <c r="EUE148" s="203"/>
      <c r="EUF148" s="203"/>
      <c r="EUG148" s="203"/>
      <c r="EUH148" s="203"/>
      <c r="EUI148" s="203"/>
      <c r="EUJ148" s="203"/>
      <c r="EUK148" s="203"/>
      <c r="EUL148" s="203"/>
      <c r="EUM148" s="203"/>
      <c r="EUN148" s="203"/>
      <c r="EUO148" s="203"/>
      <c r="EUP148" s="203"/>
      <c r="EUQ148" s="203"/>
      <c r="EUR148" s="203"/>
      <c r="EUS148" s="203"/>
      <c r="EUT148" s="203"/>
      <c r="EUU148" s="203"/>
      <c r="EUV148" s="203"/>
      <c r="EUW148" s="203"/>
      <c r="EUX148" s="203"/>
      <c r="EUY148" s="203"/>
      <c r="EUZ148" s="203"/>
      <c r="EVA148" s="203"/>
      <c r="EVB148" s="203"/>
      <c r="EVC148" s="203"/>
      <c r="EVD148" s="203"/>
      <c r="EVE148" s="203"/>
      <c r="EVF148" s="203"/>
      <c r="EVG148" s="203"/>
      <c r="EVH148" s="203"/>
      <c r="EVI148" s="203"/>
      <c r="EVJ148" s="203"/>
      <c r="EVK148" s="203"/>
      <c r="EVL148" s="203"/>
      <c r="EVM148" s="203"/>
      <c r="EVN148" s="203"/>
      <c r="EVO148" s="203"/>
      <c r="EVP148" s="203"/>
      <c r="EVQ148" s="203"/>
      <c r="EVR148" s="203"/>
      <c r="EVS148" s="203"/>
      <c r="EVT148" s="203"/>
      <c r="EVU148" s="203"/>
      <c r="EVV148" s="203"/>
      <c r="EVW148" s="203"/>
      <c r="EVX148" s="203"/>
      <c r="EVY148" s="203"/>
      <c r="EVZ148" s="203"/>
      <c r="EWA148" s="203"/>
      <c r="EWB148" s="203"/>
      <c r="EWC148" s="203"/>
      <c r="EWD148" s="203"/>
      <c r="EWE148" s="203"/>
      <c r="EWF148" s="203"/>
      <c r="EWG148" s="203"/>
      <c r="EWH148" s="203"/>
      <c r="EWI148" s="203"/>
      <c r="EWJ148" s="203"/>
      <c r="EWK148" s="203"/>
      <c r="EWL148" s="203"/>
      <c r="EWM148" s="203"/>
      <c r="EWN148" s="203"/>
      <c r="EWO148" s="203"/>
      <c r="EWP148" s="203"/>
      <c r="EWQ148" s="203"/>
      <c r="EWR148" s="203"/>
      <c r="EWS148" s="203"/>
      <c r="EWT148" s="203"/>
      <c r="EWU148" s="203"/>
      <c r="EWV148" s="203"/>
      <c r="EWW148" s="203"/>
      <c r="EWX148" s="203"/>
      <c r="EWY148" s="203"/>
      <c r="EWZ148" s="203"/>
      <c r="EXA148" s="203"/>
      <c r="EXB148" s="203"/>
      <c r="EXC148" s="203"/>
      <c r="EXD148" s="203"/>
      <c r="EXE148" s="203"/>
      <c r="EXF148" s="203"/>
      <c r="EXG148" s="203"/>
      <c r="EXH148" s="203"/>
      <c r="EXI148" s="203"/>
      <c r="EXJ148" s="203"/>
      <c r="EXK148" s="203"/>
      <c r="EXL148" s="203"/>
      <c r="EXM148" s="203"/>
      <c r="EXN148" s="203"/>
      <c r="EXO148" s="203"/>
      <c r="EXP148" s="203"/>
      <c r="EXQ148" s="203"/>
      <c r="EXR148" s="203"/>
      <c r="EXS148" s="203"/>
      <c r="EXT148" s="203"/>
      <c r="EXU148" s="203"/>
      <c r="EXV148" s="203"/>
      <c r="EXW148" s="203"/>
      <c r="EXX148" s="203"/>
      <c r="EXY148" s="203"/>
      <c r="EXZ148" s="203"/>
      <c r="EYA148" s="203"/>
      <c r="EYB148" s="203"/>
      <c r="EYC148" s="203"/>
      <c r="EYD148" s="203"/>
      <c r="EYE148" s="203"/>
      <c r="EYF148" s="203"/>
      <c r="EYG148" s="203"/>
      <c r="EYH148" s="203"/>
      <c r="EYI148" s="203"/>
      <c r="EYJ148" s="203"/>
      <c r="EYK148" s="203"/>
      <c r="EYL148" s="203"/>
      <c r="EYM148" s="203"/>
      <c r="EYN148" s="203"/>
      <c r="EYO148" s="203"/>
      <c r="EYP148" s="203"/>
      <c r="EYQ148" s="203"/>
      <c r="EYR148" s="203"/>
      <c r="EYS148" s="203"/>
      <c r="EYT148" s="203"/>
      <c r="EYU148" s="203"/>
      <c r="EYV148" s="203"/>
      <c r="EYW148" s="203"/>
      <c r="EYX148" s="203"/>
      <c r="EYY148" s="203"/>
      <c r="EYZ148" s="203"/>
      <c r="EZA148" s="203"/>
      <c r="EZB148" s="203"/>
      <c r="EZC148" s="203"/>
      <c r="EZD148" s="203"/>
      <c r="EZE148" s="203"/>
      <c r="EZF148" s="203"/>
      <c r="EZG148" s="203"/>
      <c r="EZH148" s="203"/>
      <c r="EZI148" s="203"/>
      <c r="EZJ148" s="203"/>
      <c r="EZK148" s="203"/>
      <c r="EZL148" s="203"/>
      <c r="EZM148" s="203"/>
      <c r="EZN148" s="203"/>
      <c r="EZO148" s="203"/>
      <c r="EZP148" s="203"/>
      <c r="EZQ148" s="203"/>
      <c r="EZR148" s="203"/>
      <c r="EZS148" s="203"/>
      <c r="EZT148" s="203"/>
      <c r="EZU148" s="203"/>
      <c r="EZV148" s="203"/>
      <c r="EZW148" s="203"/>
      <c r="EZX148" s="203"/>
      <c r="EZY148" s="203"/>
      <c r="EZZ148" s="203"/>
      <c r="FAA148" s="203"/>
      <c r="FAB148" s="203"/>
      <c r="FAC148" s="203"/>
      <c r="FAD148" s="203"/>
      <c r="FAE148" s="203"/>
      <c r="FAF148" s="203"/>
      <c r="FAG148" s="203"/>
      <c r="FAH148" s="203"/>
      <c r="FAI148" s="203"/>
      <c r="FAJ148" s="203"/>
      <c r="FAK148" s="203"/>
      <c r="FAL148" s="203"/>
      <c r="FAM148" s="203"/>
      <c r="FAN148" s="203"/>
      <c r="FAO148" s="203"/>
      <c r="FAP148" s="203"/>
      <c r="FAQ148" s="203"/>
      <c r="FAR148" s="203"/>
      <c r="FAS148" s="203"/>
      <c r="FAT148" s="203"/>
      <c r="FAU148" s="203"/>
      <c r="FAV148" s="203"/>
      <c r="FAW148" s="203"/>
      <c r="FAX148" s="203"/>
      <c r="FAY148" s="203"/>
      <c r="FAZ148" s="203"/>
      <c r="FBA148" s="203"/>
      <c r="FBB148" s="203"/>
      <c r="FBC148" s="203"/>
      <c r="FBD148" s="203"/>
      <c r="FBE148" s="203"/>
      <c r="FBF148" s="203"/>
      <c r="FBG148" s="203"/>
      <c r="FBH148" s="203"/>
      <c r="FBI148" s="203"/>
      <c r="FBJ148" s="203"/>
      <c r="FBK148" s="203"/>
      <c r="FBL148" s="203"/>
      <c r="FBM148" s="203"/>
      <c r="FBN148" s="203"/>
      <c r="FBO148" s="203"/>
      <c r="FBP148" s="203"/>
      <c r="FBQ148" s="203"/>
      <c r="FBR148" s="203"/>
      <c r="FBS148" s="203"/>
      <c r="FBT148" s="203"/>
      <c r="FBU148" s="203"/>
      <c r="FBV148" s="203"/>
      <c r="FBW148" s="203"/>
      <c r="FBX148" s="203"/>
      <c r="FBY148" s="203"/>
      <c r="FBZ148" s="203"/>
      <c r="FCA148" s="203"/>
      <c r="FCB148" s="203"/>
      <c r="FCC148" s="203"/>
      <c r="FCD148" s="203"/>
      <c r="FCE148" s="203"/>
      <c r="FCF148" s="203"/>
      <c r="FCG148" s="203"/>
      <c r="FCH148" s="203"/>
      <c r="FCI148" s="203"/>
      <c r="FCJ148" s="203"/>
      <c r="FCK148" s="203"/>
      <c r="FCL148" s="203"/>
      <c r="FCM148" s="203"/>
      <c r="FCN148" s="203"/>
      <c r="FCO148" s="203"/>
      <c r="FCP148" s="203"/>
      <c r="FCQ148" s="203"/>
      <c r="FCR148" s="203"/>
      <c r="FCS148" s="203"/>
      <c r="FCT148" s="203"/>
      <c r="FCU148" s="203"/>
      <c r="FCV148" s="203"/>
      <c r="FCW148" s="203"/>
      <c r="FCX148" s="203"/>
      <c r="FCY148" s="203"/>
      <c r="FCZ148" s="203"/>
      <c r="FDA148" s="203"/>
      <c r="FDB148" s="203"/>
      <c r="FDC148" s="203"/>
      <c r="FDD148" s="203"/>
      <c r="FDE148" s="203"/>
      <c r="FDF148" s="203"/>
      <c r="FDG148" s="203"/>
      <c r="FDH148" s="203"/>
      <c r="FDI148" s="203"/>
      <c r="FDJ148" s="203"/>
      <c r="FDK148" s="203"/>
      <c r="FDL148" s="203"/>
      <c r="FDM148" s="203"/>
      <c r="FDN148" s="203"/>
      <c r="FDO148" s="203"/>
      <c r="FDP148" s="203"/>
      <c r="FDQ148" s="203"/>
      <c r="FDR148" s="203"/>
      <c r="FDS148" s="203"/>
      <c r="FDT148" s="203"/>
      <c r="FDU148" s="203"/>
      <c r="FDV148" s="203"/>
      <c r="FDW148" s="203"/>
      <c r="FDX148" s="203"/>
      <c r="FDY148" s="203"/>
      <c r="FDZ148" s="203"/>
      <c r="FEA148" s="203"/>
      <c r="FEB148" s="203"/>
      <c r="FEC148" s="203"/>
      <c r="FED148" s="203"/>
      <c r="FEE148" s="203"/>
      <c r="FEF148" s="203"/>
      <c r="FEG148" s="203"/>
      <c r="FEH148" s="203"/>
      <c r="FEI148" s="203"/>
      <c r="FEJ148" s="203"/>
      <c r="FEK148" s="203"/>
      <c r="FEL148" s="203"/>
      <c r="FEM148" s="203"/>
      <c r="FEN148" s="203"/>
      <c r="FEO148" s="203"/>
      <c r="FEP148" s="203"/>
      <c r="FEQ148" s="203"/>
      <c r="FER148" s="203"/>
      <c r="FES148" s="203"/>
      <c r="FET148" s="203"/>
      <c r="FEU148" s="203"/>
      <c r="FEV148" s="203"/>
      <c r="FEW148" s="203"/>
      <c r="FEX148" s="203"/>
      <c r="FEY148" s="203"/>
      <c r="FEZ148" s="203"/>
      <c r="FFA148" s="203"/>
      <c r="FFB148" s="203"/>
      <c r="FFC148" s="203"/>
      <c r="FFD148" s="203"/>
      <c r="FFE148" s="203"/>
      <c r="FFF148" s="203"/>
      <c r="FFG148" s="203"/>
      <c r="FFH148" s="203"/>
      <c r="FFI148" s="203"/>
      <c r="FFJ148" s="203"/>
      <c r="FFK148" s="203"/>
      <c r="FFL148" s="203"/>
      <c r="FFM148" s="203"/>
      <c r="FFN148" s="203"/>
      <c r="FFO148" s="203"/>
      <c r="FFP148" s="203"/>
      <c r="FFQ148" s="203"/>
      <c r="FFR148" s="203"/>
      <c r="FFS148" s="203"/>
      <c r="FFT148" s="203"/>
      <c r="FFU148" s="203"/>
      <c r="FFV148" s="203"/>
      <c r="FFW148" s="203"/>
      <c r="FFX148" s="203"/>
      <c r="FFY148" s="203"/>
      <c r="FFZ148" s="203"/>
      <c r="FGA148" s="203"/>
      <c r="FGB148" s="203"/>
      <c r="FGC148" s="203"/>
      <c r="FGD148" s="203"/>
      <c r="FGE148" s="203"/>
      <c r="FGF148" s="203"/>
      <c r="FGG148" s="203"/>
      <c r="FGH148" s="203"/>
      <c r="FGI148" s="203"/>
      <c r="FGJ148" s="203"/>
      <c r="FGK148" s="203"/>
      <c r="FGL148" s="203"/>
      <c r="FGM148" s="203"/>
      <c r="FGN148" s="203"/>
      <c r="FGO148" s="203"/>
      <c r="FGP148" s="203"/>
      <c r="FGQ148" s="203"/>
      <c r="FGR148" s="203"/>
      <c r="FGS148" s="203"/>
      <c r="FGT148" s="203"/>
      <c r="FGU148" s="203"/>
      <c r="FGV148" s="203"/>
      <c r="FGW148" s="203"/>
      <c r="FGX148" s="203"/>
      <c r="FGY148" s="203"/>
      <c r="FGZ148" s="203"/>
      <c r="FHA148" s="203"/>
      <c r="FHB148" s="203"/>
      <c r="FHC148" s="203"/>
      <c r="FHD148" s="203"/>
      <c r="FHE148" s="203"/>
      <c r="FHF148" s="203"/>
      <c r="FHG148" s="203"/>
      <c r="FHH148" s="203"/>
      <c r="FHI148" s="203"/>
      <c r="FHJ148" s="203"/>
      <c r="FHK148" s="203"/>
      <c r="FHL148" s="203"/>
      <c r="FHM148" s="203"/>
      <c r="FHN148" s="203"/>
      <c r="FHO148" s="203"/>
      <c r="FHP148" s="203"/>
      <c r="FHQ148" s="203"/>
      <c r="FHR148" s="203"/>
      <c r="FHS148" s="203"/>
      <c r="FHT148" s="203"/>
      <c r="FHU148" s="203"/>
      <c r="FHV148" s="203"/>
      <c r="FHW148" s="203"/>
      <c r="FHX148" s="203"/>
      <c r="FHY148" s="203"/>
      <c r="FHZ148" s="203"/>
      <c r="FIA148" s="203"/>
      <c r="FIB148" s="203"/>
      <c r="FIC148" s="203"/>
      <c r="FID148" s="203"/>
      <c r="FIE148" s="203"/>
      <c r="FIF148" s="203"/>
      <c r="FIG148" s="203"/>
      <c r="FIH148" s="203"/>
      <c r="FII148" s="203"/>
      <c r="FIJ148" s="203"/>
      <c r="FIK148" s="203"/>
      <c r="FIL148" s="203"/>
      <c r="FIM148" s="203"/>
      <c r="FIN148" s="203"/>
      <c r="FIO148" s="203"/>
      <c r="FIP148" s="203"/>
      <c r="FIQ148" s="203"/>
      <c r="FIR148" s="203"/>
      <c r="FIS148" s="203"/>
      <c r="FIT148" s="203"/>
      <c r="FIU148" s="203"/>
      <c r="FIV148" s="203"/>
      <c r="FIW148" s="203"/>
      <c r="FIX148" s="203"/>
      <c r="FIY148" s="203"/>
      <c r="FIZ148" s="203"/>
      <c r="FJA148" s="203"/>
      <c r="FJB148" s="203"/>
      <c r="FJC148" s="203"/>
      <c r="FJD148" s="203"/>
      <c r="FJE148" s="203"/>
      <c r="FJF148" s="203"/>
      <c r="FJG148" s="203"/>
      <c r="FJH148" s="203"/>
      <c r="FJI148" s="203"/>
      <c r="FJJ148" s="203"/>
      <c r="FJK148" s="203"/>
      <c r="FJL148" s="203"/>
      <c r="FJM148" s="203"/>
      <c r="FJN148" s="203"/>
      <c r="FJO148" s="203"/>
      <c r="FJP148" s="203"/>
      <c r="FJQ148" s="203"/>
      <c r="FJR148" s="203"/>
      <c r="FJS148" s="203"/>
      <c r="FJT148" s="203"/>
      <c r="FJU148" s="203"/>
      <c r="FJV148" s="203"/>
      <c r="FJW148" s="203"/>
      <c r="FJX148" s="203"/>
      <c r="FJY148" s="203"/>
      <c r="FJZ148" s="203"/>
      <c r="FKA148" s="203"/>
      <c r="FKB148" s="203"/>
      <c r="FKC148" s="203"/>
      <c r="FKD148" s="203"/>
      <c r="FKE148" s="203"/>
      <c r="FKF148" s="203"/>
      <c r="FKG148" s="203"/>
      <c r="FKH148" s="203"/>
      <c r="FKI148" s="203"/>
      <c r="FKJ148" s="203"/>
      <c r="FKK148" s="203"/>
      <c r="FKL148" s="203"/>
      <c r="FKM148" s="203"/>
      <c r="FKN148" s="203"/>
      <c r="FKO148" s="203"/>
      <c r="FKP148" s="203"/>
      <c r="FKQ148" s="203"/>
      <c r="FKR148" s="203"/>
      <c r="FKS148" s="203"/>
      <c r="FKT148" s="203"/>
      <c r="FKU148" s="203"/>
      <c r="FKV148" s="203"/>
      <c r="FKW148" s="203"/>
      <c r="FKX148" s="203"/>
      <c r="FKY148" s="203"/>
      <c r="FKZ148" s="203"/>
      <c r="FLA148" s="203"/>
      <c r="FLB148" s="203"/>
      <c r="FLC148" s="203"/>
      <c r="FLD148" s="203"/>
      <c r="FLE148" s="203"/>
      <c r="FLF148" s="203"/>
      <c r="FLG148" s="203"/>
      <c r="FLH148" s="203"/>
      <c r="FLI148" s="203"/>
      <c r="FLJ148" s="203"/>
      <c r="FLK148" s="203"/>
      <c r="FLL148" s="203"/>
      <c r="FLM148" s="203"/>
      <c r="FLN148" s="203"/>
      <c r="FLO148" s="203"/>
      <c r="FLP148" s="203"/>
      <c r="FLQ148" s="203"/>
      <c r="FLR148" s="203"/>
      <c r="FLS148" s="203"/>
      <c r="FLT148" s="203"/>
      <c r="FLU148" s="203"/>
      <c r="FLV148" s="203"/>
      <c r="FLW148" s="203"/>
      <c r="FLX148" s="203"/>
      <c r="FLY148" s="203"/>
      <c r="FLZ148" s="203"/>
      <c r="FMA148" s="203"/>
      <c r="FMB148" s="203"/>
      <c r="FMC148" s="203"/>
      <c r="FMD148" s="203"/>
      <c r="FME148" s="203"/>
      <c r="FMF148" s="203"/>
      <c r="FMG148" s="203"/>
      <c r="FMH148" s="203"/>
      <c r="FMI148" s="203"/>
      <c r="FMJ148" s="203"/>
      <c r="FMK148" s="203"/>
      <c r="FML148" s="203"/>
      <c r="FMM148" s="203"/>
      <c r="FMN148" s="203"/>
      <c r="FMO148" s="203"/>
      <c r="FMP148" s="203"/>
      <c r="FMQ148" s="203"/>
      <c r="FMR148" s="203"/>
      <c r="FMS148" s="203"/>
      <c r="FMT148" s="203"/>
      <c r="FMU148" s="203"/>
      <c r="FMV148" s="203"/>
      <c r="FMW148" s="203"/>
      <c r="FMX148" s="203"/>
      <c r="FMY148" s="203"/>
      <c r="FMZ148" s="203"/>
      <c r="FNA148" s="203"/>
      <c r="FNB148" s="203"/>
      <c r="FNC148" s="203"/>
      <c r="FND148" s="203"/>
      <c r="FNE148" s="203"/>
      <c r="FNF148" s="203"/>
      <c r="FNG148" s="203"/>
      <c r="FNH148" s="203"/>
      <c r="FNI148" s="203"/>
      <c r="FNJ148" s="203"/>
      <c r="FNK148" s="203"/>
      <c r="FNL148" s="203"/>
      <c r="FNM148" s="203"/>
      <c r="FNN148" s="203"/>
      <c r="FNO148" s="203"/>
      <c r="FNP148" s="203"/>
      <c r="FNQ148" s="203"/>
      <c r="FNR148" s="203"/>
      <c r="FNS148" s="203"/>
      <c r="FNT148" s="203"/>
      <c r="FNU148" s="203"/>
      <c r="FNV148" s="203"/>
      <c r="FNW148" s="203"/>
      <c r="FNX148" s="203"/>
      <c r="FNY148" s="203"/>
      <c r="FNZ148" s="203"/>
      <c r="FOA148" s="203"/>
      <c r="FOB148" s="203"/>
      <c r="FOC148" s="203"/>
      <c r="FOD148" s="203"/>
      <c r="FOE148" s="203"/>
      <c r="FOF148" s="203"/>
      <c r="FOG148" s="203"/>
      <c r="FOH148" s="203"/>
      <c r="FOI148" s="203"/>
      <c r="FOJ148" s="203"/>
      <c r="FOK148" s="203"/>
      <c r="FOL148" s="203"/>
      <c r="FOM148" s="203"/>
      <c r="FON148" s="203"/>
      <c r="FOO148" s="203"/>
      <c r="FOP148" s="203"/>
      <c r="FOQ148" s="203"/>
      <c r="FOR148" s="203"/>
      <c r="FOS148" s="203"/>
      <c r="FOT148" s="203"/>
      <c r="FOU148" s="203"/>
      <c r="FOV148" s="203"/>
      <c r="FOW148" s="203"/>
      <c r="FOX148" s="203"/>
      <c r="FOY148" s="203"/>
      <c r="FOZ148" s="203"/>
      <c r="FPA148" s="203"/>
      <c r="FPB148" s="203"/>
      <c r="FPC148" s="203"/>
      <c r="FPD148" s="203"/>
      <c r="FPE148" s="203"/>
      <c r="FPF148" s="203"/>
      <c r="FPG148" s="203"/>
      <c r="FPH148" s="203"/>
      <c r="FPI148" s="203"/>
      <c r="FPJ148" s="203"/>
      <c r="FPK148" s="203"/>
      <c r="FPL148" s="203"/>
      <c r="FPM148" s="203"/>
      <c r="FPN148" s="203"/>
      <c r="FPO148" s="203"/>
      <c r="FPP148" s="203"/>
      <c r="FPQ148" s="203"/>
      <c r="FPR148" s="203"/>
      <c r="FPS148" s="203"/>
      <c r="FPT148" s="203"/>
      <c r="FPU148" s="203"/>
      <c r="FPV148" s="203"/>
      <c r="FPW148" s="203"/>
      <c r="FPX148" s="203"/>
      <c r="FPY148" s="203"/>
      <c r="FPZ148" s="203"/>
      <c r="FQA148" s="203"/>
      <c r="FQB148" s="203"/>
      <c r="FQC148" s="203"/>
      <c r="FQD148" s="203"/>
      <c r="FQE148" s="203"/>
      <c r="FQF148" s="203"/>
      <c r="FQG148" s="203"/>
      <c r="FQH148" s="203"/>
      <c r="FQI148" s="203"/>
      <c r="FQJ148" s="203"/>
      <c r="FQK148" s="203"/>
      <c r="FQL148" s="203"/>
      <c r="FQM148" s="203"/>
      <c r="FQN148" s="203"/>
      <c r="FQO148" s="203"/>
      <c r="FQP148" s="203"/>
      <c r="FQQ148" s="203"/>
      <c r="FQR148" s="203"/>
      <c r="FQS148" s="203"/>
      <c r="FQT148" s="203"/>
      <c r="FQU148" s="203"/>
      <c r="FQV148" s="203"/>
      <c r="FQW148" s="203"/>
      <c r="FQX148" s="203"/>
      <c r="FQY148" s="203"/>
      <c r="FQZ148" s="203"/>
      <c r="FRA148" s="203"/>
      <c r="FRB148" s="203"/>
      <c r="FRC148" s="203"/>
      <c r="FRD148" s="203"/>
      <c r="FRE148" s="203"/>
      <c r="FRF148" s="203"/>
      <c r="FRG148" s="203"/>
      <c r="FRH148" s="203"/>
      <c r="FRI148" s="203"/>
      <c r="FRJ148" s="203"/>
      <c r="FRK148" s="203"/>
      <c r="FRL148" s="203"/>
      <c r="FRM148" s="203"/>
      <c r="FRN148" s="203"/>
      <c r="FRO148" s="203"/>
      <c r="FRP148" s="203"/>
      <c r="FRQ148" s="203"/>
      <c r="FRR148" s="203"/>
      <c r="FRS148" s="203"/>
      <c r="FRT148" s="203"/>
      <c r="FRU148" s="203"/>
      <c r="FRV148" s="203"/>
      <c r="FRW148" s="203"/>
      <c r="FRX148" s="203"/>
      <c r="FRY148" s="203"/>
      <c r="FRZ148" s="203"/>
      <c r="FSA148" s="203"/>
      <c r="FSB148" s="203"/>
      <c r="FSC148" s="203"/>
      <c r="FSD148" s="203"/>
      <c r="FSE148" s="203"/>
      <c r="FSF148" s="203"/>
      <c r="FSG148" s="203"/>
      <c r="FSH148" s="203"/>
      <c r="FSI148" s="203"/>
      <c r="FSJ148" s="203"/>
      <c r="FSK148" s="203"/>
      <c r="FSL148" s="203"/>
      <c r="FSM148" s="203"/>
      <c r="FSN148" s="203"/>
      <c r="FSO148" s="203"/>
      <c r="FSP148" s="203"/>
      <c r="FSQ148" s="203"/>
      <c r="FSR148" s="203"/>
      <c r="FSS148" s="203"/>
      <c r="FST148" s="203"/>
      <c r="FSU148" s="203"/>
      <c r="FSV148" s="203"/>
      <c r="FSW148" s="203"/>
      <c r="FSX148" s="203"/>
      <c r="FSY148" s="203"/>
      <c r="FSZ148" s="203"/>
      <c r="FTA148" s="203"/>
      <c r="FTB148" s="203"/>
      <c r="FTC148" s="203"/>
      <c r="FTD148" s="203"/>
      <c r="FTE148" s="203"/>
      <c r="FTF148" s="203"/>
      <c r="FTG148" s="203"/>
      <c r="FTH148" s="203"/>
      <c r="FTI148" s="203"/>
      <c r="FTJ148" s="203"/>
      <c r="FTK148" s="203"/>
      <c r="FTL148" s="203"/>
      <c r="FTM148" s="203"/>
      <c r="FTN148" s="203"/>
      <c r="FTO148" s="203"/>
      <c r="FTP148" s="203"/>
      <c r="FTQ148" s="203"/>
      <c r="FTR148" s="203"/>
      <c r="FTS148" s="203"/>
      <c r="FTT148" s="203"/>
      <c r="FTU148" s="203"/>
      <c r="FTV148" s="203"/>
      <c r="FTW148" s="203"/>
      <c r="FTX148" s="203"/>
      <c r="FTY148" s="203"/>
      <c r="FTZ148" s="203"/>
      <c r="FUA148" s="203"/>
      <c r="FUB148" s="203"/>
      <c r="FUC148" s="203"/>
      <c r="FUD148" s="203"/>
      <c r="FUE148" s="203"/>
      <c r="FUF148" s="203"/>
      <c r="FUG148" s="203"/>
      <c r="FUH148" s="203"/>
      <c r="FUI148" s="203"/>
      <c r="FUJ148" s="203"/>
      <c r="FUK148" s="203"/>
      <c r="FUL148" s="203"/>
      <c r="FUM148" s="203"/>
      <c r="FUN148" s="203"/>
      <c r="FUO148" s="203"/>
      <c r="FUP148" s="203"/>
      <c r="FUQ148" s="203"/>
      <c r="FUR148" s="203"/>
      <c r="FUS148" s="203"/>
      <c r="FUT148" s="203"/>
      <c r="FUU148" s="203"/>
      <c r="FUV148" s="203"/>
      <c r="FUW148" s="203"/>
      <c r="FUX148" s="203"/>
      <c r="FUY148" s="203"/>
      <c r="FUZ148" s="203"/>
      <c r="FVA148" s="203"/>
      <c r="FVB148" s="203"/>
      <c r="FVC148" s="203"/>
      <c r="FVD148" s="203"/>
      <c r="FVE148" s="203"/>
      <c r="FVF148" s="203"/>
      <c r="FVG148" s="203"/>
      <c r="FVH148" s="203"/>
      <c r="FVI148" s="203"/>
      <c r="FVJ148" s="203"/>
      <c r="FVK148" s="203"/>
      <c r="FVL148" s="203"/>
      <c r="FVM148" s="203"/>
      <c r="FVN148" s="203"/>
      <c r="FVO148" s="203"/>
      <c r="FVP148" s="203"/>
      <c r="FVQ148" s="203"/>
      <c r="FVR148" s="203"/>
      <c r="FVS148" s="203"/>
      <c r="FVT148" s="203"/>
      <c r="FVU148" s="203"/>
      <c r="FVV148" s="203"/>
      <c r="FVW148" s="203"/>
      <c r="FVX148" s="203"/>
      <c r="FVY148" s="203"/>
      <c r="FVZ148" s="203"/>
      <c r="FWA148" s="203"/>
      <c r="FWB148" s="203"/>
      <c r="FWC148" s="203"/>
      <c r="FWD148" s="203"/>
      <c r="FWE148" s="203"/>
      <c r="FWF148" s="203"/>
      <c r="FWG148" s="203"/>
      <c r="FWH148" s="203"/>
      <c r="FWI148" s="203"/>
      <c r="FWJ148" s="203"/>
      <c r="FWK148" s="203"/>
      <c r="FWL148" s="203"/>
      <c r="FWM148" s="203"/>
      <c r="FWN148" s="203"/>
      <c r="FWO148" s="203"/>
      <c r="FWP148" s="203"/>
      <c r="FWQ148" s="203"/>
      <c r="FWR148" s="203"/>
      <c r="FWS148" s="203"/>
      <c r="FWT148" s="203"/>
      <c r="FWU148" s="203"/>
      <c r="FWV148" s="203"/>
      <c r="FWW148" s="203"/>
      <c r="FWX148" s="203"/>
      <c r="FWY148" s="203"/>
      <c r="FWZ148" s="203"/>
      <c r="FXA148" s="203"/>
      <c r="FXB148" s="203"/>
      <c r="FXC148" s="203"/>
      <c r="FXD148" s="203"/>
      <c r="FXE148" s="203"/>
      <c r="FXF148" s="203"/>
      <c r="FXG148" s="203"/>
      <c r="FXH148" s="203"/>
      <c r="FXI148" s="203"/>
      <c r="FXJ148" s="203"/>
      <c r="FXK148" s="203"/>
      <c r="FXL148" s="203"/>
      <c r="FXM148" s="203"/>
      <c r="FXN148" s="203"/>
      <c r="FXO148" s="203"/>
      <c r="FXP148" s="203"/>
      <c r="FXQ148" s="203"/>
      <c r="FXR148" s="203"/>
      <c r="FXS148" s="203"/>
      <c r="FXT148" s="203"/>
      <c r="FXU148" s="203"/>
      <c r="FXV148" s="203"/>
      <c r="FXW148" s="203"/>
      <c r="FXX148" s="203"/>
      <c r="FXY148" s="203"/>
      <c r="FXZ148" s="203"/>
      <c r="FYA148" s="203"/>
      <c r="FYB148" s="203"/>
      <c r="FYC148" s="203"/>
      <c r="FYD148" s="203"/>
      <c r="FYE148" s="203"/>
      <c r="FYF148" s="203"/>
      <c r="FYG148" s="203"/>
      <c r="FYH148" s="203"/>
      <c r="FYI148" s="203"/>
      <c r="FYJ148" s="203"/>
      <c r="FYK148" s="203"/>
      <c r="FYL148" s="203"/>
      <c r="FYM148" s="203"/>
      <c r="FYN148" s="203"/>
      <c r="FYO148" s="203"/>
      <c r="FYP148" s="203"/>
      <c r="FYQ148" s="203"/>
      <c r="FYR148" s="203"/>
      <c r="FYS148" s="203"/>
      <c r="FYT148" s="203"/>
      <c r="FYU148" s="203"/>
      <c r="FYV148" s="203"/>
      <c r="FYW148" s="203"/>
      <c r="FYX148" s="203"/>
      <c r="FYY148" s="203"/>
      <c r="FYZ148" s="203"/>
      <c r="FZA148" s="203"/>
      <c r="FZB148" s="203"/>
      <c r="FZC148" s="203"/>
      <c r="FZD148" s="203"/>
      <c r="FZE148" s="203"/>
      <c r="FZF148" s="203"/>
      <c r="FZG148" s="203"/>
      <c r="FZH148" s="203"/>
      <c r="FZI148" s="203"/>
      <c r="FZJ148" s="203"/>
      <c r="FZK148" s="203"/>
      <c r="FZL148" s="203"/>
      <c r="FZM148" s="203"/>
      <c r="FZN148" s="203"/>
      <c r="FZO148" s="203"/>
      <c r="FZP148" s="203"/>
      <c r="FZQ148" s="203"/>
      <c r="FZR148" s="203"/>
      <c r="FZS148" s="203"/>
      <c r="FZT148" s="203"/>
      <c r="FZU148" s="203"/>
      <c r="FZV148" s="203"/>
      <c r="FZW148" s="203"/>
      <c r="FZX148" s="203"/>
      <c r="FZY148" s="203"/>
      <c r="FZZ148" s="203"/>
      <c r="GAA148" s="203"/>
      <c r="GAB148" s="203"/>
      <c r="GAC148" s="203"/>
      <c r="GAD148" s="203"/>
      <c r="GAE148" s="203"/>
      <c r="GAF148" s="203"/>
      <c r="GAG148" s="203"/>
      <c r="GAH148" s="203"/>
      <c r="GAI148" s="203"/>
      <c r="GAJ148" s="203"/>
      <c r="GAK148" s="203"/>
      <c r="GAL148" s="203"/>
      <c r="GAM148" s="203"/>
      <c r="GAN148" s="203"/>
      <c r="GAO148" s="203"/>
      <c r="GAP148" s="203"/>
      <c r="GAQ148" s="203"/>
      <c r="GAR148" s="203"/>
      <c r="GAS148" s="203"/>
      <c r="GAT148" s="203"/>
      <c r="GAU148" s="203"/>
      <c r="GAV148" s="203"/>
      <c r="GAW148" s="203"/>
      <c r="GAX148" s="203"/>
      <c r="GAY148" s="203"/>
      <c r="GAZ148" s="203"/>
      <c r="GBA148" s="203"/>
      <c r="GBB148" s="203"/>
      <c r="GBC148" s="203"/>
      <c r="GBD148" s="203"/>
      <c r="GBE148" s="203"/>
      <c r="GBF148" s="203"/>
      <c r="GBG148" s="203"/>
      <c r="GBH148" s="203"/>
      <c r="GBI148" s="203"/>
      <c r="GBJ148" s="203"/>
      <c r="GBK148" s="203"/>
      <c r="GBL148" s="203"/>
      <c r="GBM148" s="203"/>
      <c r="GBN148" s="203"/>
      <c r="GBO148" s="203"/>
      <c r="GBP148" s="203"/>
      <c r="GBQ148" s="203"/>
      <c r="GBR148" s="203"/>
      <c r="GBS148" s="203"/>
      <c r="GBT148" s="203"/>
      <c r="GBU148" s="203"/>
      <c r="GBV148" s="203"/>
      <c r="GBW148" s="203"/>
      <c r="GBX148" s="203"/>
      <c r="GBY148" s="203"/>
      <c r="GBZ148" s="203"/>
      <c r="GCA148" s="203"/>
      <c r="GCB148" s="203"/>
      <c r="GCC148" s="203"/>
      <c r="GCD148" s="203"/>
      <c r="GCE148" s="203"/>
      <c r="GCF148" s="203"/>
      <c r="GCG148" s="203"/>
      <c r="GCH148" s="203"/>
      <c r="GCI148" s="203"/>
      <c r="GCJ148" s="203"/>
      <c r="GCK148" s="203"/>
      <c r="GCL148" s="203"/>
      <c r="GCM148" s="203"/>
      <c r="GCN148" s="203"/>
      <c r="GCO148" s="203"/>
      <c r="GCP148" s="203"/>
      <c r="GCQ148" s="203"/>
      <c r="GCR148" s="203"/>
      <c r="GCS148" s="203"/>
      <c r="GCT148" s="203"/>
      <c r="GCU148" s="203"/>
      <c r="GCV148" s="203"/>
      <c r="GCW148" s="203"/>
      <c r="GCX148" s="203"/>
      <c r="GCY148" s="203"/>
      <c r="GCZ148" s="203"/>
      <c r="GDA148" s="203"/>
      <c r="GDB148" s="203"/>
      <c r="GDC148" s="203"/>
      <c r="GDD148" s="203"/>
      <c r="GDE148" s="203"/>
      <c r="GDF148" s="203"/>
      <c r="GDG148" s="203"/>
      <c r="GDH148" s="203"/>
      <c r="GDI148" s="203"/>
      <c r="GDJ148" s="203"/>
      <c r="GDK148" s="203"/>
      <c r="GDL148" s="203"/>
      <c r="GDM148" s="203"/>
      <c r="GDN148" s="203"/>
      <c r="GDO148" s="203"/>
      <c r="GDP148" s="203"/>
      <c r="GDQ148" s="203"/>
      <c r="GDR148" s="203"/>
      <c r="GDS148" s="203"/>
      <c r="GDT148" s="203"/>
      <c r="GDU148" s="203"/>
      <c r="GDV148" s="203"/>
      <c r="GDW148" s="203"/>
      <c r="GDX148" s="203"/>
      <c r="GDY148" s="203"/>
      <c r="GDZ148" s="203"/>
      <c r="GEA148" s="203"/>
      <c r="GEB148" s="203"/>
      <c r="GEC148" s="203"/>
      <c r="GED148" s="203"/>
      <c r="GEE148" s="203"/>
      <c r="GEF148" s="203"/>
      <c r="GEG148" s="203"/>
      <c r="GEH148" s="203"/>
      <c r="GEI148" s="203"/>
      <c r="GEJ148" s="203"/>
      <c r="GEK148" s="203"/>
      <c r="GEL148" s="203"/>
      <c r="GEM148" s="203"/>
      <c r="GEN148" s="203"/>
      <c r="GEO148" s="203"/>
      <c r="GEP148" s="203"/>
      <c r="GEQ148" s="203"/>
      <c r="GER148" s="203"/>
      <c r="GES148" s="203"/>
      <c r="GET148" s="203"/>
      <c r="GEU148" s="203"/>
      <c r="GEV148" s="203"/>
      <c r="GEW148" s="203"/>
      <c r="GEX148" s="203"/>
      <c r="GEY148" s="203"/>
      <c r="GEZ148" s="203"/>
      <c r="GFA148" s="203"/>
      <c r="GFB148" s="203"/>
      <c r="GFC148" s="203"/>
      <c r="GFD148" s="203"/>
      <c r="GFE148" s="203"/>
      <c r="GFF148" s="203"/>
      <c r="GFG148" s="203"/>
      <c r="GFH148" s="203"/>
      <c r="GFI148" s="203"/>
      <c r="GFJ148" s="203"/>
      <c r="GFK148" s="203"/>
      <c r="GFL148" s="203"/>
      <c r="GFM148" s="203"/>
      <c r="GFN148" s="203"/>
      <c r="GFO148" s="203"/>
      <c r="GFP148" s="203"/>
      <c r="GFQ148" s="203"/>
      <c r="GFR148" s="203"/>
      <c r="GFS148" s="203"/>
      <c r="GFT148" s="203"/>
      <c r="GFU148" s="203"/>
      <c r="GFV148" s="203"/>
      <c r="GFW148" s="203"/>
      <c r="GFX148" s="203"/>
      <c r="GFY148" s="203"/>
      <c r="GFZ148" s="203"/>
      <c r="GGA148" s="203"/>
      <c r="GGB148" s="203"/>
      <c r="GGC148" s="203"/>
      <c r="GGD148" s="203"/>
      <c r="GGE148" s="203"/>
      <c r="GGF148" s="203"/>
      <c r="GGG148" s="203"/>
      <c r="GGH148" s="203"/>
      <c r="GGI148" s="203"/>
      <c r="GGJ148" s="203"/>
      <c r="GGK148" s="203"/>
      <c r="GGL148" s="203"/>
      <c r="GGM148" s="203"/>
      <c r="GGN148" s="203"/>
      <c r="GGO148" s="203"/>
      <c r="GGP148" s="203"/>
      <c r="GGQ148" s="203"/>
      <c r="GGR148" s="203"/>
      <c r="GGS148" s="203"/>
      <c r="GGT148" s="203"/>
      <c r="GGU148" s="203"/>
      <c r="GGV148" s="203"/>
      <c r="GGW148" s="203"/>
      <c r="GGX148" s="203"/>
      <c r="GGY148" s="203"/>
      <c r="GGZ148" s="203"/>
      <c r="GHA148" s="203"/>
      <c r="GHB148" s="203"/>
      <c r="GHC148" s="203"/>
      <c r="GHD148" s="203"/>
      <c r="GHE148" s="203"/>
      <c r="GHF148" s="203"/>
      <c r="GHG148" s="203"/>
      <c r="GHH148" s="203"/>
      <c r="GHI148" s="203"/>
      <c r="GHJ148" s="203"/>
      <c r="GHK148" s="203"/>
      <c r="GHL148" s="203"/>
      <c r="GHM148" s="203"/>
      <c r="GHN148" s="203"/>
      <c r="GHO148" s="203"/>
      <c r="GHP148" s="203"/>
      <c r="GHQ148" s="203"/>
      <c r="GHR148" s="203"/>
      <c r="GHS148" s="203"/>
      <c r="GHT148" s="203"/>
      <c r="GHU148" s="203"/>
      <c r="GHV148" s="203"/>
      <c r="GHW148" s="203"/>
      <c r="GHX148" s="203"/>
      <c r="GHY148" s="203"/>
      <c r="GHZ148" s="203"/>
      <c r="GIA148" s="203"/>
      <c r="GIB148" s="203"/>
      <c r="GIC148" s="203"/>
      <c r="GID148" s="203"/>
      <c r="GIE148" s="203"/>
      <c r="GIF148" s="203"/>
      <c r="GIG148" s="203"/>
      <c r="GIH148" s="203"/>
      <c r="GII148" s="203"/>
      <c r="GIJ148" s="203"/>
      <c r="GIK148" s="203"/>
      <c r="GIL148" s="203"/>
      <c r="GIM148" s="203"/>
      <c r="GIN148" s="203"/>
      <c r="GIO148" s="203"/>
      <c r="GIP148" s="203"/>
      <c r="GIQ148" s="203"/>
      <c r="GIR148" s="203"/>
      <c r="GIS148" s="203"/>
      <c r="GIT148" s="203"/>
      <c r="GIU148" s="203"/>
      <c r="GIV148" s="203"/>
      <c r="GIW148" s="203"/>
      <c r="GIX148" s="203"/>
      <c r="GIY148" s="203"/>
      <c r="GIZ148" s="203"/>
      <c r="GJA148" s="203"/>
      <c r="GJB148" s="203"/>
      <c r="GJC148" s="203"/>
      <c r="GJD148" s="203"/>
      <c r="GJE148" s="203"/>
      <c r="GJF148" s="203"/>
      <c r="GJG148" s="203"/>
      <c r="GJH148" s="203"/>
      <c r="GJI148" s="203"/>
      <c r="GJJ148" s="203"/>
      <c r="GJK148" s="203"/>
      <c r="GJL148" s="203"/>
      <c r="GJM148" s="203"/>
      <c r="GJN148" s="203"/>
      <c r="GJO148" s="203"/>
      <c r="GJP148" s="203"/>
      <c r="GJQ148" s="203"/>
      <c r="GJR148" s="203"/>
      <c r="GJS148" s="203"/>
      <c r="GJT148" s="203"/>
      <c r="GJU148" s="203"/>
      <c r="GJV148" s="203"/>
      <c r="GJW148" s="203"/>
      <c r="GJX148" s="203"/>
      <c r="GJY148" s="203"/>
      <c r="GJZ148" s="203"/>
      <c r="GKA148" s="203"/>
      <c r="GKB148" s="203"/>
      <c r="GKC148" s="203"/>
      <c r="GKD148" s="203"/>
      <c r="GKE148" s="203"/>
      <c r="GKF148" s="203"/>
      <c r="GKG148" s="203"/>
      <c r="GKH148" s="203"/>
      <c r="GKI148" s="203"/>
      <c r="GKJ148" s="203"/>
      <c r="GKK148" s="203"/>
      <c r="GKL148" s="203"/>
      <c r="GKM148" s="203"/>
      <c r="GKN148" s="203"/>
      <c r="GKO148" s="203"/>
      <c r="GKP148" s="203"/>
      <c r="GKQ148" s="203"/>
      <c r="GKR148" s="203"/>
      <c r="GKS148" s="203"/>
      <c r="GKT148" s="203"/>
      <c r="GKU148" s="203"/>
      <c r="GKV148" s="203"/>
      <c r="GKW148" s="203"/>
      <c r="GKX148" s="203"/>
      <c r="GKY148" s="203"/>
      <c r="GKZ148" s="203"/>
      <c r="GLA148" s="203"/>
      <c r="GLB148" s="203"/>
      <c r="GLC148" s="203"/>
      <c r="GLD148" s="203"/>
      <c r="GLE148" s="203"/>
      <c r="GLF148" s="203"/>
      <c r="GLG148" s="203"/>
      <c r="GLH148" s="203"/>
      <c r="GLI148" s="203"/>
      <c r="GLJ148" s="203"/>
      <c r="GLK148" s="203"/>
      <c r="GLL148" s="203"/>
      <c r="GLM148" s="203"/>
      <c r="GLN148" s="203"/>
      <c r="GLO148" s="203"/>
      <c r="GLP148" s="203"/>
      <c r="GLQ148" s="203"/>
      <c r="GLR148" s="203"/>
      <c r="GLS148" s="203"/>
      <c r="GLT148" s="203"/>
      <c r="GLU148" s="203"/>
      <c r="GLV148" s="203"/>
      <c r="GLW148" s="203"/>
      <c r="GLX148" s="203"/>
      <c r="GLY148" s="203"/>
      <c r="GLZ148" s="203"/>
      <c r="GMA148" s="203"/>
      <c r="GMB148" s="203"/>
      <c r="GMC148" s="203"/>
      <c r="GMD148" s="203"/>
      <c r="GME148" s="203"/>
      <c r="GMF148" s="203"/>
      <c r="GMG148" s="203"/>
      <c r="GMH148" s="203"/>
      <c r="GMI148" s="203"/>
      <c r="GMJ148" s="203"/>
      <c r="GMK148" s="203"/>
      <c r="GML148" s="203"/>
      <c r="GMM148" s="203"/>
      <c r="GMN148" s="203"/>
      <c r="GMO148" s="203"/>
      <c r="GMP148" s="203"/>
      <c r="GMQ148" s="203"/>
      <c r="GMR148" s="203"/>
      <c r="GMS148" s="203"/>
      <c r="GMT148" s="203"/>
      <c r="GMU148" s="203"/>
      <c r="GMV148" s="203"/>
      <c r="GMW148" s="203"/>
      <c r="GMX148" s="203"/>
      <c r="GMY148" s="203"/>
      <c r="GMZ148" s="203"/>
      <c r="GNA148" s="203"/>
      <c r="GNB148" s="203"/>
      <c r="GNC148" s="203"/>
      <c r="GND148" s="203"/>
      <c r="GNE148" s="203"/>
      <c r="GNF148" s="203"/>
      <c r="GNG148" s="203"/>
      <c r="GNH148" s="203"/>
      <c r="GNI148" s="203"/>
      <c r="GNJ148" s="203"/>
      <c r="GNK148" s="203"/>
      <c r="GNL148" s="203"/>
      <c r="GNM148" s="203"/>
      <c r="GNN148" s="203"/>
      <c r="GNO148" s="203"/>
      <c r="GNP148" s="203"/>
      <c r="GNQ148" s="203"/>
      <c r="GNR148" s="203"/>
      <c r="GNS148" s="203"/>
      <c r="GNT148" s="203"/>
      <c r="GNU148" s="203"/>
      <c r="GNV148" s="203"/>
      <c r="GNW148" s="203"/>
      <c r="GNX148" s="203"/>
      <c r="GNY148" s="203"/>
      <c r="GNZ148" s="203"/>
      <c r="GOA148" s="203"/>
      <c r="GOB148" s="203"/>
      <c r="GOC148" s="203"/>
      <c r="GOD148" s="203"/>
      <c r="GOE148" s="203"/>
      <c r="GOF148" s="203"/>
      <c r="GOG148" s="203"/>
      <c r="GOH148" s="203"/>
      <c r="GOI148" s="203"/>
      <c r="GOJ148" s="203"/>
      <c r="GOK148" s="203"/>
      <c r="GOL148" s="203"/>
      <c r="GOM148" s="203"/>
      <c r="GON148" s="203"/>
      <c r="GOO148" s="203"/>
      <c r="GOP148" s="203"/>
      <c r="GOQ148" s="203"/>
      <c r="GOR148" s="203"/>
      <c r="GOS148" s="203"/>
      <c r="GOT148" s="203"/>
      <c r="GOU148" s="203"/>
      <c r="GOV148" s="203"/>
      <c r="GOW148" s="203"/>
      <c r="GOX148" s="203"/>
      <c r="GOY148" s="203"/>
      <c r="GOZ148" s="203"/>
      <c r="GPA148" s="203"/>
      <c r="GPB148" s="203"/>
      <c r="GPC148" s="203"/>
      <c r="GPD148" s="203"/>
      <c r="GPE148" s="203"/>
      <c r="GPF148" s="203"/>
      <c r="GPG148" s="203"/>
      <c r="GPH148" s="203"/>
      <c r="GPI148" s="203"/>
      <c r="GPJ148" s="203"/>
      <c r="GPK148" s="203"/>
      <c r="GPL148" s="203"/>
      <c r="GPM148" s="203"/>
      <c r="GPN148" s="203"/>
      <c r="GPO148" s="203"/>
      <c r="GPP148" s="203"/>
      <c r="GPQ148" s="203"/>
      <c r="GPR148" s="203"/>
      <c r="GPS148" s="203"/>
      <c r="GPT148" s="203"/>
      <c r="GPU148" s="203"/>
      <c r="GPV148" s="203"/>
      <c r="GPW148" s="203"/>
      <c r="GPX148" s="203"/>
      <c r="GPY148" s="203"/>
      <c r="GPZ148" s="203"/>
      <c r="GQA148" s="203"/>
      <c r="GQB148" s="203"/>
      <c r="GQC148" s="203"/>
      <c r="GQD148" s="203"/>
      <c r="GQE148" s="203"/>
      <c r="GQF148" s="203"/>
      <c r="GQG148" s="203"/>
      <c r="GQH148" s="203"/>
      <c r="GQI148" s="203"/>
      <c r="GQJ148" s="203"/>
      <c r="GQK148" s="203"/>
      <c r="GQL148" s="203"/>
      <c r="GQM148" s="203"/>
      <c r="GQN148" s="203"/>
      <c r="GQO148" s="203"/>
      <c r="GQP148" s="203"/>
      <c r="GQQ148" s="203"/>
      <c r="GQR148" s="203"/>
      <c r="GQS148" s="203"/>
      <c r="GQT148" s="203"/>
      <c r="GQU148" s="203"/>
      <c r="GQV148" s="203"/>
      <c r="GQW148" s="203"/>
      <c r="GQX148" s="203"/>
      <c r="GQY148" s="203"/>
      <c r="GQZ148" s="203"/>
      <c r="GRA148" s="203"/>
      <c r="GRB148" s="203"/>
      <c r="GRC148" s="203"/>
      <c r="GRD148" s="203"/>
      <c r="GRE148" s="203"/>
      <c r="GRF148" s="203"/>
      <c r="GRG148" s="203"/>
      <c r="GRH148" s="203"/>
      <c r="GRI148" s="203"/>
      <c r="GRJ148" s="203"/>
      <c r="GRK148" s="203"/>
      <c r="GRL148" s="203"/>
      <c r="GRM148" s="203"/>
      <c r="GRN148" s="203"/>
      <c r="GRO148" s="203"/>
      <c r="GRP148" s="203"/>
      <c r="GRQ148" s="203"/>
      <c r="GRR148" s="203"/>
      <c r="GRS148" s="203"/>
      <c r="GRT148" s="203"/>
      <c r="GRU148" s="203"/>
      <c r="GRV148" s="203"/>
      <c r="GRW148" s="203"/>
      <c r="GRX148" s="203"/>
      <c r="GRY148" s="203"/>
      <c r="GRZ148" s="203"/>
      <c r="GSA148" s="203"/>
      <c r="GSB148" s="203"/>
      <c r="GSC148" s="203"/>
      <c r="GSD148" s="203"/>
      <c r="GSE148" s="203"/>
      <c r="GSF148" s="203"/>
      <c r="GSG148" s="203"/>
      <c r="GSH148" s="203"/>
      <c r="GSI148" s="203"/>
      <c r="GSJ148" s="203"/>
      <c r="GSK148" s="203"/>
      <c r="GSL148" s="203"/>
      <c r="GSM148" s="203"/>
      <c r="GSN148" s="203"/>
      <c r="GSO148" s="203"/>
      <c r="GSP148" s="203"/>
      <c r="GSQ148" s="203"/>
      <c r="GSR148" s="203"/>
      <c r="GSS148" s="203"/>
      <c r="GST148" s="203"/>
      <c r="GSU148" s="203"/>
      <c r="GSV148" s="203"/>
      <c r="GSW148" s="203"/>
      <c r="GSX148" s="203"/>
      <c r="GSY148" s="203"/>
      <c r="GSZ148" s="203"/>
      <c r="GTA148" s="203"/>
      <c r="GTB148" s="203"/>
      <c r="GTC148" s="203"/>
      <c r="GTD148" s="203"/>
      <c r="GTE148" s="203"/>
      <c r="GTF148" s="203"/>
      <c r="GTG148" s="203"/>
      <c r="GTH148" s="203"/>
      <c r="GTI148" s="203"/>
      <c r="GTJ148" s="203"/>
      <c r="GTK148" s="203"/>
      <c r="GTL148" s="203"/>
      <c r="GTM148" s="203"/>
      <c r="GTN148" s="203"/>
      <c r="GTO148" s="203"/>
      <c r="GTP148" s="203"/>
      <c r="GTQ148" s="203"/>
      <c r="GTR148" s="203"/>
      <c r="GTS148" s="203"/>
      <c r="GTT148" s="203"/>
      <c r="GTU148" s="203"/>
      <c r="GTV148" s="203"/>
      <c r="GTW148" s="203"/>
      <c r="GTX148" s="203"/>
      <c r="GTY148" s="203"/>
      <c r="GTZ148" s="203"/>
      <c r="GUA148" s="203"/>
      <c r="GUB148" s="203"/>
      <c r="GUC148" s="203"/>
      <c r="GUD148" s="203"/>
      <c r="GUE148" s="203"/>
      <c r="GUF148" s="203"/>
      <c r="GUG148" s="203"/>
      <c r="GUH148" s="203"/>
      <c r="GUI148" s="203"/>
      <c r="GUJ148" s="203"/>
      <c r="GUK148" s="203"/>
      <c r="GUL148" s="203"/>
      <c r="GUM148" s="203"/>
      <c r="GUN148" s="203"/>
      <c r="GUO148" s="203"/>
      <c r="GUP148" s="203"/>
      <c r="GUQ148" s="203"/>
      <c r="GUR148" s="203"/>
      <c r="GUS148" s="203"/>
      <c r="GUT148" s="203"/>
      <c r="GUU148" s="203"/>
      <c r="GUV148" s="203"/>
      <c r="GUW148" s="203"/>
      <c r="GUX148" s="203"/>
      <c r="GUY148" s="203"/>
      <c r="GUZ148" s="203"/>
      <c r="GVA148" s="203"/>
      <c r="GVB148" s="203"/>
      <c r="GVC148" s="203"/>
      <c r="GVD148" s="203"/>
      <c r="GVE148" s="203"/>
      <c r="GVF148" s="203"/>
      <c r="GVG148" s="203"/>
      <c r="GVH148" s="203"/>
      <c r="GVI148" s="203"/>
      <c r="GVJ148" s="203"/>
      <c r="GVK148" s="203"/>
      <c r="GVL148" s="203"/>
      <c r="GVM148" s="203"/>
      <c r="GVN148" s="203"/>
      <c r="GVO148" s="203"/>
      <c r="GVP148" s="203"/>
      <c r="GVQ148" s="203"/>
      <c r="GVR148" s="203"/>
      <c r="GVS148" s="203"/>
      <c r="GVT148" s="203"/>
      <c r="GVU148" s="203"/>
      <c r="GVV148" s="203"/>
      <c r="GVW148" s="203"/>
      <c r="GVX148" s="203"/>
      <c r="GVY148" s="203"/>
      <c r="GVZ148" s="203"/>
      <c r="GWA148" s="203"/>
      <c r="GWB148" s="203"/>
      <c r="GWC148" s="203"/>
      <c r="GWD148" s="203"/>
      <c r="GWE148" s="203"/>
      <c r="GWF148" s="203"/>
      <c r="GWG148" s="203"/>
      <c r="GWH148" s="203"/>
      <c r="GWI148" s="203"/>
      <c r="GWJ148" s="203"/>
      <c r="GWK148" s="203"/>
      <c r="GWL148" s="203"/>
      <c r="GWM148" s="203"/>
      <c r="GWN148" s="203"/>
      <c r="GWO148" s="203"/>
      <c r="GWP148" s="203"/>
      <c r="GWQ148" s="203"/>
      <c r="GWR148" s="203"/>
      <c r="GWS148" s="203"/>
      <c r="GWT148" s="203"/>
      <c r="GWU148" s="203"/>
      <c r="GWV148" s="203"/>
      <c r="GWW148" s="203"/>
      <c r="GWX148" s="203"/>
      <c r="GWY148" s="203"/>
      <c r="GWZ148" s="203"/>
      <c r="GXA148" s="203"/>
      <c r="GXB148" s="203"/>
      <c r="GXC148" s="203"/>
      <c r="GXD148" s="203"/>
      <c r="GXE148" s="203"/>
      <c r="GXF148" s="203"/>
      <c r="GXG148" s="203"/>
      <c r="GXH148" s="203"/>
      <c r="GXI148" s="203"/>
      <c r="GXJ148" s="203"/>
      <c r="GXK148" s="203"/>
      <c r="GXL148" s="203"/>
      <c r="GXM148" s="203"/>
      <c r="GXN148" s="203"/>
      <c r="GXO148" s="203"/>
      <c r="GXP148" s="203"/>
      <c r="GXQ148" s="203"/>
      <c r="GXR148" s="203"/>
      <c r="GXS148" s="203"/>
      <c r="GXT148" s="203"/>
      <c r="GXU148" s="203"/>
      <c r="GXV148" s="203"/>
      <c r="GXW148" s="203"/>
      <c r="GXX148" s="203"/>
      <c r="GXY148" s="203"/>
      <c r="GXZ148" s="203"/>
      <c r="GYA148" s="203"/>
      <c r="GYB148" s="203"/>
      <c r="GYC148" s="203"/>
      <c r="GYD148" s="203"/>
      <c r="GYE148" s="203"/>
      <c r="GYF148" s="203"/>
      <c r="GYG148" s="203"/>
      <c r="GYH148" s="203"/>
      <c r="GYI148" s="203"/>
      <c r="GYJ148" s="203"/>
      <c r="GYK148" s="203"/>
      <c r="GYL148" s="203"/>
      <c r="GYM148" s="203"/>
      <c r="GYN148" s="203"/>
      <c r="GYO148" s="203"/>
      <c r="GYP148" s="203"/>
      <c r="GYQ148" s="203"/>
      <c r="GYR148" s="203"/>
      <c r="GYS148" s="203"/>
      <c r="GYT148" s="203"/>
      <c r="GYU148" s="203"/>
      <c r="GYV148" s="203"/>
      <c r="GYW148" s="203"/>
      <c r="GYX148" s="203"/>
      <c r="GYY148" s="203"/>
      <c r="GYZ148" s="203"/>
      <c r="GZA148" s="203"/>
      <c r="GZB148" s="203"/>
      <c r="GZC148" s="203"/>
      <c r="GZD148" s="203"/>
      <c r="GZE148" s="203"/>
      <c r="GZF148" s="203"/>
      <c r="GZG148" s="203"/>
      <c r="GZH148" s="203"/>
      <c r="GZI148" s="203"/>
      <c r="GZJ148" s="203"/>
      <c r="GZK148" s="203"/>
      <c r="GZL148" s="203"/>
      <c r="GZM148" s="203"/>
      <c r="GZN148" s="203"/>
      <c r="GZO148" s="203"/>
      <c r="GZP148" s="203"/>
      <c r="GZQ148" s="203"/>
      <c r="GZR148" s="203"/>
      <c r="GZS148" s="203"/>
      <c r="GZT148" s="203"/>
      <c r="GZU148" s="203"/>
      <c r="GZV148" s="203"/>
      <c r="GZW148" s="203"/>
      <c r="GZX148" s="203"/>
      <c r="GZY148" s="203"/>
      <c r="GZZ148" s="203"/>
      <c r="HAA148" s="203"/>
      <c r="HAB148" s="203"/>
      <c r="HAC148" s="203"/>
      <c r="HAD148" s="203"/>
      <c r="HAE148" s="203"/>
      <c r="HAF148" s="203"/>
      <c r="HAG148" s="203"/>
      <c r="HAH148" s="203"/>
      <c r="HAI148" s="203"/>
      <c r="HAJ148" s="203"/>
      <c r="HAK148" s="203"/>
      <c r="HAL148" s="203"/>
      <c r="HAM148" s="203"/>
      <c r="HAN148" s="203"/>
      <c r="HAO148" s="203"/>
      <c r="HAP148" s="203"/>
      <c r="HAQ148" s="203"/>
      <c r="HAR148" s="203"/>
      <c r="HAS148" s="203"/>
      <c r="HAT148" s="203"/>
      <c r="HAU148" s="203"/>
      <c r="HAV148" s="203"/>
      <c r="HAW148" s="203"/>
      <c r="HAX148" s="203"/>
      <c r="HAY148" s="203"/>
      <c r="HAZ148" s="203"/>
      <c r="HBA148" s="203"/>
      <c r="HBB148" s="203"/>
      <c r="HBC148" s="203"/>
      <c r="HBD148" s="203"/>
      <c r="HBE148" s="203"/>
      <c r="HBF148" s="203"/>
      <c r="HBG148" s="203"/>
      <c r="HBH148" s="203"/>
      <c r="HBI148" s="203"/>
      <c r="HBJ148" s="203"/>
      <c r="HBK148" s="203"/>
      <c r="HBL148" s="203"/>
      <c r="HBM148" s="203"/>
      <c r="HBN148" s="203"/>
      <c r="HBO148" s="203"/>
      <c r="HBP148" s="203"/>
      <c r="HBQ148" s="203"/>
      <c r="HBR148" s="203"/>
      <c r="HBS148" s="203"/>
      <c r="HBT148" s="203"/>
      <c r="HBU148" s="203"/>
      <c r="HBV148" s="203"/>
      <c r="HBW148" s="203"/>
      <c r="HBX148" s="203"/>
      <c r="HBY148" s="203"/>
      <c r="HBZ148" s="203"/>
      <c r="HCA148" s="203"/>
      <c r="HCB148" s="203"/>
      <c r="HCC148" s="203"/>
      <c r="HCD148" s="203"/>
      <c r="HCE148" s="203"/>
      <c r="HCF148" s="203"/>
      <c r="HCG148" s="203"/>
      <c r="HCH148" s="203"/>
      <c r="HCI148" s="203"/>
      <c r="HCJ148" s="203"/>
      <c r="HCK148" s="203"/>
      <c r="HCL148" s="203"/>
      <c r="HCM148" s="203"/>
      <c r="HCN148" s="203"/>
      <c r="HCO148" s="203"/>
      <c r="HCP148" s="203"/>
      <c r="HCQ148" s="203"/>
      <c r="HCR148" s="203"/>
      <c r="HCS148" s="203"/>
      <c r="HCT148" s="203"/>
      <c r="HCU148" s="203"/>
      <c r="HCV148" s="203"/>
      <c r="HCW148" s="203"/>
      <c r="HCX148" s="203"/>
      <c r="HCY148" s="203"/>
      <c r="HCZ148" s="203"/>
      <c r="HDA148" s="203"/>
      <c r="HDB148" s="203"/>
      <c r="HDC148" s="203"/>
      <c r="HDD148" s="203"/>
      <c r="HDE148" s="203"/>
      <c r="HDF148" s="203"/>
      <c r="HDG148" s="203"/>
      <c r="HDH148" s="203"/>
      <c r="HDI148" s="203"/>
      <c r="HDJ148" s="203"/>
      <c r="HDK148" s="203"/>
      <c r="HDL148" s="203"/>
      <c r="HDM148" s="203"/>
      <c r="HDN148" s="203"/>
      <c r="HDO148" s="203"/>
      <c r="HDP148" s="203"/>
      <c r="HDQ148" s="203"/>
      <c r="HDR148" s="203"/>
      <c r="HDS148" s="203"/>
      <c r="HDT148" s="203"/>
      <c r="HDU148" s="203"/>
      <c r="HDV148" s="203"/>
      <c r="HDW148" s="203"/>
      <c r="HDX148" s="203"/>
      <c r="HDY148" s="203"/>
      <c r="HDZ148" s="203"/>
      <c r="HEA148" s="203"/>
      <c r="HEB148" s="203"/>
      <c r="HEC148" s="203"/>
      <c r="HED148" s="203"/>
      <c r="HEE148" s="203"/>
      <c r="HEF148" s="203"/>
      <c r="HEG148" s="203"/>
      <c r="HEH148" s="203"/>
      <c r="HEI148" s="203"/>
      <c r="HEJ148" s="203"/>
      <c r="HEK148" s="203"/>
      <c r="HEL148" s="203"/>
      <c r="HEM148" s="203"/>
      <c r="HEN148" s="203"/>
      <c r="HEO148" s="203"/>
      <c r="HEP148" s="203"/>
      <c r="HEQ148" s="203"/>
      <c r="HER148" s="203"/>
      <c r="HES148" s="203"/>
      <c r="HET148" s="203"/>
      <c r="HEU148" s="203"/>
      <c r="HEV148" s="203"/>
      <c r="HEW148" s="203"/>
      <c r="HEX148" s="203"/>
      <c r="HEY148" s="203"/>
      <c r="HEZ148" s="203"/>
      <c r="HFA148" s="203"/>
      <c r="HFB148" s="203"/>
      <c r="HFC148" s="203"/>
      <c r="HFD148" s="203"/>
      <c r="HFE148" s="203"/>
      <c r="HFF148" s="203"/>
      <c r="HFG148" s="203"/>
      <c r="HFH148" s="203"/>
      <c r="HFI148" s="203"/>
      <c r="HFJ148" s="203"/>
      <c r="HFK148" s="203"/>
      <c r="HFL148" s="203"/>
      <c r="HFM148" s="203"/>
      <c r="HFN148" s="203"/>
      <c r="HFO148" s="203"/>
      <c r="HFP148" s="203"/>
      <c r="HFQ148" s="203"/>
      <c r="HFR148" s="203"/>
      <c r="HFS148" s="203"/>
      <c r="HFT148" s="203"/>
      <c r="HFU148" s="203"/>
      <c r="HFV148" s="203"/>
      <c r="HFW148" s="203"/>
      <c r="HFX148" s="203"/>
      <c r="HFY148" s="203"/>
      <c r="HFZ148" s="203"/>
      <c r="HGA148" s="203"/>
      <c r="HGB148" s="203"/>
      <c r="HGC148" s="203"/>
      <c r="HGD148" s="203"/>
      <c r="HGE148" s="203"/>
      <c r="HGF148" s="203"/>
      <c r="HGG148" s="203"/>
      <c r="HGH148" s="203"/>
      <c r="HGI148" s="203"/>
      <c r="HGJ148" s="203"/>
      <c r="HGK148" s="203"/>
      <c r="HGL148" s="203"/>
      <c r="HGM148" s="203"/>
      <c r="HGN148" s="203"/>
      <c r="HGO148" s="203"/>
      <c r="HGP148" s="203"/>
      <c r="HGQ148" s="203"/>
      <c r="HGR148" s="203"/>
      <c r="HGS148" s="203"/>
      <c r="HGT148" s="203"/>
      <c r="HGU148" s="203"/>
      <c r="HGV148" s="203"/>
      <c r="HGW148" s="203"/>
      <c r="HGX148" s="203"/>
      <c r="HGY148" s="203"/>
      <c r="HGZ148" s="203"/>
      <c r="HHA148" s="203"/>
      <c r="HHB148" s="203"/>
      <c r="HHC148" s="203"/>
      <c r="HHD148" s="203"/>
      <c r="HHE148" s="203"/>
      <c r="HHF148" s="203"/>
      <c r="HHG148" s="203"/>
      <c r="HHH148" s="203"/>
      <c r="HHI148" s="203"/>
      <c r="HHJ148" s="203"/>
      <c r="HHK148" s="203"/>
      <c r="HHL148" s="203"/>
      <c r="HHM148" s="203"/>
      <c r="HHN148" s="203"/>
      <c r="HHO148" s="203"/>
      <c r="HHP148" s="203"/>
      <c r="HHQ148" s="203"/>
      <c r="HHR148" s="203"/>
      <c r="HHS148" s="203"/>
      <c r="HHT148" s="203"/>
      <c r="HHU148" s="203"/>
      <c r="HHV148" s="203"/>
      <c r="HHW148" s="203"/>
      <c r="HHX148" s="203"/>
      <c r="HHY148" s="203"/>
      <c r="HHZ148" s="203"/>
      <c r="HIA148" s="203"/>
      <c r="HIB148" s="203"/>
      <c r="HIC148" s="203"/>
      <c r="HID148" s="203"/>
      <c r="HIE148" s="203"/>
      <c r="HIF148" s="203"/>
      <c r="HIG148" s="203"/>
      <c r="HIH148" s="203"/>
      <c r="HII148" s="203"/>
      <c r="HIJ148" s="203"/>
      <c r="HIK148" s="203"/>
      <c r="HIL148" s="203"/>
      <c r="HIM148" s="203"/>
      <c r="HIN148" s="203"/>
      <c r="HIO148" s="203"/>
      <c r="HIP148" s="203"/>
      <c r="HIQ148" s="203"/>
      <c r="HIR148" s="203"/>
      <c r="HIS148" s="203"/>
      <c r="HIT148" s="203"/>
      <c r="HIU148" s="203"/>
      <c r="HIV148" s="203"/>
      <c r="HIW148" s="203"/>
      <c r="HIX148" s="203"/>
      <c r="HIY148" s="203"/>
      <c r="HIZ148" s="203"/>
      <c r="HJA148" s="203"/>
      <c r="HJB148" s="203"/>
      <c r="HJC148" s="203"/>
      <c r="HJD148" s="203"/>
      <c r="HJE148" s="203"/>
      <c r="HJF148" s="203"/>
      <c r="HJG148" s="203"/>
      <c r="HJH148" s="203"/>
      <c r="HJI148" s="203"/>
      <c r="HJJ148" s="203"/>
      <c r="HJK148" s="203"/>
      <c r="HJL148" s="203"/>
      <c r="HJM148" s="203"/>
      <c r="HJN148" s="203"/>
      <c r="HJO148" s="203"/>
      <c r="HJP148" s="203"/>
      <c r="HJQ148" s="203"/>
      <c r="HJR148" s="203"/>
      <c r="HJS148" s="203"/>
      <c r="HJT148" s="203"/>
      <c r="HJU148" s="203"/>
      <c r="HJV148" s="203"/>
      <c r="HJW148" s="203"/>
      <c r="HJX148" s="203"/>
      <c r="HJY148" s="203"/>
      <c r="HJZ148" s="203"/>
      <c r="HKA148" s="203"/>
      <c r="HKB148" s="203"/>
      <c r="HKC148" s="203"/>
      <c r="HKD148" s="203"/>
      <c r="HKE148" s="203"/>
      <c r="HKF148" s="203"/>
      <c r="HKG148" s="203"/>
      <c r="HKH148" s="203"/>
      <c r="HKI148" s="203"/>
      <c r="HKJ148" s="203"/>
      <c r="HKK148" s="203"/>
      <c r="HKL148" s="203"/>
      <c r="HKM148" s="203"/>
      <c r="HKN148" s="203"/>
      <c r="HKO148" s="203"/>
      <c r="HKP148" s="203"/>
      <c r="HKQ148" s="203"/>
      <c r="HKR148" s="203"/>
      <c r="HKS148" s="203"/>
      <c r="HKT148" s="203"/>
      <c r="HKU148" s="203"/>
      <c r="HKV148" s="203"/>
      <c r="HKW148" s="203"/>
      <c r="HKX148" s="203"/>
      <c r="HKY148" s="203"/>
      <c r="HKZ148" s="203"/>
      <c r="HLA148" s="203"/>
      <c r="HLB148" s="203"/>
      <c r="HLC148" s="203"/>
      <c r="HLD148" s="203"/>
      <c r="HLE148" s="203"/>
      <c r="HLF148" s="203"/>
      <c r="HLG148" s="203"/>
      <c r="HLH148" s="203"/>
      <c r="HLI148" s="203"/>
      <c r="HLJ148" s="203"/>
      <c r="HLK148" s="203"/>
      <c r="HLL148" s="203"/>
      <c r="HLM148" s="203"/>
      <c r="HLN148" s="203"/>
      <c r="HLO148" s="203"/>
      <c r="HLP148" s="203"/>
      <c r="HLQ148" s="203"/>
      <c r="HLR148" s="203"/>
      <c r="HLS148" s="203"/>
      <c r="HLT148" s="203"/>
      <c r="HLU148" s="203"/>
      <c r="HLV148" s="203"/>
      <c r="HLW148" s="203"/>
      <c r="HLX148" s="203"/>
      <c r="HLY148" s="203"/>
      <c r="HLZ148" s="203"/>
      <c r="HMA148" s="203"/>
      <c r="HMB148" s="203"/>
      <c r="HMC148" s="203"/>
      <c r="HMD148" s="203"/>
      <c r="HME148" s="203"/>
      <c r="HMF148" s="203"/>
      <c r="HMG148" s="203"/>
      <c r="HMH148" s="203"/>
      <c r="HMI148" s="203"/>
      <c r="HMJ148" s="203"/>
      <c r="HMK148" s="203"/>
      <c r="HML148" s="203"/>
      <c r="HMM148" s="203"/>
      <c r="HMN148" s="203"/>
      <c r="HMO148" s="203"/>
      <c r="HMP148" s="203"/>
      <c r="HMQ148" s="203"/>
      <c r="HMR148" s="203"/>
      <c r="HMS148" s="203"/>
      <c r="HMT148" s="203"/>
      <c r="HMU148" s="203"/>
      <c r="HMV148" s="203"/>
      <c r="HMW148" s="203"/>
      <c r="HMX148" s="203"/>
      <c r="HMY148" s="203"/>
      <c r="HMZ148" s="203"/>
      <c r="HNA148" s="203"/>
      <c r="HNB148" s="203"/>
      <c r="HNC148" s="203"/>
      <c r="HND148" s="203"/>
      <c r="HNE148" s="203"/>
      <c r="HNF148" s="203"/>
      <c r="HNG148" s="203"/>
      <c r="HNH148" s="203"/>
      <c r="HNI148" s="203"/>
      <c r="HNJ148" s="203"/>
      <c r="HNK148" s="203"/>
      <c r="HNL148" s="203"/>
      <c r="HNM148" s="203"/>
      <c r="HNN148" s="203"/>
      <c r="HNO148" s="203"/>
      <c r="HNP148" s="203"/>
      <c r="HNQ148" s="203"/>
      <c r="HNR148" s="203"/>
      <c r="HNS148" s="203"/>
      <c r="HNT148" s="203"/>
      <c r="HNU148" s="203"/>
      <c r="HNV148" s="203"/>
      <c r="HNW148" s="203"/>
      <c r="HNX148" s="203"/>
      <c r="HNY148" s="203"/>
      <c r="HNZ148" s="203"/>
      <c r="HOA148" s="203"/>
      <c r="HOB148" s="203"/>
      <c r="HOC148" s="203"/>
      <c r="HOD148" s="203"/>
      <c r="HOE148" s="203"/>
      <c r="HOF148" s="203"/>
      <c r="HOG148" s="203"/>
      <c r="HOH148" s="203"/>
      <c r="HOI148" s="203"/>
      <c r="HOJ148" s="203"/>
      <c r="HOK148" s="203"/>
      <c r="HOL148" s="203"/>
      <c r="HOM148" s="203"/>
      <c r="HON148" s="203"/>
      <c r="HOO148" s="203"/>
      <c r="HOP148" s="203"/>
      <c r="HOQ148" s="203"/>
      <c r="HOR148" s="203"/>
      <c r="HOS148" s="203"/>
      <c r="HOT148" s="203"/>
      <c r="HOU148" s="203"/>
      <c r="HOV148" s="203"/>
      <c r="HOW148" s="203"/>
      <c r="HOX148" s="203"/>
      <c r="HOY148" s="203"/>
      <c r="HOZ148" s="203"/>
      <c r="HPA148" s="203"/>
      <c r="HPB148" s="203"/>
      <c r="HPC148" s="203"/>
      <c r="HPD148" s="203"/>
      <c r="HPE148" s="203"/>
      <c r="HPF148" s="203"/>
      <c r="HPG148" s="203"/>
      <c r="HPH148" s="203"/>
      <c r="HPI148" s="203"/>
      <c r="HPJ148" s="203"/>
      <c r="HPK148" s="203"/>
      <c r="HPL148" s="203"/>
      <c r="HPM148" s="203"/>
      <c r="HPN148" s="203"/>
      <c r="HPO148" s="203"/>
      <c r="HPP148" s="203"/>
      <c r="HPQ148" s="203"/>
      <c r="HPR148" s="203"/>
      <c r="HPS148" s="203"/>
      <c r="HPT148" s="203"/>
      <c r="HPU148" s="203"/>
      <c r="HPV148" s="203"/>
      <c r="HPW148" s="203"/>
      <c r="HPX148" s="203"/>
      <c r="HPY148" s="203"/>
      <c r="HPZ148" s="203"/>
      <c r="HQA148" s="203"/>
      <c r="HQB148" s="203"/>
      <c r="HQC148" s="203"/>
      <c r="HQD148" s="203"/>
      <c r="HQE148" s="203"/>
      <c r="HQF148" s="203"/>
      <c r="HQG148" s="203"/>
      <c r="HQH148" s="203"/>
      <c r="HQI148" s="203"/>
      <c r="HQJ148" s="203"/>
      <c r="HQK148" s="203"/>
      <c r="HQL148" s="203"/>
      <c r="HQM148" s="203"/>
      <c r="HQN148" s="203"/>
      <c r="HQO148" s="203"/>
      <c r="HQP148" s="203"/>
      <c r="HQQ148" s="203"/>
      <c r="HQR148" s="203"/>
      <c r="HQS148" s="203"/>
      <c r="HQT148" s="203"/>
      <c r="HQU148" s="203"/>
      <c r="HQV148" s="203"/>
      <c r="HQW148" s="203"/>
      <c r="HQX148" s="203"/>
      <c r="HQY148" s="203"/>
      <c r="HQZ148" s="203"/>
      <c r="HRA148" s="203"/>
      <c r="HRB148" s="203"/>
      <c r="HRC148" s="203"/>
      <c r="HRD148" s="203"/>
      <c r="HRE148" s="203"/>
      <c r="HRF148" s="203"/>
      <c r="HRG148" s="203"/>
      <c r="HRH148" s="203"/>
      <c r="HRI148" s="203"/>
      <c r="HRJ148" s="203"/>
      <c r="HRK148" s="203"/>
      <c r="HRL148" s="203"/>
      <c r="HRM148" s="203"/>
      <c r="HRN148" s="203"/>
      <c r="HRO148" s="203"/>
      <c r="HRP148" s="203"/>
      <c r="HRQ148" s="203"/>
      <c r="HRR148" s="203"/>
      <c r="HRS148" s="203"/>
      <c r="HRT148" s="203"/>
      <c r="HRU148" s="203"/>
      <c r="HRV148" s="203"/>
      <c r="HRW148" s="203"/>
      <c r="HRX148" s="203"/>
      <c r="HRY148" s="203"/>
      <c r="HRZ148" s="203"/>
      <c r="HSA148" s="203"/>
      <c r="HSB148" s="203"/>
      <c r="HSC148" s="203"/>
      <c r="HSD148" s="203"/>
      <c r="HSE148" s="203"/>
      <c r="HSF148" s="203"/>
      <c r="HSG148" s="203"/>
      <c r="HSH148" s="203"/>
      <c r="HSI148" s="203"/>
      <c r="HSJ148" s="203"/>
      <c r="HSK148" s="203"/>
      <c r="HSL148" s="203"/>
      <c r="HSM148" s="203"/>
      <c r="HSN148" s="203"/>
      <c r="HSO148" s="203"/>
      <c r="HSP148" s="203"/>
      <c r="HSQ148" s="203"/>
      <c r="HSR148" s="203"/>
      <c r="HSS148" s="203"/>
      <c r="HST148" s="203"/>
      <c r="HSU148" s="203"/>
      <c r="HSV148" s="203"/>
      <c r="HSW148" s="203"/>
      <c r="HSX148" s="203"/>
      <c r="HSY148" s="203"/>
      <c r="HSZ148" s="203"/>
      <c r="HTA148" s="203"/>
      <c r="HTB148" s="203"/>
      <c r="HTC148" s="203"/>
      <c r="HTD148" s="203"/>
      <c r="HTE148" s="203"/>
      <c r="HTF148" s="203"/>
      <c r="HTG148" s="203"/>
      <c r="HTH148" s="203"/>
      <c r="HTI148" s="203"/>
      <c r="HTJ148" s="203"/>
      <c r="HTK148" s="203"/>
      <c r="HTL148" s="203"/>
      <c r="HTM148" s="203"/>
      <c r="HTN148" s="203"/>
      <c r="HTO148" s="203"/>
      <c r="HTP148" s="203"/>
      <c r="HTQ148" s="203"/>
      <c r="HTR148" s="203"/>
      <c r="HTS148" s="203"/>
      <c r="HTT148" s="203"/>
      <c r="HTU148" s="203"/>
      <c r="HTV148" s="203"/>
      <c r="HTW148" s="203"/>
      <c r="HTX148" s="203"/>
      <c r="HTY148" s="203"/>
      <c r="HTZ148" s="203"/>
      <c r="HUA148" s="203"/>
      <c r="HUB148" s="203"/>
      <c r="HUC148" s="203"/>
      <c r="HUD148" s="203"/>
      <c r="HUE148" s="203"/>
      <c r="HUF148" s="203"/>
      <c r="HUG148" s="203"/>
      <c r="HUH148" s="203"/>
      <c r="HUI148" s="203"/>
      <c r="HUJ148" s="203"/>
      <c r="HUK148" s="203"/>
      <c r="HUL148" s="203"/>
      <c r="HUM148" s="203"/>
      <c r="HUN148" s="203"/>
      <c r="HUO148" s="203"/>
      <c r="HUP148" s="203"/>
      <c r="HUQ148" s="203"/>
      <c r="HUR148" s="203"/>
      <c r="HUS148" s="203"/>
      <c r="HUT148" s="203"/>
      <c r="HUU148" s="203"/>
      <c r="HUV148" s="203"/>
      <c r="HUW148" s="203"/>
      <c r="HUX148" s="203"/>
      <c r="HUY148" s="203"/>
      <c r="HUZ148" s="203"/>
      <c r="HVA148" s="203"/>
      <c r="HVB148" s="203"/>
      <c r="HVC148" s="203"/>
      <c r="HVD148" s="203"/>
      <c r="HVE148" s="203"/>
      <c r="HVF148" s="203"/>
      <c r="HVG148" s="203"/>
      <c r="HVH148" s="203"/>
      <c r="HVI148" s="203"/>
      <c r="HVJ148" s="203"/>
      <c r="HVK148" s="203"/>
      <c r="HVL148" s="203"/>
      <c r="HVM148" s="203"/>
      <c r="HVN148" s="203"/>
      <c r="HVO148" s="203"/>
      <c r="HVP148" s="203"/>
      <c r="HVQ148" s="203"/>
      <c r="HVR148" s="203"/>
      <c r="HVS148" s="203"/>
      <c r="HVT148" s="203"/>
      <c r="HVU148" s="203"/>
      <c r="HVV148" s="203"/>
      <c r="HVW148" s="203"/>
      <c r="HVX148" s="203"/>
      <c r="HVY148" s="203"/>
      <c r="HVZ148" s="203"/>
      <c r="HWA148" s="203"/>
      <c r="HWB148" s="203"/>
      <c r="HWC148" s="203"/>
      <c r="HWD148" s="203"/>
      <c r="HWE148" s="203"/>
      <c r="HWF148" s="203"/>
      <c r="HWG148" s="203"/>
      <c r="HWH148" s="203"/>
      <c r="HWI148" s="203"/>
      <c r="HWJ148" s="203"/>
      <c r="HWK148" s="203"/>
      <c r="HWL148" s="203"/>
      <c r="HWM148" s="203"/>
      <c r="HWN148" s="203"/>
      <c r="HWO148" s="203"/>
      <c r="HWP148" s="203"/>
      <c r="HWQ148" s="203"/>
      <c r="HWR148" s="203"/>
      <c r="HWS148" s="203"/>
      <c r="HWT148" s="203"/>
      <c r="HWU148" s="203"/>
      <c r="HWV148" s="203"/>
      <c r="HWW148" s="203"/>
      <c r="HWX148" s="203"/>
      <c r="HWY148" s="203"/>
      <c r="HWZ148" s="203"/>
      <c r="HXA148" s="203"/>
      <c r="HXB148" s="203"/>
      <c r="HXC148" s="203"/>
      <c r="HXD148" s="203"/>
      <c r="HXE148" s="203"/>
      <c r="HXF148" s="203"/>
      <c r="HXG148" s="203"/>
      <c r="HXH148" s="203"/>
      <c r="HXI148" s="203"/>
      <c r="HXJ148" s="203"/>
      <c r="HXK148" s="203"/>
      <c r="HXL148" s="203"/>
      <c r="HXM148" s="203"/>
      <c r="HXN148" s="203"/>
      <c r="HXO148" s="203"/>
      <c r="HXP148" s="203"/>
      <c r="HXQ148" s="203"/>
      <c r="HXR148" s="203"/>
      <c r="HXS148" s="203"/>
      <c r="HXT148" s="203"/>
      <c r="HXU148" s="203"/>
      <c r="HXV148" s="203"/>
      <c r="HXW148" s="203"/>
      <c r="HXX148" s="203"/>
      <c r="HXY148" s="203"/>
      <c r="HXZ148" s="203"/>
      <c r="HYA148" s="203"/>
      <c r="HYB148" s="203"/>
      <c r="HYC148" s="203"/>
      <c r="HYD148" s="203"/>
      <c r="HYE148" s="203"/>
      <c r="HYF148" s="203"/>
      <c r="HYG148" s="203"/>
      <c r="HYH148" s="203"/>
      <c r="HYI148" s="203"/>
      <c r="HYJ148" s="203"/>
      <c r="HYK148" s="203"/>
      <c r="HYL148" s="203"/>
      <c r="HYM148" s="203"/>
      <c r="HYN148" s="203"/>
      <c r="HYO148" s="203"/>
      <c r="HYP148" s="203"/>
      <c r="HYQ148" s="203"/>
      <c r="HYR148" s="203"/>
      <c r="HYS148" s="203"/>
      <c r="HYT148" s="203"/>
      <c r="HYU148" s="203"/>
      <c r="HYV148" s="203"/>
      <c r="HYW148" s="203"/>
      <c r="HYX148" s="203"/>
      <c r="HYY148" s="203"/>
      <c r="HYZ148" s="203"/>
      <c r="HZA148" s="203"/>
      <c r="HZB148" s="203"/>
      <c r="HZC148" s="203"/>
      <c r="HZD148" s="203"/>
      <c r="HZE148" s="203"/>
      <c r="HZF148" s="203"/>
      <c r="HZG148" s="203"/>
      <c r="HZH148" s="203"/>
      <c r="HZI148" s="203"/>
      <c r="HZJ148" s="203"/>
      <c r="HZK148" s="203"/>
      <c r="HZL148" s="203"/>
      <c r="HZM148" s="203"/>
      <c r="HZN148" s="203"/>
      <c r="HZO148" s="203"/>
      <c r="HZP148" s="203"/>
      <c r="HZQ148" s="203"/>
      <c r="HZR148" s="203"/>
      <c r="HZS148" s="203"/>
      <c r="HZT148" s="203"/>
      <c r="HZU148" s="203"/>
      <c r="HZV148" s="203"/>
      <c r="HZW148" s="203"/>
      <c r="HZX148" s="203"/>
      <c r="HZY148" s="203"/>
      <c r="HZZ148" s="203"/>
      <c r="IAA148" s="203"/>
      <c r="IAB148" s="203"/>
      <c r="IAC148" s="203"/>
      <c r="IAD148" s="203"/>
      <c r="IAE148" s="203"/>
      <c r="IAF148" s="203"/>
      <c r="IAG148" s="203"/>
      <c r="IAH148" s="203"/>
      <c r="IAI148" s="203"/>
      <c r="IAJ148" s="203"/>
      <c r="IAK148" s="203"/>
      <c r="IAL148" s="203"/>
      <c r="IAM148" s="203"/>
      <c r="IAN148" s="203"/>
      <c r="IAO148" s="203"/>
      <c r="IAP148" s="203"/>
      <c r="IAQ148" s="203"/>
      <c r="IAR148" s="203"/>
      <c r="IAS148" s="203"/>
      <c r="IAT148" s="203"/>
      <c r="IAU148" s="203"/>
      <c r="IAV148" s="203"/>
      <c r="IAW148" s="203"/>
      <c r="IAX148" s="203"/>
      <c r="IAY148" s="203"/>
      <c r="IAZ148" s="203"/>
      <c r="IBA148" s="203"/>
      <c r="IBB148" s="203"/>
      <c r="IBC148" s="203"/>
      <c r="IBD148" s="203"/>
      <c r="IBE148" s="203"/>
      <c r="IBF148" s="203"/>
      <c r="IBG148" s="203"/>
      <c r="IBH148" s="203"/>
      <c r="IBI148" s="203"/>
      <c r="IBJ148" s="203"/>
      <c r="IBK148" s="203"/>
      <c r="IBL148" s="203"/>
      <c r="IBM148" s="203"/>
      <c r="IBN148" s="203"/>
      <c r="IBO148" s="203"/>
      <c r="IBP148" s="203"/>
      <c r="IBQ148" s="203"/>
      <c r="IBR148" s="203"/>
      <c r="IBS148" s="203"/>
      <c r="IBT148" s="203"/>
      <c r="IBU148" s="203"/>
      <c r="IBV148" s="203"/>
      <c r="IBW148" s="203"/>
      <c r="IBX148" s="203"/>
      <c r="IBY148" s="203"/>
      <c r="IBZ148" s="203"/>
      <c r="ICA148" s="203"/>
      <c r="ICB148" s="203"/>
      <c r="ICC148" s="203"/>
      <c r="ICD148" s="203"/>
      <c r="ICE148" s="203"/>
      <c r="ICF148" s="203"/>
      <c r="ICG148" s="203"/>
      <c r="ICH148" s="203"/>
      <c r="ICI148" s="203"/>
      <c r="ICJ148" s="203"/>
      <c r="ICK148" s="203"/>
      <c r="ICL148" s="203"/>
      <c r="ICM148" s="203"/>
      <c r="ICN148" s="203"/>
      <c r="ICO148" s="203"/>
      <c r="ICP148" s="203"/>
      <c r="ICQ148" s="203"/>
      <c r="ICR148" s="203"/>
      <c r="ICS148" s="203"/>
      <c r="ICT148" s="203"/>
      <c r="ICU148" s="203"/>
      <c r="ICV148" s="203"/>
      <c r="ICW148" s="203"/>
      <c r="ICX148" s="203"/>
      <c r="ICY148" s="203"/>
      <c r="ICZ148" s="203"/>
      <c r="IDA148" s="203"/>
      <c r="IDB148" s="203"/>
      <c r="IDC148" s="203"/>
      <c r="IDD148" s="203"/>
      <c r="IDE148" s="203"/>
      <c r="IDF148" s="203"/>
      <c r="IDG148" s="203"/>
      <c r="IDH148" s="203"/>
      <c r="IDI148" s="203"/>
      <c r="IDJ148" s="203"/>
      <c r="IDK148" s="203"/>
      <c r="IDL148" s="203"/>
      <c r="IDM148" s="203"/>
      <c r="IDN148" s="203"/>
      <c r="IDO148" s="203"/>
      <c r="IDP148" s="203"/>
      <c r="IDQ148" s="203"/>
      <c r="IDR148" s="203"/>
      <c r="IDS148" s="203"/>
      <c r="IDT148" s="203"/>
      <c r="IDU148" s="203"/>
      <c r="IDV148" s="203"/>
      <c r="IDW148" s="203"/>
      <c r="IDX148" s="203"/>
      <c r="IDY148" s="203"/>
      <c r="IDZ148" s="203"/>
      <c r="IEA148" s="203"/>
      <c r="IEB148" s="203"/>
      <c r="IEC148" s="203"/>
      <c r="IED148" s="203"/>
      <c r="IEE148" s="203"/>
      <c r="IEF148" s="203"/>
      <c r="IEG148" s="203"/>
      <c r="IEH148" s="203"/>
      <c r="IEI148" s="203"/>
      <c r="IEJ148" s="203"/>
      <c r="IEK148" s="203"/>
      <c r="IEL148" s="203"/>
      <c r="IEM148" s="203"/>
      <c r="IEN148" s="203"/>
      <c r="IEO148" s="203"/>
      <c r="IEP148" s="203"/>
      <c r="IEQ148" s="203"/>
      <c r="IER148" s="203"/>
      <c r="IES148" s="203"/>
      <c r="IET148" s="203"/>
      <c r="IEU148" s="203"/>
      <c r="IEV148" s="203"/>
      <c r="IEW148" s="203"/>
      <c r="IEX148" s="203"/>
      <c r="IEY148" s="203"/>
      <c r="IEZ148" s="203"/>
      <c r="IFA148" s="203"/>
      <c r="IFB148" s="203"/>
      <c r="IFC148" s="203"/>
      <c r="IFD148" s="203"/>
      <c r="IFE148" s="203"/>
      <c r="IFF148" s="203"/>
      <c r="IFG148" s="203"/>
      <c r="IFH148" s="203"/>
      <c r="IFI148" s="203"/>
      <c r="IFJ148" s="203"/>
      <c r="IFK148" s="203"/>
      <c r="IFL148" s="203"/>
      <c r="IFM148" s="203"/>
      <c r="IFN148" s="203"/>
      <c r="IFO148" s="203"/>
      <c r="IFP148" s="203"/>
      <c r="IFQ148" s="203"/>
      <c r="IFR148" s="203"/>
      <c r="IFS148" s="203"/>
      <c r="IFT148" s="203"/>
      <c r="IFU148" s="203"/>
      <c r="IFV148" s="203"/>
      <c r="IFW148" s="203"/>
      <c r="IFX148" s="203"/>
      <c r="IFY148" s="203"/>
      <c r="IFZ148" s="203"/>
      <c r="IGA148" s="203"/>
      <c r="IGB148" s="203"/>
      <c r="IGC148" s="203"/>
      <c r="IGD148" s="203"/>
      <c r="IGE148" s="203"/>
      <c r="IGF148" s="203"/>
      <c r="IGG148" s="203"/>
      <c r="IGH148" s="203"/>
      <c r="IGI148" s="203"/>
      <c r="IGJ148" s="203"/>
      <c r="IGK148" s="203"/>
      <c r="IGL148" s="203"/>
      <c r="IGM148" s="203"/>
      <c r="IGN148" s="203"/>
      <c r="IGO148" s="203"/>
      <c r="IGP148" s="203"/>
      <c r="IGQ148" s="203"/>
      <c r="IGR148" s="203"/>
      <c r="IGS148" s="203"/>
      <c r="IGT148" s="203"/>
      <c r="IGU148" s="203"/>
      <c r="IGV148" s="203"/>
      <c r="IGW148" s="203"/>
      <c r="IGX148" s="203"/>
      <c r="IGY148" s="203"/>
      <c r="IGZ148" s="203"/>
      <c r="IHA148" s="203"/>
      <c r="IHB148" s="203"/>
      <c r="IHC148" s="203"/>
      <c r="IHD148" s="203"/>
      <c r="IHE148" s="203"/>
      <c r="IHF148" s="203"/>
      <c r="IHG148" s="203"/>
      <c r="IHH148" s="203"/>
      <c r="IHI148" s="203"/>
      <c r="IHJ148" s="203"/>
      <c r="IHK148" s="203"/>
      <c r="IHL148" s="203"/>
      <c r="IHM148" s="203"/>
      <c r="IHN148" s="203"/>
      <c r="IHO148" s="203"/>
      <c r="IHP148" s="203"/>
      <c r="IHQ148" s="203"/>
      <c r="IHR148" s="203"/>
      <c r="IHS148" s="203"/>
      <c r="IHT148" s="203"/>
      <c r="IHU148" s="203"/>
      <c r="IHV148" s="203"/>
      <c r="IHW148" s="203"/>
      <c r="IHX148" s="203"/>
      <c r="IHY148" s="203"/>
      <c r="IHZ148" s="203"/>
      <c r="IIA148" s="203"/>
      <c r="IIB148" s="203"/>
      <c r="IIC148" s="203"/>
      <c r="IID148" s="203"/>
      <c r="IIE148" s="203"/>
      <c r="IIF148" s="203"/>
      <c r="IIG148" s="203"/>
      <c r="IIH148" s="203"/>
      <c r="III148" s="203"/>
      <c r="IIJ148" s="203"/>
      <c r="IIK148" s="203"/>
      <c r="IIL148" s="203"/>
      <c r="IIM148" s="203"/>
      <c r="IIN148" s="203"/>
      <c r="IIO148" s="203"/>
      <c r="IIP148" s="203"/>
      <c r="IIQ148" s="203"/>
      <c r="IIR148" s="203"/>
      <c r="IIS148" s="203"/>
      <c r="IIT148" s="203"/>
      <c r="IIU148" s="203"/>
      <c r="IIV148" s="203"/>
      <c r="IIW148" s="203"/>
      <c r="IIX148" s="203"/>
      <c r="IIY148" s="203"/>
      <c r="IIZ148" s="203"/>
      <c r="IJA148" s="203"/>
      <c r="IJB148" s="203"/>
      <c r="IJC148" s="203"/>
      <c r="IJD148" s="203"/>
      <c r="IJE148" s="203"/>
      <c r="IJF148" s="203"/>
      <c r="IJG148" s="203"/>
      <c r="IJH148" s="203"/>
      <c r="IJI148" s="203"/>
      <c r="IJJ148" s="203"/>
      <c r="IJK148" s="203"/>
      <c r="IJL148" s="203"/>
      <c r="IJM148" s="203"/>
      <c r="IJN148" s="203"/>
      <c r="IJO148" s="203"/>
      <c r="IJP148" s="203"/>
      <c r="IJQ148" s="203"/>
      <c r="IJR148" s="203"/>
      <c r="IJS148" s="203"/>
      <c r="IJT148" s="203"/>
      <c r="IJU148" s="203"/>
      <c r="IJV148" s="203"/>
      <c r="IJW148" s="203"/>
      <c r="IJX148" s="203"/>
      <c r="IJY148" s="203"/>
      <c r="IJZ148" s="203"/>
      <c r="IKA148" s="203"/>
      <c r="IKB148" s="203"/>
      <c r="IKC148" s="203"/>
      <c r="IKD148" s="203"/>
      <c r="IKE148" s="203"/>
      <c r="IKF148" s="203"/>
      <c r="IKG148" s="203"/>
      <c r="IKH148" s="203"/>
      <c r="IKI148" s="203"/>
      <c r="IKJ148" s="203"/>
      <c r="IKK148" s="203"/>
      <c r="IKL148" s="203"/>
      <c r="IKM148" s="203"/>
      <c r="IKN148" s="203"/>
      <c r="IKO148" s="203"/>
      <c r="IKP148" s="203"/>
      <c r="IKQ148" s="203"/>
      <c r="IKR148" s="203"/>
      <c r="IKS148" s="203"/>
      <c r="IKT148" s="203"/>
      <c r="IKU148" s="203"/>
      <c r="IKV148" s="203"/>
      <c r="IKW148" s="203"/>
      <c r="IKX148" s="203"/>
      <c r="IKY148" s="203"/>
      <c r="IKZ148" s="203"/>
      <c r="ILA148" s="203"/>
      <c r="ILB148" s="203"/>
      <c r="ILC148" s="203"/>
      <c r="ILD148" s="203"/>
      <c r="ILE148" s="203"/>
      <c r="ILF148" s="203"/>
      <c r="ILG148" s="203"/>
      <c r="ILH148" s="203"/>
      <c r="ILI148" s="203"/>
      <c r="ILJ148" s="203"/>
      <c r="ILK148" s="203"/>
      <c r="ILL148" s="203"/>
      <c r="ILM148" s="203"/>
      <c r="ILN148" s="203"/>
      <c r="ILO148" s="203"/>
      <c r="ILP148" s="203"/>
      <c r="ILQ148" s="203"/>
      <c r="ILR148" s="203"/>
      <c r="ILS148" s="203"/>
      <c r="ILT148" s="203"/>
      <c r="ILU148" s="203"/>
      <c r="ILV148" s="203"/>
      <c r="ILW148" s="203"/>
      <c r="ILX148" s="203"/>
      <c r="ILY148" s="203"/>
      <c r="ILZ148" s="203"/>
      <c r="IMA148" s="203"/>
      <c r="IMB148" s="203"/>
      <c r="IMC148" s="203"/>
      <c r="IMD148" s="203"/>
      <c r="IME148" s="203"/>
      <c r="IMF148" s="203"/>
      <c r="IMG148" s="203"/>
      <c r="IMH148" s="203"/>
      <c r="IMI148" s="203"/>
      <c r="IMJ148" s="203"/>
      <c r="IMK148" s="203"/>
      <c r="IML148" s="203"/>
      <c r="IMM148" s="203"/>
      <c r="IMN148" s="203"/>
      <c r="IMO148" s="203"/>
      <c r="IMP148" s="203"/>
      <c r="IMQ148" s="203"/>
      <c r="IMR148" s="203"/>
      <c r="IMS148" s="203"/>
      <c r="IMT148" s="203"/>
      <c r="IMU148" s="203"/>
      <c r="IMV148" s="203"/>
      <c r="IMW148" s="203"/>
      <c r="IMX148" s="203"/>
      <c r="IMY148" s="203"/>
      <c r="IMZ148" s="203"/>
      <c r="INA148" s="203"/>
      <c r="INB148" s="203"/>
      <c r="INC148" s="203"/>
      <c r="IND148" s="203"/>
      <c r="INE148" s="203"/>
      <c r="INF148" s="203"/>
      <c r="ING148" s="203"/>
      <c r="INH148" s="203"/>
      <c r="INI148" s="203"/>
      <c r="INJ148" s="203"/>
      <c r="INK148" s="203"/>
      <c r="INL148" s="203"/>
      <c r="INM148" s="203"/>
      <c r="INN148" s="203"/>
      <c r="INO148" s="203"/>
      <c r="INP148" s="203"/>
      <c r="INQ148" s="203"/>
      <c r="INR148" s="203"/>
      <c r="INS148" s="203"/>
      <c r="INT148" s="203"/>
      <c r="INU148" s="203"/>
      <c r="INV148" s="203"/>
      <c r="INW148" s="203"/>
      <c r="INX148" s="203"/>
      <c r="INY148" s="203"/>
      <c r="INZ148" s="203"/>
      <c r="IOA148" s="203"/>
      <c r="IOB148" s="203"/>
      <c r="IOC148" s="203"/>
      <c r="IOD148" s="203"/>
      <c r="IOE148" s="203"/>
      <c r="IOF148" s="203"/>
      <c r="IOG148" s="203"/>
      <c r="IOH148" s="203"/>
      <c r="IOI148" s="203"/>
      <c r="IOJ148" s="203"/>
      <c r="IOK148" s="203"/>
      <c r="IOL148" s="203"/>
      <c r="IOM148" s="203"/>
      <c r="ION148" s="203"/>
      <c r="IOO148" s="203"/>
      <c r="IOP148" s="203"/>
      <c r="IOQ148" s="203"/>
      <c r="IOR148" s="203"/>
      <c r="IOS148" s="203"/>
      <c r="IOT148" s="203"/>
      <c r="IOU148" s="203"/>
      <c r="IOV148" s="203"/>
      <c r="IOW148" s="203"/>
      <c r="IOX148" s="203"/>
      <c r="IOY148" s="203"/>
      <c r="IOZ148" s="203"/>
      <c r="IPA148" s="203"/>
      <c r="IPB148" s="203"/>
      <c r="IPC148" s="203"/>
      <c r="IPD148" s="203"/>
      <c r="IPE148" s="203"/>
      <c r="IPF148" s="203"/>
      <c r="IPG148" s="203"/>
      <c r="IPH148" s="203"/>
      <c r="IPI148" s="203"/>
      <c r="IPJ148" s="203"/>
      <c r="IPK148" s="203"/>
      <c r="IPL148" s="203"/>
      <c r="IPM148" s="203"/>
      <c r="IPN148" s="203"/>
      <c r="IPO148" s="203"/>
      <c r="IPP148" s="203"/>
      <c r="IPQ148" s="203"/>
      <c r="IPR148" s="203"/>
      <c r="IPS148" s="203"/>
      <c r="IPT148" s="203"/>
      <c r="IPU148" s="203"/>
      <c r="IPV148" s="203"/>
      <c r="IPW148" s="203"/>
      <c r="IPX148" s="203"/>
      <c r="IPY148" s="203"/>
      <c r="IPZ148" s="203"/>
      <c r="IQA148" s="203"/>
      <c r="IQB148" s="203"/>
      <c r="IQC148" s="203"/>
      <c r="IQD148" s="203"/>
      <c r="IQE148" s="203"/>
      <c r="IQF148" s="203"/>
      <c r="IQG148" s="203"/>
      <c r="IQH148" s="203"/>
      <c r="IQI148" s="203"/>
      <c r="IQJ148" s="203"/>
      <c r="IQK148" s="203"/>
      <c r="IQL148" s="203"/>
      <c r="IQM148" s="203"/>
      <c r="IQN148" s="203"/>
      <c r="IQO148" s="203"/>
      <c r="IQP148" s="203"/>
      <c r="IQQ148" s="203"/>
      <c r="IQR148" s="203"/>
      <c r="IQS148" s="203"/>
      <c r="IQT148" s="203"/>
      <c r="IQU148" s="203"/>
      <c r="IQV148" s="203"/>
      <c r="IQW148" s="203"/>
      <c r="IQX148" s="203"/>
      <c r="IQY148" s="203"/>
      <c r="IQZ148" s="203"/>
      <c r="IRA148" s="203"/>
      <c r="IRB148" s="203"/>
      <c r="IRC148" s="203"/>
      <c r="IRD148" s="203"/>
      <c r="IRE148" s="203"/>
      <c r="IRF148" s="203"/>
      <c r="IRG148" s="203"/>
      <c r="IRH148" s="203"/>
      <c r="IRI148" s="203"/>
      <c r="IRJ148" s="203"/>
      <c r="IRK148" s="203"/>
      <c r="IRL148" s="203"/>
      <c r="IRM148" s="203"/>
      <c r="IRN148" s="203"/>
      <c r="IRO148" s="203"/>
      <c r="IRP148" s="203"/>
      <c r="IRQ148" s="203"/>
      <c r="IRR148" s="203"/>
      <c r="IRS148" s="203"/>
      <c r="IRT148" s="203"/>
      <c r="IRU148" s="203"/>
      <c r="IRV148" s="203"/>
      <c r="IRW148" s="203"/>
      <c r="IRX148" s="203"/>
      <c r="IRY148" s="203"/>
      <c r="IRZ148" s="203"/>
      <c r="ISA148" s="203"/>
      <c r="ISB148" s="203"/>
      <c r="ISC148" s="203"/>
      <c r="ISD148" s="203"/>
      <c r="ISE148" s="203"/>
      <c r="ISF148" s="203"/>
      <c r="ISG148" s="203"/>
      <c r="ISH148" s="203"/>
      <c r="ISI148" s="203"/>
      <c r="ISJ148" s="203"/>
      <c r="ISK148" s="203"/>
      <c r="ISL148" s="203"/>
      <c r="ISM148" s="203"/>
      <c r="ISN148" s="203"/>
      <c r="ISO148" s="203"/>
      <c r="ISP148" s="203"/>
      <c r="ISQ148" s="203"/>
      <c r="ISR148" s="203"/>
      <c r="ISS148" s="203"/>
      <c r="IST148" s="203"/>
      <c r="ISU148" s="203"/>
      <c r="ISV148" s="203"/>
      <c r="ISW148" s="203"/>
      <c r="ISX148" s="203"/>
      <c r="ISY148" s="203"/>
      <c r="ISZ148" s="203"/>
      <c r="ITA148" s="203"/>
      <c r="ITB148" s="203"/>
      <c r="ITC148" s="203"/>
      <c r="ITD148" s="203"/>
      <c r="ITE148" s="203"/>
      <c r="ITF148" s="203"/>
      <c r="ITG148" s="203"/>
      <c r="ITH148" s="203"/>
      <c r="ITI148" s="203"/>
      <c r="ITJ148" s="203"/>
      <c r="ITK148" s="203"/>
      <c r="ITL148" s="203"/>
      <c r="ITM148" s="203"/>
      <c r="ITN148" s="203"/>
      <c r="ITO148" s="203"/>
      <c r="ITP148" s="203"/>
      <c r="ITQ148" s="203"/>
      <c r="ITR148" s="203"/>
      <c r="ITS148" s="203"/>
      <c r="ITT148" s="203"/>
      <c r="ITU148" s="203"/>
      <c r="ITV148" s="203"/>
      <c r="ITW148" s="203"/>
      <c r="ITX148" s="203"/>
      <c r="ITY148" s="203"/>
      <c r="ITZ148" s="203"/>
      <c r="IUA148" s="203"/>
      <c r="IUB148" s="203"/>
      <c r="IUC148" s="203"/>
      <c r="IUD148" s="203"/>
      <c r="IUE148" s="203"/>
      <c r="IUF148" s="203"/>
      <c r="IUG148" s="203"/>
      <c r="IUH148" s="203"/>
      <c r="IUI148" s="203"/>
      <c r="IUJ148" s="203"/>
      <c r="IUK148" s="203"/>
      <c r="IUL148" s="203"/>
      <c r="IUM148" s="203"/>
      <c r="IUN148" s="203"/>
      <c r="IUO148" s="203"/>
      <c r="IUP148" s="203"/>
      <c r="IUQ148" s="203"/>
      <c r="IUR148" s="203"/>
      <c r="IUS148" s="203"/>
      <c r="IUT148" s="203"/>
      <c r="IUU148" s="203"/>
      <c r="IUV148" s="203"/>
      <c r="IUW148" s="203"/>
      <c r="IUX148" s="203"/>
      <c r="IUY148" s="203"/>
      <c r="IUZ148" s="203"/>
      <c r="IVA148" s="203"/>
      <c r="IVB148" s="203"/>
      <c r="IVC148" s="203"/>
      <c r="IVD148" s="203"/>
      <c r="IVE148" s="203"/>
      <c r="IVF148" s="203"/>
      <c r="IVG148" s="203"/>
      <c r="IVH148" s="203"/>
      <c r="IVI148" s="203"/>
      <c r="IVJ148" s="203"/>
      <c r="IVK148" s="203"/>
      <c r="IVL148" s="203"/>
      <c r="IVM148" s="203"/>
      <c r="IVN148" s="203"/>
      <c r="IVO148" s="203"/>
      <c r="IVP148" s="203"/>
      <c r="IVQ148" s="203"/>
      <c r="IVR148" s="203"/>
      <c r="IVS148" s="203"/>
      <c r="IVT148" s="203"/>
      <c r="IVU148" s="203"/>
      <c r="IVV148" s="203"/>
      <c r="IVW148" s="203"/>
      <c r="IVX148" s="203"/>
      <c r="IVY148" s="203"/>
      <c r="IVZ148" s="203"/>
      <c r="IWA148" s="203"/>
      <c r="IWB148" s="203"/>
      <c r="IWC148" s="203"/>
      <c r="IWD148" s="203"/>
      <c r="IWE148" s="203"/>
      <c r="IWF148" s="203"/>
      <c r="IWG148" s="203"/>
      <c r="IWH148" s="203"/>
      <c r="IWI148" s="203"/>
      <c r="IWJ148" s="203"/>
      <c r="IWK148" s="203"/>
      <c r="IWL148" s="203"/>
      <c r="IWM148" s="203"/>
      <c r="IWN148" s="203"/>
      <c r="IWO148" s="203"/>
      <c r="IWP148" s="203"/>
      <c r="IWQ148" s="203"/>
      <c r="IWR148" s="203"/>
      <c r="IWS148" s="203"/>
      <c r="IWT148" s="203"/>
      <c r="IWU148" s="203"/>
      <c r="IWV148" s="203"/>
      <c r="IWW148" s="203"/>
      <c r="IWX148" s="203"/>
      <c r="IWY148" s="203"/>
      <c r="IWZ148" s="203"/>
      <c r="IXA148" s="203"/>
      <c r="IXB148" s="203"/>
      <c r="IXC148" s="203"/>
      <c r="IXD148" s="203"/>
      <c r="IXE148" s="203"/>
      <c r="IXF148" s="203"/>
      <c r="IXG148" s="203"/>
      <c r="IXH148" s="203"/>
      <c r="IXI148" s="203"/>
      <c r="IXJ148" s="203"/>
      <c r="IXK148" s="203"/>
      <c r="IXL148" s="203"/>
      <c r="IXM148" s="203"/>
      <c r="IXN148" s="203"/>
      <c r="IXO148" s="203"/>
      <c r="IXP148" s="203"/>
      <c r="IXQ148" s="203"/>
      <c r="IXR148" s="203"/>
      <c r="IXS148" s="203"/>
      <c r="IXT148" s="203"/>
      <c r="IXU148" s="203"/>
      <c r="IXV148" s="203"/>
      <c r="IXW148" s="203"/>
      <c r="IXX148" s="203"/>
      <c r="IXY148" s="203"/>
      <c r="IXZ148" s="203"/>
      <c r="IYA148" s="203"/>
      <c r="IYB148" s="203"/>
      <c r="IYC148" s="203"/>
      <c r="IYD148" s="203"/>
      <c r="IYE148" s="203"/>
      <c r="IYF148" s="203"/>
      <c r="IYG148" s="203"/>
      <c r="IYH148" s="203"/>
      <c r="IYI148" s="203"/>
      <c r="IYJ148" s="203"/>
      <c r="IYK148" s="203"/>
      <c r="IYL148" s="203"/>
      <c r="IYM148" s="203"/>
      <c r="IYN148" s="203"/>
      <c r="IYO148" s="203"/>
      <c r="IYP148" s="203"/>
      <c r="IYQ148" s="203"/>
      <c r="IYR148" s="203"/>
      <c r="IYS148" s="203"/>
      <c r="IYT148" s="203"/>
      <c r="IYU148" s="203"/>
      <c r="IYV148" s="203"/>
      <c r="IYW148" s="203"/>
      <c r="IYX148" s="203"/>
      <c r="IYY148" s="203"/>
      <c r="IYZ148" s="203"/>
      <c r="IZA148" s="203"/>
      <c r="IZB148" s="203"/>
      <c r="IZC148" s="203"/>
      <c r="IZD148" s="203"/>
      <c r="IZE148" s="203"/>
      <c r="IZF148" s="203"/>
      <c r="IZG148" s="203"/>
      <c r="IZH148" s="203"/>
      <c r="IZI148" s="203"/>
      <c r="IZJ148" s="203"/>
      <c r="IZK148" s="203"/>
      <c r="IZL148" s="203"/>
      <c r="IZM148" s="203"/>
      <c r="IZN148" s="203"/>
      <c r="IZO148" s="203"/>
      <c r="IZP148" s="203"/>
      <c r="IZQ148" s="203"/>
      <c r="IZR148" s="203"/>
      <c r="IZS148" s="203"/>
      <c r="IZT148" s="203"/>
      <c r="IZU148" s="203"/>
      <c r="IZV148" s="203"/>
      <c r="IZW148" s="203"/>
      <c r="IZX148" s="203"/>
      <c r="IZY148" s="203"/>
      <c r="IZZ148" s="203"/>
      <c r="JAA148" s="203"/>
      <c r="JAB148" s="203"/>
      <c r="JAC148" s="203"/>
      <c r="JAD148" s="203"/>
      <c r="JAE148" s="203"/>
      <c r="JAF148" s="203"/>
      <c r="JAG148" s="203"/>
      <c r="JAH148" s="203"/>
      <c r="JAI148" s="203"/>
      <c r="JAJ148" s="203"/>
      <c r="JAK148" s="203"/>
      <c r="JAL148" s="203"/>
      <c r="JAM148" s="203"/>
      <c r="JAN148" s="203"/>
      <c r="JAO148" s="203"/>
      <c r="JAP148" s="203"/>
      <c r="JAQ148" s="203"/>
      <c r="JAR148" s="203"/>
      <c r="JAS148" s="203"/>
      <c r="JAT148" s="203"/>
      <c r="JAU148" s="203"/>
      <c r="JAV148" s="203"/>
      <c r="JAW148" s="203"/>
      <c r="JAX148" s="203"/>
      <c r="JAY148" s="203"/>
      <c r="JAZ148" s="203"/>
      <c r="JBA148" s="203"/>
      <c r="JBB148" s="203"/>
      <c r="JBC148" s="203"/>
      <c r="JBD148" s="203"/>
      <c r="JBE148" s="203"/>
      <c r="JBF148" s="203"/>
      <c r="JBG148" s="203"/>
      <c r="JBH148" s="203"/>
      <c r="JBI148" s="203"/>
      <c r="JBJ148" s="203"/>
      <c r="JBK148" s="203"/>
      <c r="JBL148" s="203"/>
      <c r="JBM148" s="203"/>
      <c r="JBN148" s="203"/>
      <c r="JBO148" s="203"/>
      <c r="JBP148" s="203"/>
      <c r="JBQ148" s="203"/>
      <c r="JBR148" s="203"/>
      <c r="JBS148" s="203"/>
      <c r="JBT148" s="203"/>
      <c r="JBU148" s="203"/>
      <c r="JBV148" s="203"/>
      <c r="JBW148" s="203"/>
      <c r="JBX148" s="203"/>
      <c r="JBY148" s="203"/>
      <c r="JBZ148" s="203"/>
      <c r="JCA148" s="203"/>
      <c r="JCB148" s="203"/>
      <c r="JCC148" s="203"/>
      <c r="JCD148" s="203"/>
      <c r="JCE148" s="203"/>
      <c r="JCF148" s="203"/>
      <c r="JCG148" s="203"/>
      <c r="JCH148" s="203"/>
      <c r="JCI148" s="203"/>
      <c r="JCJ148" s="203"/>
      <c r="JCK148" s="203"/>
      <c r="JCL148" s="203"/>
      <c r="JCM148" s="203"/>
      <c r="JCN148" s="203"/>
      <c r="JCO148" s="203"/>
      <c r="JCP148" s="203"/>
      <c r="JCQ148" s="203"/>
      <c r="JCR148" s="203"/>
      <c r="JCS148" s="203"/>
      <c r="JCT148" s="203"/>
      <c r="JCU148" s="203"/>
      <c r="JCV148" s="203"/>
      <c r="JCW148" s="203"/>
      <c r="JCX148" s="203"/>
      <c r="JCY148" s="203"/>
      <c r="JCZ148" s="203"/>
      <c r="JDA148" s="203"/>
      <c r="JDB148" s="203"/>
      <c r="JDC148" s="203"/>
      <c r="JDD148" s="203"/>
      <c r="JDE148" s="203"/>
      <c r="JDF148" s="203"/>
      <c r="JDG148" s="203"/>
      <c r="JDH148" s="203"/>
      <c r="JDI148" s="203"/>
      <c r="JDJ148" s="203"/>
      <c r="JDK148" s="203"/>
      <c r="JDL148" s="203"/>
      <c r="JDM148" s="203"/>
      <c r="JDN148" s="203"/>
      <c r="JDO148" s="203"/>
      <c r="JDP148" s="203"/>
      <c r="JDQ148" s="203"/>
      <c r="JDR148" s="203"/>
      <c r="JDS148" s="203"/>
      <c r="JDT148" s="203"/>
      <c r="JDU148" s="203"/>
      <c r="JDV148" s="203"/>
      <c r="JDW148" s="203"/>
      <c r="JDX148" s="203"/>
      <c r="JDY148" s="203"/>
      <c r="JDZ148" s="203"/>
      <c r="JEA148" s="203"/>
      <c r="JEB148" s="203"/>
      <c r="JEC148" s="203"/>
      <c r="JED148" s="203"/>
      <c r="JEE148" s="203"/>
      <c r="JEF148" s="203"/>
      <c r="JEG148" s="203"/>
      <c r="JEH148" s="203"/>
      <c r="JEI148" s="203"/>
      <c r="JEJ148" s="203"/>
      <c r="JEK148" s="203"/>
      <c r="JEL148" s="203"/>
      <c r="JEM148" s="203"/>
      <c r="JEN148" s="203"/>
      <c r="JEO148" s="203"/>
      <c r="JEP148" s="203"/>
      <c r="JEQ148" s="203"/>
      <c r="JER148" s="203"/>
      <c r="JES148" s="203"/>
      <c r="JET148" s="203"/>
      <c r="JEU148" s="203"/>
      <c r="JEV148" s="203"/>
      <c r="JEW148" s="203"/>
      <c r="JEX148" s="203"/>
      <c r="JEY148" s="203"/>
      <c r="JEZ148" s="203"/>
      <c r="JFA148" s="203"/>
      <c r="JFB148" s="203"/>
      <c r="JFC148" s="203"/>
      <c r="JFD148" s="203"/>
      <c r="JFE148" s="203"/>
      <c r="JFF148" s="203"/>
      <c r="JFG148" s="203"/>
      <c r="JFH148" s="203"/>
      <c r="JFI148" s="203"/>
      <c r="JFJ148" s="203"/>
      <c r="JFK148" s="203"/>
      <c r="JFL148" s="203"/>
      <c r="JFM148" s="203"/>
      <c r="JFN148" s="203"/>
      <c r="JFO148" s="203"/>
      <c r="JFP148" s="203"/>
      <c r="JFQ148" s="203"/>
      <c r="JFR148" s="203"/>
      <c r="JFS148" s="203"/>
      <c r="JFT148" s="203"/>
      <c r="JFU148" s="203"/>
      <c r="JFV148" s="203"/>
      <c r="JFW148" s="203"/>
      <c r="JFX148" s="203"/>
      <c r="JFY148" s="203"/>
      <c r="JFZ148" s="203"/>
      <c r="JGA148" s="203"/>
      <c r="JGB148" s="203"/>
      <c r="JGC148" s="203"/>
      <c r="JGD148" s="203"/>
      <c r="JGE148" s="203"/>
      <c r="JGF148" s="203"/>
      <c r="JGG148" s="203"/>
      <c r="JGH148" s="203"/>
      <c r="JGI148" s="203"/>
      <c r="JGJ148" s="203"/>
      <c r="JGK148" s="203"/>
      <c r="JGL148" s="203"/>
      <c r="JGM148" s="203"/>
      <c r="JGN148" s="203"/>
      <c r="JGO148" s="203"/>
      <c r="JGP148" s="203"/>
      <c r="JGQ148" s="203"/>
      <c r="JGR148" s="203"/>
      <c r="JGS148" s="203"/>
      <c r="JGT148" s="203"/>
      <c r="JGU148" s="203"/>
      <c r="JGV148" s="203"/>
      <c r="JGW148" s="203"/>
      <c r="JGX148" s="203"/>
      <c r="JGY148" s="203"/>
      <c r="JGZ148" s="203"/>
      <c r="JHA148" s="203"/>
      <c r="JHB148" s="203"/>
      <c r="JHC148" s="203"/>
      <c r="JHD148" s="203"/>
      <c r="JHE148" s="203"/>
      <c r="JHF148" s="203"/>
      <c r="JHG148" s="203"/>
      <c r="JHH148" s="203"/>
      <c r="JHI148" s="203"/>
      <c r="JHJ148" s="203"/>
      <c r="JHK148" s="203"/>
      <c r="JHL148" s="203"/>
      <c r="JHM148" s="203"/>
      <c r="JHN148" s="203"/>
      <c r="JHO148" s="203"/>
      <c r="JHP148" s="203"/>
      <c r="JHQ148" s="203"/>
      <c r="JHR148" s="203"/>
      <c r="JHS148" s="203"/>
      <c r="JHT148" s="203"/>
      <c r="JHU148" s="203"/>
      <c r="JHV148" s="203"/>
      <c r="JHW148" s="203"/>
      <c r="JHX148" s="203"/>
      <c r="JHY148" s="203"/>
      <c r="JHZ148" s="203"/>
      <c r="JIA148" s="203"/>
      <c r="JIB148" s="203"/>
      <c r="JIC148" s="203"/>
      <c r="JID148" s="203"/>
      <c r="JIE148" s="203"/>
      <c r="JIF148" s="203"/>
      <c r="JIG148" s="203"/>
      <c r="JIH148" s="203"/>
      <c r="JII148" s="203"/>
      <c r="JIJ148" s="203"/>
      <c r="JIK148" s="203"/>
      <c r="JIL148" s="203"/>
      <c r="JIM148" s="203"/>
      <c r="JIN148" s="203"/>
      <c r="JIO148" s="203"/>
      <c r="JIP148" s="203"/>
      <c r="JIQ148" s="203"/>
      <c r="JIR148" s="203"/>
      <c r="JIS148" s="203"/>
      <c r="JIT148" s="203"/>
      <c r="JIU148" s="203"/>
      <c r="JIV148" s="203"/>
      <c r="JIW148" s="203"/>
      <c r="JIX148" s="203"/>
      <c r="JIY148" s="203"/>
      <c r="JIZ148" s="203"/>
      <c r="JJA148" s="203"/>
      <c r="JJB148" s="203"/>
      <c r="JJC148" s="203"/>
      <c r="JJD148" s="203"/>
      <c r="JJE148" s="203"/>
      <c r="JJF148" s="203"/>
      <c r="JJG148" s="203"/>
      <c r="JJH148" s="203"/>
      <c r="JJI148" s="203"/>
      <c r="JJJ148" s="203"/>
      <c r="JJK148" s="203"/>
      <c r="JJL148" s="203"/>
      <c r="JJM148" s="203"/>
      <c r="JJN148" s="203"/>
      <c r="JJO148" s="203"/>
      <c r="JJP148" s="203"/>
      <c r="JJQ148" s="203"/>
      <c r="JJR148" s="203"/>
      <c r="JJS148" s="203"/>
      <c r="JJT148" s="203"/>
      <c r="JJU148" s="203"/>
      <c r="JJV148" s="203"/>
      <c r="JJW148" s="203"/>
      <c r="JJX148" s="203"/>
      <c r="JJY148" s="203"/>
      <c r="JJZ148" s="203"/>
      <c r="JKA148" s="203"/>
      <c r="JKB148" s="203"/>
      <c r="JKC148" s="203"/>
      <c r="JKD148" s="203"/>
      <c r="JKE148" s="203"/>
      <c r="JKF148" s="203"/>
      <c r="JKG148" s="203"/>
      <c r="JKH148" s="203"/>
      <c r="JKI148" s="203"/>
      <c r="JKJ148" s="203"/>
      <c r="JKK148" s="203"/>
      <c r="JKL148" s="203"/>
      <c r="JKM148" s="203"/>
      <c r="JKN148" s="203"/>
      <c r="JKO148" s="203"/>
      <c r="JKP148" s="203"/>
      <c r="JKQ148" s="203"/>
      <c r="JKR148" s="203"/>
      <c r="JKS148" s="203"/>
      <c r="JKT148" s="203"/>
      <c r="JKU148" s="203"/>
      <c r="JKV148" s="203"/>
      <c r="JKW148" s="203"/>
      <c r="JKX148" s="203"/>
      <c r="JKY148" s="203"/>
      <c r="JKZ148" s="203"/>
      <c r="JLA148" s="203"/>
      <c r="JLB148" s="203"/>
      <c r="JLC148" s="203"/>
      <c r="JLD148" s="203"/>
      <c r="JLE148" s="203"/>
      <c r="JLF148" s="203"/>
      <c r="JLG148" s="203"/>
      <c r="JLH148" s="203"/>
      <c r="JLI148" s="203"/>
      <c r="JLJ148" s="203"/>
      <c r="JLK148" s="203"/>
      <c r="JLL148" s="203"/>
      <c r="JLM148" s="203"/>
      <c r="JLN148" s="203"/>
      <c r="JLO148" s="203"/>
      <c r="JLP148" s="203"/>
      <c r="JLQ148" s="203"/>
      <c r="JLR148" s="203"/>
      <c r="JLS148" s="203"/>
      <c r="JLT148" s="203"/>
      <c r="JLU148" s="203"/>
      <c r="JLV148" s="203"/>
      <c r="JLW148" s="203"/>
      <c r="JLX148" s="203"/>
      <c r="JLY148" s="203"/>
      <c r="JLZ148" s="203"/>
      <c r="JMA148" s="203"/>
      <c r="JMB148" s="203"/>
      <c r="JMC148" s="203"/>
      <c r="JMD148" s="203"/>
      <c r="JME148" s="203"/>
      <c r="JMF148" s="203"/>
      <c r="JMG148" s="203"/>
      <c r="JMH148" s="203"/>
      <c r="JMI148" s="203"/>
      <c r="JMJ148" s="203"/>
      <c r="JMK148" s="203"/>
      <c r="JML148" s="203"/>
      <c r="JMM148" s="203"/>
      <c r="JMN148" s="203"/>
      <c r="JMO148" s="203"/>
      <c r="JMP148" s="203"/>
      <c r="JMQ148" s="203"/>
      <c r="JMR148" s="203"/>
      <c r="JMS148" s="203"/>
      <c r="JMT148" s="203"/>
      <c r="JMU148" s="203"/>
      <c r="JMV148" s="203"/>
      <c r="JMW148" s="203"/>
      <c r="JMX148" s="203"/>
      <c r="JMY148" s="203"/>
      <c r="JMZ148" s="203"/>
      <c r="JNA148" s="203"/>
      <c r="JNB148" s="203"/>
      <c r="JNC148" s="203"/>
      <c r="JND148" s="203"/>
      <c r="JNE148" s="203"/>
      <c r="JNF148" s="203"/>
      <c r="JNG148" s="203"/>
      <c r="JNH148" s="203"/>
      <c r="JNI148" s="203"/>
      <c r="JNJ148" s="203"/>
      <c r="JNK148" s="203"/>
      <c r="JNL148" s="203"/>
      <c r="JNM148" s="203"/>
      <c r="JNN148" s="203"/>
      <c r="JNO148" s="203"/>
      <c r="JNP148" s="203"/>
      <c r="JNQ148" s="203"/>
      <c r="JNR148" s="203"/>
      <c r="JNS148" s="203"/>
      <c r="JNT148" s="203"/>
      <c r="JNU148" s="203"/>
      <c r="JNV148" s="203"/>
      <c r="JNW148" s="203"/>
      <c r="JNX148" s="203"/>
      <c r="JNY148" s="203"/>
      <c r="JNZ148" s="203"/>
      <c r="JOA148" s="203"/>
      <c r="JOB148" s="203"/>
      <c r="JOC148" s="203"/>
      <c r="JOD148" s="203"/>
      <c r="JOE148" s="203"/>
      <c r="JOF148" s="203"/>
      <c r="JOG148" s="203"/>
      <c r="JOH148" s="203"/>
      <c r="JOI148" s="203"/>
      <c r="JOJ148" s="203"/>
      <c r="JOK148" s="203"/>
      <c r="JOL148" s="203"/>
      <c r="JOM148" s="203"/>
      <c r="JON148" s="203"/>
      <c r="JOO148" s="203"/>
      <c r="JOP148" s="203"/>
      <c r="JOQ148" s="203"/>
      <c r="JOR148" s="203"/>
      <c r="JOS148" s="203"/>
      <c r="JOT148" s="203"/>
      <c r="JOU148" s="203"/>
      <c r="JOV148" s="203"/>
      <c r="JOW148" s="203"/>
      <c r="JOX148" s="203"/>
      <c r="JOY148" s="203"/>
      <c r="JOZ148" s="203"/>
      <c r="JPA148" s="203"/>
      <c r="JPB148" s="203"/>
      <c r="JPC148" s="203"/>
      <c r="JPD148" s="203"/>
      <c r="JPE148" s="203"/>
      <c r="JPF148" s="203"/>
      <c r="JPG148" s="203"/>
      <c r="JPH148" s="203"/>
      <c r="JPI148" s="203"/>
      <c r="JPJ148" s="203"/>
      <c r="JPK148" s="203"/>
      <c r="JPL148" s="203"/>
      <c r="JPM148" s="203"/>
      <c r="JPN148" s="203"/>
      <c r="JPO148" s="203"/>
      <c r="JPP148" s="203"/>
      <c r="JPQ148" s="203"/>
      <c r="JPR148" s="203"/>
      <c r="JPS148" s="203"/>
      <c r="JPT148" s="203"/>
      <c r="JPU148" s="203"/>
      <c r="JPV148" s="203"/>
      <c r="JPW148" s="203"/>
      <c r="JPX148" s="203"/>
      <c r="JPY148" s="203"/>
      <c r="JPZ148" s="203"/>
      <c r="JQA148" s="203"/>
      <c r="JQB148" s="203"/>
      <c r="JQC148" s="203"/>
      <c r="JQD148" s="203"/>
      <c r="JQE148" s="203"/>
      <c r="JQF148" s="203"/>
      <c r="JQG148" s="203"/>
      <c r="JQH148" s="203"/>
      <c r="JQI148" s="203"/>
      <c r="JQJ148" s="203"/>
      <c r="JQK148" s="203"/>
      <c r="JQL148" s="203"/>
      <c r="JQM148" s="203"/>
      <c r="JQN148" s="203"/>
      <c r="JQO148" s="203"/>
      <c r="JQP148" s="203"/>
      <c r="JQQ148" s="203"/>
      <c r="JQR148" s="203"/>
      <c r="JQS148" s="203"/>
      <c r="JQT148" s="203"/>
      <c r="JQU148" s="203"/>
      <c r="JQV148" s="203"/>
      <c r="JQW148" s="203"/>
      <c r="JQX148" s="203"/>
      <c r="JQY148" s="203"/>
      <c r="JQZ148" s="203"/>
      <c r="JRA148" s="203"/>
      <c r="JRB148" s="203"/>
      <c r="JRC148" s="203"/>
      <c r="JRD148" s="203"/>
      <c r="JRE148" s="203"/>
      <c r="JRF148" s="203"/>
      <c r="JRG148" s="203"/>
      <c r="JRH148" s="203"/>
      <c r="JRI148" s="203"/>
      <c r="JRJ148" s="203"/>
      <c r="JRK148" s="203"/>
      <c r="JRL148" s="203"/>
      <c r="JRM148" s="203"/>
      <c r="JRN148" s="203"/>
      <c r="JRO148" s="203"/>
      <c r="JRP148" s="203"/>
      <c r="JRQ148" s="203"/>
      <c r="JRR148" s="203"/>
      <c r="JRS148" s="203"/>
      <c r="JRT148" s="203"/>
      <c r="JRU148" s="203"/>
      <c r="JRV148" s="203"/>
      <c r="JRW148" s="203"/>
      <c r="JRX148" s="203"/>
      <c r="JRY148" s="203"/>
      <c r="JRZ148" s="203"/>
      <c r="JSA148" s="203"/>
      <c r="JSB148" s="203"/>
      <c r="JSC148" s="203"/>
      <c r="JSD148" s="203"/>
      <c r="JSE148" s="203"/>
      <c r="JSF148" s="203"/>
      <c r="JSG148" s="203"/>
      <c r="JSH148" s="203"/>
      <c r="JSI148" s="203"/>
      <c r="JSJ148" s="203"/>
      <c r="JSK148" s="203"/>
      <c r="JSL148" s="203"/>
      <c r="JSM148" s="203"/>
      <c r="JSN148" s="203"/>
      <c r="JSO148" s="203"/>
      <c r="JSP148" s="203"/>
      <c r="JSQ148" s="203"/>
      <c r="JSR148" s="203"/>
      <c r="JSS148" s="203"/>
      <c r="JST148" s="203"/>
      <c r="JSU148" s="203"/>
      <c r="JSV148" s="203"/>
      <c r="JSW148" s="203"/>
      <c r="JSX148" s="203"/>
      <c r="JSY148" s="203"/>
      <c r="JSZ148" s="203"/>
      <c r="JTA148" s="203"/>
      <c r="JTB148" s="203"/>
      <c r="JTC148" s="203"/>
      <c r="JTD148" s="203"/>
      <c r="JTE148" s="203"/>
      <c r="JTF148" s="203"/>
      <c r="JTG148" s="203"/>
      <c r="JTH148" s="203"/>
      <c r="JTI148" s="203"/>
      <c r="JTJ148" s="203"/>
      <c r="JTK148" s="203"/>
      <c r="JTL148" s="203"/>
      <c r="JTM148" s="203"/>
      <c r="JTN148" s="203"/>
      <c r="JTO148" s="203"/>
      <c r="JTP148" s="203"/>
      <c r="JTQ148" s="203"/>
      <c r="JTR148" s="203"/>
      <c r="JTS148" s="203"/>
      <c r="JTT148" s="203"/>
      <c r="JTU148" s="203"/>
      <c r="JTV148" s="203"/>
      <c r="JTW148" s="203"/>
      <c r="JTX148" s="203"/>
      <c r="JTY148" s="203"/>
      <c r="JTZ148" s="203"/>
      <c r="JUA148" s="203"/>
      <c r="JUB148" s="203"/>
      <c r="JUC148" s="203"/>
      <c r="JUD148" s="203"/>
      <c r="JUE148" s="203"/>
      <c r="JUF148" s="203"/>
      <c r="JUG148" s="203"/>
      <c r="JUH148" s="203"/>
      <c r="JUI148" s="203"/>
      <c r="JUJ148" s="203"/>
      <c r="JUK148" s="203"/>
      <c r="JUL148" s="203"/>
      <c r="JUM148" s="203"/>
      <c r="JUN148" s="203"/>
      <c r="JUO148" s="203"/>
      <c r="JUP148" s="203"/>
      <c r="JUQ148" s="203"/>
      <c r="JUR148" s="203"/>
      <c r="JUS148" s="203"/>
      <c r="JUT148" s="203"/>
      <c r="JUU148" s="203"/>
      <c r="JUV148" s="203"/>
      <c r="JUW148" s="203"/>
      <c r="JUX148" s="203"/>
      <c r="JUY148" s="203"/>
      <c r="JUZ148" s="203"/>
      <c r="JVA148" s="203"/>
      <c r="JVB148" s="203"/>
      <c r="JVC148" s="203"/>
      <c r="JVD148" s="203"/>
      <c r="JVE148" s="203"/>
      <c r="JVF148" s="203"/>
      <c r="JVG148" s="203"/>
      <c r="JVH148" s="203"/>
      <c r="JVI148" s="203"/>
      <c r="JVJ148" s="203"/>
      <c r="JVK148" s="203"/>
      <c r="JVL148" s="203"/>
      <c r="JVM148" s="203"/>
      <c r="JVN148" s="203"/>
      <c r="JVO148" s="203"/>
      <c r="JVP148" s="203"/>
      <c r="JVQ148" s="203"/>
      <c r="JVR148" s="203"/>
      <c r="JVS148" s="203"/>
      <c r="JVT148" s="203"/>
      <c r="JVU148" s="203"/>
      <c r="JVV148" s="203"/>
      <c r="JVW148" s="203"/>
      <c r="JVX148" s="203"/>
      <c r="JVY148" s="203"/>
      <c r="JVZ148" s="203"/>
      <c r="JWA148" s="203"/>
      <c r="JWB148" s="203"/>
      <c r="JWC148" s="203"/>
      <c r="JWD148" s="203"/>
      <c r="JWE148" s="203"/>
      <c r="JWF148" s="203"/>
      <c r="JWG148" s="203"/>
      <c r="JWH148" s="203"/>
      <c r="JWI148" s="203"/>
      <c r="JWJ148" s="203"/>
      <c r="JWK148" s="203"/>
      <c r="JWL148" s="203"/>
      <c r="JWM148" s="203"/>
      <c r="JWN148" s="203"/>
      <c r="JWO148" s="203"/>
      <c r="JWP148" s="203"/>
      <c r="JWQ148" s="203"/>
      <c r="JWR148" s="203"/>
      <c r="JWS148" s="203"/>
      <c r="JWT148" s="203"/>
      <c r="JWU148" s="203"/>
      <c r="JWV148" s="203"/>
      <c r="JWW148" s="203"/>
      <c r="JWX148" s="203"/>
      <c r="JWY148" s="203"/>
      <c r="JWZ148" s="203"/>
      <c r="JXA148" s="203"/>
      <c r="JXB148" s="203"/>
      <c r="JXC148" s="203"/>
      <c r="JXD148" s="203"/>
      <c r="JXE148" s="203"/>
      <c r="JXF148" s="203"/>
      <c r="JXG148" s="203"/>
      <c r="JXH148" s="203"/>
      <c r="JXI148" s="203"/>
      <c r="JXJ148" s="203"/>
      <c r="JXK148" s="203"/>
      <c r="JXL148" s="203"/>
      <c r="JXM148" s="203"/>
      <c r="JXN148" s="203"/>
      <c r="JXO148" s="203"/>
      <c r="JXP148" s="203"/>
      <c r="JXQ148" s="203"/>
      <c r="JXR148" s="203"/>
      <c r="JXS148" s="203"/>
      <c r="JXT148" s="203"/>
      <c r="JXU148" s="203"/>
      <c r="JXV148" s="203"/>
      <c r="JXW148" s="203"/>
      <c r="JXX148" s="203"/>
      <c r="JXY148" s="203"/>
      <c r="JXZ148" s="203"/>
      <c r="JYA148" s="203"/>
      <c r="JYB148" s="203"/>
      <c r="JYC148" s="203"/>
      <c r="JYD148" s="203"/>
      <c r="JYE148" s="203"/>
      <c r="JYF148" s="203"/>
      <c r="JYG148" s="203"/>
      <c r="JYH148" s="203"/>
      <c r="JYI148" s="203"/>
      <c r="JYJ148" s="203"/>
      <c r="JYK148" s="203"/>
      <c r="JYL148" s="203"/>
      <c r="JYM148" s="203"/>
      <c r="JYN148" s="203"/>
      <c r="JYO148" s="203"/>
      <c r="JYP148" s="203"/>
      <c r="JYQ148" s="203"/>
      <c r="JYR148" s="203"/>
      <c r="JYS148" s="203"/>
      <c r="JYT148" s="203"/>
      <c r="JYU148" s="203"/>
      <c r="JYV148" s="203"/>
      <c r="JYW148" s="203"/>
      <c r="JYX148" s="203"/>
      <c r="JYY148" s="203"/>
      <c r="JYZ148" s="203"/>
      <c r="JZA148" s="203"/>
      <c r="JZB148" s="203"/>
      <c r="JZC148" s="203"/>
      <c r="JZD148" s="203"/>
      <c r="JZE148" s="203"/>
      <c r="JZF148" s="203"/>
      <c r="JZG148" s="203"/>
      <c r="JZH148" s="203"/>
      <c r="JZI148" s="203"/>
      <c r="JZJ148" s="203"/>
      <c r="JZK148" s="203"/>
      <c r="JZL148" s="203"/>
      <c r="JZM148" s="203"/>
      <c r="JZN148" s="203"/>
      <c r="JZO148" s="203"/>
      <c r="JZP148" s="203"/>
      <c r="JZQ148" s="203"/>
      <c r="JZR148" s="203"/>
      <c r="JZS148" s="203"/>
      <c r="JZT148" s="203"/>
      <c r="JZU148" s="203"/>
      <c r="JZV148" s="203"/>
      <c r="JZW148" s="203"/>
      <c r="JZX148" s="203"/>
      <c r="JZY148" s="203"/>
      <c r="JZZ148" s="203"/>
      <c r="KAA148" s="203"/>
      <c r="KAB148" s="203"/>
      <c r="KAC148" s="203"/>
      <c r="KAD148" s="203"/>
      <c r="KAE148" s="203"/>
      <c r="KAF148" s="203"/>
      <c r="KAG148" s="203"/>
      <c r="KAH148" s="203"/>
      <c r="KAI148" s="203"/>
      <c r="KAJ148" s="203"/>
      <c r="KAK148" s="203"/>
      <c r="KAL148" s="203"/>
      <c r="KAM148" s="203"/>
      <c r="KAN148" s="203"/>
      <c r="KAO148" s="203"/>
      <c r="KAP148" s="203"/>
      <c r="KAQ148" s="203"/>
      <c r="KAR148" s="203"/>
      <c r="KAS148" s="203"/>
      <c r="KAT148" s="203"/>
      <c r="KAU148" s="203"/>
      <c r="KAV148" s="203"/>
      <c r="KAW148" s="203"/>
      <c r="KAX148" s="203"/>
      <c r="KAY148" s="203"/>
      <c r="KAZ148" s="203"/>
      <c r="KBA148" s="203"/>
      <c r="KBB148" s="203"/>
      <c r="KBC148" s="203"/>
      <c r="KBD148" s="203"/>
      <c r="KBE148" s="203"/>
      <c r="KBF148" s="203"/>
      <c r="KBG148" s="203"/>
      <c r="KBH148" s="203"/>
      <c r="KBI148" s="203"/>
      <c r="KBJ148" s="203"/>
      <c r="KBK148" s="203"/>
      <c r="KBL148" s="203"/>
      <c r="KBM148" s="203"/>
      <c r="KBN148" s="203"/>
      <c r="KBO148" s="203"/>
      <c r="KBP148" s="203"/>
      <c r="KBQ148" s="203"/>
      <c r="KBR148" s="203"/>
      <c r="KBS148" s="203"/>
      <c r="KBT148" s="203"/>
      <c r="KBU148" s="203"/>
      <c r="KBV148" s="203"/>
      <c r="KBW148" s="203"/>
      <c r="KBX148" s="203"/>
      <c r="KBY148" s="203"/>
      <c r="KBZ148" s="203"/>
      <c r="KCA148" s="203"/>
      <c r="KCB148" s="203"/>
      <c r="KCC148" s="203"/>
      <c r="KCD148" s="203"/>
      <c r="KCE148" s="203"/>
      <c r="KCF148" s="203"/>
      <c r="KCG148" s="203"/>
      <c r="KCH148" s="203"/>
      <c r="KCI148" s="203"/>
      <c r="KCJ148" s="203"/>
      <c r="KCK148" s="203"/>
      <c r="KCL148" s="203"/>
      <c r="KCM148" s="203"/>
      <c r="KCN148" s="203"/>
      <c r="KCO148" s="203"/>
      <c r="KCP148" s="203"/>
      <c r="KCQ148" s="203"/>
      <c r="KCR148" s="203"/>
      <c r="KCS148" s="203"/>
      <c r="KCT148" s="203"/>
      <c r="KCU148" s="203"/>
      <c r="KCV148" s="203"/>
      <c r="KCW148" s="203"/>
      <c r="KCX148" s="203"/>
      <c r="KCY148" s="203"/>
      <c r="KCZ148" s="203"/>
      <c r="KDA148" s="203"/>
      <c r="KDB148" s="203"/>
      <c r="KDC148" s="203"/>
      <c r="KDD148" s="203"/>
      <c r="KDE148" s="203"/>
      <c r="KDF148" s="203"/>
      <c r="KDG148" s="203"/>
      <c r="KDH148" s="203"/>
      <c r="KDI148" s="203"/>
      <c r="KDJ148" s="203"/>
      <c r="KDK148" s="203"/>
      <c r="KDL148" s="203"/>
      <c r="KDM148" s="203"/>
      <c r="KDN148" s="203"/>
      <c r="KDO148" s="203"/>
      <c r="KDP148" s="203"/>
      <c r="KDQ148" s="203"/>
      <c r="KDR148" s="203"/>
      <c r="KDS148" s="203"/>
      <c r="KDT148" s="203"/>
      <c r="KDU148" s="203"/>
      <c r="KDV148" s="203"/>
      <c r="KDW148" s="203"/>
      <c r="KDX148" s="203"/>
      <c r="KDY148" s="203"/>
      <c r="KDZ148" s="203"/>
      <c r="KEA148" s="203"/>
      <c r="KEB148" s="203"/>
      <c r="KEC148" s="203"/>
      <c r="KED148" s="203"/>
      <c r="KEE148" s="203"/>
      <c r="KEF148" s="203"/>
      <c r="KEG148" s="203"/>
      <c r="KEH148" s="203"/>
      <c r="KEI148" s="203"/>
      <c r="KEJ148" s="203"/>
      <c r="KEK148" s="203"/>
      <c r="KEL148" s="203"/>
      <c r="KEM148" s="203"/>
      <c r="KEN148" s="203"/>
      <c r="KEO148" s="203"/>
      <c r="KEP148" s="203"/>
      <c r="KEQ148" s="203"/>
      <c r="KER148" s="203"/>
      <c r="KES148" s="203"/>
      <c r="KET148" s="203"/>
      <c r="KEU148" s="203"/>
      <c r="KEV148" s="203"/>
      <c r="KEW148" s="203"/>
      <c r="KEX148" s="203"/>
      <c r="KEY148" s="203"/>
      <c r="KEZ148" s="203"/>
      <c r="KFA148" s="203"/>
      <c r="KFB148" s="203"/>
      <c r="KFC148" s="203"/>
      <c r="KFD148" s="203"/>
      <c r="KFE148" s="203"/>
      <c r="KFF148" s="203"/>
      <c r="KFG148" s="203"/>
      <c r="KFH148" s="203"/>
      <c r="KFI148" s="203"/>
      <c r="KFJ148" s="203"/>
      <c r="KFK148" s="203"/>
      <c r="KFL148" s="203"/>
      <c r="KFM148" s="203"/>
      <c r="KFN148" s="203"/>
      <c r="KFO148" s="203"/>
      <c r="KFP148" s="203"/>
      <c r="KFQ148" s="203"/>
      <c r="KFR148" s="203"/>
      <c r="KFS148" s="203"/>
      <c r="KFT148" s="203"/>
      <c r="KFU148" s="203"/>
      <c r="KFV148" s="203"/>
      <c r="KFW148" s="203"/>
      <c r="KFX148" s="203"/>
      <c r="KFY148" s="203"/>
      <c r="KFZ148" s="203"/>
      <c r="KGA148" s="203"/>
      <c r="KGB148" s="203"/>
      <c r="KGC148" s="203"/>
      <c r="KGD148" s="203"/>
      <c r="KGE148" s="203"/>
      <c r="KGF148" s="203"/>
      <c r="KGG148" s="203"/>
      <c r="KGH148" s="203"/>
      <c r="KGI148" s="203"/>
      <c r="KGJ148" s="203"/>
      <c r="KGK148" s="203"/>
      <c r="KGL148" s="203"/>
      <c r="KGM148" s="203"/>
      <c r="KGN148" s="203"/>
      <c r="KGO148" s="203"/>
      <c r="KGP148" s="203"/>
      <c r="KGQ148" s="203"/>
      <c r="KGR148" s="203"/>
      <c r="KGS148" s="203"/>
      <c r="KGT148" s="203"/>
      <c r="KGU148" s="203"/>
      <c r="KGV148" s="203"/>
      <c r="KGW148" s="203"/>
      <c r="KGX148" s="203"/>
      <c r="KGY148" s="203"/>
      <c r="KGZ148" s="203"/>
      <c r="KHA148" s="203"/>
      <c r="KHB148" s="203"/>
      <c r="KHC148" s="203"/>
      <c r="KHD148" s="203"/>
      <c r="KHE148" s="203"/>
      <c r="KHF148" s="203"/>
      <c r="KHG148" s="203"/>
      <c r="KHH148" s="203"/>
      <c r="KHI148" s="203"/>
      <c r="KHJ148" s="203"/>
      <c r="KHK148" s="203"/>
      <c r="KHL148" s="203"/>
      <c r="KHM148" s="203"/>
      <c r="KHN148" s="203"/>
      <c r="KHO148" s="203"/>
      <c r="KHP148" s="203"/>
      <c r="KHQ148" s="203"/>
      <c r="KHR148" s="203"/>
      <c r="KHS148" s="203"/>
      <c r="KHT148" s="203"/>
      <c r="KHU148" s="203"/>
      <c r="KHV148" s="203"/>
      <c r="KHW148" s="203"/>
      <c r="KHX148" s="203"/>
      <c r="KHY148" s="203"/>
      <c r="KHZ148" s="203"/>
      <c r="KIA148" s="203"/>
      <c r="KIB148" s="203"/>
      <c r="KIC148" s="203"/>
      <c r="KID148" s="203"/>
      <c r="KIE148" s="203"/>
      <c r="KIF148" s="203"/>
      <c r="KIG148" s="203"/>
      <c r="KIH148" s="203"/>
      <c r="KII148" s="203"/>
      <c r="KIJ148" s="203"/>
      <c r="KIK148" s="203"/>
      <c r="KIL148" s="203"/>
      <c r="KIM148" s="203"/>
      <c r="KIN148" s="203"/>
      <c r="KIO148" s="203"/>
      <c r="KIP148" s="203"/>
      <c r="KIQ148" s="203"/>
      <c r="KIR148" s="203"/>
      <c r="KIS148" s="203"/>
      <c r="KIT148" s="203"/>
      <c r="KIU148" s="203"/>
      <c r="KIV148" s="203"/>
      <c r="KIW148" s="203"/>
      <c r="KIX148" s="203"/>
      <c r="KIY148" s="203"/>
      <c r="KIZ148" s="203"/>
      <c r="KJA148" s="203"/>
      <c r="KJB148" s="203"/>
      <c r="KJC148" s="203"/>
      <c r="KJD148" s="203"/>
      <c r="KJE148" s="203"/>
      <c r="KJF148" s="203"/>
      <c r="KJG148" s="203"/>
      <c r="KJH148" s="203"/>
      <c r="KJI148" s="203"/>
      <c r="KJJ148" s="203"/>
      <c r="KJK148" s="203"/>
      <c r="KJL148" s="203"/>
      <c r="KJM148" s="203"/>
      <c r="KJN148" s="203"/>
      <c r="KJO148" s="203"/>
      <c r="KJP148" s="203"/>
      <c r="KJQ148" s="203"/>
      <c r="KJR148" s="203"/>
      <c r="KJS148" s="203"/>
      <c r="KJT148" s="203"/>
      <c r="KJU148" s="203"/>
      <c r="KJV148" s="203"/>
      <c r="KJW148" s="203"/>
      <c r="KJX148" s="203"/>
      <c r="KJY148" s="203"/>
      <c r="KJZ148" s="203"/>
      <c r="KKA148" s="203"/>
      <c r="KKB148" s="203"/>
      <c r="KKC148" s="203"/>
      <c r="KKD148" s="203"/>
      <c r="KKE148" s="203"/>
      <c r="KKF148" s="203"/>
      <c r="KKG148" s="203"/>
      <c r="KKH148" s="203"/>
      <c r="KKI148" s="203"/>
      <c r="KKJ148" s="203"/>
      <c r="KKK148" s="203"/>
      <c r="KKL148" s="203"/>
      <c r="KKM148" s="203"/>
      <c r="KKN148" s="203"/>
      <c r="KKO148" s="203"/>
      <c r="KKP148" s="203"/>
      <c r="KKQ148" s="203"/>
      <c r="KKR148" s="203"/>
      <c r="KKS148" s="203"/>
      <c r="KKT148" s="203"/>
      <c r="KKU148" s="203"/>
      <c r="KKV148" s="203"/>
      <c r="KKW148" s="203"/>
      <c r="KKX148" s="203"/>
      <c r="KKY148" s="203"/>
      <c r="KKZ148" s="203"/>
      <c r="KLA148" s="203"/>
      <c r="KLB148" s="203"/>
      <c r="KLC148" s="203"/>
      <c r="KLD148" s="203"/>
      <c r="KLE148" s="203"/>
      <c r="KLF148" s="203"/>
      <c r="KLG148" s="203"/>
      <c r="KLH148" s="203"/>
      <c r="KLI148" s="203"/>
      <c r="KLJ148" s="203"/>
      <c r="KLK148" s="203"/>
      <c r="KLL148" s="203"/>
      <c r="KLM148" s="203"/>
      <c r="KLN148" s="203"/>
      <c r="KLO148" s="203"/>
      <c r="KLP148" s="203"/>
      <c r="KLQ148" s="203"/>
      <c r="KLR148" s="203"/>
      <c r="KLS148" s="203"/>
      <c r="KLT148" s="203"/>
      <c r="KLU148" s="203"/>
      <c r="KLV148" s="203"/>
      <c r="KLW148" s="203"/>
      <c r="KLX148" s="203"/>
      <c r="KLY148" s="203"/>
      <c r="KLZ148" s="203"/>
      <c r="KMA148" s="203"/>
      <c r="KMB148" s="203"/>
      <c r="KMC148" s="203"/>
      <c r="KMD148" s="203"/>
      <c r="KME148" s="203"/>
      <c r="KMF148" s="203"/>
      <c r="KMG148" s="203"/>
      <c r="KMH148" s="203"/>
      <c r="KMI148" s="203"/>
      <c r="KMJ148" s="203"/>
      <c r="KMK148" s="203"/>
      <c r="KML148" s="203"/>
      <c r="KMM148" s="203"/>
      <c r="KMN148" s="203"/>
      <c r="KMO148" s="203"/>
      <c r="KMP148" s="203"/>
      <c r="KMQ148" s="203"/>
      <c r="KMR148" s="203"/>
      <c r="KMS148" s="203"/>
      <c r="KMT148" s="203"/>
      <c r="KMU148" s="203"/>
      <c r="KMV148" s="203"/>
      <c r="KMW148" s="203"/>
      <c r="KMX148" s="203"/>
      <c r="KMY148" s="203"/>
      <c r="KMZ148" s="203"/>
      <c r="KNA148" s="203"/>
      <c r="KNB148" s="203"/>
      <c r="KNC148" s="203"/>
      <c r="KND148" s="203"/>
      <c r="KNE148" s="203"/>
      <c r="KNF148" s="203"/>
      <c r="KNG148" s="203"/>
      <c r="KNH148" s="203"/>
      <c r="KNI148" s="203"/>
      <c r="KNJ148" s="203"/>
      <c r="KNK148" s="203"/>
      <c r="KNL148" s="203"/>
      <c r="KNM148" s="203"/>
      <c r="KNN148" s="203"/>
      <c r="KNO148" s="203"/>
      <c r="KNP148" s="203"/>
      <c r="KNQ148" s="203"/>
      <c r="KNR148" s="203"/>
      <c r="KNS148" s="203"/>
      <c r="KNT148" s="203"/>
      <c r="KNU148" s="203"/>
      <c r="KNV148" s="203"/>
      <c r="KNW148" s="203"/>
      <c r="KNX148" s="203"/>
      <c r="KNY148" s="203"/>
      <c r="KNZ148" s="203"/>
      <c r="KOA148" s="203"/>
      <c r="KOB148" s="203"/>
      <c r="KOC148" s="203"/>
      <c r="KOD148" s="203"/>
      <c r="KOE148" s="203"/>
      <c r="KOF148" s="203"/>
      <c r="KOG148" s="203"/>
      <c r="KOH148" s="203"/>
      <c r="KOI148" s="203"/>
      <c r="KOJ148" s="203"/>
      <c r="KOK148" s="203"/>
      <c r="KOL148" s="203"/>
      <c r="KOM148" s="203"/>
      <c r="KON148" s="203"/>
      <c r="KOO148" s="203"/>
      <c r="KOP148" s="203"/>
      <c r="KOQ148" s="203"/>
      <c r="KOR148" s="203"/>
      <c r="KOS148" s="203"/>
      <c r="KOT148" s="203"/>
      <c r="KOU148" s="203"/>
      <c r="KOV148" s="203"/>
      <c r="KOW148" s="203"/>
      <c r="KOX148" s="203"/>
      <c r="KOY148" s="203"/>
      <c r="KOZ148" s="203"/>
      <c r="KPA148" s="203"/>
      <c r="KPB148" s="203"/>
      <c r="KPC148" s="203"/>
      <c r="KPD148" s="203"/>
      <c r="KPE148" s="203"/>
      <c r="KPF148" s="203"/>
      <c r="KPG148" s="203"/>
      <c r="KPH148" s="203"/>
      <c r="KPI148" s="203"/>
      <c r="KPJ148" s="203"/>
      <c r="KPK148" s="203"/>
      <c r="KPL148" s="203"/>
      <c r="KPM148" s="203"/>
      <c r="KPN148" s="203"/>
      <c r="KPO148" s="203"/>
      <c r="KPP148" s="203"/>
      <c r="KPQ148" s="203"/>
      <c r="KPR148" s="203"/>
      <c r="KPS148" s="203"/>
      <c r="KPT148" s="203"/>
      <c r="KPU148" s="203"/>
      <c r="KPV148" s="203"/>
      <c r="KPW148" s="203"/>
      <c r="KPX148" s="203"/>
      <c r="KPY148" s="203"/>
      <c r="KPZ148" s="203"/>
      <c r="KQA148" s="203"/>
      <c r="KQB148" s="203"/>
      <c r="KQC148" s="203"/>
      <c r="KQD148" s="203"/>
      <c r="KQE148" s="203"/>
      <c r="KQF148" s="203"/>
      <c r="KQG148" s="203"/>
      <c r="KQH148" s="203"/>
      <c r="KQI148" s="203"/>
      <c r="KQJ148" s="203"/>
      <c r="KQK148" s="203"/>
      <c r="KQL148" s="203"/>
      <c r="KQM148" s="203"/>
      <c r="KQN148" s="203"/>
      <c r="KQO148" s="203"/>
      <c r="KQP148" s="203"/>
      <c r="KQQ148" s="203"/>
      <c r="KQR148" s="203"/>
      <c r="KQS148" s="203"/>
      <c r="KQT148" s="203"/>
      <c r="KQU148" s="203"/>
      <c r="KQV148" s="203"/>
      <c r="KQW148" s="203"/>
      <c r="KQX148" s="203"/>
      <c r="KQY148" s="203"/>
      <c r="KQZ148" s="203"/>
      <c r="KRA148" s="203"/>
      <c r="KRB148" s="203"/>
      <c r="KRC148" s="203"/>
      <c r="KRD148" s="203"/>
      <c r="KRE148" s="203"/>
      <c r="KRF148" s="203"/>
      <c r="KRG148" s="203"/>
      <c r="KRH148" s="203"/>
      <c r="KRI148" s="203"/>
      <c r="KRJ148" s="203"/>
      <c r="KRK148" s="203"/>
      <c r="KRL148" s="203"/>
      <c r="KRM148" s="203"/>
      <c r="KRN148" s="203"/>
      <c r="KRO148" s="203"/>
      <c r="KRP148" s="203"/>
      <c r="KRQ148" s="203"/>
      <c r="KRR148" s="203"/>
      <c r="KRS148" s="203"/>
      <c r="KRT148" s="203"/>
      <c r="KRU148" s="203"/>
      <c r="KRV148" s="203"/>
      <c r="KRW148" s="203"/>
      <c r="KRX148" s="203"/>
      <c r="KRY148" s="203"/>
      <c r="KRZ148" s="203"/>
      <c r="KSA148" s="203"/>
      <c r="KSB148" s="203"/>
      <c r="KSC148" s="203"/>
      <c r="KSD148" s="203"/>
      <c r="KSE148" s="203"/>
      <c r="KSF148" s="203"/>
      <c r="KSG148" s="203"/>
      <c r="KSH148" s="203"/>
      <c r="KSI148" s="203"/>
      <c r="KSJ148" s="203"/>
      <c r="KSK148" s="203"/>
      <c r="KSL148" s="203"/>
      <c r="KSM148" s="203"/>
      <c r="KSN148" s="203"/>
      <c r="KSO148" s="203"/>
      <c r="KSP148" s="203"/>
      <c r="KSQ148" s="203"/>
      <c r="KSR148" s="203"/>
      <c r="KSS148" s="203"/>
      <c r="KST148" s="203"/>
      <c r="KSU148" s="203"/>
      <c r="KSV148" s="203"/>
      <c r="KSW148" s="203"/>
      <c r="KSX148" s="203"/>
      <c r="KSY148" s="203"/>
      <c r="KSZ148" s="203"/>
      <c r="KTA148" s="203"/>
      <c r="KTB148" s="203"/>
      <c r="KTC148" s="203"/>
      <c r="KTD148" s="203"/>
      <c r="KTE148" s="203"/>
      <c r="KTF148" s="203"/>
      <c r="KTG148" s="203"/>
      <c r="KTH148" s="203"/>
      <c r="KTI148" s="203"/>
      <c r="KTJ148" s="203"/>
      <c r="KTK148" s="203"/>
      <c r="KTL148" s="203"/>
      <c r="KTM148" s="203"/>
      <c r="KTN148" s="203"/>
      <c r="KTO148" s="203"/>
      <c r="KTP148" s="203"/>
      <c r="KTQ148" s="203"/>
      <c r="KTR148" s="203"/>
      <c r="KTS148" s="203"/>
      <c r="KTT148" s="203"/>
      <c r="KTU148" s="203"/>
      <c r="KTV148" s="203"/>
      <c r="KTW148" s="203"/>
      <c r="KTX148" s="203"/>
      <c r="KTY148" s="203"/>
      <c r="KTZ148" s="203"/>
      <c r="KUA148" s="203"/>
      <c r="KUB148" s="203"/>
      <c r="KUC148" s="203"/>
      <c r="KUD148" s="203"/>
      <c r="KUE148" s="203"/>
      <c r="KUF148" s="203"/>
      <c r="KUG148" s="203"/>
      <c r="KUH148" s="203"/>
      <c r="KUI148" s="203"/>
      <c r="KUJ148" s="203"/>
      <c r="KUK148" s="203"/>
      <c r="KUL148" s="203"/>
      <c r="KUM148" s="203"/>
      <c r="KUN148" s="203"/>
      <c r="KUO148" s="203"/>
      <c r="KUP148" s="203"/>
      <c r="KUQ148" s="203"/>
      <c r="KUR148" s="203"/>
      <c r="KUS148" s="203"/>
      <c r="KUT148" s="203"/>
      <c r="KUU148" s="203"/>
      <c r="KUV148" s="203"/>
      <c r="KUW148" s="203"/>
      <c r="KUX148" s="203"/>
      <c r="KUY148" s="203"/>
      <c r="KUZ148" s="203"/>
      <c r="KVA148" s="203"/>
      <c r="KVB148" s="203"/>
      <c r="KVC148" s="203"/>
      <c r="KVD148" s="203"/>
      <c r="KVE148" s="203"/>
      <c r="KVF148" s="203"/>
      <c r="KVG148" s="203"/>
      <c r="KVH148" s="203"/>
      <c r="KVI148" s="203"/>
      <c r="KVJ148" s="203"/>
      <c r="KVK148" s="203"/>
      <c r="KVL148" s="203"/>
      <c r="KVM148" s="203"/>
      <c r="KVN148" s="203"/>
      <c r="KVO148" s="203"/>
      <c r="KVP148" s="203"/>
      <c r="KVQ148" s="203"/>
      <c r="KVR148" s="203"/>
      <c r="KVS148" s="203"/>
      <c r="KVT148" s="203"/>
      <c r="KVU148" s="203"/>
      <c r="KVV148" s="203"/>
      <c r="KVW148" s="203"/>
      <c r="KVX148" s="203"/>
      <c r="KVY148" s="203"/>
      <c r="KVZ148" s="203"/>
      <c r="KWA148" s="203"/>
      <c r="KWB148" s="203"/>
      <c r="KWC148" s="203"/>
      <c r="KWD148" s="203"/>
      <c r="KWE148" s="203"/>
      <c r="KWF148" s="203"/>
      <c r="KWG148" s="203"/>
      <c r="KWH148" s="203"/>
      <c r="KWI148" s="203"/>
      <c r="KWJ148" s="203"/>
      <c r="KWK148" s="203"/>
      <c r="KWL148" s="203"/>
      <c r="KWM148" s="203"/>
      <c r="KWN148" s="203"/>
      <c r="KWO148" s="203"/>
      <c r="KWP148" s="203"/>
      <c r="KWQ148" s="203"/>
      <c r="KWR148" s="203"/>
      <c r="KWS148" s="203"/>
      <c r="KWT148" s="203"/>
      <c r="KWU148" s="203"/>
      <c r="KWV148" s="203"/>
      <c r="KWW148" s="203"/>
      <c r="KWX148" s="203"/>
      <c r="KWY148" s="203"/>
      <c r="KWZ148" s="203"/>
      <c r="KXA148" s="203"/>
      <c r="KXB148" s="203"/>
      <c r="KXC148" s="203"/>
      <c r="KXD148" s="203"/>
      <c r="KXE148" s="203"/>
      <c r="KXF148" s="203"/>
      <c r="KXG148" s="203"/>
      <c r="KXH148" s="203"/>
      <c r="KXI148" s="203"/>
      <c r="KXJ148" s="203"/>
      <c r="KXK148" s="203"/>
      <c r="KXL148" s="203"/>
      <c r="KXM148" s="203"/>
      <c r="KXN148" s="203"/>
      <c r="KXO148" s="203"/>
      <c r="KXP148" s="203"/>
      <c r="KXQ148" s="203"/>
      <c r="KXR148" s="203"/>
      <c r="KXS148" s="203"/>
      <c r="KXT148" s="203"/>
      <c r="KXU148" s="203"/>
      <c r="KXV148" s="203"/>
      <c r="KXW148" s="203"/>
      <c r="KXX148" s="203"/>
      <c r="KXY148" s="203"/>
      <c r="KXZ148" s="203"/>
      <c r="KYA148" s="203"/>
      <c r="KYB148" s="203"/>
      <c r="KYC148" s="203"/>
      <c r="KYD148" s="203"/>
      <c r="KYE148" s="203"/>
      <c r="KYF148" s="203"/>
      <c r="KYG148" s="203"/>
      <c r="KYH148" s="203"/>
      <c r="KYI148" s="203"/>
      <c r="KYJ148" s="203"/>
      <c r="KYK148" s="203"/>
      <c r="KYL148" s="203"/>
      <c r="KYM148" s="203"/>
      <c r="KYN148" s="203"/>
      <c r="KYO148" s="203"/>
      <c r="KYP148" s="203"/>
      <c r="KYQ148" s="203"/>
      <c r="KYR148" s="203"/>
      <c r="KYS148" s="203"/>
      <c r="KYT148" s="203"/>
      <c r="KYU148" s="203"/>
      <c r="KYV148" s="203"/>
      <c r="KYW148" s="203"/>
      <c r="KYX148" s="203"/>
      <c r="KYY148" s="203"/>
      <c r="KYZ148" s="203"/>
      <c r="KZA148" s="203"/>
      <c r="KZB148" s="203"/>
      <c r="KZC148" s="203"/>
      <c r="KZD148" s="203"/>
      <c r="KZE148" s="203"/>
      <c r="KZF148" s="203"/>
      <c r="KZG148" s="203"/>
      <c r="KZH148" s="203"/>
      <c r="KZI148" s="203"/>
      <c r="KZJ148" s="203"/>
      <c r="KZK148" s="203"/>
      <c r="KZL148" s="203"/>
      <c r="KZM148" s="203"/>
      <c r="KZN148" s="203"/>
      <c r="KZO148" s="203"/>
      <c r="KZP148" s="203"/>
      <c r="KZQ148" s="203"/>
      <c r="KZR148" s="203"/>
      <c r="KZS148" s="203"/>
      <c r="KZT148" s="203"/>
      <c r="KZU148" s="203"/>
      <c r="KZV148" s="203"/>
      <c r="KZW148" s="203"/>
      <c r="KZX148" s="203"/>
      <c r="KZY148" s="203"/>
      <c r="KZZ148" s="203"/>
      <c r="LAA148" s="203"/>
      <c r="LAB148" s="203"/>
      <c r="LAC148" s="203"/>
      <c r="LAD148" s="203"/>
      <c r="LAE148" s="203"/>
      <c r="LAF148" s="203"/>
      <c r="LAG148" s="203"/>
      <c r="LAH148" s="203"/>
      <c r="LAI148" s="203"/>
      <c r="LAJ148" s="203"/>
      <c r="LAK148" s="203"/>
      <c r="LAL148" s="203"/>
      <c r="LAM148" s="203"/>
      <c r="LAN148" s="203"/>
      <c r="LAO148" s="203"/>
      <c r="LAP148" s="203"/>
      <c r="LAQ148" s="203"/>
      <c r="LAR148" s="203"/>
      <c r="LAS148" s="203"/>
      <c r="LAT148" s="203"/>
      <c r="LAU148" s="203"/>
      <c r="LAV148" s="203"/>
      <c r="LAW148" s="203"/>
      <c r="LAX148" s="203"/>
      <c r="LAY148" s="203"/>
      <c r="LAZ148" s="203"/>
      <c r="LBA148" s="203"/>
      <c r="LBB148" s="203"/>
      <c r="LBC148" s="203"/>
      <c r="LBD148" s="203"/>
      <c r="LBE148" s="203"/>
      <c r="LBF148" s="203"/>
      <c r="LBG148" s="203"/>
      <c r="LBH148" s="203"/>
      <c r="LBI148" s="203"/>
      <c r="LBJ148" s="203"/>
      <c r="LBK148" s="203"/>
      <c r="LBL148" s="203"/>
      <c r="LBM148" s="203"/>
      <c r="LBN148" s="203"/>
      <c r="LBO148" s="203"/>
      <c r="LBP148" s="203"/>
      <c r="LBQ148" s="203"/>
      <c r="LBR148" s="203"/>
      <c r="LBS148" s="203"/>
      <c r="LBT148" s="203"/>
      <c r="LBU148" s="203"/>
      <c r="LBV148" s="203"/>
      <c r="LBW148" s="203"/>
      <c r="LBX148" s="203"/>
      <c r="LBY148" s="203"/>
      <c r="LBZ148" s="203"/>
      <c r="LCA148" s="203"/>
      <c r="LCB148" s="203"/>
      <c r="LCC148" s="203"/>
      <c r="LCD148" s="203"/>
      <c r="LCE148" s="203"/>
      <c r="LCF148" s="203"/>
      <c r="LCG148" s="203"/>
      <c r="LCH148" s="203"/>
      <c r="LCI148" s="203"/>
      <c r="LCJ148" s="203"/>
      <c r="LCK148" s="203"/>
      <c r="LCL148" s="203"/>
      <c r="LCM148" s="203"/>
      <c r="LCN148" s="203"/>
      <c r="LCO148" s="203"/>
      <c r="LCP148" s="203"/>
      <c r="LCQ148" s="203"/>
      <c r="LCR148" s="203"/>
      <c r="LCS148" s="203"/>
      <c r="LCT148" s="203"/>
      <c r="LCU148" s="203"/>
      <c r="LCV148" s="203"/>
      <c r="LCW148" s="203"/>
      <c r="LCX148" s="203"/>
      <c r="LCY148" s="203"/>
      <c r="LCZ148" s="203"/>
      <c r="LDA148" s="203"/>
      <c r="LDB148" s="203"/>
      <c r="LDC148" s="203"/>
      <c r="LDD148" s="203"/>
      <c r="LDE148" s="203"/>
      <c r="LDF148" s="203"/>
      <c r="LDG148" s="203"/>
      <c r="LDH148" s="203"/>
      <c r="LDI148" s="203"/>
      <c r="LDJ148" s="203"/>
      <c r="LDK148" s="203"/>
      <c r="LDL148" s="203"/>
      <c r="LDM148" s="203"/>
      <c r="LDN148" s="203"/>
      <c r="LDO148" s="203"/>
      <c r="LDP148" s="203"/>
      <c r="LDQ148" s="203"/>
      <c r="LDR148" s="203"/>
      <c r="LDS148" s="203"/>
      <c r="LDT148" s="203"/>
      <c r="LDU148" s="203"/>
      <c r="LDV148" s="203"/>
      <c r="LDW148" s="203"/>
      <c r="LDX148" s="203"/>
      <c r="LDY148" s="203"/>
      <c r="LDZ148" s="203"/>
      <c r="LEA148" s="203"/>
      <c r="LEB148" s="203"/>
      <c r="LEC148" s="203"/>
      <c r="LED148" s="203"/>
      <c r="LEE148" s="203"/>
      <c r="LEF148" s="203"/>
      <c r="LEG148" s="203"/>
      <c r="LEH148" s="203"/>
      <c r="LEI148" s="203"/>
      <c r="LEJ148" s="203"/>
      <c r="LEK148" s="203"/>
      <c r="LEL148" s="203"/>
      <c r="LEM148" s="203"/>
      <c r="LEN148" s="203"/>
      <c r="LEO148" s="203"/>
      <c r="LEP148" s="203"/>
      <c r="LEQ148" s="203"/>
      <c r="LER148" s="203"/>
      <c r="LES148" s="203"/>
      <c r="LET148" s="203"/>
      <c r="LEU148" s="203"/>
      <c r="LEV148" s="203"/>
      <c r="LEW148" s="203"/>
      <c r="LEX148" s="203"/>
      <c r="LEY148" s="203"/>
      <c r="LEZ148" s="203"/>
      <c r="LFA148" s="203"/>
      <c r="LFB148" s="203"/>
      <c r="LFC148" s="203"/>
      <c r="LFD148" s="203"/>
      <c r="LFE148" s="203"/>
      <c r="LFF148" s="203"/>
      <c r="LFG148" s="203"/>
      <c r="LFH148" s="203"/>
      <c r="LFI148" s="203"/>
      <c r="LFJ148" s="203"/>
      <c r="LFK148" s="203"/>
      <c r="LFL148" s="203"/>
      <c r="LFM148" s="203"/>
      <c r="LFN148" s="203"/>
      <c r="LFO148" s="203"/>
      <c r="LFP148" s="203"/>
      <c r="LFQ148" s="203"/>
      <c r="LFR148" s="203"/>
      <c r="LFS148" s="203"/>
      <c r="LFT148" s="203"/>
      <c r="LFU148" s="203"/>
      <c r="LFV148" s="203"/>
      <c r="LFW148" s="203"/>
      <c r="LFX148" s="203"/>
      <c r="LFY148" s="203"/>
      <c r="LFZ148" s="203"/>
      <c r="LGA148" s="203"/>
      <c r="LGB148" s="203"/>
      <c r="LGC148" s="203"/>
      <c r="LGD148" s="203"/>
      <c r="LGE148" s="203"/>
      <c r="LGF148" s="203"/>
      <c r="LGG148" s="203"/>
      <c r="LGH148" s="203"/>
      <c r="LGI148" s="203"/>
      <c r="LGJ148" s="203"/>
      <c r="LGK148" s="203"/>
      <c r="LGL148" s="203"/>
      <c r="LGM148" s="203"/>
      <c r="LGN148" s="203"/>
      <c r="LGO148" s="203"/>
      <c r="LGP148" s="203"/>
      <c r="LGQ148" s="203"/>
      <c r="LGR148" s="203"/>
      <c r="LGS148" s="203"/>
      <c r="LGT148" s="203"/>
      <c r="LGU148" s="203"/>
      <c r="LGV148" s="203"/>
      <c r="LGW148" s="203"/>
      <c r="LGX148" s="203"/>
      <c r="LGY148" s="203"/>
      <c r="LGZ148" s="203"/>
      <c r="LHA148" s="203"/>
      <c r="LHB148" s="203"/>
      <c r="LHC148" s="203"/>
      <c r="LHD148" s="203"/>
      <c r="LHE148" s="203"/>
      <c r="LHF148" s="203"/>
      <c r="LHG148" s="203"/>
      <c r="LHH148" s="203"/>
      <c r="LHI148" s="203"/>
      <c r="LHJ148" s="203"/>
      <c r="LHK148" s="203"/>
      <c r="LHL148" s="203"/>
      <c r="LHM148" s="203"/>
      <c r="LHN148" s="203"/>
      <c r="LHO148" s="203"/>
      <c r="LHP148" s="203"/>
      <c r="LHQ148" s="203"/>
      <c r="LHR148" s="203"/>
      <c r="LHS148" s="203"/>
      <c r="LHT148" s="203"/>
      <c r="LHU148" s="203"/>
      <c r="LHV148" s="203"/>
      <c r="LHW148" s="203"/>
      <c r="LHX148" s="203"/>
      <c r="LHY148" s="203"/>
      <c r="LHZ148" s="203"/>
      <c r="LIA148" s="203"/>
      <c r="LIB148" s="203"/>
      <c r="LIC148" s="203"/>
      <c r="LID148" s="203"/>
      <c r="LIE148" s="203"/>
      <c r="LIF148" s="203"/>
      <c r="LIG148" s="203"/>
      <c r="LIH148" s="203"/>
      <c r="LII148" s="203"/>
      <c r="LIJ148" s="203"/>
      <c r="LIK148" s="203"/>
      <c r="LIL148" s="203"/>
      <c r="LIM148" s="203"/>
      <c r="LIN148" s="203"/>
      <c r="LIO148" s="203"/>
      <c r="LIP148" s="203"/>
      <c r="LIQ148" s="203"/>
      <c r="LIR148" s="203"/>
      <c r="LIS148" s="203"/>
      <c r="LIT148" s="203"/>
      <c r="LIU148" s="203"/>
      <c r="LIV148" s="203"/>
      <c r="LIW148" s="203"/>
      <c r="LIX148" s="203"/>
      <c r="LIY148" s="203"/>
      <c r="LIZ148" s="203"/>
      <c r="LJA148" s="203"/>
      <c r="LJB148" s="203"/>
      <c r="LJC148" s="203"/>
      <c r="LJD148" s="203"/>
      <c r="LJE148" s="203"/>
      <c r="LJF148" s="203"/>
      <c r="LJG148" s="203"/>
      <c r="LJH148" s="203"/>
      <c r="LJI148" s="203"/>
      <c r="LJJ148" s="203"/>
      <c r="LJK148" s="203"/>
      <c r="LJL148" s="203"/>
      <c r="LJM148" s="203"/>
      <c r="LJN148" s="203"/>
      <c r="LJO148" s="203"/>
      <c r="LJP148" s="203"/>
      <c r="LJQ148" s="203"/>
      <c r="LJR148" s="203"/>
      <c r="LJS148" s="203"/>
      <c r="LJT148" s="203"/>
      <c r="LJU148" s="203"/>
      <c r="LJV148" s="203"/>
      <c r="LJW148" s="203"/>
      <c r="LJX148" s="203"/>
      <c r="LJY148" s="203"/>
      <c r="LJZ148" s="203"/>
      <c r="LKA148" s="203"/>
      <c r="LKB148" s="203"/>
      <c r="LKC148" s="203"/>
      <c r="LKD148" s="203"/>
      <c r="LKE148" s="203"/>
      <c r="LKF148" s="203"/>
      <c r="LKG148" s="203"/>
      <c r="LKH148" s="203"/>
      <c r="LKI148" s="203"/>
      <c r="LKJ148" s="203"/>
      <c r="LKK148" s="203"/>
      <c r="LKL148" s="203"/>
      <c r="LKM148" s="203"/>
      <c r="LKN148" s="203"/>
      <c r="LKO148" s="203"/>
      <c r="LKP148" s="203"/>
      <c r="LKQ148" s="203"/>
      <c r="LKR148" s="203"/>
      <c r="LKS148" s="203"/>
      <c r="LKT148" s="203"/>
      <c r="LKU148" s="203"/>
      <c r="LKV148" s="203"/>
      <c r="LKW148" s="203"/>
      <c r="LKX148" s="203"/>
      <c r="LKY148" s="203"/>
      <c r="LKZ148" s="203"/>
      <c r="LLA148" s="203"/>
      <c r="LLB148" s="203"/>
      <c r="LLC148" s="203"/>
      <c r="LLD148" s="203"/>
      <c r="LLE148" s="203"/>
      <c r="LLF148" s="203"/>
      <c r="LLG148" s="203"/>
      <c r="LLH148" s="203"/>
      <c r="LLI148" s="203"/>
      <c r="LLJ148" s="203"/>
      <c r="LLK148" s="203"/>
      <c r="LLL148" s="203"/>
      <c r="LLM148" s="203"/>
      <c r="LLN148" s="203"/>
      <c r="LLO148" s="203"/>
      <c r="LLP148" s="203"/>
      <c r="LLQ148" s="203"/>
      <c r="LLR148" s="203"/>
      <c r="LLS148" s="203"/>
      <c r="LLT148" s="203"/>
      <c r="LLU148" s="203"/>
      <c r="LLV148" s="203"/>
      <c r="LLW148" s="203"/>
      <c r="LLX148" s="203"/>
      <c r="LLY148" s="203"/>
      <c r="LLZ148" s="203"/>
      <c r="LMA148" s="203"/>
      <c r="LMB148" s="203"/>
      <c r="LMC148" s="203"/>
      <c r="LMD148" s="203"/>
      <c r="LME148" s="203"/>
      <c r="LMF148" s="203"/>
      <c r="LMG148" s="203"/>
      <c r="LMH148" s="203"/>
      <c r="LMI148" s="203"/>
      <c r="LMJ148" s="203"/>
      <c r="LMK148" s="203"/>
      <c r="LML148" s="203"/>
      <c r="LMM148" s="203"/>
      <c r="LMN148" s="203"/>
      <c r="LMO148" s="203"/>
      <c r="LMP148" s="203"/>
      <c r="LMQ148" s="203"/>
      <c r="LMR148" s="203"/>
      <c r="LMS148" s="203"/>
      <c r="LMT148" s="203"/>
      <c r="LMU148" s="203"/>
      <c r="LMV148" s="203"/>
      <c r="LMW148" s="203"/>
      <c r="LMX148" s="203"/>
      <c r="LMY148" s="203"/>
      <c r="LMZ148" s="203"/>
      <c r="LNA148" s="203"/>
      <c r="LNB148" s="203"/>
      <c r="LNC148" s="203"/>
      <c r="LND148" s="203"/>
      <c r="LNE148" s="203"/>
      <c r="LNF148" s="203"/>
      <c r="LNG148" s="203"/>
      <c r="LNH148" s="203"/>
      <c r="LNI148" s="203"/>
      <c r="LNJ148" s="203"/>
      <c r="LNK148" s="203"/>
      <c r="LNL148" s="203"/>
      <c r="LNM148" s="203"/>
      <c r="LNN148" s="203"/>
      <c r="LNO148" s="203"/>
      <c r="LNP148" s="203"/>
      <c r="LNQ148" s="203"/>
      <c r="LNR148" s="203"/>
      <c r="LNS148" s="203"/>
      <c r="LNT148" s="203"/>
      <c r="LNU148" s="203"/>
      <c r="LNV148" s="203"/>
      <c r="LNW148" s="203"/>
      <c r="LNX148" s="203"/>
      <c r="LNY148" s="203"/>
      <c r="LNZ148" s="203"/>
      <c r="LOA148" s="203"/>
      <c r="LOB148" s="203"/>
      <c r="LOC148" s="203"/>
      <c r="LOD148" s="203"/>
      <c r="LOE148" s="203"/>
      <c r="LOF148" s="203"/>
      <c r="LOG148" s="203"/>
      <c r="LOH148" s="203"/>
      <c r="LOI148" s="203"/>
      <c r="LOJ148" s="203"/>
      <c r="LOK148" s="203"/>
      <c r="LOL148" s="203"/>
      <c r="LOM148" s="203"/>
      <c r="LON148" s="203"/>
      <c r="LOO148" s="203"/>
      <c r="LOP148" s="203"/>
      <c r="LOQ148" s="203"/>
      <c r="LOR148" s="203"/>
      <c r="LOS148" s="203"/>
      <c r="LOT148" s="203"/>
      <c r="LOU148" s="203"/>
      <c r="LOV148" s="203"/>
      <c r="LOW148" s="203"/>
      <c r="LOX148" s="203"/>
      <c r="LOY148" s="203"/>
      <c r="LOZ148" s="203"/>
      <c r="LPA148" s="203"/>
      <c r="LPB148" s="203"/>
      <c r="LPC148" s="203"/>
      <c r="LPD148" s="203"/>
      <c r="LPE148" s="203"/>
      <c r="LPF148" s="203"/>
      <c r="LPG148" s="203"/>
      <c r="LPH148" s="203"/>
      <c r="LPI148" s="203"/>
      <c r="LPJ148" s="203"/>
      <c r="LPK148" s="203"/>
      <c r="LPL148" s="203"/>
      <c r="LPM148" s="203"/>
      <c r="LPN148" s="203"/>
      <c r="LPO148" s="203"/>
      <c r="LPP148" s="203"/>
      <c r="LPQ148" s="203"/>
      <c r="LPR148" s="203"/>
      <c r="LPS148" s="203"/>
      <c r="LPT148" s="203"/>
      <c r="LPU148" s="203"/>
      <c r="LPV148" s="203"/>
      <c r="LPW148" s="203"/>
      <c r="LPX148" s="203"/>
      <c r="LPY148" s="203"/>
      <c r="LPZ148" s="203"/>
      <c r="LQA148" s="203"/>
      <c r="LQB148" s="203"/>
      <c r="LQC148" s="203"/>
      <c r="LQD148" s="203"/>
      <c r="LQE148" s="203"/>
      <c r="LQF148" s="203"/>
      <c r="LQG148" s="203"/>
      <c r="LQH148" s="203"/>
      <c r="LQI148" s="203"/>
      <c r="LQJ148" s="203"/>
      <c r="LQK148" s="203"/>
      <c r="LQL148" s="203"/>
      <c r="LQM148" s="203"/>
      <c r="LQN148" s="203"/>
      <c r="LQO148" s="203"/>
      <c r="LQP148" s="203"/>
      <c r="LQQ148" s="203"/>
      <c r="LQR148" s="203"/>
      <c r="LQS148" s="203"/>
      <c r="LQT148" s="203"/>
      <c r="LQU148" s="203"/>
      <c r="LQV148" s="203"/>
      <c r="LQW148" s="203"/>
      <c r="LQX148" s="203"/>
      <c r="LQY148" s="203"/>
      <c r="LQZ148" s="203"/>
      <c r="LRA148" s="203"/>
      <c r="LRB148" s="203"/>
      <c r="LRC148" s="203"/>
      <c r="LRD148" s="203"/>
      <c r="LRE148" s="203"/>
      <c r="LRF148" s="203"/>
      <c r="LRG148" s="203"/>
      <c r="LRH148" s="203"/>
      <c r="LRI148" s="203"/>
      <c r="LRJ148" s="203"/>
      <c r="LRK148" s="203"/>
      <c r="LRL148" s="203"/>
      <c r="LRM148" s="203"/>
      <c r="LRN148" s="203"/>
      <c r="LRO148" s="203"/>
      <c r="LRP148" s="203"/>
      <c r="LRQ148" s="203"/>
      <c r="LRR148" s="203"/>
      <c r="LRS148" s="203"/>
      <c r="LRT148" s="203"/>
      <c r="LRU148" s="203"/>
      <c r="LRV148" s="203"/>
      <c r="LRW148" s="203"/>
      <c r="LRX148" s="203"/>
      <c r="LRY148" s="203"/>
      <c r="LRZ148" s="203"/>
      <c r="LSA148" s="203"/>
      <c r="LSB148" s="203"/>
      <c r="LSC148" s="203"/>
      <c r="LSD148" s="203"/>
      <c r="LSE148" s="203"/>
      <c r="LSF148" s="203"/>
      <c r="LSG148" s="203"/>
      <c r="LSH148" s="203"/>
      <c r="LSI148" s="203"/>
      <c r="LSJ148" s="203"/>
      <c r="LSK148" s="203"/>
      <c r="LSL148" s="203"/>
      <c r="LSM148" s="203"/>
      <c r="LSN148" s="203"/>
      <c r="LSO148" s="203"/>
      <c r="LSP148" s="203"/>
      <c r="LSQ148" s="203"/>
      <c r="LSR148" s="203"/>
      <c r="LSS148" s="203"/>
      <c r="LST148" s="203"/>
      <c r="LSU148" s="203"/>
      <c r="LSV148" s="203"/>
      <c r="LSW148" s="203"/>
      <c r="LSX148" s="203"/>
      <c r="LSY148" s="203"/>
      <c r="LSZ148" s="203"/>
      <c r="LTA148" s="203"/>
      <c r="LTB148" s="203"/>
      <c r="LTC148" s="203"/>
      <c r="LTD148" s="203"/>
      <c r="LTE148" s="203"/>
      <c r="LTF148" s="203"/>
      <c r="LTG148" s="203"/>
      <c r="LTH148" s="203"/>
      <c r="LTI148" s="203"/>
      <c r="LTJ148" s="203"/>
      <c r="LTK148" s="203"/>
      <c r="LTL148" s="203"/>
      <c r="LTM148" s="203"/>
      <c r="LTN148" s="203"/>
      <c r="LTO148" s="203"/>
      <c r="LTP148" s="203"/>
      <c r="LTQ148" s="203"/>
      <c r="LTR148" s="203"/>
      <c r="LTS148" s="203"/>
      <c r="LTT148" s="203"/>
      <c r="LTU148" s="203"/>
      <c r="LTV148" s="203"/>
      <c r="LTW148" s="203"/>
      <c r="LTX148" s="203"/>
      <c r="LTY148" s="203"/>
      <c r="LTZ148" s="203"/>
      <c r="LUA148" s="203"/>
      <c r="LUB148" s="203"/>
      <c r="LUC148" s="203"/>
      <c r="LUD148" s="203"/>
      <c r="LUE148" s="203"/>
      <c r="LUF148" s="203"/>
      <c r="LUG148" s="203"/>
      <c r="LUH148" s="203"/>
      <c r="LUI148" s="203"/>
      <c r="LUJ148" s="203"/>
      <c r="LUK148" s="203"/>
      <c r="LUL148" s="203"/>
      <c r="LUM148" s="203"/>
      <c r="LUN148" s="203"/>
      <c r="LUO148" s="203"/>
      <c r="LUP148" s="203"/>
      <c r="LUQ148" s="203"/>
      <c r="LUR148" s="203"/>
      <c r="LUS148" s="203"/>
      <c r="LUT148" s="203"/>
      <c r="LUU148" s="203"/>
      <c r="LUV148" s="203"/>
      <c r="LUW148" s="203"/>
      <c r="LUX148" s="203"/>
      <c r="LUY148" s="203"/>
      <c r="LUZ148" s="203"/>
      <c r="LVA148" s="203"/>
      <c r="LVB148" s="203"/>
      <c r="LVC148" s="203"/>
      <c r="LVD148" s="203"/>
      <c r="LVE148" s="203"/>
      <c r="LVF148" s="203"/>
      <c r="LVG148" s="203"/>
      <c r="LVH148" s="203"/>
      <c r="LVI148" s="203"/>
      <c r="LVJ148" s="203"/>
      <c r="LVK148" s="203"/>
      <c r="LVL148" s="203"/>
      <c r="LVM148" s="203"/>
      <c r="LVN148" s="203"/>
      <c r="LVO148" s="203"/>
      <c r="LVP148" s="203"/>
      <c r="LVQ148" s="203"/>
      <c r="LVR148" s="203"/>
      <c r="LVS148" s="203"/>
      <c r="LVT148" s="203"/>
      <c r="LVU148" s="203"/>
      <c r="LVV148" s="203"/>
      <c r="LVW148" s="203"/>
      <c r="LVX148" s="203"/>
      <c r="LVY148" s="203"/>
      <c r="LVZ148" s="203"/>
      <c r="LWA148" s="203"/>
      <c r="LWB148" s="203"/>
      <c r="LWC148" s="203"/>
      <c r="LWD148" s="203"/>
      <c r="LWE148" s="203"/>
      <c r="LWF148" s="203"/>
      <c r="LWG148" s="203"/>
      <c r="LWH148" s="203"/>
      <c r="LWI148" s="203"/>
      <c r="LWJ148" s="203"/>
      <c r="LWK148" s="203"/>
      <c r="LWL148" s="203"/>
      <c r="LWM148" s="203"/>
      <c r="LWN148" s="203"/>
      <c r="LWO148" s="203"/>
      <c r="LWP148" s="203"/>
      <c r="LWQ148" s="203"/>
      <c r="LWR148" s="203"/>
      <c r="LWS148" s="203"/>
      <c r="LWT148" s="203"/>
      <c r="LWU148" s="203"/>
      <c r="LWV148" s="203"/>
      <c r="LWW148" s="203"/>
      <c r="LWX148" s="203"/>
      <c r="LWY148" s="203"/>
      <c r="LWZ148" s="203"/>
      <c r="LXA148" s="203"/>
      <c r="LXB148" s="203"/>
      <c r="LXC148" s="203"/>
      <c r="LXD148" s="203"/>
      <c r="LXE148" s="203"/>
      <c r="LXF148" s="203"/>
      <c r="LXG148" s="203"/>
      <c r="LXH148" s="203"/>
      <c r="LXI148" s="203"/>
      <c r="LXJ148" s="203"/>
      <c r="LXK148" s="203"/>
      <c r="LXL148" s="203"/>
      <c r="LXM148" s="203"/>
      <c r="LXN148" s="203"/>
      <c r="LXO148" s="203"/>
      <c r="LXP148" s="203"/>
      <c r="LXQ148" s="203"/>
      <c r="LXR148" s="203"/>
      <c r="LXS148" s="203"/>
      <c r="LXT148" s="203"/>
      <c r="LXU148" s="203"/>
      <c r="LXV148" s="203"/>
      <c r="LXW148" s="203"/>
      <c r="LXX148" s="203"/>
      <c r="LXY148" s="203"/>
      <c r="LXZ148" s="203"/>
      <c r="LYA148" s="203"/>
      <c r="LYB148" s="203"/>
      <c r="LYC148" s="203"/>
      <c r="LYD148" s="203"/>
      <c r="LYE148" s="203"/>
      <c r="LYF148" s="203"/>
      <c r="LYG148" s="203"/>
      <c r="LYH148" s="203"/>
      <c r="LYI148" s="203"/>
      <c r="LYJ148" s="203"/>
      <c r="LYK148" s="203"/>
      <c r="LYL148" s="203"/>
      <c r="LYM148" s="203"/>
      <c r="LYN148" s="203"/>
      <c r="LYO148" s="203"/>
      <c r="LYP148" s="203"/>
      <c r="LYQ148" s="203"/>
      <c r="LYR148" s="203"/>
      <c r="LYS148" s="203"/>
      <c r="LYT148" s="203"/>
      <c r="LYU148" s="203"/>
      <c r="LYV148" s="203"/>
      <c r="LYW148" s="203"/>
      <c r="LYX148" s="203"/>
      <c r="LYY148" s="203"/>
      <c r="LYZ148" s="203"/>
      <c r="LZA148" s="203"/>
      <c r="LZB148" s="203"/>
      <c r="LZC148" s="203"/>
      <c r="LZD148" s="203"/>
      <c r="LZE148" s="203"/>
      <c r="LZF148" s="203"/>
      <c r="LZG148" s="203"/>
      <c r="LZH148" s="203"/>
      <c r="LZI148" s="203"/>
      <c r="LZJ148" s="203"/>
      <c r="LZK148" s="203"/>
      <c r="LZL148" s="203"/>
      <c r="LZM148" s="203"/>
      <c r="LZN148" s="203"/>
      <c r="LZO148" s="203"/>
      <c r="LZP148" s="203"/>
      <c r="LZQ148" s="203"/>
      <c r="LZR148" s="203"/>
      <c r="LZS148" s="203"/>
      <c r="LZT148" s="203"/>
      <c r="LZU148" s="203"/>
      <c r="LZV148" s="203"/>
      <c r="LZW148" s="203"/>
      <c r="LZX148" s="203"/>
      <c r="LZY148" s="203"/>
      <c r="LZZ148" s="203"/>
      <c r="MAA148" s="203"/>
      <c r="MAB148" s="203"/>
      <c r="MAC148" s="203"/>
      <c r="MAD148" s="203"/>
      <c r="MAE148" s="203"/>
      <c r="MAF148" s="203"/>
      <c r="MAG148" s="203"/>
      <c r="MAH148" s="203"/>
      <c r="MAI148" s="203"/>
      <c r="MAJ148" s="203"/>
      <c r="MAK148" s="203"/>
      <c r="MAL148" s="203"/>
      <c r="MAM148" s="203"/>
      <c r="MAN148" s="203"/>
      <c r="MAO148" s="203"/>
      <c r="MAP148" s="203"/>
      <c r="MAQ148" s="203"/>
      <c r="MAR148" s="203"/>
      <c r="MAS148" s="203"/>
      <c r="MAT148" s="203"/>
      <c r="MAU148" s="203"/>
      <c r="MAV148" s="203"/>
      <c r="MAW148" s="203"/>
      <c r="MAX148" s="203"/>
      <c r="MAY148" s="203"/>
      <c r="MAZ148" s="203"/>
      <c r="MBA148" s="203"/>
      <c r="MBB148" s="203"/>
      <c r="MBC148" s="203"/>
      <c r="MBD148" s="203"/>
      <c r="MBE148" s="203"/>
      <c r="MBF148" s="203"/>
      <c r="MBG148" s="203"/>
      <c r="MBH148" s="203"/>
      <c r="MBI148" s="203"/>
      <c r="MBJ148" s="203"/>
      <c r="MBK148" s="203"/>
      <c r="MBL148" s="203"/>
      <c r="MBM148" s="203"/>
      <c r="MBN148" s="203"/>
      <c r="MBO148" s="203"/>
      <c r="MBP148" s="203"/>
      <c r="MBQ148" s="203"/>
      <c r="MBR148" s="203"/>
      <c r="MBS148" s="203"/>
      <c r="MBT148" s="203"/>
      <c r="MBU148" s="203"/>
      <c r="MBV148" s="203"/>
      <c r="MBW148" s="203"/>
      <c r="MBX148" s="203"/>
      <c r="MBY148" s="203"/>
      <c r="MBZ148" s="203"/>
      <c r="MCA148" s="203"/>
      <c r="MCB148" s="203"/>
      <c r="MCC148" s="203"/>
      <c r="MCD148" s="203"/>
      <c r="MCE148" s="203"/>
      <c r="MCF148" s="203"/>
      <c r="MCG148" s="203"/>
      <c r="MCH148" s="203"/>
      <c r="MCI148" s="203"/>
      <c r="MCJ148" s="203"/>
      <c r="MCK148" s="203"/>
      <c r="MCL148" s="203"/>
      <c r="MCM148" s="203"/>
      <c r="MCN148" s="203"/>
      <c r="MCO148" s="203"/>
      <c r="MCP148" s="203"/>
      <c r="MCQ148" s="203"/>
      <c r="MCR148" s="203"/>
      <c r="MCS148" s="203"/>
      <c r="MCT148" s="203"/>
      <c r="MCU148" s="203"/>
      <c r="MCV148" s="203"/>
      <c r="MCW148" s="203"/>
      <c r="MCX148" s="203"/>
      <c r="MCY148" s="203"/>
      <c r="MCZ148" s="203"/>
      <c r="MDA148" s="203"/>
      <c r="MDB148" s="203"/>
      <c r="MDC148" s="203"/>
      <c r="MDD148" s="203"/>
      <c r="MDE148" s="203"/>
      <c r="MDF148" s="203"/>
      <c r="MDG148" s="203"/>
      <c r="MDH148" s="203"/>
      <c r="MDI148" s="203"/>
      <c r="MDJ148" s="203"/>
      <c r="MDK148" s="203"/>
      <c r="MDL148" s="203"/>
      <c r="MDM148" s="203"/>
      <c r="MDN148" s="203"/>
      <c r="MDO148" s="203"/>
      <c r="MDP148" s="203"/>
      <c r="MDQ148" s="203"/>
      <c r="MDR148" s="203"/>
      <c r="MDS148" s="203"/>
      <c r="MDT148" s="203"/>
      <c r="MDU148" s="203"/>
      <c r="MDV148" s="203"/>
      <c r="MDW148" s="203"/>
      <c r="MDX148" s="203"/>
      <c r="MDY148" s="203"/>
      <c r="MDZ148" s="203"/>
      <c r="MEA148" s="203"/>
      <c r="MEB148" s="203"/>
      <c r="MEC148" s="203"/>
      <c r="MED148" s="203"/>
      <c r="MEE148" s="203"/>
      <c r="MEF148" s="203"/>
      <c r="MEG148" s="203"/>
      <c r="MEH148" s="203"/>
      <c r="MEI148" s="203"/>
      <c r="MEJ148" s="203"/>
      <c r="MEK148" s="203"/>
      <c r="MEL148" s="203"/>
      <c r="MEM148" s="203"/>
      <c r="MEN148" s="203"/>
      <c r="MEO148" s="203"/>
      <c r="MEP148" s="203"/>
      <c r="MEQ148" s="203"/>
      <c r="MER148" s="203"/>
      <c r="MES148" s="203"/>
      <c r="MET148" s="203"/>
      <c r="MEU148" s="203"/>
      <c r="MEV148" s="203"/>
      <c r="MEW148" s="203"/>
      <c r="MEX148" s="203"/>
      <c r="MEY148" s="203"/>
      <c r="MEZ148" s="203"/>
      <c r="MFA148" s="203"/>
      <c r="MFB148" s="203"/>
      <c r="MFC148" s="203"/>
      <c r="MFD148" s="203"/>
      <c r="MFE148" s="203"/>
      <c r="MFF148" s="203"/>
      <c r="MFG148" s="203"/>
      <c r="MFH148" s="203"/>
      <c r="MFI148" s="203"/>
      <c r="MFJ148" s="203"/>
      <c r="MFK148" s="203"/>
      <c r="MFL148" s="203"/>
      <c r="MFM148" s="203"/>
      <c r="MFN148" s="203"/>
      <c r="MFO148" s="203"/>
      <c r="MFP148" s="203"/>
      <c r="MFQ148" s="203"/>
      <c r="MFR148" s="203"/>
      <c r="MFS148" s="203"/>
      <c r="MFT148" s="203"/>
      <c r="MFU148" s="203"/>
      <c r="MFV148" s="203"/>
      <c r="MFW148" s="203"/>
      <c r="MFX148" s="203"/>
      <c r="MFY148" s="203"/>
      <c r="MFZ148" s="203"/>
      <c r="MGA148" s="203"/>
      <c r="MGB148" s="203"/>
      <c r="MGC148" s="203"/>
      <c r="MGD148" s="203"/>
      <c r="MGE148" s="203"/>
      <c r="MGF148" s="203"/>
      <c r="MGG148" s="203"/>
      <c r="MGH148" s="203"/>
      <c r="MGI148" s="203"/>
      <c r="MGJ148" s="203"/>
      <c r="MGK148" s="203"/>
      <c r="MGL148" s="203"/>
      <c r="MGM148" s="203"/>
      <c r="MGN148" s="203"/>
      <c r="MGO148" s="203"/>
      <c r="MGP148" s="203"/>
      <c r="MGQ148" s="203"/>
      <c r="MGR148" s="203"/>
      <c r="MGS148" s="203"/>
      <c r="MGT148" s="203"/>
      <c r="MGU148" s="203"/>
      <c r="MGV148" s="203"/>
      <c r="MGW148" s="203"/>
      <c r="MGX148" s="203"/>
      <c r="MGY148" s="203"/>
      <c r="MGZ148" s="203"/>
      <c r="MHA148" s="203"/>
      <c r="MHB148" s="203"/>
      <c r="MHC148" s="203"/>
      <c r="MHD148" s="203"/>
      <c r="MHE148" s="203"/>
      <c r="MHF148" s="203"/>
      <c r="MHG148" s="203"/>
      <c r="MHH148" s="203"/>
      <c r="MHI148" s="203"/>
      <c r="MHJ148" s="203"/>
      <c r="MHK148" s="203"/>
      <c r="MHL148" s="203"/>
      <c r="MHM148" s="203"/>
      <c r="MHN148" s="203"/>
      <c r="MHO148" s="203"/>
      <c r="MHP148" s="203"/>
      <c r="MHQ148" s="203"/>
      <c r="MHR148" s="203"/>
      <c r="MHS148" s="203"/>
      <c r="MHT148" s="203"/>
      <c r="MHU148" s="203"/>
      <c r="MHV148" s="203"/>
      <c r="MHW148" s="203"/>
      <c r="MHX148" s="203"/>
      <c r="MHY148" s="203"/>
      <c r="MHZ148" s="203"/>
      <c r="MIA148" s="203"/>
      <c r="MIB148" s="203"/>
      <c r="MIC148" s="203"/>
      <c r="MID148" s="203"/>
      <c r="MIE148" s="203"/>
      <c r="MIF148" s="203"/>
      <c r="MIG148" s="203"/>
      <c r="MIH148" s="203"/>
      <c r="MII148" s="203"/>
      <c r="MIJ148" s="203"/>
      <c r="MIK148" s="203"/>
      <c r="MIL148" s="203"/>
      <c r="MIM148" s="203"/>
      <c r="MIN148" s="203"/>
      <c r="MIO148" s="203"/>
      <c r="MIP148" s="203"/>
      <c r="MIQ148" s="203"/>
      <c r="MIR148" s="203"/>
      <c r="MIS148" s="203"/>
      <c r="MIT148" s="203"/>
      <c r="MIU148" s="203"/>
      <c r="MIV148" s="203"/>
      <c r="MIW148" s="203"/>
      <c r="MIX148" s="203"/>
      <c r="MIY148" s="203"/>
      <c r="MIZ148" s="203"/>
      <c r="MJA148" s="203"/>
      <c r="MJB148" s="203"/>
      <c r="MJC148" s="203"/>
      <c r="MJD148" s="203"/>
      <c r="MJE148" s="203"/>
      <c r="MJF148" s="203"/>
      <c r="MJG148" s="203"/>
      <c r="MJH148" s="203"/>
      <c r="MJI148" s="203"/>
      <c r="MJJ148" s="203"/>
      <c r="MJK148" s="203"/>
      <c r="MJL148" s="203"/>
      <c r="MJM148" s="203"/>
      <c r="MJN148" s="203"/>
      <c r="MJO148" s="203"/>
      <c r="MJP148" s="203"/>
      <c r="MJQ148" s="203"/>
      <c r="MJR148" s="203"/>
      <c r="MJS148" s="203"/>
      <c r="MJT148" s="203"/>
      <c r="MJU148" s="203"/>
      <c r="MJV148" s="203"/>
      <c r="MJW148" s="203"/>
      <c r="MJX148" s="203"/>
      <c r="MJY148" s="203"/>
      <c r="MJZ148" s="203"/>
      <c r="MKA148" s="203"/>
      <c r="MKB148" s="203"/>
      <c r="MKC148" s="203"/>
      <c r="MKD148" s="203"/>
      <c r="MKE148" s="203"/>
      <c r="MKF148" s="203"/>
      <c r="MKG148" s="203"/>
      <c r="MKH148" s="203"/>
      <c r="MKI148" s="203"/>
      <c r="MKJ148" s="203"/>
      <c r="MKK148" s="203"/>
      <c r="MKL148" s="203"/>
      <c r="MKM148" s="203"/>
      <c r="MKN148" s="203"/>
      <c r="MKO148" s="203"/>
      <c r="MKP148" s="203"/>
      <c r="MKQ148" s="203"/>
      <c r="MKR148" s="203"/>
      <c r="MKS148" s="203"/>
      <c r="MKT148" s="203"/>
      <c r="MKU148" s="203"/>
      <c r="MKV148" s="203"/>
      <c r="MKW148" s="203"/>
      <c r="MKX148" s="203"/>
      <c r="MKY148" s="203"/>
      <c r="MKZ148" s="203"/>
      <c r="MLA148" s="203"/>
      <c r="MLB148" s="203"/>
      <c r="MLC148" s="203"/>
      <c r="MLD148" s="203"/>
      <c r="MLE148" s="203"/>
      <c r="MLF148" s="203"/>
      <c r="MLG148" s="203"/>
      <c r="MLH148" s="203"/>
      <c r="MLI148" s="203"/>
      <c r="MLJ148" s="203"/>
      <c r="MLK148" s="203"/>
      <c r="MLL148" s="203"/>
      <c r="MLM148" s="203"/>
      <c r="MLN148" s="203"/>
      <c r="MLO148" s="203"/>
      <c r="MLP148" s="203"/>
      <c r="MLQ148" s="203"/>
      <c r="MLR148" s="203"/>
      <c r="MLS148" s="203"/>
      <c r="MLT148" s="203"/>
      <c r="MLU148" s="203"/>
      <c r="MLV148" s="203"/>
      <c r="MLW148" s="203"/>
      <c r="MLX148" s="203"/>
      <c r="MLY148" s="203"/>
      <c r="MLZ148" s="203"/>
      <c r="MMA148" s="203"/>
      <c r="MMB148" s="203"/>
      <c r="MMC148" s="203"/>
      <c r="MMD148" s="203"/>
      <c r="MME148" s="203"/>
      <c r="MMF148" s="203"/>
      <c r="MMG148" s="203"/>
      <c r="MMH148" s="203"/>
      <c r="MMI148" s="203"/>
      <c r="MMJ148" s="203"/>
      <c r="MMK148" s="203"/>
      <c r="MML148" s="203"/>
      <c r="MMM148" s="203"/>
      <c r="MMN148" s="203"/>
      <c r="MMO148" s="203"/>
      <c r="MMP148" s="203"/>
      <c r="MMQ148" s="203"/>
      <c r="MMR148" s="203"/>
      <c r="MMS148" s="203"/>
      <c r="MMT148" s="203"/>
      <c r="MMU148" s="203"/>
      <c r="MMV148" s="203"/>
      <c r="MMW148" s="203"/>
      <c r="MMX148" s="203"/>
      <c r="MMY148" s="203"/>
      <c r="MMZ148" s="203"/>
      <c r="MNA148" s="203"/>
      <c r="MNB148" s="203"/>
      <c r="MNC148" s="203"/>
      <c r="MND148" s="203"/>
      <c r="MNE148" s="203"/>
      <c r="MNF148" s="203"/>
      <c r="MNG148" s="203"/>
      <c r="MNH148" s="203"/>
      <c r="MNI148" s="203"/>
      <c r="MNJ148" s="203"/>
      <c r="MNK148" s="203"/>
      <c r="MNL148" s="203"/>
      <c r="MNM148" s="203"/>
      <c r="MNN148" s="203"/>
      <c r="MNO148" s="203"/>
      <c r="MNP148" s="203"/>
      <c r="MNQ148" s="203"/>
      <c r="MNR148" s="203"/>
      <c r="MNS148" s="203"/>
      <c r="MNT148" s="203"/>
      <c r="MNU148" s="203"/>
      <c r="MNV148" s="203"/>
      <c r="MNW148" s="203"/>
      <c r="MNX148" s="203"/>
      <c r="MNY148" s="203"/>
      <c r="MNZ148" s="203"/>
      <c r="MOA148" s="203"/>
      <c r="MOB148" s="203"/>
      <c r="MOC148" s="203"/>
      <c r="MOD148" s="203"/>
      <c r="MOE148" s="203"/>
      <c r="MOF148" s="203"/>
      <c r="MOG148" s="203"/>
      <c r="MOH148" s="203"/>
      <c r="MOI148" s="203"/>
      <c r="MOJ148" s="203"/>
      <c r="MOK148" s="203"/>
      <c r="MOL148" s="203"/>
      <c r="MOM148" s="203"/>
      <c r="MON148" s="203"/>
      <c r="MOO148" s="203"/>
      <c r="MOP148" s="203"/>
      <c r="MOQ148" s="203"/>
      <c r="MOR148" s="203"/>
      <c r="MOS148" s="203"/>
      <c r="MOT148" s="203"/>
      <c r="MOU148" s="203"/>
      <c r="MOV148" s="203"/>
      <c r="MOW148" s="203"/>
      <c r="MOX148" s="203"/>
      <c r="MOY148" s="203"/>
      <c r="MOZ148" s="203"/>
      <c r="MPA148" s="203"/>
      <c r="MPB148" s="203"/>
      <c r="MPC148" s="203"/>
      <c r="MPD148" s="203"/>
      <c r="MPE148" s="203"/>
      <c r="MPF148" s="203"/>
      <c r="MPG148" s="203"/>
      <c r="MPH148" s="203"/>
      <c r="MPI148" s="203"/>
      <c r="MPJ148" s="203"/>
      <c r="MPK148" s="203"/>
      <c r="MPL148" s="203"/>
      <c r="MPM148" s="203"/>
      <c r="MPN148" s="203"/>
      <c r="MPO148" s="203"/>
      <c r="MPP148" s="203"/>
      <c r="MPQ148" s="203"/>
      <c r="MPR148" s="203"/>
      <c r="MPS148" s="203"/>
      <c r="MPT148" s="203"/>
      <c r="MPU148" s="203"/>
      <c r="MPV148" s="203"/>
      <c r="MPW148" s="203"/>
      <c r="MPX148" s="203"/>
      <c r="MPY148" s="203"/>
      <c r="MPZ148" s="203"/>
      <c r="MQA148" s="203"/>
      <c r="MQB148" s="203"/>
      <c r="MQC148" s="203"/>
      <c r="MQD148" s="203"/>
      <c r="MQE148" s="203"/>
      <c r="MQF148" s="203"/>
      <c r="MQG148" s="203"/>
      <c r="MQH148" s="203"/>
      <c r="MQI148" s="203"/>
      <c r="MQJ148" s="203"/>
      <c r="MQK148" s="203"/>
      <c r="MQL148" s="203"/>
      <c r="MQM148" s="203"/>
      <c r="MQN148" s="203"/>
      <c r="MQO148" s="203"/>
      <c r="MQP148" s="203"/>
      <c r="MQQ148" s="203"/>
      <c r="MQR148" s="203"/>
      <c r="MQS148" s="203"/>
      <c r="MQT148" s="203"/>
      <c r="MQU148" s="203"/>
      <c r="MQV148" s="203"/>
      <c r="MQW148" s="203"/>
      <c r="MQX148" s="203"/>
      <c r="MQY148" s="203"/>
      <c r="MQZ148" s="203"/>
      <c r="MRA148" s="203"/>
      <c r="MRB148" s="203"/>
      <c r="MRC148" s="203"/>
      <c r="MRD148" s="203"/>
      <c r="MRE148" s="203"/>
      <c r="MRF148" s="203"/>
      <c r="MRG148" s="203"/>
      <c r="MRH148" s="203"/>
      <c r="MRI148" s="203"/>
      <c r="MRJ148" s="203"/>
      <c r="MRK148" s="203"/>
      <c r="MRL148" s="203"/>
      <c r="MRM148" s="203"/>
      <c r="MRN148" s="203"/>
      <c r="MRO148" s="203"/>
      <c r="MRP148" s="203"/>
      <c r="MRQ148" s="203"/>
      <c r="MRR148" s="203"/>
      <c r="MRS148" s="203"/>
      <c r="MRT148" s="203"/>
      <c r="MRU148" s="203"/>
      <c r="MRV148" s="203"/>
      <c r="MRW148" s="203"/>
      <c r="MRX148" s="203"/>
      <c r="MRY148" s="203"/>
      <c r="MRZ148" s="203"/>
      <c r="MSA148" s="203"/>
      <c r="MSB148" s="203"/>
      <c r="MSC148" s="203"/>
      <c r="MSD148" s="203"/>
      <c r="MSE148" s="203"/>
      <c r="MSF148" s="203"/>
      <c r="MSG148" s="203"/>
      <c r="MSH148" s="203"/>
      <c r="MSI148" s="203"/>
      <c r="MSJ148" s="203"/>
      <c r="MSK148" s="203"/>
      <c r="MSL148" s="203"/>
      <c r="MSM148" s="203"/>
      <c r="MSN148" s="203"/>
      <c r="MSO148" s="203"/>
      <c r="MSP148" s="203"/>
      <c r="MSQ148" s="203"/>
      <c r="MSR148" s="203"/>
      <c r="MSS148" s="203"/>
      <c r="MST148" s="203"/>
      <c r="MSU148" s="203"/>
      <c r="MSV148" s="203"/>
      <c r="MSW148" s="203"/>
      <c r="MSX148" s="203"/>
      <c r="MSY148" s="203"/>
      <c r="MSZ148" s="203"/>
      <c r="MTA148" s="203"/>
      <c r="MTB148" s="203"/>
      <c r="MTC148" s="203"/>
      <c r="MTD148" s="203"/>
      <c r="MTE148" s="203"/>
      <c r="MTF148" s="203"/>
      <c r="MTG148" s="203"/>
      <c r="MTH148" s="203"/>
      <c r="MTI148" s="203"/>
      <c r="MTJ148" s="203"/>
      <c r="MTK148" s="203"/>
      <c r="MTL148" s="203"/>
      <c r="MTM148" s="203"/>
      <c r="MTN148" s="203"/>
      <c r="MTO148" s="203"/>
      <c r="MTP148" s="203"/>
      <c r="MTQ148" s="203"/>
      <c r="MTR148" s="203"/>
      <c r="MTS148" s="203"/>
      <c r="MTT148" s="203"/>
      <c r="MTU148" s="203"/>
      <c r="MTV148" s="203"/>
      <c r="MTW148" s="203"/>
      <c r="MTX148" s="203"/>
      <c r="MTY148" s="203"/>
      <c r="MTZ148" s="203"/>
      <c r="MUA148" s="203"/>
      <c r="MUB148" s="203"/>
      <c r="MUC148" s="203"/>
      <c r="MUD148" s="203"/>
      <c r="MUE148" s="203"/>
      <c r="MUF148" s="203"/>
      <c r="MUG148" s="203"/>
      <c r="MUH148" s="203"/>
      <c r="MUI148" s="203"/>
      <c r="MUJ148" s="203"/>
      <c r="MUK148" s="203"/>
      <c r="MUL148" s="203"/>
      <c r="MUM148" s="203"/>
      <c r="MUN148" s="203"/>
      <c r="MUO148" s="203"/>
      <c r="MUP148" s="203"/>
      <c r="MUQ148" s="203"/>
      <c r="MUR148" s="203"/>
      <c r="MUS148" s="203"/>
      <c r="MUT148" s="203"/>
      <c r="MUU148" s="203"/>
      <c r="MUV148" s="203"/>
      <c r="MUW148" s="203"/>
      <c r="MUX148" s="203"/>
      <c r="MUY148" s="203"/>
      <c r="MUZ148" s="203"/>
      <c r="MVA148" s="203"/>
      <c r="MVB148" s="203"/>
      <c r="MVC148" s="203"/>
      <c r="MVD148" s="203"/>
      <c r="MVE148" s="203"/>
      <c r="MVF148" s="203"/>
      <c r="MVG148" s="203"/>
      <c r="MVH148" s="203"/>
      <c r="MVI148" s="203"/>
      <c r="MVJ148" s="203"/>
      <c r="MVK148" s="203"/>
      <c r="MVL148" s="203"/>
      <c r="MVM148" s="203"/>
      <c r="MVN148" s="203"/>
      <c r="MVO148" s="203"/>
      <c r="MVP148" s="203"/>
      <c r="MVQ148" s="203"/>
      <c r="MVR148" s="203"/>
      <c r="MVS148" s="203"/>
      <c r="MVT148" s="203"/>
      <c r="MVU148" s="203"/>
      <c r="MVV148" s="203"/>
      <c r="MVW148" s="203"/>
      <c r="MVX148" s="203"/>
      <c r="MVY148" s="203"/>
      <c r="MVZ148" s="203"/>
      <c r="MWA148" s="203"/>
      <c r="MWB148" s="203"/>
      <c r="MWC148" s="203"/>
      <c r="MWD148" s="203"/>
      <c r="MWE148" s="203"/>
      <c r="MWF148" s="203"/>
      <c r="MWG148" s="203"/>
      <c r="MWH148" s="203"/>
      <c r="MWI148" s="203"/>
      <c r="MWJ148" s="203"/>
      <c r="MWK148" s="203"/>
      <c r="MWL148" s="203"/>
      <c r="MWM148" s="203"/>
      <c r="MWN148" s="203"/>
      <c r="MWO148" s="203"/>
      <c r="MWP148" s="203"/>
      <c r="MWQ148" s="203"/>
      <c r="MWR148" s="203"/>
      <c r="MWS148" s="203"/>
      <c r="MWT148" s="203"/>
      <c r="MWU148" s="203"/>
      <c r="MWV148" s="203"/>
      <c r="MWW148" s="203"/>
      <c r="MWX148" s="203"/>
      <c r="MWY148" s="203"/>
      <c r="MWZ148" s="203"/>
      <c r="MXA148" s="203"/>
      <c r="MXB148" s="203"/>
      <c r="MXC148" s="203"/>
      <c r="MXD148" s="203"/>
      <c r="MXE148" s="203"/>
      <c r="MXF148" s="203"/>
      <c r="MXG148" s="203"/>
      <c r="MXH148" s="203"/>
      <c r="MXI148" s="203"/>
      <c r="MXJ148" s="203"/>
      <c r="MXK148" s="203"/>
      <c r="MXL148" s="203"/>
      <c r="MXM148" s="203"/>
      <c r="MXN148" s="203"/>
      <c r="MXO148" s="203"/>
      <c r="MXP148" s="203"/>
      <c r="MXQ148" s="203"/>
      <c r="MXR148" s="203"/>
      <c r="MXS148" s="203"/>
      <c r="MXT148" s="203"/>
      <c r="MXU148" s="203"/>
      <c r="MXV148" s="203"/>
      <c r="MXW148" s="203"/>
      <c r="MXX148" s="203"/>
      <c r="MXY148" s="203"/>
      <c r="MXZ148" s="203"/>
      <c r="MYA148" s="203"/>
      <c r="MYB148" s="203"/>
      <c r="MYC148" s="203"/>
      <c r="MYD148" s="203"/>
      <c r="MYE148" s="203"/>
      <c r="MYF148" s="203"/>
      <c r="MYG148" s="203"/>
      <c r="MYH148" s="203"/>
      <c r="MYI148" s="203"/>
      <c r="MYJ148" s="203"/>
      <c r="MYK148" s="203"/>
      <c r="MYL148" s="203"/>
      <c r="MYM148" s="203"/>
      <c r="MYN148" s="203"/>
      <c r="MYO148" s="203"/>
      <c r="MYP148" s="203"/>
      <c r="MYQ148" s="203"/>
      <c r="MYR148" s="203"/>
      <c r="MYS148" s="203"/>
      <c r="MYT148" s="203"/>
      <c r="MYU148" s="203"/>
      <c r="MYV148" s="203"/>
      <c r="MYW148" s="203"/>
      <c r="MYX148" s="203"/>
      <c r="MYY148" s="203"/>
      <c r="MYZ148" s="203"/>
      <c r="MZA148" s="203"/>
      <c r="MZB148" s="203"/>
      <c r="MZC148" s="203"/>
      <c r="MZD148" s="203"/>
      <c r="MZE148" s="203"/>
      <c r="MZF148" s="203"/>
      <c r="MZG148" s="203"/>
      <c r="MZH148" s="203"/>
      <c r="MZI148" s="203"/>
      <c r="MZJ148" s="203"/>
      <c r="MZK148" s="203"/>
      <c r="MZL148" s="203"/>
      <c r="MZM148" s="203"/>
      <c r="MZN148" s="203"/>
      <c r="MZO148" s="203"/>
      <c r="MZP148" s="203"/>
      <c r="MZQ148" s="203"/>
      <c r="MZR148" s="203"/>
      <c r="MZS148" s="203"/>
      <c r="MZT148" s="203"/>
      <c r="MZU148" s="203"/>
      <c r="MZV148" s="203"/>
      <c r="MZW148" s="203"/>
      <c r="MZX148" s="203"/>
      <c r="MZY148" s="203"/>
      <c r="MZZ148" s="203"/>
      <c r="NAA148" s="203"/>
      <c r="NAB148" s="203"/>
      <c r="NAC148" s="203"/>
      <c r="NAD148" s="203"/>
      <c r="NAE148" s="203"/>
      <c r="NAF148" s="203"/>
      <c r="NAG148" s="203"/>
      <c r="NAH148" s="203"/>
      <c r="NAI148" s="203"/>
      <c r="NAJ148" s="203"/>
      <c r="NAK148" s="203"/>
      <c r="NAL148" s="203"/>
      <c r="NAM148" s="203"/>
      <c r="NAN148" s="203"/>
      <c r="NAO148" s="203"/>
      <c r="NAP148" s="203"/>
      <c r="NAQ148" s="203"/>
      <c r="NAR148" s="203"/>
      <c r="NAS148" s="203"/>
      <c r="NAT148" s="203"/>
      <c r="NAU148" s="203"/>
      <c r="NAV148" s="203"/>
      <c r="NAW148" s="203"/>
      <c r="NAX148" s="203"/>
      <c r="NAY148" s="203"/>
      <c r="NAZ148" s="203"/>
      <c r="NBA148" s="203"/>
      <c r="NBB148" s="203"/>
      <c r="NBC148" s="203"/>
      <c r="NBD148" s="203"/>
      <c r="NBE148" s="203"/>
      <c r="NBF148" s="203"/>
      <c r="NBG148" s="203"/>
      <c r="NBH148" s="203"/>
      <c r="NBI148" s="203"/>
      <c r="NBJ148" s="203"/>
      <c r="NBK148" s="203"/>
      <c r="NBL148" s="203"/>
      <c r="NBM148" s="203"/>
      <c r="NBN148" s="203"/>
      <c r="NBO148" s="203"/>
      <c r="NBP148" s="203"/>
      <c r="NBQ148" s="203"/>
      <c r="NBR148" s="203"/>
      <c r="NBS148" s="203"/>
      <c r="NBT148" s="203"/>
      <c r="NBU148" s="203"/>
      <c r="NBV148" s="203"/>
      <c r="NBW148" s="203"/>
      <c r="NBX148" s="203"/>
      <c r="NBY148" s="203"/>
      <c r="NBZ148" s="203"/>
      <c r="NCA148" s="203"/>
      <c r="NCB148" s="203"/>
      <c r="NCC148" s="203"/>
      <c r="NCD148" s="203"/>
      <c r="NCE148" s="203"/>
      <c r="NCF148" s="203"/>
      <c r="NCG148" s="203"/>
      <c r="NCH148" s="203"/>
      <c r="NCI148" s="203"/>
      <c r="NCJ148" s="203"/>
      <c r="NCK148" s="203"/>
      <c r="NCL148" s="203"/>
      <c r="NCM148" s="203"/>
      <c r="NCN148" s="203"/>
      <c r="NCO148" s="203"/>
      <c r="NCP148" s="203"/>
      <c r="NCQ148" s="203"/>
      <c r="NCR148" s="203"/>
      <c r="NCS148" s="203"/>
      <c r="NCT148" s="203"/>
      <c r="NCU148" s="203"/>
      <c r="NCV148" s="203"/>
      <c r="NCW148" s="203"/>
      <c r="NCX148" s="203"/>
      <c r="NCY148" s="203"/>
      <c r="NCZ148" s="203"/>
      <c r="NDA148" s="203"/>
      <c r="NDB148" s="203"/>
      <c r="NDC148" s="203"/>
      <c r="NDD148" s="203"/>
      <c r="NDE148" s="203"/>
      <c r="NDF148" s="203"/>
      <c r="NDG148" s="203"/>
      <c r="NDH148" s="203"/>
      <c r="NDI148" s="203"/>
      <c r="NDJ148" s="203"/>
      <c r="NDK148" s="203"/>
      <c r="NDL148" s="203"/>
      <c r="NDM148" s="203"/>
      <c r="NDN148" s="203"/>
      <c r="NDO148" s="203"/>
      <c r="NDP148" s="203"/>
      <c r="NDQ148" s="203"/>
      <c r="NDR148" s="203"/>
      <c r="NDS148" s="203"/>
      <c r="NDT148" s="203"/>
      <c r="NDU148" s="203"/>
      <c r="NDV148" s="203"/>
      <c r="NDW148" s="203"/>
      <c r="NDX148" s="203"/>
      <c r="NDY148" s="203"/>
      <c r="NDZ148" s="203"/>
      <c r="NEA148" s="203"/>
      <c r="NEB148" s="203"/>
      <c r="NEC148" s="203"/>
      <c r="NED148" s="203"/>
      <c r="NEE148" s="203"/>
      <c r="NEF148" s="203"/>
      <c r="NEG148" s="203"/>
      <c r="NEH148" s="203"/>
      <c r="NEI148" s="203"/>
      <c r="NEJ148" s="203"/>
      <c r="NEK148" s="203"/>
      <c r="NEL148" s="203"/>
      <c r="NEM148" s="203"/>
      <c r="NEN148" s="203"/>
      <c r="NEO148" s="203"/>
      <c r="NEP148" s="203"/>
      <c r="NEQ148" s="203"/>
      <c r="NER148" s="203"/>
      <c r="NES148" s="203"/>
      <c r="NET148" s="203"/>
      <c r="NEU148" s="203"/>
      <c r="NEV148" s="203"/>
      <c r="NEW148" s="203"/>
      <c r="NEX148" s="203"/>
      <c r="NEY148" s="203"/>
      <c r="NEZ148" s="203"/>
      <c r="NFA148" s="203"/>
      <c r="NFB148" s="203"/>
      <c r="NFC148" s="203"/>
      <c r="NFD148" s="203"/>
      <c r="NFE148" s="203"/>
      <c r="NFF148" s="203"/>
      <c r="NFG148" s="203"/>
      <c r="NFH148" s="203"/>
      <c r="NFI148" s="203"/>
      <c r="NFJ148" s="203"/>
      <c r="NFK148" s="203"/>
      <c r="NFL148" s="203"/>
      <c r="NFM148" s="203"/>
      <c r="NFN148" s="203"/>
      <c r="NFO148" s="203"/>
      <c r="NFP148" s="203"/>
      <c r="NFQ148" s="203"/>
      <c r="NFR148" s="203"/>
      <c r="NFS148" s="203"/>
      <c r="NFT148" s="203"/>
      <c r="NFU148" s="203"/>
      <c r="NFV148" s="203"/>
      <c r="NFW148" s="203"/>
      <c r="NFX148" s="203"/>
      <c r="NFY148" s="203"/>
      <c r="NFZ148" s="203"/>
      <c r="NGA148" s="203"/>
      <c r="NGB148" s="203"/>
      <c r="NGC148" s="203"/>
      <c r="NGD148" s="203"/>
      <c r="NGE148" s="203"/>
      <c r="NGF148" s="203"/>
      <c r="NGG148" s="203"/>
      <c r="NGH148" s="203"/>
      <c r="NGI148" s="203"/>
      <c r="NGJ148" s="203"/>
      <c r="NGK148" s="203"/>
      <c r="NGL148" s="203"/>
      <c r="NGM148" s="203"/>
      <c r="NGN148" s="203"/>
      <c r="NGO148" s="203"/>
      <c r="NGP148" s="203"/>
      <c r="NGQ148" s="203"/>
      <c r="NGR148" s="203"/>
      <c r="NGS148" s="203"/>
      <c r="NGT148" s="203"/>
      <c r="NGU148" s="203"/>
      <c r="NGV148" s="203"/>
      <c r="NGW148" s="203"/>
      <c r="NGX148" s="203"/>
      <c r="NGY148" s="203"/>
      <c r="NGZ148" s="203"/>
      <c r="NHA148" s="203"/>
      <c r="NHB148" s="203"/>
      <c r="NHC148" s="203"/>
      <c r="NHD148" s="203"/>
      <c r="NHE148" s="203"/>
      <c r="NHF148" s="203"/>
      <c r="NHG148" s="203"/>
      <c r="NHH148" s="203"/>
      <c r="NHI148" s="203"/>
      <c r="NHJ148" s="203"/>
      <c r="NHK148" s="203"/>
      <c r="NHL148" s="203"/>
      <c r="NHM148" s="203"/>
      <c r="NHN148" s="203"/>
      <c r="NHO148" s="203"/>
      <c r="NHP148" s="203"/>
      <c r="NHQ148" s="203"/>
      <c r="NHR148" s="203"/>
      <c r="NHS148" s="203"/>
      <c r="NHT148" s="203"/>
      <c r="NHU148" s="203"/>
      <c r="NHV148" s="203"/>
      <c r="NHW148" s="203"/>
      <c r="NHX148" s="203"/>
      <c r="NHY148" s="203"/>
      <c r="NHZ148" s="203"/>
      <c r="NIA148" s="203"/>
      <c r="NIB148" s="203"/>
      <c r="NIC148" s="203"/>
      <c r="NID148" s="203"/>
      <c r="NIE148" s="203"/>
      <c r="NIF148" s="203"/>
      <c r="NIG148" s="203"/>
      <c r="NIH148" s="203"/>
      <c r="NII148" s="203"/>
      <c r="NIJ148" s="203"/>
      <c r="NIK148" s="203"/>
      <c r="NIL148" s="203"/>
      <c r="NIM148" s="203"/>
      <c r="NIN148" s="203"/>
      <c r="NIO148" s="203"/>
      <c r="NIP148" s="203"/>
      <c r="NIQ148" s="203"/>
      <c r="NIR148" s="203"/>
      <c r="NIS148" s="203"/>
      <c r="NIT148" s="203"/>
      <c r="NIU148" s="203"/>
      <c r="NIV148" s="203"/>
      <c r="NIW148" s="203"/>
      <c r="NIX148" s="203"/>
      <c r="NIY148" s="203"/>
      <c r="NIZ148" s="203"/>
      <c r="NJA148" s="203"/>
      <c r="NJB148" s="203"/>
      <c r="NJC148" s="203"/>
      <c r="NJD148" s="203"/>
      <c r="NJE148" s="203"/>
      <c r="NJF148" s="203"/>
      <c r="NJG148" s="203"/>
      <c r="NJH148" s="203"/>
      <c r="NJI148" s="203"/>
      <c r="NJJ148" s="203"/>
      <c r="NJK148" s="203"/>
      <c r="NJL148" s="203"/>
      <c r="NJM148" s="203"/>
      <c r="NJN148" s="203"/>
      <c r="NJO148" s="203"/>
      <c r="NJP148" s="203"/>
      <c r="NJQ148" s="203"/>
      <c r="NJR148" s="203"/>
      <c r="NJS148" s="203"/>
      <c r="NJT148" s="203"/>
      <c r="NJU148" s="203"/>
      <c r="NJV148" s="203"/>
      <c r="NJW148" s="203"/>
      <c r="NJX148" s="203"/>
      <c r="NJY148" s="203"/>
      <c r="NJZ148" s="203"/>
      <c r="NKA148" s="203"/>
      <c r="NKB148" s="203"/>
      <c r="NKC148" s="203"/>
      <c r="NKD148" s="203"/>
      <c r="NKE148" s="203"/>
      <c r="NKF148" s="203"/>
      <c r="NKG148" s="203"/>
      <c r="NKH148" s="203"/>
      <c r="NKI148" s="203"/>
      <c r="NKJ148" s="203"/>
      <c r="NKK148" s="203"/>
      <c r="NKL148" s="203"/>
      <c r="NKM148" s="203"/>
      <c r="NKN148" s="203"/>
      <c r="NKO148" s="203"/>
      <c r="NKP148" s="203"/>
      <c r="NKQ148" s="203"/>
      <c r="NKR148" s="203"/>
      <c r="NKS148" s="203"/>
      <c r="NKT148" s="203"/>
      <c r="NKU148" s="203"/>
      <c r="NKV148" s="203"/>
      <c r="NKW148" s="203"/>
      <c r="NKX148" s="203"/>
      <c r="NKY148" s="203"/>
      <c r="NKZ148" s="203"/>
      <c r="NLA148" s="203"/>
      <c r="NLB148" s="203"/>
      <c r="NLC148" s="203"/>
      <c r="NLD148" s="203"/>
      <c r="NLE148" s="203"/>
      <c r="NLF148" s="203"/>
      <c r="NLG148" s="203"/>
      <c r="NLH148" s="203"/>
      <c r="NLI148" s="203"/>
      <c r="NLJ148" s="203"/>
      <c r="NLK148" s="203"/>
      <c r="NLL148" s="203"/>
      <c r="NLM148" s="203"/>
      <c r="NLN148" s="203"/>
      <c r="NLO148" s="203"/>
      <c r="NLP148" s="203"/>
      <c r="NLQ148" s="203"/>
      <c r="NLR148" s="203"/>
      <c r="NLS148" s="203"/>
      <c r="NLT148" s="203"/>
      <c r="NLU148" s="203"/>
      <c r="NLV148" s="203"/>
      <c r="NLW148" s="203"/>
      <c r="NLX148" s="203"/>
      <c r="NLY148" s="203"/>
      <c r="NLZ148" s="203"/>
      <c r="NMA148" s="203"/>
      <c r="NMB148" s="203"/>
      <c r="NMC148" s="203"/>
      <c r="NMD148" s="203"/>
      <c r="NME148" s="203"/>
      <c r="NMF148" s="203"/>
      <c r="NMG148" s="203"/>
      <c r="NMH148" s="203"/>
      <c r="NMI148" s="203"/>
      <c r="NMJ148" s="203"/>
      <c r="NMK148" s="203"/>
      <c r="NML148" s="203"/>
      <c r="NMM148" s="203"/>
      <c r="NMN148" s="203"/>
      <c r="NMO148" s="203"/>
      <c r="NMP148" s="203"/>
      <c r="NMQ148" s="203"/>
      <c r="NMR148" s="203"/>
      <c r="NMS148" s="203"/>
      <c r="NMT148" s="203"/>
      <c r="NMU148" s="203"/>
      <c r="NMV148" s="203"/>
      <c r="NMW148" s="203"/>
      <c r="NMX148" s="203"/>
      <c r="NMY148" s="203"/>
      <c r="NMZ148" s="203"/>
      <c r="NNA148" s="203"/>
      <c r="NNB148" s="203"/>
      <c r="NNC148" s="203"/>
      <c r="NND148" s="203"/>
      <c r="NNE148" s="203"/>
      <c r="NNF148" s="203"/>
      <c r="NNG148" s="203"/>
      <c r="NNH148" s="203"/>
      <c r="NNI148" s="203"/>
      <c r="NNJ148" s="203"/>
      <c r="NNK148" s="203"/>
      <c r="NNL148" s="203"/>
      <c r="NNM148" s="203"/>
      <c r="NNN148" s="203"/>
      <c r="NNO148" s="203"/>
      <c r="NNP148" s="203"/>
      <c r="NNQ148" s="203"/>
      <c r="NNR148" s="203"/>
      <c r="NNS148" s="203"/>
      <c r="NNT148" s="203"/>
      <c r="NNU148" s="203"/>
      <c r="NNV148" s="203"/>
      <c r="NNW148" s="203"/>
      <c r="NNX148" s="203"/>
      <c r="NNY148" s="203"/>
      <c r="NNZ148" s="203"/>
      <c r="NOA148" s="203"/>
      <c r="NOB148" s="203"/>
      <c r="NOC148" s="203"/>
      <c r="NOD148" s="203"/>
      <c r="NOE148" s="203"/>
      <c r="NOF148" s="203"/>
      <c r="NOG148" s="203"/>
      <c r="NOH148" s="203"/>
      <c r="NOI148" s="203"/>
      <c r="NOJ148" s="203"/>
      <c r="NOK148" s="203"/>
      <c r="NOL148" s="203"/>
      <c r="NOM148" s="203"/>
      <c r="NON148" s="203"/>
      <c r="NOO148" s="203"/>
      <c r="NOP148" s="203"/>
      <c r="NOQ148" s="203"/>
      <c r="NOR148" s="203"/>
      <c r="NOS148" s="203"/>
      <c r="NOT148" s="203"/>
      <c r="NOU148" s="203"/>
      <c r="NOV148" s="203"/>
      <c r="NOW148" s="203"/>
      <c r="NOX148" s="203"/>
      <c r="NOY148" s="203"/>
      <c r="NOZ148" s="203"/>
      <c r="NPA148" s="203"/>
      <c r="NPB148" s="203"/>
      <c r="NPC148" s="203"/>
      <c r="NPD148" s="203"/>
      <c r="NPE148" s="203"/>
      <c r="NPF148" s="203"/>
      <c r="NPG148" s="203"/>
      <c r="NPH148" s="203"/>
      <c r="NPI148" s="203"/>
      <c r="NPJ148" s="203"/>
      <c r="NPK148" s="203"/>
      <c r="NPL148" s="203"/>
      <c r="NPM148" s="203"/>
      <c r="NPN148" s="203"/>
      <c r="NPO148" s="203"/>
      <c r="NPP148" s="203"/>
      <c r="NPQ148" s="203"/>
      <c r="NPR148" s="203"/>
      <c r="NPS148" s="203"/>
      <c r="NPT148" s="203"/>
      <c r="NPU148" s="203"/>
      <c r="NPV148" s="203"/>
      <c r="NPW148" s="203"/>
      <c r="NPX148" s="203"/>
      <c r="NPY148" s="203"/>
      <c r="NPZ148" s="203"/>
      <c r="NQA148" s="203"/>
      <c r="NQB148" s="203"/>
      <c r="NQC148" s="203"/>
      <c r="NQD148" s="203"/>
      <c r="NQE148" s="203"/>
      <c r="NQF148" s="203"/>
      <c r="NQG148" s="203"/>
      <c r="NQH148" s="203"/>
      <c r="NQI148" s="203"/>
      <c r="NQJ148" s="203"/>
      <c r="NQK148" s="203"/>
      <c r="NQL148" s="203"/>
      <c r="NQM148" s="203"/>
      <c r="NQN148" s="203"/>
      <c r="NQO148" s="203"/>
      <c r="NQP148" s="203"/>
      <c r="NQQ148" s="203"/>
      <c r="NQR148" s="203"/>
      <c r="NQS148" s="203"/>
      <c r="NQT148" s="203"/>
      <c r="NQU148" s="203"/>
      <c r="NQV148" s="203"/>
      <c r="NQW148" s="203"/>
      <c r="NQX148" s="203"/>
      <c r="NQY148" s="203"/>
      <c r="NQZ148" s="203"/>
      <c r="NRA148" s="203"/>
      <c r="NRB148" s="203"/>
      <c r="NRC148" s="203"/>
      <c r="NRD148" s="203"/>
      <c r="NRE148" s="203"/>
      <c r="NRF148" s="203"/>
      <c r="NRG148" s="203"/>
      <c r="NRH148" s="203"/>
      <c r="NRI148" s="203"/>
      <c r="NRJ148" s="203"/>
      <c r="NRK148" s="203"/>
      <c r="NRL148" s="203"/>
      <c r="NRM148" s="203"/>
      <c r="NRN148" s="203"/>
      <c r="NRO148" s="203"/>
      <c r="NRP148" s="203"/>
      <c r="NRQ148" s="203"/>
      <c r="NRR148" s="203"/>
      <c r="NRS148" s="203"/>
      <c r="NRT148" s="203"/>
      <c r="NRU148" s="203"/>
      <c r="NRV148" s="203"/>
      <c r="NRW148" s="203"/>
      <c r="NRX148" s="203"/>
      <c r="NRY148" s="203"/>
      <c r="NRZ148" s="203"/>
      <c r="NSA148" s="203"/>
      <c r="NSB148" s="203"/>
      <c r="NSC148" s="203"/>
      <c r="NSD148" s="203"/>
      <c r="NSE148" s="203"/>
      <c r="NSF148" s="203"/>
      <c r="NSG148" s="203"/>
      <c r="NSH148" s="203"/>
      <c r="NSI148" s="203"/>
      <c r="NSJ148" s="203"/>
      <c r="NSK148" s="203"/>
      <c r="NSL148" s="203"/>
      <c r="NSM148" s="203"/>
      <c r="NSN148" s="203"/>
      <c r="NSO148" s="203"/>
      <c r="NSP148" s="203"/>
      <c r="NSQ148" s="203"/>
      <c r="NSR148" s="203"/>
      <c r="NSS148" s="203"/>
      <c r="NST148" s="203"/>
      <c r="NSU148" s="203"/>
      <c r="NSV148" s="203"/>
      <c r="NSW148" s="203"/>
      <c r="NSX148" s="203"/>
      <c r="NSY148" s="203"/>
      <c r="NSZ148" s="203"/>
      <c r="NTA148" s="203"/>
      <c r="NTB148" s="203"/>
      <c r="NTC148" s="203"/>
      <c r="NTD148" s="203"/>
      <c r="NTE148" s="203"/>
      <c r="NTF148" s="203"/>
      <c r="NTG148" s="203"/>
      <c r="NTH148" s="203"/>
      <c r="NTI148" s="203"/>
      <c r="NTJ148" s="203"/>
      <c r="NTK148" s="203"/>
      <c r="NTL148" s="203"/>
      <c r="NTM148" s="203"/>
      <c r="NTN148" s="203"/>
      <c r="NTO148" s="203"/>
      <c r="NTP148" s="203"/>
      <c r="NTQ148" s="203"/>
      <c r="NTR148" s="203"/>
      <c r="NTS148" s="203"/>
      <c r="NTT148" s="203"/>
      <c r="NTU148" s="203"/>
      <c r="NTV148" s="203"/>
      <c r="NTW148" s="203"/>
      <c r="NTX148" s="203"/>
      <c r="NTY148" s="203"/>
      <c r="NTZ148" s="203"/>
      <c r="NUA148" s="203"/>
      <c r="NUB148" s="203"/>
      <c r="NUC148" s="203"/>
      <c r="NUD148" s="203"/>
      <c r="NUE148" s="203"/>
      <c r="NUF148" s="203"/>
      <c r="NUG148" s="203"/>
      <c r="NUH148" s="203"/>
      <c r="NUI148" s="203"/>
      <c r="NUJ148" s="203"/>
      <c r="NUK148" s="203"/>
      <c r="NUL148" s="203"/>
      <c r="NUM148" s="203"/>
      <c r="NUN148" s="203"/>
      <c r="NUO148" s="203"/>
      <c r="NUP148" s="203"/>
      <c r="NUQ148" s="203"/>
      <c r="NUR148" s="203"/>
      <c r="NUS148" s="203"/>
      <c r="NUT148" s="203"/>
      <c r="NUU148" s="203"/>
      <c r="NUV148" s="203"/>
      <c r="NUW148" s="203"/>
      <c r="NUX148" s="203"/>
      <c r="NUY148" s="203"/>
      <c r="NUZ148" s="203"/>
      <c r="NVA148" s="203"/>
      <c r="NVB148" s="203"/>
      <c r="NVC148" s="203"/>
      <c r="NVD148" s="203"/>
      <c r="NVE148" s="203"/>
      <c r="NVF148" s="203"/>
      <c r="NVG148" s="203"/>
      <c r="NVH148" s="203"/>
      <c r="NVI148" s="203"/>
      <c r="NVJ148" s="203"/>
      <c r="NVK148" s="203"/>
      <c r="NVL148" s="203"/>
      <c r="NVM148" s="203"/>
      <c r="NVN148" s="203"/>
      <c r="NVO148" s="203"/>
      <c r="NVP148" s="203"/>
      <c r="NVQ148" s="203"/>
      <c r="NVR148" s="203"/>
      <c r="NVS148" s="203"/>
      <c r="NVT148" s="203"/>
      <c r="NVU148" s="203"/>
      <c r="NVV148" s="203"/>
      <c r="NVW148" s="203"/>
      <c r="NVX148" s="203"/>
      <c r="NVY148" s="203"/>
      <c r="NVZ148" s="203"/>
      <c r="NWA148" s="203"/>
      <c r="NWB148" s="203"/>
      <c r="NWC148" s="203"/>
      <c r="NWD148" s="203"/>
      <c r="NWE148" s="203"/>
      <c r="NWF148" s="203"/>
      <c r="NWG148" s="203"/>
      <c r="NWH148" s="203"/>
      <c r="NWI148" s="203"/>
      <c r="NWJ148" s="203"/>
      <c r="NWK148" s="203"/>
      <c r="NWL148" s="203"/>
      <c r="NWM148" s="203"/>
      <c r="NWN148" s="203"/>
      <c r="NWO148" s="203"/>
      <c r="NWP148" s="203"/>
      <c r="NWQ148" s="203"/>
      <c r="NWR148" s="203"/>
      <c r="NWS148" s="203"/>
      <c r="NWT148" s="203"/>
      <c r="NWU148" s="203"/>
      <c r="NWV148" s="203"/>
      <c r="NWW148" s="203"/>
      <c r="NWX148" s="203"/>
      <c r="NWY148" s="203"/>
      <c r="NWZ148" s="203"/>
      <c r="NXA148" s="203"/>
      <c r="NXB148" s="203"/>
      <c r="NXC148" s="203"/>
      <c r="NXD148" s="203"/>
      <c r="NXE148" s="203"/>
      <c r="NXF148" s="203"/>
      <c r="NXG148" s="203"/>
      <c r="NXH148" s="203"/>
      <c r="NXI148" s="203"/>
      <c r="NXJ148" s="203"/>
      <c r="NXK148" s="203"/>
      <c r="NXL148" s="203"/>
      <c r="NXM148" s="203"/>
      <c r="NXN148" s="203"/>
      <c r="NXO148" s="203"/>
      <c r="NXP148" s="203"/>
      <c r="NXQ148" s="203"/>
      <c r="NXR148" s="203"/>
      <c r="NXS148" s="203"/>
      <c r="NXT148" s="203"/>
      <c r="NXU148" s="203"/>
      <c r="NXV148" s="203"/>
      <c r="NXW148" s="203"/>
      <c r="NXX148" s="203"/>
      <c r="NXY148" s="203"/>
      <c r="NXZ148" s="203"/>
      <c r="NYA148" s="203"/>
      <c r="NYB148" s="203"/>
      <c r="NYC148" s="203"/>
      <c r="NYD148" s="203"/>
      <c r="NYE148" s="203"/>
      <c r="NYF148" s="203"/>
      <c r="NYG148" s="203"/>
      <c r="NYH148" s="203"/>
      <c r="NYI148" s="203"/>
      <c r="NYJ148" s="203"/>
      <c r="NYK148" s="203"/>
      <c r="NYL148" s="203"/>
      <c r="NYM148" s="203"/>
      <c r="NYN148" s="203"/>
      <c r="NYO148" s="203"/>
      <c r="NYP148" s="203"/>
      <c r="NYQ148" s="203"/>
      <c r="NYR148" s="203"/>
      <c r="NYS148" s="203"/>
      <c r="NYT148" s="203"/>
      <c r="NYU148" s="203"/>
      <c r="NYV148" s="203"/>
      <c r="NYW148" s="203"/>
      <c r="NYX148" s="203"/>
      <c r="NYY148" s="203"/>
      <c r="NYZ148" s="203"/>
      <c r="NZA148" s="203"/>
      <c r="NZB148" s="203"/>
      <c r="NZC148" s="203"/>
      <c r="NZD148" s="203"/>
      <c r="NZE148" s="203"/>
      <c r="NZF148" s="203"/>
      <c r="NZG148" s="203"/>
      <c r="NZH148" s="203"/>
      <c r="NZI148" s="203"/>
      <c r="NZJ148" s="203"/>
      <c r="NZK148" s="203"/>
      <c r="NZL148" s="203"/>
      <c r="NZM148" s="203"/>
      <c r="NZN148" s="203"/>
      <c r="NZO148" s="203"/>
      <c r="NZP148" s="203"/>
      <c r="NZQ148" s="203"/>
      <c r="NZR148" s="203"/>
      <c r="NZS148" s="203"/>
      <c r="NZT148" s="203"/>
      <c r="NZU148" s="203"/>
      <c r="NZV148" s="203"/>
      <c r="NZW148" s="203"/>
      <c r="NZX148" s="203"/>
      <c r="NZY148" s="203"/>
      <c r="NZZ148" s="203"/>
      <c r="OAA148" s="203"/>
      <c r="OAB148" s="203"/>
      <c r="OAC148" s="203"/>
      <c r="OAD148" s="203"/>
      <c r="OAE148" s="203"/>
      <c r="OAF148" s="203"/>
      <c r="OAG148" s="203"/>
      <c r="OAH148" s="203"/>
      <c r="OAI148" s="203"/>
      <c r="OAJ148" s="203"/>
      <c r="OAK148" s="203"/>
      <c r="OAL148" s="203"/>
      <c r="OAM148" s="203"/>
      <c r="OAN148" s="203"/>
      <c r="OAO148" s="203"/>
      <c r="OAP148" s="203"/>
      <c r="OAQ148" s="203"/>
      <c r="OAR148" s="203"/>
      <c r="OAS148" s="203"/>
      <c r="OAT148" s="203"/>
      <c r="OAU148" s="203"/>
      <c r="OAV148" s="203"/>
      <c r="OAW148" s="203"/>
      <c r="OAX148" s="203"/>
      <c r="OAY148" s="203"/>
      <c r="OAZ148" s="203"/>
      <c r="OBA148" s="203"/>
      <c r="OBB148" s="203"/>
      <c r="OBC148" s="203"/>
      <c r="OBD148" s="203"/>
      <c r="OBE148" s="203"/>
      <c r="OBF148" s="203"/>
      <c r="OBG148" s="203"/>
      <c r="OBH148" s="203"/>
      <c r="OBI148" s="203"/>
      <c r="OBJ148" s="203"/>
      <c r="OBK148" s="203"/>
      <c r="OBL148" s="203"/>
      <c r="OBM148" s="203"/>
      <c r="OBN148" s="203"/>
      <c r="OBO148" s="203"/>
      <c r="OBP148" s="203"/>
      <c r="OBQ148" s="203"/>
      <c r="OBR148" s="203"/>
      <c r="OBS148" s="203"/>
      <c r="OBT148" s="203"/>
      <c r="OBU148" s="203"/>
      <c r="OBV148" s="203"/>
      <c r="OBW148" s="203"/>
      <c r="OBX148" s="203"/>
      <c r="OBY148" s="203"/>
      <c r="OBZ148" s="203"/>
      <c r="OCA148" s="203"/>
      <c r="OCB148" s="203"/>
      <c r="OCC148" s="203"/>
      <c r="OCD148" s="203"/>
      <c r="OCE148" s="203"/>
      <c r="OCF148" s="203"/>
      <c r="OCG148" s="203"/>
      <c r="OCH148" s="203"/>
      <c r="OCI148" s="203"/>
      <c r="OCJ148" s="203"/>
      <c r="OCK148" s="203"/>
      <c r="OCL148" s="203"/>
      <c r="OCM148" s="203"/>
      <c r="OCN148" s="203"/>
      <c r="OCO148" s="203"/>
      <c r="OCP148" s="203"/>
      <c r="OCQ148" s="203"/>
      <c r="OCR148" s="203"/>
      <c r="OCS148" s="203"/>
      <c r="OCT148" s="203"/>
      <c r="OCU148" s="203"/>
      <c r="OCV148" s="203"/>
      <c r="OCW148" s="203"/>
      <c r="OCX148" s="203"/>
      <c r="OCY148" s="203"/>
      <c r="OCZ148" s="203"/>
      <c r="ODA148" s="203"/>
      <c r="ODB148" s="203"/>
      <c r="ODC148" s="203"/>
      <c r="ODD148" s="203"/>
      <c r="ODE148" s="203"/>
      <c r="ODF148" s="203"/>
      <c r="ODG148" s="203"/>
      <c r="ODH148" s="203"/>
      <c r="ODI148" s="203"/>
      <c r="ODJ148" s="203"/>
      <c r="ODK148" s="203"/>
      <c r="ODL148" s="203"/>
      <c r="ODM148" s="203"/>
      <c r="ODN148" s="203"/>
      <c r="ODO148" s="203"/>
      <c r="ODP148" s="203"/>
      <c r="ODQ148" s="203"/>
      <c r="ODR148" s="203"/>
      <c r="ODS148" s="203"/>
      <c r="ODT148" s="203"/>
      <c r="ODU148" s="203"/>
      <c r="ODV148" s="203"/>
      <c r="ODW148" s="203"/>
      <c r="ODX148" s="203"/>
      <c r="ODY148" s="203"/>
      <c r="ODZ148" s="203"/>
      <c r="OEA148" s="203"/>
      <c r="OEB148" s="203"/>
      <c r="OEC148" s="203"/>
      <c r="OED148" s="203"/>
      <c r="OEE148" s="203"/>
      <c r="OEF148" s="203"/>
      <c r="OEG148" s="203"/>
      <c r="OEH148" s="203"/>
      <c r="OEI148" s="203"/>
      <c r="OEJ148" s="203"/>
      <c r="OEK148" s="203"/>
      <c r="OEL148" s="203"/>
      <c r="OEM148" s="203"/>
      <c r="OEN148" s="203"/>
      <c r="OEO148" s="203"/>
      <c r="OEP148" s="203"/>
      <c r="OEQ148" s="203"/>
      <c r="OER148" s="203"/>
      <c r="OES148" s="203"/>
      <c r="OET148" s="203"/>
      <c r="OEU148" s="203"/>
      <c r="OEV148" s="203"/>
      <c r="OEW148" s="203"/>
      <c r="OEX148" s="203"/>
      <c r="OEY148" s="203"/>
      <c r="OEZ148" s="203"/>
      <c r="OFA148" s="203"/>
      <c r="OFB148" s="203"/>
      <c r="OFC148" s="203"/>
      <c r="OFD148" s="203"/>
      <c r="OFE148" s="203"/>
      <c r="OFF148" s="203"/>
      <c r="OFG148" s="203"/>
      <c r="OFH148" s="203"/>
      <c r="OFI148" s="203"/>
      <c r="OFJ148" s="203"/>
      <c r="OFK148" s="203"/>
      <c r="OFL148" s="203"/>
      <c r="OFM148" s="203"/>
      <c r="OFN148" s="203"/>
      <c r="OFO148" s="203"/>
      <c r="OFP148" s="203"/>
      <c r="OFQ148" s="203"/>
      <c r="OFR148" s="203"/>
      <c r="OFS148" s="203"/>
      <c r="OFT148" s="203"/>
      <c r="OFU148" s="203"/>
      <c r="OFV148" s="203"/>
      <c r="OFW148" s="203"/>
      <c r="OFX148" s="203"/>
      <c r="OFY148" s="203"/>
      <c r="OFZ148" s="203"/>
      <c r="OGA148" s="203"/>
      <c r="OGB148" s="203"/>
      <c r="OGC148" s="203"/>
      <c r="OGD148" s="203"/>
      <c r="OGE148" s="203"/>
      <c r="OGF148" s="203"/>
      <c r="OGG148" s="203"/>
      <c r="OGH148" s="203"/>
      <c r="OGI148" s="203"/>
      <c r="OGJ148" s="203"/>
      <c r="OGK148" s="203"/>
      <c r="OGL148" s="203"/>
      <c r="OGM148" s="203"/>
      <c r="OGN148" s="203"/>
      <c r="OGO148" s="203"/>
      <c r="OGP148" s="203"/>
      <c r="OGQ148" s="203"/>
      <c r="OGR148" s="203"/>
      <c r="OGS148" s="203"/>
      <c r="OGT148" s="203"/>
      <c r="OGU148" s="203"/>
      <c r="OGV148" s="203"/>
      <c r="OGW148" s="203"/>
      <c r="OGX148" s="203"/>
      <c r="OGY148" s="203"/>
      <c r="OGZ148" s="203"/>
      <c r="OHA148" s="203"/>
      <c r="OHB148" s="203"/>
      <c r="OHC148" s="203"/>
      <c r="OHD148" s="203"/>
      <c r="OHE148" s="203"/>
      <c r="OHF148" s="203"/>
      <c r="OHG148" s="203"/>
      <c r="OHH148" s="203"/>
      <c r="OHI148" s="203"/>
      <c r="OHJ148" s="203"/>
      <c r="OHK148" s="203"/>
      <c r="OHL148" s="203"/>
      <c r="OHM148" s="203"/>
      <c r="OHN148" s="203"/>
      <c r="OHO148" s="203"/>
      <c r="OHP148" s="203"/>
      <c r="OHQ148" s="203"/>
      <c r="OHR148" s="203"/>
      <c r="OHS148" s="203"/>
      <c r="OHT148" s="203"/>
      <c r="OHU148" s="203"/>
      <c r="OHV148" s="203"/>
      <c r="OHW148" s="203"/>
      <c r="OHX148" s="203"/>
      <c r="OHY148" s="203"/>
      <c r="OHZ148" s="203"/>
      <c r="OIA148" s="203"/>
      <c r="OIB148" s="203"/>
      <c r="OIC148" s="203"/>
      <c r="OID148" s="203"/>
      <c r="OIE148" s="203"/>
      <c r="OIF148" s="203"/>
      <c r="OIG148" s="203"/>
      <c r="OIH148" s="203"/>
      <c r="OII148" s="203"/>
      <c r="OIJ148" s="203"/>
      <c r="OIK148" s="203"/>
      <c r="OIL148" s="203"/>
      <c r="OIM148" s="203"/>
      <c r="OIN148" s="203"/>
      <c r="OIO148" s="203"/>
      <c r="OIP148" s="203"/>
      <c r="OIQ148" s="203"/>
      <c r="OIR148" s="203"/>
      <c r="OIS148" s="203"/>
      <c r="OIT148" s="203"/>
      <c r="OIU148" s="203"/>
      <c r="OIV148" s="203"/>
      <c r="OIW148" s="203"/>
      <c r="OIX148" s="203"/>
      <c r="OIY148" s="203"/>
      <c r="OIZ148" s="203"/>
      <c r="OJA148" s="203"/>
      <c r="OJB148" s="203"/>
      <c r="OJC148" s="203"/>
      <c r="OJD148" s="203"/>
      <c r="OJE148" s="203"/>
      <c r="OJF148" s="203"/>
      <c r="OJG148" s="203"/>
      <c r="OJH148" s="203"/>
      <c r="OJI148" s="203"/>
      <c r="OJJ148" s="203"/>
      <c r="OJK148" s="203"/>
      <c r="OJL148" s="203"/>
      <c r="OJM148" s="203"/>
      <c r="OJN148" s="203"/>
      <c r="OJO148" s="203"/>
      <c r="OJP148" s="203"/>
      <c r="OJQ148" s="203"/>
      <c r="OJR148" s="203"/>
      <c r="OJS148" s="203"/>
      <c r="OJT148" s="203"/>
      <c r="OJU148" s="203"/>
      <c r="OJV148" s="203"/>
      <c r="OJW148" s="203"/>
      <c r="OJX148" s="203"/>
      <c r="OJY148" s="203"/>
      <c r="OJZ148" s="203"/>
      <c r="OKA148" s="203"/>
      <c r="OKB148" s="203"/>
      <c r="OKC148" s="203"/>
      <c r="OKD148" s="203"/>
      <c r="OKE148" s="203"/>
      <c r="OKF148" s="203"/>
      <c r="OKG148" s="203"/>
      <c r="OKH148" s="203"/>
      <c r="OKI148" s="203"/>
      <c r="OKJ148" s="203"/>
      <c r="OKK148" s="203"/>
      <c r="OKL148" s="203"/>
      <c r="OKM148" s="203"/>
      <c r="OKN148" s="203"/>
      <c r="OKO148" s="203"/>
      <c r="OKP148" s="203"/>
      <c r="OKQ148" s="203"/>
      <c r="OKR148" s="203"/>
      <c r="OKS148" s="203"/>
      <c r="OKT148" s="203"/>
      <c r="OKU148" s="203"/>
      <c r="OKV148" s="203"/>
      <c r="OKW148" s="203"/>
      <c r="OKX148" s="203"/>
      <c r="OKY148" s="203"/>
      <c r="OKZ148" s="203"/>
      <c r="OLA148" s="203"/>
      <c r="OLB148" s="203"/>
      <c r="OLC148" s="203"/>
      <c r="OLD148" s="203"/>
      <c r="OLE148" s="203"/>
      <c r="OLF148" s="203"/>
      <c r="OLG148" s="203"/>
      <c r="OLH148" s="203"/>
      <c r="OLI148" s="203"/>
      <c r="OLJ148" s="203"/>
      <c r="OLK148" s="203"/>
      <c r="OLL148" s="203"/>
      <c r="OLM148" s="203"/>
      <c r="OLN148" s="203"/>
      <c r="OLO148" s="203"/>
      <c r="OLP148" s="203"/>
      <c r="OLQ148" s="203"/>
      <c r="OLR148" s="203"/>
      <c r="OLS148" s="203"/>
      <c r="OLT148" s="203"/>
      <c r="OLU148" s="203"/>
      <c r="OLV148" s="203"/>
      <c r="OLW148" s="203"/>
      <c r="OLX148" s="203"/>
      <c r="OLY148" s="203"/>
      <c r="OLZ148" s="203"/>
      <c r="OMA148" s="203"/>
      <c r="OMB148" s="203"/>
      <c r="OMC148" s="203"/>
      <c r="OMD148" s="203"/>
      <c r="OME148" s="203"/>
      <c r="OMF148" s="203"/>
      <c r="OMG148" s="203"/>
      <c r="OMH148" s="203"/>
      <c r="OMI148" s="203"/>
      <c r="OMJ148" s="203"/>
      <c r="OMK148" s="203"/>
      <c r="OML148" s="203"/>
      <c r="OMM148" s="203"/>
      <c r="OMN148" s="203"/>
      <c r="OMO148" s="203"/>
      <c r="OMP148" s="203"/>
      <c r="OMQ148" s="203"/>
      <c r="OMR148" s="203"/>
      <c r="OMS148" s="203"/>
      <c r="OMT148" s="203"/>
      <c r="OMU148" s="203"/>
      <c r="OMV148" s="203"/>
      <c r="OMW148" s="203"/>
      <c r="OMX148" s="203"/>
      <c r="OMY148" s="203"/>
      <c r="OMZ148" s="203"/>
      <c r="ONA148" s="203"/>
      <c r="ONB148" s="203"/>
      <c r="ONC148" s="203"/>
      <c r="OND148" s="203"/>
      <c r="ONE148" s="203"/>
      <c r="ONF148" s="203"/>
      <c r="ONG148" s="203"/>
      <c r="ONH148" s="203"/>
      <c r="ONI148" s="203"/>
      <c r="ONJ148" s="203"/>
      <c r="ONK148" s="203"/>
      <c r="ONL148" s="203"/>
      <c r="ONM148" s="203"/>
      <c r="ONN148" s="203"/>
      <c r="ONO148" s="203"/>
      <c r="ONP148" s="203"/>
      <c r="ONQ148" s="203"/>
      <c r="ONR148" s="203"/>
      <c r="ONS148" s="203"/>
      <c r="ONT148" s="203"/>
      <c r="ONU148" s="203"/>
      <c r="ONV148" s="203"/>
      <c r="ONW148" s="203"/>
      <c r="ONX148" s="203"/>
      <c r="ONY148" s="203"/>
      <c r="ONZ148" s="203"/>
      <c r="OOA148" s="203"/>
      <c r="OOB148" s="203"/>
      <c r="OOC148" s="203"/>
      <c r="OOD148" s="203"/>
      <c r="OOE148" s="203"/>
      <c r="OOF148" s="203"/>
      <c r="OOG148" s="203"/>
      <c r="OOH148" s="203"/>
      <c r="OOI148" s="203"/>
      <c r="OOJ148" s="203"/>
      <c r="OOK148" s="203"/>
      <c r="OOL148" s="203"/>
      <c r="OOM148" s="203"/>
      <c r="OON148" s="203"/>
      <c r="OOO148" s="203"/>
      <c r="OOP148" s="203"/>
      <c r="OOQ148" s="203"/>
      <c r="OOR148" s="203"/>
      <c r="OOS148" s="203"/>
      <c r="OOT148" s="203"/>
      <c r="OOU148" s="203"/>
      <c r="OOV148" s="203"/>
      <c r="OOW148" s="203"/>
      <c r="OOX148" s="203"/>
      <c r="OOY148" s="203"/>
      <c r="OOZ148" s="203"/>
      <c r="OPA148" s="203"/>
      <c r="OPB148" s="203"/>
      <c r="OPC148" s="203"/>
      <c r="OPD148" s="203"/>
      <c r="OPE148" s="203"/>
      <c r="OPF148" s="203"/>
      <c r="OPG148" s="203"/>
      <c r="OPH148" s="203"/>
      <c r="OPI148" s="203"/>
      <c r="OPJ148" s="203"/>
      <c r="OPK148" s="203"/>
      <c r="OPL148" s="203"/>
      <c r="OPM148" s="203"/>
      <c r="OPN148" s="203"/>
      <c r="OPO148" s="203"/>
      <c r="OPP148" s="203"/>
      <c r="OPQ148" s="203"/>
      <c r="OPR148" s="203"/>
      <c r="OPS148" s="203"/>
      <c r="OPT148" s="203"/>
      <c r="OPU148" s="203"/>
      <c r="OPV148" s="203"/>
      <c r="OPW148" s="203"/>
      <c r="OPX148" s="203"/>
      <c r="OPY148" s="203"/>
      <c r="OPZ148" s="203"/>
      <c r="OQA148" s="203"/>
      <c r="OQB148" s="203"/>
      <c r="OQC148" s="203"/>
      <c r="OQD148" s="203"/>
      <c r="OQE148" s="203"/>
      <c r="OQF148" s="203"/>
      <c r="OQG148" s="203"/>
      <c r="OQH148" s="203"/>
      <c r="OQI148" s="203"/>
      <c r="OQJ148" s="203"/>
      <c r="OQK148" s="203"/>
      <c r="OQL148" s="203"/>
      <c r="OQM148" s="203"/>
      <c r="OQN148" s="203"/>
      <c r="OQO148" s="203"/>
      <c r="OQP148" s="203"/>
      <c r="OQQ148" s="203"/>
      <c r="OQR148" s="203"/>
      <c r="OQS148" s="203"/>
      <c r="OQT148" s="203"/>
      <c r="OQU148" s="203"/>
      <c r="OQV148" s="203"/>
      <c r="OQW148" s="203"/>
      <c r="OQX148" s="203"/>
      <c r="OQY148" s="203"/>
      <c r="OQZ148" s="203"/>
      <c r="ORA148" s="203"/>
      <c r="ORB148" s="203"/>
      <c r="ORC148" s="203"/>
      <c r="ORD148" s="203"/>
      <c r="ORE148" s="203"/>
      <c r="ORF148" s="203"/>
      <c r="ORG148" s="203"/>
      <c r="ORH148" s="203"/>
      <c r="ORI148" s="203"/>
      <c r="ORJ148" s="203"/>
      <c r="ORK148" s="203"/>
      <c r="ORL148" s="203"/>
      <c r="ORM148" s="203"/>
      <c r="ORN148" s="203"/>
      <c r="ORO148" s="203"/>
      <c r="ORP148" s="203"/>
      <c r="ORQ148" s="203"/>
      <c r="ORR148" s="203"/>
      <c r="ORS148" s="203"/>
      <c r="ORT148" s="203"/>
      <c r="ORU148" s="203"/>
      <c r="ORV148" s="203"/>
      <c r="ORW148" s="203"/>
      <c r="ORX148" s="203"/>
      <c r="ORY148" s="203"/>
      <c r="ORZ148" s="203"/>
      <c r="OSA148" s="203"/>
      <c r="OSB148" s="203"/>
      <c r="OSC148" s="203"/>
      <c r="OSD148" s="203"/>
      <c r="OSE148" s="203"/>
      <c r="OSF148" s="203"/>
      <c r="OSG148" s="203"/>
      <c r="OSH148" s="203"/>
      <c r="OSI148" s="203"/>
      <c r="OSJ148" s="203"/>
      <c r="OSK148" s="203"/>
      <c r="OSL148" s="203"/>
      <c r="OSM148" s="203"/>
      <c r="OSN148" s="203"/>
      <c r="OSO148" s="203"/>
      <c r="OSP148" s="203"/>
      <c r="OSQ148" s="203"/>
      <c r="OSR148" s="203"/>
      <c r="OSS148" s="203"/>
      <c r="OST148" s="203"/>
      <c r="OSU148" s="203"/>
      <c r="OSV148" s="203"/>
      <c r="OSW148" s="203"/>
      <c r="OSX148" s="203"/>
      <c r="OSY148" s="203"/>
      <c r="OSZ148" s="203"/>
      <c r="OTA148" s="203"/>
      <c r="OTB148" s="203"/>
      <c r="OTC148" s="203"/>
      <c r="OTD148" s="203"/>
      <c r="OTE148" s="203"/>
      <c r="OTF148" s="203"/>
      <c r="OTG148" s="203"/>
      <c r="OTH148" s="203"/>
      <c r="OTI148" s="203"/>
      <c r="OTJ148" s="203"/>
      <c r="OTK148" s="203"/>
      <c r="OTL148" s="203"/>
      <c r="OTM148" s="203"/>
      <c r="OTN148" s="203"/>
      <c r="OTO148" s="203"/>
      <c r="OTP148" s="203"/>
      <c r="OTQ148" s="203"/>
      <c r="OTR148" s="203"/>
      <c r="OTS148" s="203"/>
      <c r="OTT148" s="203"/>
      <c r="OTU148" s="203"/>
      <c r="OTV148" s="203"/>
      <c r="OTW148" s="203"/>
      <c r="OTX148" s="203"/>
      <c r="OTY148" s="203"/>
      <c r="OTZ148" s="203"/>
      <c r="OUA148" s="203"/>
      <c r="OUB148" s="203"/>
      <c r="OUC148" s="203"/>
      <c r="OUD148" s="203"/>
      <c r="OUE148" s="203"/>
      <c r="OUF148" s="203"/>
      <c r="OUG148" s="203"/>
      <c r="OUH148" s="203"/>
      <c r="OUI148" s="203"/>
      <c r="OUJ148" s="203"/>
      <c r="OUK148" s="203"/>
      <c r="OUL148" s="203"/>
      <c r="OUM148" s="203"/>
      <c r="OUN148" s="203"/>
      <c r="OUO148" s="203"/>
      <c r="OUP148" s="203"/>
      <c r="OUQ148" s="203"/>
      <c r="OUR148" s="203"/>
      <c r="OUS148" s="203"/>
      <c r="OUT148" s="203"/>
      <c r="OUU148" s="203"/>
      <c r="OUV148" s="203"/>
      <c r="OUW148" s="203"/>
      <c r="OUX148" s="203"/>
      <c r="OUY148" s="203"/>
      <c r="OUZ148" s="203"/>
      <c r="OVA148" s="203"/>
      <c r="OVB148" s="203"/>
      <c r="OVC148" s="203"/>
      <c r="OVD148" s="203"/>
      <c r="OVE148" s="203"/>
      <c r="OVF148" s="203"/>
      <c r="OVG148" s="203"/>
      <c r="OVH148" s="203"/>
      <c r="OVI148" s="203"/>
      <c r="OVJ148" s="203"/>
      <c r="OVK148" s="203"/>
      <c r="OVL148" s="203"/>
      <c r="OVM148" s="203"/>
      <c r="OVN148" s="203"/>
      <c r="OVO148" s="203"/>
      <c r="OVP148" s="203"/>
      <c r="OVQ148" s="203"/>
      <c r="OVR148" s="203"/>
      <c r="OVS148" s="203"/>
      <c r="OVT148" s="203"/>
      <c r="OVU148" s="203"/>
      <c r="OVV148" s="203"/>
      <c r="OVW148" s="203"/>
      <c r="OVX148" s="203"/>
      <c r="OVY148" s="203"/>
      <c r="OVZ148" s="203"/>
      <c r="OWA148" s="203"/>
      <c r="OWB148" s="203"/>
      <c r="OWC148" s="203"/>
      <c r="OWD148" s="203"/>
      <c r="OWE148" s="203"/>
      <c r="OWF148" s="203"/>
      <c r="OWG148" s="203"/>
      <c r="OWH148" s="203"/>
      <c r="OWI148" s="203"/>
      <c r="OWJ148" s="203"/>
      <c r="OWK148" s="203"/>
      <c r="OWL148" s="203"/>
      <c r="OWM148" s="203"/>
      <c r="OWN148" s="203"/>
      <c r="OWO148" s="203"/>
      <c r="OWP148" s="203"/>
      <c r="OWQ148" s="203"/>
      <c r="OWR148" s="203"/>
      <c r="OWS148" s="203"/>
      <c r="OWT148" s="203"/>
      <c r="OWU148" s="203"/>
      <c r="OWV148" s="203"/>
      <c r="OWW148" s="203"/>
      <c r="OWX148" s="203"/>
      <c r="OWY148" s="203"/>
      <c r="OWZ148" s="203"/>
      <c r="OXA148" s="203"/>
      <c r="OXB148" s="203"/>
      <c r="OXC148" s="203"/>
      <c r="OXD148" s="203"/>
      <c r="OXE148" s="203"/>
      <c r="OXF148" s="203"/>
      <c r="OXG148" s="203"/>
      <c r="OXH148" s="203"/>
      <c r="OXI148" s="203"/>
      <c r="OXJ148" s="203"/>
      <c r="OXK148" s="203"/>
      <c r="OXL148" s="203"/>
      <c r="OXM148" s="203"/>
      <c r="OXN148" s="203"/>
      <c r="OXO148" s="203"/>
      <c r="OXP148" s="203"/>
      <c r="OXQ148" s="203"/>
      <c r="OXR148" s="203"/>
      <c r="OXS148" s="203"/>
      <c r="OXT148" s="203"/>
      <c r="OXU148" s="203"/>
      <c r="OXV148" s="203"/>
      <c r="OXW148" s="203"/>
      <c r="OXX148" s="203"/>
      <c r="OXY148" s="203"/>
      <c r="OXZ148" s="203"/>
      <c r="OYA148" s="203"/>
      <c r="OYB148" s="203"/>
      <c r="OYC148" s="203"/>
      <c r="OYD148" s="203"/>
      <c r="OYE148" s="203"/>
      <c r="OYF148" s="203"/>
      <c r="OYG148" s="203"/>
      <c r="OYH148" s="203"/>
      <c r="OYI148" s="203"/>
      <c r="OYJ148" s="203"/>
      <c r="OYK148" s="203"/>
      <c r="OYL148" s="203"/>
      <c r="OYM148" s="203"/>
      <c r="OYN148" s="203"/>
      <c r="OYO148" s="203"/>
      <c r="OYP148" s="203"/>
      <c r="OYQ148" s="203"/>
      <c r="OYR148" s="203"/>
      <c r="OYS148" s="203"/>
      <c r="OYT148" s="203"/>
      <c r="OYU148" s="203"/>
      <c r="OYV148" s="203"/>
      <c r="OYW148" s="203"/>
      <c r="OYX148" s="203"/>
      <c r="OYY148" s="203"/>
      <c r="OYZ148" s="203"/>
      <c r="OZA148" s="203"/>
      <c r="OZB148" s="203"/>
      <c r="OZC148" s="203"/>
      <c r="OZD148" s="203"/>
      <c r="OZE148" s="203"/>
      <c r="OZF148" s="203"/>
      <c r="OZG148" s="203"/>
      <c r="OZH148" s="203"/>
      <c r="OZI148" s="203"/>
      <c r="OZJ148" s="203"/>
      <c r="OZK148" s="203"/>
      <c r="OZL148" s="203"/>
      <c r="OZM148" s="203"/>
      <c r="OZN148" s="203"/>
      <c r="OZO148" s="203"/>
      <c r="OZP148" s="203"/>
      <c r="OZQ148" s="203"/>
      <c r="OZR148" s="203"/>
      <c r="OZS148" s="203"/>
      <c r="OZT148" s="203"/>
      <c r="OZU148" s="203"/>
      <c r="OZV148" s="203"/>
      <c r="OZW148" s="203"/>
      <c r="OZX148" s="203"/>
      <c r="OZY148" s="203"/>
      <c r="OZZ148" s="203"/>
      <c r="PAA148" s="203"/>
      <c r="PAB148" s="203"/>
      <c r="PAC148" s="203"/>
      <c r="PAD148" s="203"/>
      <c r="PAE148" s="203"/>
      <c r="PAF148" s="203"/>
      <c r="PAG148" s="203"/>
      <c r="PAH148" s="203"/>
      <c r="PAI148" s="203"/>
      <c r="PAJ148" s="203"/>
      <c r="PAK148" s="203"/>
      <c r="PAL148" s="203"/>
      <c r="PAM148" s="203"/>
      <c r="PAN148" s="203"/>
      <c r="PAO148" s="203"/>
      <c r="PAP148" s="203"/>
      <c r="PAQ148" s="203"/>
      <c r="PAR148" s="203"/>
      <c r="PAS148" s="203"/>
      <c r="PAT148" s="203"/>
      <c r="PAU148" s="203"/>
      <c r="PAV148" s="203"/>
      <c r="PAW148" s="203"/>
      <c r="PAX148" s="203"/>
      <c r="PAY148" s="203"/>
      <c r="PAZ148" s="203"/>
      <c r="PBA148" s="203"/>
      <c r="PBB148" s="203"/>
      <c r="PBC148" s="203"/>
      <c r="PBD148" s="203"/>
      <c r="PBE148" s="203"/>
      <c r="PBF148" s="203"/>
      <c r="PBG148" s="203"/>
      <c r="PBH148" s="203"/>
      <c r="PBI148" s="203"/>
      <c r="PBJ148" s="203"/>
      <c r="PBK148" s="203"/>
      <c r="PBL148" s="203"/>
      <c r="PBM148" s="203"/>
      <c r="PBN148" s="203"/>
      <c r="PBO148" s="203"/>
      <c r="PBP148" s="203"/>
      <c r="PBQ148" s="203"/>
      <c r="PBR148" s="203"/>
      <c r="PBS148" s="203"/>
      <c r="PBT148" s="203"/>
      <c r="PBU148" s="203"/>
      <c r="PBV148" s="203"/>
      <c r="PBW148" s="203"/>
      <c r="PBX148" s="203"/>
      <c r="PBY148" s="203"/>
      <c r="PBZ148" s="203"/>
      <c r="PCA148" s="203"/>
      <c r="PCB148" s="203"/>
      <c r="PCC148" s="203"/>
      <c r="PCD148" s="203"/>
      <c r="PCE148" s="203"/>
      <c r="PCF148" s="203"/>
      <c r="PCG148" s="203"/>
      <c r="PCH148" s="203"/>
      <c r="PCI148" s="203"/>
      <c r="PCJ148" s="203"/>
      <c r="PCK148" s="203"/>
      <c r="PCL148" s="203"/>
      <c r="PCM148" s="203"/>
      <c r="PCN148" s="203"/>
      <c r="PCO148" s="203"/>
      <c r="PCP148" s="203"/>
      <c r="PCQ148" s="203"/>
      <c r="PCR148" s="203"/>
      <c r="PCS148" s="203"/>
      <c r="PCT148" s="203"/>
      <c r="PCU148" s="203"/>
      <c r="PCV148" s="203"/>
      <c r="PCW148" s="203"/>
      <c r="PCX148" s="203"/>
      <c r="PCY148" s="203"/>
      <c r="PCZ148" s="203"/>
      <c r="PDA148" s="203"/>
      <c r="PDB148" s="203"/>
      <c r="PDC148" s="203"/>
      <c r="PDD148" s="203"/>
      <c r="PDE148" s="203"/>
      <c r="PDF148" s="203"/>
      <c r="PDG148" s="203"/>
      <c r="PDH148" s="203"/>
      <c r="PDI148" s="203"/>
      <c r="PDJ148" s="203"/>
      <c r="PDK148" s="203"/>
      <c r="PDL148" s="203"/>
      <c r="PDM148" s="203"/>
      <c r="PDN148" s="203"/>
      <c r="PDO148" s="203"/>
      <c r="PDP148" s="203"/>
      <c r="PDQ148" s="203"/>
      <c r="PDR148" s="203"/>
      <c r="PDS148" s="203"/>
      <c r="PDT148" s="203"/>
      <c r="PDU148" s="203"/>
      <c r="PDV148" s="203"/>
      <c r="PDW148" s="203"/>
      <c r="PDX148" s="203"/>
      <c r="PDY148" s="203"/>
      <c r="PDZ148" s="203"/>
      <c r="PEA148" s="203"/>
      <c r="PEB148" s="203"/>
      <c r="PEC148" s="203"/>
      <c r="PED148" s="203"/>
      <c r="PEE148" s="203"/>
      <c r="PEF148" s="203"/>
      <c r="PEG148" s="203"/>
      <c r="PEH148" s="203"/>
      <c r="PEI148" s="203"/>
      <c r="PEJ148" s="203"/>
      <c r="PEK148" s="203"/>
      <c r="PEL148" s="203"/>
      <c r="PEM148" s="203"/>
      <c r="PEN148" s="203"/>
      <c r="PEO148" s="203"/>
      <c r="PEP148" s="203"/>
      <c r="PEQ148" s="203"/>
      <c r="PER148" s="203"/>
      <c r="PES148" s="203"/>
      <c r="PET148" s="203"/>
      <c r="PEU148" s="203"/>
      <c r="PEV148" s="203"/>
      <c r="PEW148" s="203"/>
      <c r="PEX148" s="203"/>
      <c r="PEY148" s="203"/>
      <c r="PEZ148" s="203"/>
      <c r="PFA148" s="203"/>
      <c r="PFB148" s="203"/>
      <c r="PFC148" s="203"/>
      <c r="PFD148" s="203"/>
      <c r="PFE148" s="203"/>
      <c r="PFF148" s="203"/>
      <c r="PFG148" s="203"/>
      <c r="PFH148" s="203"/>
      <c r="PFI148" s="203"/>
      <c r="PFJ148" s="203"/>
      <c r="PFK148" s="203"/>
      <c r="PFL148" s="203"/>
      <c r="PFM148" s="203"/>
      <c r="PFN148" s="203"/>
      <c r="PFO148" s="203"/>
      <c r="PFP148" s="203"/>
      <c r="PFQ148" s="203"/>
      <c r="PFR148" s="203"/>
      <c r="PFS148" s="203"/>
      <c r="PFT148" s="203"/>
      <c r="PFU148" s="203"/>
      <c r="PFV148" s="203"/>
      <c r="PFW148" s="203"/>
      <c r="PFX148" s="203"/>
      <c r="PFY148" s="203"/>
      <c r="PFZ148" s="203"/>
      <c r="PGA148" s="203"/>
      <c r="PGB148" s="203"/>
      <c r="PGC148" s="203"/>
      <c r="PGD148" s="203"/>
      <c r="PGE148" s="203"/>
      <c r="PGF148" s="203"/>
      <c r="PGG148" s="203"/>
      <c r="PGH148" s="203"/>
      <c r="PGI148" s="203"/>
      <c r="PGJ148" s="203"/>
      <c r="PGK148" s="203"/>
      <c r="PGL148" s="203"/>
      <c r="PGM148" s="203"/>
      <c r="PGN148" s="203"/>
      <c r="PGO148" s="203"/>
      <c r="PGP148" s="203"/>
      <c r="PGQ148" s="203"/>
      <c r="PGR148" s="203"/>
      <c r="PGS148" s="203"/>
      <c r="PGT148" s="203"/>
      <c r="PGU148" s="203"/>
      <c r="PGV148" s="203"/>
      <c r="PGW148" s="203"/>
      <c r="PGX148" s="203"/>
      <c r="PGY148" s="203"/>
      <c r="PGZ148" s="203"/>
      <c r="PHA148" s="203"/>
      <c r="PHB148" s="203"/>
      <c r="PHC148" s="203"/>
      <c r="PHD148" s="203"/>
      <c r="PHE148" s="203"/>
      <c r="PHF148" s="203"/>
      <c r="PHG148" s="203"/>
      <c r="PHH148" s="203"/>
      <c r="PHI148" s="203"/>
      <c r="PHJ148" s="203"/>
      <c r="PHK148" s="203"/>
      <c r="PHL148" s="203"/>
      <c r="PHM148" s="203"/>
      <c r="PHN148" s="203"/>
      <c r="PHO148" s="203"/>
      <c r="PHP148" s="203"/>
      <c r="PHQ148" s="203"/>
      <c r="PHR148" s="203"/>
      <c r="PHS148" s="203"/>
      <c r="PHT148" s="203"/>
      <c r="PHU148" s="203"/>
      <c r="PHV148" s="203"/>
      <c r="PHW148" s="203"/>
      <c r="PHX148" s="203"/>
      <c r="PHY148" s="203"/>
      <c r="PHZ148" s="203"/>
      <c r="PIA148" s="203"/>
      <c r="PIB148" s="203"/>
      <c r="PIC148" s="203"/>
      <c r="PID148" s="203"/>
      <c r="PIE148" s="203"/>
      <c r="PIF148" s="203"/>
      <c r="PIG148" s="203"/>
      <c r="PIH148" s="203"/>
      <c r="PII148" s="203"/>
      <c r="PIJ148" s="203"/>
      <c r="PIK148" s="203"/>
      <c r="PIL148" s="203"/>
      <c r="PIM148" s="203"/>
      <c r="PIN148" s="203"/>
      <c r="PIO148" s="203"/>
      <c r="PIP148" s="203"/>
      <c r="PIQ148" s="203"/>
      <c r="PIR148" s="203"/>
      <c r="PIS148" s="203"/>
      <c r="PIT148" s="203"/>
      <c r="PIU148" s="203"/>
      <c r="PIV148" s="203"/>
      <c r="PIW148" s="203"/>
      <c r="PIX148" s="203"/>
      <c r="PIY148" s="203"/>
      <c r="PIZ148" s="203"/>
      <c r="PJA148" s="203"/>
      <c r="PJB148" s="203"/>
      <c r="PJC148" s="203"/>
      <c r="PJD148" s="203"/>
      <c r="PJE148" s="203"/>
      <c r="PJF148" s="203"/>
      <c r="PJG148" s="203"/>
      <c r="PJH148" s="203"/>
      <c r="PJI148" s="203"/>
      <c r="PJJ148" s="203"/>
      <c r="PJK148" s="203"/>
      <c r="PJL148" s="203"/>
      <c r="PJM148" s="203"/>
      <c r="PJN148" s="203"/>
      <c r="PJO148" s="203"/>
      <c r="PJP148" s="203"/>
      <c r="PJQ148" s="203"/>
      <c r="PJR148" s="203"/>
      <c r="PJS148" s="203"/>
      <c r="PJT148" s="203"/>
      <c r="PJU148" s="203"/>
      <c r="PJV148" s="203"/>
      <c r="PJW148" s="203"/>
      <c r="PJX148" s="203"/>
      <c r="PJY148" s="203"/>
      <c r="PJZ148" s="203"/>
      <c r="PKA148" s="203"/>
      <c r="PKB148" s="203"/>
      <c r="PKC148" s="203"/>
      <c r="PKD148" s="203"/>
      <c r="PKE148" s="203"/>
      <c r="PKF148" s="203"/>
      <c r="PKG148" s="203"/>
      <c r="PKH148" s="203"/>
      <c r="PKI148" s="203"/>
      <c r="PKJ148" s="203"/>
      <c r="PKK148" s="203"/>
      <c r="PKL148" s="203"/>
      <c r="PKM148" s="203"/>
      <c r="PKN148" s="203"/>
      <c r="PKO148" s="203"/>
      <c r="PKP148" s="203"/>
      <c r="PKQ148" s="203"/>
      <c r="PKR148" s="203"/>
      <c r="PKS148" s="203"/>
      <c r="PKT148" s="203"/>
      <c r="PKU148" s="203"/>
      <c r="PKV148" s="203"/>
      <c r="PKW148" s="203"/>
      <c r="PKX148" s="203"/>
      <c r="PKY148" s="203"/>
      <c r="PKZ148" s="203"/>
      <c r="PLA148" s="203"/>
      <c r="PLB148" s="203"/>
      <c r="PLC148" s="203"/>
      <c r="PLD148" s="203"/>
      <c r="PLE148" s="203"/>
      <c r="PLF148" s="203"/>
      <c r="PLG148" s="203"/>
      <c r="PLH148" s="203"/>
      <c r="PLI148" s="203"/>
      <c r="PLJ148" s="203"/>
      <c r="PLK148" s="203"/>
      <c r="PLL148" s="203"/>
      <c r="PLM148" s="203"/>
      <c r="PLN148" s="203"/>
      <c r="PLO148" s="203"/>
      <c r="PLP148" s="203"/>
      <c r="PLQ148" s="203"/>
      <c r="PLR148" s="203"/>
      <c r="PLS148" s="203"/>
      <c r="PLT148" s="203"/>
      <c r="PLU148" s="203"/>
      <c r="PLV148" s="203"/>
      <c r="PLW148" s="203"/>
      <c r="PLX148" s="203"/>
      <c r="PLY148" s="203"/>
      <c r="PLZ148" s="203"/>
      <c r="PMA148" s="203"/>
      <c r="PMB148" s="203"/>
      <c r="PMC148" s="203"/>
      <c r="PMD148" s="203"/>
      <c r="PME148" s="203"/>
      <c r="PMF148" s="203"/>
      <c r="PMG148" s="203"/>
      <c r="PMH148" s="203"/>
      <c r="PMI148" s="203"/>
      <c r="PMJ148" s="203"/>
      <c r="PMK148" s="203"/>
      <c r="PML148" s="203"/>
      <c r="PMM148" s="203"/>
      <c r="PMN148" s="203"/>
      <c r="PMO148" s="203"/>
      <c r="PMP148" s="203"/>
      <c r="PMQ148" s="203"/>
      <c r="PMR148" s="203"/>
      <c r="PMS148" s="203"/>
      <c r="PMT148" s="203"/>
      <c r="PMU148" s="203"/>
      <c r="PMV148" s="203"/>
      <c r="PMW148" s="203"/>
      <c r="PMX148" s="203"/>
      <c r="PMY148" s="203"/>
      <c r="PMZ148" s="203"/>
      <c r="PNA148" s="203"/>
      <c r="PNB148" s="203"/>
      <c r="PNC148" s="203"/>
      <c r="PND148" s="203"/>
      <c r="PNE148" s="203"/>
      <c r="PNF148" s="203"/>
      <c r="PNG148" s="203"/>
      <c r="PNH148" s="203"/>
      <c r="PNI148" s="203"/>
      <c r="PNJ148" s="203"/>
      <c r="PNK148" s="203"/>
      <c r="PNL148" s="203"/>
      <c r="PNM148" s="203"/>
      <c r="PNN148" s="203"/>
      <c r="PNO148" s="203"/>
      <c r="PNP148" s="203"/>
      <c r="PNQ148" s="203"/>
      <c r="PNR148" s="203"/>
      <c r="PNS148" s="203"/>
      <c r="PNT148" s="203"/>
      <c r="PNU148" s="203"/>
      <c r="PNV148" s="203"/>
      <c r="PNW148" s="203"/>
      <c r="PNX148" s="203"/>
      <c r="PNY148" s="203"/>
      <c r="PNZ148" s="203"/>
      <c r="POA148" s="203"/>
      <c r="POB148" s="203"/>
      <c r="POC148" s="203"/>
      <c r="POD148" s="203"/>
      <c r="POE148" s="203"/>
      <c r="POF148" s="203"/>
      <c r="POG148" s="203"/>
      <c r="POH148" s="203"/>
      <c r="POI148" s="203"/>
      <c r="POJ148" s="203"/>
      <c r="POK148" s="203"/>
      <c r="POL148" s="203"/>
      <c r="POM148" s="203"/>
      <c r="PON148" s="203"/>
      <c r="POO148" s="203"/>
      <c r="POP148" s="203"/>
      <c r="POQ148" s="203"/>
      <c r="POR148" s="203"/>
      <c r="POS148" s="203"/>
      <c r="POT148" s="203"/>
      <c r="POU148" s="203"/>
      <c r="POV148" s="203"/>
      <c r="POW148" s="203"/>
      <c r="POX148" s="203"/>
      <c r="POY148" s="203"/>
      <c r="POZ148" s="203"/>
      <c r="PPA148" s="203"/>
      <c r="PPB148" s="203"/>
      <c r="PPC148" s="203"/>
      <c r="PPD148" s="203"/>
      <c r="PPE148" s="203"/>
      <c r="PPF148" s="203"/>
      <c r="PPG148" s="203"/>
      <c r="PPH148" s="203"/>
      <c r="PPI148" s="203"/>
      <c r="PPJ148" s="203"/>
      <c r="PPK148" s="203"/>
      <c r="PPL148" s="203"/>
      <c r="PPM148" s="203"/>
      <c r="PPN148" s="203"/>
      <c r="PPO148" s="203"/>
      <c r="PPP148" s="203"/>
      <c r="PPQ148" s="203"/>
      <c r="PPR148" s="203"/>
      <c r="PPS148" s="203"/>
      <c r="PPT148" s="203"/>
      <c r="PPU148" s="203"/>
      <c r="PPV148" s="203"/>
      <c r="PPW148" s="203"/>
      <c r="PPX148" s="203"/>
      <c r="PPY148" s="203"/>
      <c r="PPZ148" s="203"/>
      <c r="PQA148" s="203"/>
      <c r="PQB148" s="203"/>
      <c r="PQC148" s="203"/>
      <c r="PQD148" s="203"/>
      <c r="PQE148" s="203"/>
      <c r="PQF148" s="203"/>
      <c r="PQG148" s="203"/>
      <c r="PQH148" s="203"/>
      <c r="PQI148" s="203"/>
      <c r="PQJ148" s="203"/>
      <c r="PQK148" s="203"/>
      <c r="PQL148" s="203"/>
      <c r="PQM148" s="203"/>
      <c r="PQN148" s="203"/>
      <c r="PQO148" s="203"/>
      <c r="PQP148" s="203"/>
      <c r="PQQ148" s="203"/>
      <c r="PQR148" s="203"/>
      <c r="PQS148" s="203"/>
      <c r="PQT148" s="203"/>
      <c r="PQU148" s="203"/>
      <c r="PQV148" s="203"/>
      <c r="PQW148" s="203"/>
      <c r="PQX148" s="203"/>
      <c r="PQY148" s="203"/>
      <c r="PQZ148" s="203"/>
      <c r="PRA148" s="203"/>
      <c r="PRB148" s="203"/>
      <c r="PRC148" s="203"/>
      <c r="PRD148" s="203"/>
      <c r="PRE148" s="203"/>
      <c r="PRF148" s="203"/>
      <c r="PRG148" s="203"/>
      <c r="PRH148" s="203"/>
      <c r="PRI148" s="203"/>
      <c r="PRJ148" s="203"/>
      <c r="PRK148" s="203"/>
      <c r="PRL148" s="203"/>
      <c r="PRM148" s="203"/>
      <c r="PRN148" s="203"/>
      <c r="PRO148" s="203"/>
      <c r="PRP148" s="203"/>
      <c r="PRQ148" s="203"/>
      <c r="PRR148" s="203"/>
      <c r="PRS148" s="203"/>
      <c r="PRT148" s="203"/>
      <c r="PRU148" s="203"/>
      <c r="PRV148" s="203"/>
      <c r="PRW148" s="203"/>
      <c r="PRX148" s="203"/>
      <c r="PRY148" s="203"/>
      <c r="PRZ148" s="203"/>
      <c r="PSA148" s="203"/>
      <c r="PSB148" s="203"/>
      <c r="PSC148" s="203"/>
      <c r="PSD148" s="203"/>
      <c r="PSE148" s="203"/>
      <c r="PSF148" s="203"/>
      <c r="PSG148" s="203"/>
      <c r="PSH148" s="203"/>
      <c r="PSI148" s="203"/>
      <c r="PSJ148" s="203"/>
      <c r="PSK148" s="203"/>
      <c r="PSL148" s="203"/>
      <c r="PSM148" s="203"/>
      <c r="PSN148" s="203"/>
      <c r="PSO148" s="203"/>
      <c r="PSP148" s="203"/>
      <c r="PSQ148" s="203"/>
      <c r="PSR148" s="203"/>
      <c r="PSS148" s="203"/>
      <c r="PST148" s="203"/>
      <c r="PSU148" s="203"/>
      <c r="PSV148" s="203"/>
      <c r="PSW148" s="203"/>
      <c r="PSX148" s="203"/>
      <c r="PSY148" s="203"/>
      <c r="PSZ148" s="203"/>
      <c r="PTA148" s="203"/>
      <c r="PTB148" s="203"/>
      <c r="PTC148" s="203"/>
      <c r="PTD148" s="203"/>
      <c r="PTE148" s="203"/>
      <c r="PTF148" s="203"/>
      <c r="PTG148" s="203"/>
      <c r="PTH148" s="203"/>
      <c r="PTI148" s="203"/>
      <c r="PTJ148" s="203"/>
      <c r="PTK148" s="203"/>
      <c r="PTL148" s="203"/>
      <c r="PTM148" s="203"/>
      <c r="PTN148" s="203"/>
      <c r="PTO148" s="203"/>
      <c r="PTP148" s="203"/>
      <c r="PTQ148" s="203"/>
      <c r="PTR148" s="203"/>
      <c r="PTS148" s="203"/>
      <c r="PTT148" s="203"/>
      <c r="PTU148" s="203"/>
      <c r="PTV148" s="203"/>
      <c r="PTW148" s="203"/>
      <c r="PTX148" s="203"/>
      <c r="PTY148" s="203"/>
      <c r="PTZ148" s="203"/>
      <c r="PUA148" s="203"/>
      <c r="PUB148" s="203"/>
      <c r="PUC148" s="203"/>
      <c r="PUD148" s="203"/>
      <c r="PUE148" s="203"/>
      <c r="PUF148" s="203"/>
      <c r="PUG148" s="203"/>
      <c r="PUH148" s="203"/>
      <c r="PUI148" s="203"/>
      <c r="PUJ148" s="203"/>
      <c r="PUK148" s="203"/>
      <c r="PUL148" s="203"/>
      <c r="PUM148" s="203"/>
      <c r="PUN148" s="203"/>
      <c r="PUO148" s="203"/>
      <c r="PUP148" s="203"/>
      <c r="PUQ148" s="203"/>
      <c r="PUR148" s="203"/>
      <c r="PUS148" s="203"/>
      <c r="PUT148" s="203"/>
      <c r="PUU148" s="203"/>
      <c r="PUV148" s="203"/>
      <c r="PUW148" s="203"/>
      <c r="PUX148" s="203"/>
      <c r="PUY148" s="203"/>
      <c r="PUZ148" s="203"/>
      <c r="PVA148" s="203"/>
      <c r="PVB148" s="203"/>
      <c r="PVC148" s="203"/>
      <c r="PVD148" s="203"/>
      <c r="PVE148" s="203"/>
      <c r="PVF148" s="203"/>
      <c r="PVG148" s="203"/>
      <c r="PVH148" s="203"/>
      <c r="PVI148" s="203"/>
      <c r="PVJ148" s="203"/>
      <c r="PVK148" s="203"/>
      <c r="PVL148" s="203"/>
      <c r="PVM148" s="203"/>
      <c r="PVN148" s="203"/>
      <c r="PVO148" s="203"/>
      <c r="PVP148" s="203"/>
      <c r="PVQ148" s="203"/>
      <c r="PVR148" s="203"/>
      <c r="PVS148" s="203"/>
      <c r="PVT148" s="203"/>
      <c r="PVU148" s="203"/>
      <c r="PVV148" s="203"/>
      <c r="PVW148" s="203"/>
      <c r="PVX148" s="203"/>
      <c r="PVY148" s="203"/>
      <c r="PVZ148" s="203"/>
      <c r="PWA148" s="203"/>
      <c r="PWB148" s="203"/>
      <c r="PWC148" s="203"/>
      <c r="PWD148" s="203"/>
      <c r="PWE148" s="203"/>
      <c r="PWF148" s="203"/>
      <c r="PWG148" s="203"/>
      <c r="PWH148" s="203"/>
      <c r="PWI148" s="203"/>
      <c r="PWJ148" s="203"/>
      <c r="PWK148" s="203"/>
      <c r="PWL148" s="203"/>
      <c r="PWM148" s="203"/>
      <c r="PWN148" s="203"/>
      <c r="PWO148" s="203"/>
      <c r="PWP148" s="203"/>
      <c r="PWQ148" s="203"/>
      <c r="PWR148" s="203"/>
      <c r="PWS148" s="203"/>
      <c r="PWT148" s="203"/>
      <c r="PWU148" s="203"/>
      <c r="PWV148" s="203"/>
      <c r="PWW148" s="203"/>
      <c r="PWX148" s="203"/>
      <c r="PWY148" s="203"/>
      <c r="PWZ148" s="203"/>
      <c r="PXA148" s="203"/>
      <c r="PXB148" s="203"/>
      <c r="PXC148" s="203"/>
      <c r="PXD148" s="203"/>
      <c r="PXE148" s="203"/>
      <c r="PXF148" s="203"/>
      <c r="PXG148" s="203"/>
      <c r="PXH148" s="203"/>
      <c r="PXI148" s="203"/>
      <c r="PXJ148" s="203"/>
      <c r="PXK148" s="203"/>
      <c r="PXL148" s="203"/>
      <c r="PXM148" s="203"/>
      <c r="PXN148" s="203"/>
      <c r="PXO148" s="203"/>
      <c r="PXP148" s="203"/>
      <c r="PXQ148" s="203"/>
      <c r="PXR148" s="203"/>
      <c r="PXS148" s="203"/>
      <c r="PXT148" s="203"/>
      <c r="PXU148" s="203"/>
      <c r="PXV148" s="203"/>
      <c r="PXW148" s="203"/>
      <c r="PXX148" s="203"/>
      <c r="PXY148" s="203"/>
      <c r="PXZ148" s="203"/>
      <c r="PYA148" s="203"/>
      <c r="PYB148" s="203"/>
      <c r="PYC148" s="203"/>
      <c r="PYD148" s="203"/>
      <c r="PYE148" s="203"/>
      <c r="PYF148" s="203"/>
      <c r="PYG148" s="203"/>
      <c r="PYH148" s="203"/>
      <c r="PYI148" s="203"/>
      <c r="PYJ148" s="203"/>
      <c r="PYK148" s="203"/>
      <c r="PYL148" s="203"/>
      <c r="PYM148" s="203"/>
      <c r="PYN148" s="203"/>
      <c r="PYO148" s="203"/>
      <c r="PYP148" s="203"/>
      <c r="PYQ148" s="203"/>
      <c r="PYR148" s="203"/>
      <c r="PYS148" s="203"/>
      <c r="PYT148" s="203"/>
      <c r="PYU148" s="203"/>
      <c r="PYV148" s="203"/>
      <c r="PYW148" s="203"/>
      <c r="PYX148" s="203"/>
      <c r="PYY148" s="203"/>
      <c r="PYZ148" s="203"/>
      <c r="PZA148" s="203"/>
      <c r="PZB148" s="203"/>
      <c r="PZC148" s="203"/>
      <c r="PZD148" s="203"/>
      <c r="PZE148" s="203"/>
      <c r="PZF148" s="203"/>
      <c r="PZG148" s="203"/>
      <c r="PZH148" s="203"/>
      <c r="PZI148" s="203"/>
      <c r="PZJ148" s="203"/>
      <c r="PZK148" s="203"/>
      <c r="PZL148" s="203"/>
      <c r="PZM148" s="203"/>
      <c r="PZN148" s="203"/>
      <c r="PZO148" s="203"/>
      <c r="PZP148" s="203"/>
      <c r="PZQ148" s="203"/>
      <c r="PZR148" s="203"/>
      <c r="PZS148" s="203"/>
      <c r="PZT148" s="203"/>
      <c r="PZU148" s="203"/>
      <c r="PZV148" s="203"/>
      <c r="PZW148" s="203"/>
      <c r="PZX148" s="203"/>
      <c r="PZY148" s="203"/>
      <c r="PZZ148" s="203"/>
      <c r="QAA148" s="203"/>
      <c r="QAB148" s="203"/>
      <c r="QAC148" s="203"/>
      <c r="QAD148" s="203"/>
      <c r="QAE148" s="203"/>
      <c r="QAF148" s="203"/>
      <c r="QAG148" s="203"/>
      <c r="QAH148" s="203"/>
      <c r="QAI148" s="203"/>
      <c r="QAJ148" s="203"/>
      <c r="QAK148" s="203"/>
      <c r="QAL148" s="203"/>
      <c r="QAM148" s="203"/>
      <c r="QAN148" s="203"/>
      <c r="QAO148" s="203"/>
      <c r="QAP148" s="203"/>
      <c r="QAQ148" s="203"/>
      <c r="QAR148" s="203"/>
      <c r="QAS148" s="203"/>
      <c r="QAT148" s="203"/>
      <c r="QAU148" s="203"/>
      <c r="QAV148" s="203"/>
      <c r="QAW148" s="203"/>
      <c r="QAX148" s="203"/>
      <c r="QAY148" s="203"/>
      <c r="QAZ148" s="203"/>
      <c r="QBA148" s="203"/>
      <c r="QBB148" s="203"/>
      <c r="QBC148" s="203"/>
      <c r="QBD148" s="203"/>
      <c r="QBE148" s="203"/>
      <c r="QBF148" s="203"/>
      <c r="QBG148" s="203"/>
      <c r="QBH148" s="203"/>
      <c r="QBI148" s="203"/>
      <c r="QBJ148" s="203"/>
      <c r="QBK148" s="203"/>
      <c r="QBL148" s="203"/>
      <c r="QBM148" s="203"/>
      <c r="QBN148" s="203"/>
      <c r="QBO148" s="203"/>
      <c r="QBP148" s="203"/>
      <c r="QBQ148" s="203"/>
      <c r="QBR148" s="203"/>
      <c r="QBS148" s="203"/>
      <c r="QBT148" s="203"/>
      <c r="QBU148" s="203"/>
      <c r="QBV148" s="203"/>
      <c r="QBW148" s="203"/>
      <c r="QBX148" s="203"/>
      <c r="QBY148" s="203"/>
      <c r="QBZ148" s="203"/>
      <c r="QCA148" s="203"/>
      <c r="QCB148" s="203"/>
      <c r="QCC148" s="203"/>
      <c r="QCD148" s="203"/>
      <c r="QCE148" s="203"/>
      <c r="QCF148" s="203"/>
      <c r="QCG148" s="203"/>
      <c r="QCH148" s="203"/>
      <c r="QCI148" s="203"/>
      <c r="QCJ148" s="203"/>
      <c r="QCK148" s="203"/>
      <c r="QCL148" s="203"/>
      <c r="QCM148" s="203"/>
      <c r="QCN148" s="203"/>
      <c r="QCO148" s="203"/>
      <c r="QCP148" s="203"/>
      <c r="QCQ148" s="203"/>
      <c r="QCR148" s="203"/>
      <c r="QCS148" s="203"/>
      <c r="QCT148" s="203"/>
      <c r="QCU148" s="203"/>
      <c r="QCV148" s="203"/>
      <c r="QCW148" s="203"/>
      <c r="QCX148" s="203"/>
      <c r="QCY148" s="203"/>
      <c r="QCZ148" s="203"/>
      <c r="QDA148" s="203"/>
      <c r="QDB148" s="203"/>
      <c r="QDC148" s="203"/>
      <c r="QDD148" s="203"/>
      <c r="QDE148" s="203"/>
      <c r="QDF148" s="203"/>
      <c r="QDG148" s="203"/>
      <c r="QDH148" s="203"/>
      <c r="QDI148" s="203"/>
      <c r="QDJ148" s="203"/>
      <c r="QDK148" s="203"/>
      <c r="QDL148" s="203"/>
      <c r="QDM148" s="203"/>
      <c r="QDN148" s="203"/>
      <c r="QDO148" s="203"/>
      <c r="QDP148" s="203"/>
      <c r="QDQ148" s="203"/>
      <c r="QDR148" s="203"/>
      <c r="QDS148" s="203"/>
      <c r="QDT148" s="203"/>
      <c r="QDU148" s="203"/>
      <c r="QDV148" s="203"/>
      <c r="QDW148" s="203"/>
      <c r="QDX148" s="203"/>
      <c r="QDY148" s="203"/>
      <c r="QDZ148" s="203"/>
      <c r="QEA148" s="203"/>
      <c r="QEB148" s="203"/>
      <c r="QEC148" s="203"/>
      <c r="QED148" s="203"/>
      <c r="QEE148" s="203"/>
      <c r="QEF148" s="203"/>
      <c r="QEG148" s="203"/>
      <c r="QEH148" s="203"/>
      <c r="QEI148" s="203"/>
      <c r="QEJ148" s="203"/>
      <c r="QEK148" s="203"/>
      <c r="QEL148" s="203"/>
      <c r="QEM148" s="203"/>
      <c r="QEN148" s="203"/>
      <c r="QEO148" s="203"/>
      <c r="QEP148" s="203"/>
      <c r="QEQ148" s="203"/>
      <c r="QER148" s="203"/>
      <c r="QES148" s="203"/>
      <c r="QET148" s="203"/>
      <c r="QEU148" s="203"/>
      <c r="QEV148" s="203"/>
      <c r="QEW148" s="203"/>
      <c r="QEX148" s="203"/>
      <c r="QEY148" s="203"/>
      <c r="QEZ148" s="203"/>
      <c r="QFA148" s="203"/>
      <c r="QFB148" s="203"/>
      <c r="QFC148" s="203"/>
      <c r="QFD148" s="203"/>
      <c r="QFE148" s="203"/>
      <c r="QFF148" s="203"/>
      <c r="QFG148" s="203"/>
      <c r="QFH148" s="203"/>
      <c r="QFI148" s="203"/>
      <c r="QFJ148" s="203"/>
      <c r="QFK148" s="203"/>
      <c r="QFL148" s="203"/>
      <c r="QFM148" s="203"/>
      <c r="QFN148" s="203"/>
      <c r="QFO148" s="203"/>
      <c r="QFP148" s="203"/>
      <c r="QFQ148" s="203"/>
      <c r="QFR148" s="203"/>
      <c r="QFS148" s="203"/>
      <c r="QFT148" s="203"/>
      <c r="QFU148" s="203"/>
      <c r="QFV148" s="203"/>
      <c r="QFW148" s="203"/>
      <c r="QFX148" s="203"/>
      <c r="QFY148" s="203"/>
      <c r="QFZ148" s="203"/>
      <c r="QGA148" s="203"/>
      <c r="QGB148" s="203"/>
      <c r="QGC148" s="203"/>
      <c r="QGD148" s="203"/>
      <c r="QGE148" s="203"/>
      <c r="QGF148" s="203"/>
      <c r="QGG148" s="203"/>
      <c r="QGH148" s="203"/>
      <c r="QGI148" s="203"/>
      <c r="QGJ148" s="203"/>
      <c r="QGK148" s="203"/>
      <c r="QGL148" s="203"/>
      <c r="QGM148" s="203"/>
      <c r="QGN148" s="203"/>
      <c r="QGO148" s="203"/>
      <c r="QGP148" s="203"/>
      <c r="QGQ148" s="203"/>
      <c r="QGR148" s="203"/>
      <c r="QGS148" s="203"/>
      <c r="QGT148" s="203"/>
      <c r="QGU148" s="203"/>
      <c r="QGV148" s="203"/>
      <c r="QGW148" s="203"/>
      <c r="QGX148" s="203"/>
      <c r="QGY148" s="203"/>
      <c r="QGZ148" s="203"/>
      <c r="QHA148" s="203"/>
      <c r="QHB148" s="203"/>
      <c r="QHC148" s="203"/>
      <c r="QHD148" s="203"/>
      <c r="QHE148" s="203"/>
      <c r="QHF148" s="203"/>
      <c r="QHG148" s="203"/>
      <c r="QHH148" s="203"/>
      <c r="QHI148" s="203"/>
      <c r="QHJ148" s="203"/>
      <c r="QHK148" s="203"/>
      <c r="QHL148" s="203"/>
      <c r="QHM148" s="203"/>
      <c r="QHN148" s="203"/>
      <c r="QHO148" s="203"/>
      <c r="QHP148" s="203"/>
      <c r="QHQ148" s="203"/>
      <c r="QHR148" s="203"/>
      <c r="QHS148" s="203"/>
      <c r="QHT148" s="203"/>
      <c r="QHU148" s="203"/>
      <c r="QHV148" s="203"/>
      <c r="QHW148" s="203"/>
      <c r="QHX148" s="203"/>
      <c r="QHY148" s="203"/>
      <c r="QHZ148" s="203"/>
      <c r="QIA148" s="203"/>
      <c r="QIB148" s="203"/>
      <c r="QIC148" s="203"/>
      <c r="QID148" s="203"/>
      <c r="QIE148" s="203"/>
      <c r="QIF148" s="203"/>
      <c r="QIG148" s="203"/>
      <c r="QIH148" s="203"/>
      <c r="QII148" s="203"/>
      <c r="QIJ148" s="203"/>
      <c r="QIK148" s="203"/>
      <c r="QIL148" s="203"/>
      <c r="QIM148" s="203"/>
      <c r="QIN148" s="203"/>
      <c r="QIO148" s="203"/>
      <c r="QIP148" s="203"/>
      <c r="QIQ148" s="203"/>
      <c r="QIR148" s="203"/>
      <c r="QIS148" s="203"/>
      <c r="QIT148" s="203"/>
      <c r="QIU148" s="203"/>
      <c r="QIV148" s="203"/>
      <c r="QIW148" s="203"/>
      <c r="QIX148" s="203"/>
      <c r="QIY148" s="203"/>
      <c r="QIZ148" s="203"/>
      <c r="QJA148" s="203"/>
      <c r="QJB148" s="203"/>
      <c r="QJC148" s="203"/>
      <c r="QJD148" s="203"/>
      <c r="QJE148" s="203"/>
      <c r="QJF148" s="203"/>
      <c r="QJG148" s="203"/>
      <c r="QJH148" s="203"/>
      <c r="QJI148" s="203"/>
      <c r="QJJ148" s="203"/>
      <c r="QJK148" s="203"/>
      <c r="QJL148" s="203"/>
      <c r="QJM148" s="203"/>
      <c r="QJN148" s="203"/>
      <c r="QJO148" s="203"/>
      <c r="QJP148" s="203"/>
      <c r="QJQ148" s="203"/>
      <c r="QJR148" s="203"/>
      <c r="QJS148" s="203"/>
      <c r="QJT148" s="203"/>
      <c r="QJU148" s="203"/>
      <c r="QJV148" s="203"/>
      <c r="QJW148" s="203"/>
      <c r="QJX148" s="203"/>
      <c r="QJY148" s="203"/>
      <c r="QJZ148" s="203"/>
      <c r="QKA148" s="203"/>
      <c r="QKB148" s="203"/>
      <c r="QKC148" s="203"/>
      <c r="QKD148" s="203"/>
      <c r="QKE148" s="203"/>
      <c r="QKF148" s="203"/>
      <c r="QKG148" s="203"/>
      <c r="QKH148" s="203"/>
      <c r="QKI148" s="203"/>
      <c r="QKJ148" s="203"/>
      <c r="QKK148" s="203"/>
      <c r="QKL148" s="203"/>
      <c r="QKM148" s="203"/>
      <c r="QKN148" s="203"/>
      <c r="QKO148" s="203"/>
      <c r="QKP148" s="203"/>
      <c r="QKQ148" s="203"/>
      <c r="QKR148" s="203"/>
      <c r="QKS148" s="203"/>
      <c r="QKT148" s="203"/>
      <c r="QKU148" s="203"/>
      <c r="QKV148" s="203"/>
      <c r="QKW148" s="203"/>
      <c r="QKX148" s="203"/>
      <c r="QKY148" s="203"/>
      <c r="QKZ148" s="203"/>
      <c r="QLA148" s="203"/>
      <c r="QLB148" s="203"/>
      <c r="QLC148" s="203"/>
      <c r="QLD148" s="203"/>
      <c r="QLE148" s="203"/>
      <c r="QLF148" s="203"/>
      <c r="QLG148" s="203"/>
      <c r="QLH148" s="203"/>
      <c r="QLI148" s="203"/>
      <c r="QLJ148" s="203"/>
      <c r="QLK148" s="203"/>
      <c r="QLL148" s="203"/>
      <c r="QLM148" s="203"/>
      <c r="QLN148" s="203"/>
      <c r="QLO148" s="203"/>
      <c r="QLP148" s="203"/>
      <c r="QLQ148" s="203"/>
      <c r="QLR148" s="203"/>
      <c r="QLS148" s="203"/>
      <c r="QLT148" s="203"/>
      <c r="QLU148" s="203"/>
      <c r="QLV148" s="203"/>
      <c r="QLW148" s="203"/>
      <c r="QLX148" s="203"/>
      <c r="QLY148" s="203"/>
      <c r="QLZ148" s="203"/>
      <c r="QMA148" s="203"/>
      <c r="QMB148" s="203"/>
      <c r="QMC148" s="203"/>
      <c r="QMD148" s="203"/>
      <c r="QME148" s="203"/>
      <c r="QMF148" s="203"/>
      <c r="QMG148" s="203"/>
      <c r="QMH148" s="203"/>
      <c r="QMI148" s="203"/>
      <c r="QMJ148" s="203"/>
      <c r="QMK148" s="203"/>
      <c r="QML148" s="203"/>
      <c r="QMM148" s="203"/>
      <c r="QMN148" s="203"/>
      <c r="QMO148" s="203"/>
      <c r="QMP148" s="203"/>
      <c r="QMQ148" s="203"/>
      <c r="QMR148" s="203"/>
      <c r="QMS148" s="203"/>
      <c r="QMT148" s="203"/>
      <c r="QMU148" s="203"/>
      <c r="QMV148" s="203"/>
      <c r="QMW148" s="203"/>
      <c r="QMX148" s="203"/>
      <c r="QMY148" s="203"/>
      <c r="QMZ148" s="203"/>
      <c r="QNA148" s="203"/>
      <c r="QNB148" s="203"/>
      <c r="QNC148" s="203"/>
      <c r="QND148" s="203"/>
      <c r="QNE148" s="203"/>
      <c r="QNF148" s="203"/>
      <c r="QNG148" s="203"/>
      <c r="QNH148" s="203"/>
      <c r="QNI148" s="203"/>
      <c r="QNJ148" s="203"/>
      <c r="QNK148" s="203"/>
      <c r="QNL148" s="203"/>
      <c r="QNM148" s="203"/>
      <c r="QNN148" s="203"/>
      <c r="QNO148" s="203"/>
      <c r="QNP148" s="203"/>
      <c r="QNQ148" s="203"/>
      <c r="QNR148" s="203"/>
      <c r="QNS148" s="203"/>
      <c r="QNT148" s="203"/>
      <c r="QNU148" s="203"/>
      <c r="QNV148" s="203"/>
      <c r="QNW148" s="203"/>
      <c r="QNX148" s="203"/>
      <c r="QNY148" s="203"/>
      <c r="QNZ148" s="203"/>
      <c r="QOA148" s="203"/>
      <c r="QOB148" s="203"/>
      <c r="QOC148" s="203"/>
      <c r="QOD148" s="203"/>
      <c r="QOE148" s="203"/>
      <c r="QOF148" s="203"/>
      <c r="QOG148" s="203"/>
      <c r="QOH148" s="203"/>
      <c r="QOI148" s="203"/>
      <c r="QOJ148" s="203"/>
      <c r="QOK148" s="203"/>
      <c r="QOL148" s="203"/>
      <c r="QOM148" s="203"/>
      <c r="QON148" s="203"/>
      <c r="QOO148" s="203"/>
      <c r="QOP148" s="203"/>
      <c r="QOQ148" s="203"/>
      <c r="QOR148" s="203"/>
      <c r="QOS148" s="203"/>
      <c r="QOT148" s="203"/>
      <c r="QOU148" s="203"/>
      <c r="QOV148" s="203"/>
      <c r="QOW148" s="203"/>
      <c r="QOX148" s="203"/>
      <c r="QOY148" s="203"/>
      <c r="QOZ148" s="203"/>
      <c r="QPA148" s="203"/>
      <c r="QPB148" s="203"/>
      <c r="QPC148" s="203"/>
      <c r="QPD148" s="203"/>
      <c r="QPE148" s="203"/>
      <c r="QPF148" s="203"/>
      <c r="QPG148" s="203"/>
      <c r="QPH148" s="203"/>
      <c r="QPI148" s="203"/>
      <c r="QPJ148" s="203"/>
      <c r="QPK148" s="203"/>
      <c r="QPL148" s="203"/>
      <c r="QPM148" s="203"/>
      <c r="QPN148" s="203"/>
      <c r="QPO148" s="203"/>
      <c r="QPP148" s="203"/>
      <c r="QPQ148" s="203"/>
      <c r="QPR148" s="203"/>
      <c r="QPS148" s="203"/>
      <c r="QPT148" s="203"/>
      <c r="QPU148" s="203"/>
      <c r="QPV148" s="203"/>
      <c r="QPW148" s="203"/>
      <c r="QPX148" s="203"/>
      <c r="QPY148" s="203"/>
      <c r="QPZ148" s="203"/>
      <c r="QQA148" s="203"/>
      <c r="QQB148" s="203"/>
      <c r="QQC148" s="203"/>
      <c r="QQD148" s="203"/>
      <c r="QQE148" s="203"/>
      <c r="QQF148" s="203"/>
      <c r="QQG148" s="203"/>
      <c r="QQH148" s="203"/>
      <c r="QQI148" s="203"/>
      <c r="QQJ148" s="203"/>
      <c r="QQK148" s="203"/>
      <c r="QQL148" s="203"/>
      <c r="QQM148" s="203"/>
      <c r="QQN148" s="203"/>
      <c r="QQO148" s="203"/>
      <c r="QQP148" s="203"/>
      <c r="QQQ148" s="203"/>
      <c r="QQR148" s="203"/>
      <c r="QQS148" s="203"/>
      <c r="QQT148" s="203"/>
      <c r="QQU148" s="203"/>
      <c r="QQV148" s="203"/>
      <c r="QQW148" s="203"/>
      <c r="QQX148" s="203"/>
      <c r="QQY148" s="203"/>
      <c r="QQZ148" s="203"/>
      <c r="QRA148" s="203"/>
      <c r="QRB148" s="203"/>
      <c r="QRC148" s="203"/>
      <c r="QRD148" s="203"/>
      <c r="QRE148" s="203"/>
      <c r="QRF148" s="203"/>
      <c r="QRG148" s="203"/>
      <c r="QRH148" s="203"/>
      <c r="QRI148" s="203"/>
      <c r="QRJ148" s="203"/>
      <c r="QRK148" s="203"/>
      <c r="QRL148" s="203"/>
      <c r="QRM148" s="203"/>
      <c r="QRN148" s="203"/>
      <c r="QRO148" s="203"/>
      <c r="QRP148" s="203"/>
      <c r="QRQ148" s="203"/>
      <c r="QRR148" s="203"/>
      <c r="QRS148" s="203"/>
      <c r="QRT148" s="203"/>
      <c r="QRU148" s="203"/>
      <c r="QRV148" s="203"/>
      <c r="QRW148" s="203"/>
      <c r="QRX148" s="203"/>
      <c r="QRY148" s="203"/>
      <c r="QRZ148" s="203"/>
      <c r="QSA148" s="203"/>
      <c r="QSB148" s="203"/>
      <c r="QSC148" s="203"/>
      <c r="QSD148" s="203"/>
      <c r="QSE148" s="203"/>
      <c r="QSF148" s="203"/>
      <c r="QSG148" s="203"/>
      <c r="QSH148" s="203"/>
      <c r="QSI148" s="203"/>
      <c r="QSJ148" s="203"/>
      <c r="QSK148" s="203"/>
      <c r="QSL148" s="203"/>
      <c r="QSM148" s="203"/>
      <c r="QSN148" s="203"/>
      <c r="QSO148" s="203"/>
      <c r="QSP148" s="203"/>
      <c r="QSQ148" s="203"/>
      <c r="QSR148" s="203"/>
      <c r="QSS148" s="203"/>
      <c r="QST148" s="203"/>
      <c r="QSU148" s="203"/>
      <c r="QSV148" s="203"/>
      <c r="QSW148" s="203"/>
      <c r="QSX148" s="203"/>
      <c r="QSY148" s="203"/>
      <c r="QSZ148" s="203"/>
      <c r="QTA148" s="203"/>
      <c r="QTB148" s="203"/>
      <c r="QTC148" s="203"/>
      <c r="QTD148" s="203"/>
      <c r="QTE148" s="203"/>
      <c r="QTF148" s="203"/>
      <c r="QTG148" s="203"/>
      <c r="QTH148" s="203"/>
      <c r="QTI148" s="203"/>
      <c r="QTJ148" s="203"/>
      <c r="QTK148" s="203"/>
      <c r="QTL148" s="203"/>
      <c r="QTM148" s="203"/>
      <c r="QTN148" s="203"/>
      <c r="QTO148" s="203"/>
      <c r="QTP148" s="203"/>
      <c r="QTQ148" s="203"/>
      <c r="QTR148" s="203"/>
      <c r="QTS148" s="203"/>
      <c r="QTT148" s="203"/>
      <c r="QTU148" s="203"/>
      <c r="QTV148" s="203"/>
      <c r="QTW148" s="203"/>
      <c r="QTX148" s="203"/>
      <c r="QTY148" s="203"/>
      <c r="QTZ148" s="203"/>
      <c r="QUA148" s="203"/>
      <c r="QUB148" s="203"/>
      <c r="QUC148" s="203"/>
      <c r="QUD148" s="203"/>
      <c r="QUE148" s="203"/>
      <c r="QUF148" s="203"/>
      <c r="QUG148" s="203"/>
      <c r="QUH148" s="203"/>
      <c r="QUI148" s="203"/>
      <c r="QUJ148" s="203"/>
      <c r="QUK148" s="203"/>
      <c r="QUL148" s="203"/>
      <c r="QUM148" s="203"/>
      <c r="QUN148" s="203"/>
      <c r="QUO148" s="203"/>
      <c r="QUP148" s="203"/>
      <c r="QUQ148" s="203"/>
      <c r="QUR148" s="203"/>
      <c r="QUS148" s="203"/>
      <c r="QUT148" s="203"/>
      <c r="QUU148" s="203"/>
      <c r="QUV148" s="203"/>
      <c r="QUW148" s="203"/>
      <c r="QUX148" s="203"/>
      <c r="QUY148" s="203"/>
      <c r="QUZ148" s="203"/>
      <c r="QVA148" s="203"/>
      <c r="QVB148" s="203"/>
      <c r="QVC148" s="203"/>
      <c r="QVD148" s="203"/>
      <c r="QVE148" s="203"/>
      <c r="QVF148" s="203"/>
      <c r="QVG148" s="203"/>
      <c r="QVH148" s="203"/>
      <c r="QVI148" s="203"/>
      <c r="QVJ148" s="203"/>
      <c r="QVK148" s="203"/>
      <c r="QVL148" s="203"/>
      <c r="QVM148" s="203"/>
      <c r="QVN148" s="203"/>
      <c r="QVO148" s="203"/>
      <c r="QVP148" s="203"/>
      <c r="QVQ148" s="203"/>
      <c r="QVR148" s="203"/>
      <c r="QVS148" s="203"/>
      <c r="QVT148" s="203"/>
      <c r="QVU148" s="203"/>
      <c r="QVV148" s="203"/>
      <c r="QVW148" s="203"/>
      <c r="QVX148" s="203"/>
      <c r="QVY148" s="203"/>
      <c r="QVZ148" s="203"/>
      <c r="QWA148" s="203"/>
      <c r="QWB148" s="203"/>
      <c r="QWC148" s="203"/>
      <c r="QWD148" s="203"/>
      <c r="QWE148" s="203"/>
      <c r="QWF148" s="203"/>
      <c r="QWG148" s="203"/>
      <c r="QWH148" s="203"/>
      <c r="QWI148" s="203"/>
      <c r="QWJ148" s="203"/>
      <c r="QWK148" s="203"/>
      <c r="QWL148" s="203"/>
      <c r="QWM148" s="203"/>
      <c r="QWN148" s="203"/>
      <c r="QWO148" s="203"/>
      <c r="QWP148" s="203"/>
      <c r="QWQ148" s="203"/>
      <c r="QWR148" s="203"/>
      <c r="QWS148" s="203"/>
      <c r="QWT148" s="203"/>
      <c r="QWU148" s="203"/>
      <c r="QWV148" s="203"/>
      <c r="QWW148" s="203"/>
      <c r="QWX148" s="203"/>
      <c r="QWY148" s="203"/>
      <c r="QWZ148" s="203"/>
      <c r="QXA148" s="203"/>
      <c r="QXB148" s="203"/>
      <c r="QXC148" s="203"/>
      <c r="QXD148" s="203"/>
      <c r="QXE148" s="203"/>
      <c r="QXF148" s="203"/>
      <c r="QXG148" s="203"/>
      <c r="QXH148" s="203"/>
      <c r="QXI148" s="203"/>
      <c r="QXJ148" s="203"/>
      <c r="QXK148" s="203"/>
      <c r="QXL148" s="203"/>
      <c r="QXM148" s="203"/>
      <c r="QXN148" s="203"/>
      <c r="QXO148" s="203"/>
      <c r="QXP148" s="203"/>
      <c r="QXQ148" s="203"/>
      <c r="QXR148" s="203"/>
      <c r="QXS148" s="203"/>
      <c r="QXT148" s="203"/>
      <c r="QXU148" s="203"/>
      <c r="QXV148" s="203"/>
      <c r="QXW148" s="203"/>
      <c r="QXX148" s="203"/>
      <c r="QXY148" s="203"/>
      <c r="QXZ148" s="203"/>
      <c r="QYA148" s="203"/>
      <c r="QYB148" s="203"/>
      <c r="QYC148" s="203"/>
      <c r="QYD148" s="203"/>
      <c r="QYE148" s="203"/>
      <c r="QYF148" s="203"/>
      <c r="QYG148" s="203"/>
      <c r="QYH148" s="203"/>
      <c r="QYI148" s="203"/>
      <c r="QYJ148" s="203"/>
      <c r="QYK148" s="203"/>
      <c r="QYL148" s="203"/>
      <c r="QYM148" s="203"/>
      <c r="QYN148" s="203"/>
      <c r="QYO148" s="203"/>
      <c r="QYP148" s="203"/>
      <c r="QYQ148" s="203"/>
      <c r="QYR148" s="203"/>
      <c r="QYS148" s="203"/>
      <c r="QYT148" s="203"/>
      <c r="QYU148" s="203"/>
      <c r="QYV148" s="203"/>
      <c r="QYW148" s="203"/>
      <c r="QYX148" s="203"/>
      <c r="QYY148" s="203"/>
      <c r="QYZ148" s="203"/>
      <c r="QZA148" s="203"/>
      <c r="QZB148" s="203"/>
      <c r="QZC148" s="203"/>
      <c r="QZD148" s="203"/>
      <c r="QZE148" s="203"/>
      <c r="QZF148" s="203"/>
      <c r="QZG148" s="203"/>
      <c r="QZH148" s="203"/>
      <c r="QZI148" s="203"/>
      <c r="QZJ148" s="203"/>
      <c r="QZK148" s="203"/>
      <c r="QZL148" s="203"/>
      <c r="QZM148" s="203"/>
      <c r="QZN148" s="203"/>
      <c r="QZO148" s="203"/>
      <c r="QZP148" s="203"/>
      <c r="QZQ148" s="203"/>
      <c r="QZR148" s="203"/>
      <c r="QZS148" s="203"/>
      <c r="QZT148" s="203"/>
      <c r="QZU148" s="203"/>
      <c r="QZV148" s="203"/>
      <c r="QZW148" s="203"/>
      <c r="QZX148" s="203"/>
      <c r="QZY148" s="203"/>
      <c r="QZZ148" s="203"/>
      <c r="RAA148" s="203"/>
      <c r="RAB148" s="203"/>
      <c r="RAC148" s="203"/>
      <c r="RAD148" s="203"/>
      <c r="RAE148" s="203"/>
      <c r="RAF148" s="203"/>
      <c r="RAG148" s="203"/>
      <c r="RAH148" s="203"/>
      <c r="RAI148" s="203"/>
      <c r="RAJ148" s="203"/>
      <c r="RAK148" s="203"/>
      <c r="RAL148" s="203"/>
      <c r="RAM148" s="203"/>
      <c r="RAN148" s="203"/>
      <c r="RAO148" s="203"/>
      <c r="RAP148" s="203"/>
      <c r="RAQ148" s="203"/>
      <c r="RAR148" s="203"/>
      <c r="RAS148" s="203"/>
      <c r="RAT148" s="203"/>
      <c r="RAU148" s="203"/>
      <c r="RAV148" s="203"/>
      <c r="RAW148" s="203"/>
      <c r="RAX148" s="203"/>
      <c r="RAY148" s="203"/>
      <c r="RAZ148" s="203"/>
      <c r="RBA148" s="203"/>
      <c r="RBB148" s="203"/>
      <c r="RBC148" s="203"/>
      <c r="RBD148" s="203"/>
      <c r="RBE148" s="203"/>
      <c r="RBF148" s="203"/>
      <c r="RBG148" s="203"/>
      <c r="RBH148" s="203"/>
      <c r="RBI148" s="203"/>
      <c r="RBJ148" s="203"/>
      <c r="RBK148" s="203"/>
      <c r="RBL148" s="203"/>
      <c r="RBM148" s="203"/>
      <c r="RBN148" s="203"/>
      <c r="RBO148" s="203"/>
      <c r="RBP148" s="203"/>
      <c r="RBQ148" s="203"/>
      <c r="RBR148" s="203"/>
      <c r="RBS148" s="203"/>
      <c r="RBT148" s="203"/>
      <c r="RBU148" s="203"/>
      <c r="RBV148" s="203"/>
      <c r="RBW148" s="203"/>
      <c r="RBX148" s="203"/>
      <c r="RBY148" s="203"/>
      <c r="RBZ148" s="203"/>
      <c r="RCA148" s="203"/>
      <c r="RCB148" s="203"/>
      <c r="RCC148" s="203"/>
      <c r="RCD148" s="203"/>
      <c r="RCE148" s="203"/>
      <c r="RCF148" s="203"/>
      <c r="RCG148" s="203"/>
      <c r="RCH148" s="203"/>
      <c r="RCI148" s="203"/>
      <c r="RCJ148" s="203"/>
      <c r="RCK148" s="203"/>
      <c r="RCL148" s="203"/>
      <c r="RCM148" s="203"/>
      <c r="RCN148" s="203"/>
      <c r="RCO148" s="203"/>
      <c r="RCP148" s="203"/>
      <c r="RCQ148" s="203"/>
      <c r="RCR148" s="203"/>
      <c r="RCS148" s="203"/>
      <c r="RCT148" s="203"/>
      <c r="RCU148" s="203"/>
      <c r="RCV148" s="203"/>
      <c r="RCW148" s="203"/>
      <c r="RCX148" s="203"/>
      <c r="RCY148" s="203"/>
      <c r="RCZ148" s="203"/>
      <c r="RDA148" s="203"/>
      <c r="RDB148" s="203"/>
      <c r="RDC148" s="203"/>
      <c r="RDD148" s="203"/>
      <c r="RDE148" s="203"/>
      <c r="RDF148" s="203"/>
      <c r="RDG148" s="203"/>
      <c r="RDH148" s="203"/>
      <c r="RDI148" s="203"/>
      <c r="RDJ148" s="203"/>
      <c r="RDK148" s="203"/>
      <c r="RDL148" s="203"/>
      <c r="RDM148" s="203"/>
      <c r="RDN148" s="203"/>
      <c r="RDO148" s="203"/>
      <c r="RDP148" s="203"/>
      <c r="RDQ148" s="203"/>
      <c r="RDR148" s="203"/>
      <c r="RDS148" s="203"/>
      <c r="RDT148" s="203"/>
      <c r="RDU148" s="203"/>
      <c r="RDV148" s="203"/>
      <c r="RDW148" s="203"/>
      <c r="RDX148" s="203"/>
      <c r="RDY148" s="203"/>
      <c r="RDZ148" s="203"/>
      <c r="REA148" s="203"/>
      <c r="REB148" s="203"/>
      <c r="REC148" s="203"/>
      <c r="RED148" s="203"/>
      <c r="REE148" s="203"/>
      <c r="REF148" s="203"/>
      <c r="REG148" s="203"/>
      <c r="REH148" s="203"/>
      <c r="REI148" s="203"/>
      <c r="REJ148" s="203"/>
      <c r="REK148" s="203"/>
      <c r="REL148" s="203"/>
      <c r="REM148" s="203"/>
      <c r="REN148" s="203"/>
      <c r="REO148" s="203"/>
      <c r="REP148" s="203"/>
      <c r="REQ148" s="203"/>
      <c r="RER148" s="203"/>
      <c r="RES148" s="203"/>
      <c r="RET148" s="203"/>
      <c r="REU148" s="203"/>
      <c r="REV148" s="203"/>
      <c r="REW148" s="203"/>
      <c r="REX148" s="203"/>
      <c r="REY148" s="203"/>
      <c r="REZ148" s="203"/>
      <c r="RFA148" s="203"/>
      <c r="RFB148" s="203"/>
      <c r="RFC148" s="203"/>
      <c r="RFD148" s="203"/>
      <c r="RFE148" s="203"/>
      <c r="RFF148" s="203"/>
      <c r="RFG148" s="203"/>
      <c r="RFH148" s="203"/>
      <c r="RFI148" s="203"/>
      <c r="RFJ148" s="203"/>
      <c r="RFK148" s="203"/>
      <c r="RFL148" s="203"/>
      <c r="RFM148" s="203"/>
      <c r="RFN148" s="203"/>
      <c r="RFO148" s="203"/>
      <c r="RFP148" s="203"/>
      <c r="RFQ148" s="203"/>
      <c r="RFR148" s="203"/>
      <c r="RFS148" s="203"/>
      <c r="RFT148" s="203"/>
      <c r="RFU148" s="203"/>
      <c r="RFV148" s="203"/>
      <c r="RFW148" s="203"/>
      <c r="RFX148" s="203"/>
      <c r="RFY148" s="203"/>
      <c r="RFZ148" s="203"/>
      <c r="RGA148" s="203"/>
      <c r="RGB148" s="203"/>
      <c r="RGC148" s="203"/>
      <c r="RGD148" s="203"/>
      <c r="RGE148" s="203"/>
      <c r="RGF148" s="203"/>
      <c r="RGG148" s="203"/>
      <c r="RGH148" s="203"/>
      <c r="RGI148" s="203"/>
      <c r="RGJ148" s="203"/>
      <c r="RGK148" s="203"/>
      <c r="RGL148" s="203"/>
      <c r="RGM148" s="203"/>
      <c r="RGN148" s="203"/>
      <c r="RGO148" s="203"/>
      <c r="RGP148" s="203"/>
      <c r="RGQ148" s="203"/>
      <c r="RGR148" s="203"/>
      <c r="RGS148" s="203"/>
      <c r="RGT148" s="203"/>
      <c r="RGU148" s="203"/>
      <c r="RGV148" s="203"/>
      <c r="RGW148" s="203"/>
      <c r="RGX148" s="203"/>
      <c r="RGY148" s="203"/>
      <c r="RGZ148" s="203"/>
      <c r="RHA148" s="203"/>
      <c r="RHB148" s="203"/>
      <c r="RHC148" s="203"/>
      <c r="RHD148" s="203"/>
      <c r="RHE148" s="203"/>
      <c r="RHF148" s="203"/>
      <c r="RHG148" s="203"/>
      <c r="RHH148" s="203"/>
      <c r="RHI148" s="203"/>
      <c r="RHJ148" s="203"/>
      <c r="RHK148" s="203"/>
      <c r="RHL148" s="203"/>
      <c r="RHM148" s="203"/>
      <c r="RHN148" s="203"/>
      <c r="RHO148" s="203"/>
      <c r="RHP148" s="203"/>
      <c r="RHQ148" s="203"/>
      <c r="RHR148" s="203"/>
      <c r="RHS148" s="203"/>
      <c r="RHT148" s="203"/>
      <c r="RHU148" s="203"/>
      <c r="RHV148" s="203"/>
      <c r="RHW148" s="203"/>
      <c r="RHX148" s="203"/>
      <c r="RHY148" s="203"/>
      <c r="RHZ148" s="203"/>
      <c r="RIA148" s="203"/>
      <c r="RIB148" s="203"/>
      <c r="RIC148" s="203"/>
      <c r="RID148" s="203"/>
      <c r="RIE148" s="203"/>
      <c r="RIF148" s="203"/>
      <c r="RIG148" s="203"/>
      <c r="RIH148" s="203"/>
      <c r="RII148" s="203"/>
      <c r="RIJ148" s="203"/>
      <c r="RIK148" s="203"/>
      <c r="RIL148" s="203"/>
      <c r="RIM148" s="203"/>
      <c r="RIN148" s="203"/>
      <c r="RIO148" s="203"/>
      <c r="RIP148" s="203"/>
      <c r="RIQ148" s="203"/>
      <c r="RIR148" s="203"/>
      <c r="RIS148" s="203"/>
      <c r="RIT148" s="203"/>
      <c r="RIU148" s="203"/>
      <c r="RIV148" s="203"/>
      <c r="RIW148" s="203"/>
      <c r="RIX148" s="203"/>
      <c r="RIY148" s="203"/>
      <c r="RIZ148" s="203"/>
      <c r="RJA148" s="203"/>
      <c r="RJB148" s="203"/>
      <c r="RJC148" s="203"/>
      <c r="RJD148" s="203"/>
      <c r="RJE148" s="203"/>
      <c r="RJF148" s="203"/>
      <c r="RJG148" s="203"/>
      <c r="RJH148" s="203"/>
      <c r="RJI148" s="203"/>
      <c r="RJJ148" s="203"/>
      <c r="RJK148" s="203"/>
      <c r="RJL148" s="203"/>
      <c r="RJM148" s="203"/>
      <c r="RJN148" s="203"/>
      <c r="RJO148" s="203"/>
      <c r="RJP148" s="203"/>
      <c r="RJQ148" s="203"/>
      <c r="RJR148" s="203"/>
      <c r="RJS148" s="203"/>
      <c r="RJT148" s="203"/>
      <c r="RJU148" s="203"/>
      <c r="RJV148" s="203"/>
      <c r="RJW148" s="203"/>
      <c r="RJX148" s="203"/>
      <c r="RJY148" s="203"/>
      <c r="RJZ148" s="203"/>
      <c r="RKA148" s="203"/>
      <c r="RKB148" s="203"/>
      <c r="RKC148" s="203"/>
      <c r="RKD148" s="203"/>
      <c r="RKE148" s="203"/>
      <c r="RKF148" s="203"/>
      <c r="RKG148" s="203"/>
      <c r="RKH148" s="203"/>
      <c r="RKI148" s="203"/>
      <c r="RKJ148" s="203"/>
      <c r="RKK148" s="203"/>
      <c r="RKL148" s="203"/>
      <c r="RKM148" s="203"/>
      <c r="RKN148" s="203"/>
      <c r="RKO148" s="203"/>
      <c r="RKP148" s="203"/>
      <c r="RKQ148" s="203"/>
      <c r="RKR148" s="203"/>
      <c r="RKS148" s="203"/>
      <c r="RKT148" s="203"/>
      <c r="RKU148" s="203"/>
      <c r="RKV148" s="203"/>
      <c r="RKW148" s="203"/>
      <c r="RKX148" s="203"/>
      <c r="RKY148" s="203"/>
      <c r="RKZ148" s="203"/>
      <c r="RLA148" s="203"/>
      <c r="RLB148" s="203"/>
      <c r="RLC148" s="203"/>
      <c r="RLD148" s="203"/>
      <c r="RLE148" s="203"/>
      <c r="RLF148" s="203"/>
      <c r="RLG148" s="203"/>
      <c r="RLH148" s="203"/>
      <c r="RLI148" s="203"/>
      <c r="RLJ148" s="203"/>
      <c r="RLK148" s="203"/>
      <c r="RLL148" s="203"/>
      <c r="RLM148" s="203"/>
      <c r="RLN148" s="203"/>
      <c r="RLO148" s="203"/>
      <c r="RLP148" s="203"/>
      <c r="RLQ148" s="203"/>
      <c r="RLR148" s="203"/>
      <c r="RLS148" s="203"/>
      <c r="RLT148" s="203"/>
      <c r="RLU148" s="203"/>
      <c r="RLV148" s="203"/>
      <c r="RLW148" s="203"/>
      <c r="RLX148" s="203"/>
      <c r="RLY148" s="203"/>
      <c r="RLZ148" s="203"/>
      <c r="RMA148" s="203"/>
      <c r="RMB148" s="203"/>
      <c r="RMC148" s="203"/>
      <c r="RMD148" s="203"/>
      <c r="RME148" s="203"/>
      <c r="RMF148" s="203"/>
      <c r="RMG148" s="203"/>
      <c r="RMH148" s="203"/>
      <c r="RMI148" s="203"/>
      <c r="RMJ148" s="203"/>
      <c r="RMK148" s="203"/>
      <c r="RML148" s="203"/>
      <c r="RMM148" s="203"/>
      <c r="RMN148" s="203"/>
      <c r="RMO148" s="203"/>
      <c r="RMP148" s="203"/>
      <c r="RMQ148" s="203"/>
      <c r="RMR148" s="203"/>
      <c r="RMS148" s="203"/>
      <c r="RMT148" s="203"/>
      <c r="RMU148" s="203"/>
      <c r="RMV148" s="203"/>
      <c r="RMW148" s="203"/>
      <c r="RMX148" s="203"/>
      <c r="RMY148" s="203"/>
      <c r="RMZ148" s="203"/>
      <c r="RNA148" s="203"/>
      <c r="RNB148" s="203"/>
      <c r="RNC148" s="203"/>
      <c r="RND148" s="203"/>
      <c r="RNE148" s="203"/>
      <c r="RNF148" s="203"/>
      <c r="RNG148" s="203"/>
      <c r="RNH148" s="203"/>
      <c r="RNI148" s="203"/>
      <c r="RNJ148" s="203"/>
      <c r="RNK148" s="203"/>
      <c r="RNL148" s="203"/>
      <c r="RNM148" s="203"/>
      <c r="RNN148" s="203"/>
      <c r="RNO148" s="203"/>
      <c r="RNP148" s="203"/>
      <c r="RNQ148" s="203"/>
      <c r="RNR148" s="203"/>
      <c r="RNS148" s="203"/>
      <c r="RNT148" s="203"/>
      <c r="RNU148" s="203"/>
      <c r="RNV148" s="203"/>
      <c r="RNW148" s="203"/>
      <c r="RNX148" s="203"/>
      <c r="RNY148" s="203"/>
      <c r="RNZ148" s="203"/>
      <c r="ROA148" s="203"/>
      <c r="ROB148" s="203"/>
      <c r="ROC148" s="203"/>
      <c r="ROD148" s="203"/>
      <c r="ROE148" s="203"/>
      <c r="ROF148" s="203"/>
      <c r="ROG148" s="203"/>
      <c r="ROH148" s="203"/>
      <c r="ROI148" s="203"/>
      <c r="ROJ148" s="203"/>
      <c r="ROK148" s="203"/>
      <c r="ROL148" s="203"/>
      <c r="ROM148" s="203"/>
      <c r="RON148" s="203"/>
      <c r="ROO148" s="203"/>
      <c r="ROP148" s="203"/>
      <c r="ROQ148" s="203"/>
      <c r="ROR148" s="203"/>
      <c r="ROS148" s="203"/>
      <c r="ROT148" s="203"/>
      <c r="ROU148" s="203"/>
      <c r="ROV148" s="203"/>
      <c r="ROW148" s="203"/>
      <c r="ROX148" s="203"/>
      <c r="ROY148" s="203"/>
      <c r="ROZ148" s="203"/>
      <c r="RPA148" s="203"/>
      <c r="RPB148" s="203"/>
      <c r="RPC148" s="203"/>
      <c r="RPD148" s="203"/>
      <c r="RPE148" s="203"/>
      <c r="RPF148" s="203"/>
      <c r="RPG148" s="203"/>
      <c r="RPH148" s="203"/>
      <c r="RPI148" s="203"/>
      <c r="RPJ148" s="203"/>
      <c r="RPK148" s="203"/>
      <c r="RPL148" s="203"/>
      <c r="RPM148" s="203"/>
      <c r="RPN148" s="203"/>
      <c r="RPO148" s="203"/>
      <c r="RPP148" s="203"/>
      <c r="RPQ148" s="203"/>
      <c r="RPR148" s="203"/>
      <c r="RPS148" s="203"/>
      <c r="RPT148" s="203"/>
      <c r="RPU148" s="203"/>
      <c r="RPV148" s="203"/>
      <c r="RPW148" s="203"/>
      <c r="RPX148" s="203"/>
      <c r="RPY148" s="203"/>
      <c r="RPZ148" s="203"/>
      <c r="RQA148" s="203"/>
      <c r="RQB148" s="203"/>
      <c r="RQC148" s="203"/>
      <c r="RQD148" s="203"/>
      <c r="RQE148" s="203"/>
      <c r="RQF148" s="203"/>
      <c r="RQG148" s="203"/>
      <c r="RQH148" s="203"/>
      <c r="RQI148" s="203"/>
      <c r="RQJ148" s="203"/>
      <c r="RQK148" s="203"/>
      <c r="RQL148" s="203"/>
      <c r="RQM148" s="203"/>
      <c r="RQN148" s="203"/>
      <c r="RQO148" s="203"/>
      <c r="RQP148" s="203"/>
      <c r="RQQ148" s="203"/>
      <c r="RQR148" s="203"/>
      <c r="RQS148" s="203"/>
      <c r="RQT148" s="203"/>
      <c r="RQU148" s="203"/>
    </row>
    <row r="149" spans="1:12631" ht="17.399999999999999" x14ac:dyDescent="0.3">
      <c r="A149" s="309" t="s">
        <v>401</v>
      </c>
      <c r="B149" s="430" t="s">
        <v>1046</v>
      </c>
      <c r="C149" s="427">
        <v>0</v>
      </c>
      <c r="D149" s="428" t="s">
        <v>370</v>
      </c>
      <c r="E149" s="228">
        <v>0</v>
      </c>
      <c r="F149" s="238">
        <f t="shared" ref="F149:F151" si="27">E149*C149</f>
        <v>0</v>
      </c>
      <c r="G149" s="239">
        <v>0</v>
      </c>
      <c r="H149" s="204">
        <f t="shared" si="26"/>
        <v>0</v>
      </c>
      <c r="I149" s="248"/>
    </row>
    <row r="150" spans="1:12631" s="198" customFormat="1" ht="18" x14ac:dyDescent="0.35">
      <c r="A150" s="309" t="s">
        <v>402</v>
      </c>
      <c r="B150" s="430" t="s">
        <v>1025</v>
      </c>
      <c r="C150" s="427">
        <v>0</v>
      </c>
      <c r="D150" s="428" t="s">
        <v>370</v>
      </c>
      <c r="E150" s="228">
        <v>0</v>
      </c>
      <c r="F150" s="238">
        <f t="shared" si="27"/>
        <v>0</v>
      </c>
      <c r="G150" s="239">
        <v>0</v>
      </c>
      <c r="H150" s="204">
        <f t="shared" si="26"/>
        <v>0</v>
      </c>
      <c r="I150" s="248"/>
      <c r="J150" s="583"/>
    </row>
    <row r="151" spans="1:12631" ht="17.399999999999999" x14ac:dyDescent="0.3">
      <c r="A151" s="309" t="s">
        <v>403</v>
      </c>
      <c r="B151" s="430" t="s">
        <v>1237</v>
      </c>
      <c r="C151" s="427">
        <v>0</v>
      </c>
      <c r="D151" s="428" t="s">
        <v>345</v>
      </c>
      <c r="E151" s="228">
        <v>0</v>
      </c>
      <c r="F151" s="238">
        <f t="shared" si="27"/>
        <v>0</v>
      </c>
      <c r="G151" s="239">
        <v>0</v>
      </c>
      <c r="H151" s="204">
        <f t="shared" si="26"/>
        <v>0</v>
      </c>
      <c r="I151" s="326"/>
      <c r="J151" s="593"/>
    </row>
    <row r="152" spans="1:12631" ht="18" x14ac:dyDescent="0.3">
      <c r="A152" s="331" t="s">
        <v>145</v>
      </c>
      <c r="B152" s="325" t="s">
        <v>1212</v>
      </c>
      <c r="C152" s="352"/>
      <c r="D152" s="324"/>
      <c r="E152" s="346"/>
      <c r="F152" s="210">
        <f>SUM(F153:F153)</f>
        <v>0</v>
      </c>
      <c r="G152" s="210">
        <f>SUM(G153:G153)</f>
        <v>0</v>
      </c>
      <c r="H152" s="195">
        <f>IFERROR(F152/G152 - 1,0)</f>
        <v>0</v>
      </c>
      <c r="I152" s="325"/>
      <c r="J152" s="594"/>
    </row>
    <row r="153" spans="1:12631" ht="17.399999999999999" x14ac:dyDescent="0.3">
      <c r="A153" s="332" t="s">
        <v>1213</v>
      </c>
      <c r="B153" s="430" t="s">
        <v>1238</v>
      </c>
      <c r="C153" s="427">
        <f>QuantitativoInt.!S38</f>
        <v>0</v>
      </c>
      <c r="D153" s="428" t="s">
        <v>42</v>
      </c>
      <c r="E153" s="228">
        <v>0</v>
      </c>
      <c r="F153" s="238">
        <f t="shared" ref="F153" si="28">E153*C153</f>
        <v>0</v>
      </c>
      <c r="G153" s="411">
        <v>0</v>
      </c>
      <c r="H153" s="204">
        <f t="shared" ref="H153" si="29">IFERROR(F153/G153 - 1,0)</f>
        <v>0</v>
      </c>
      <c r="I153" s="326"/>
      <c r="J153" s="593"/>
    </row>
    <row r="154" spans="1:12631" ht="18" x14ac:dyDescent="0.3">
      <c r="A154" s="331" t="s">
        <v>147</v>
      </c>
      <c r="B154" s="325" t="s">
        <v>1214</v>
      </c>
      <c r="C154" s="352"/>
      <c r="D154" s="324"/>
      <c r="E154" s="346"/>
      <c r="F154" s="210">
        <f>SUM(F155:F158)</f>
        <v>0</v>
      </c>
      <c r="G154" s="210">
        <f>SUM(G155:G158)</f>
        <v>0</v>
      </c>
      <c r="H154" s="195">
        <f>IFERROR(F154/G154 - 1,0)</f>
        <v>0</v>
      </c>
      <c r="I154" s="325"/>
      <c r="J154" s="594"/>
    </row>
    <row r="155" spans="1:12631" ht="17.399999999999999" x14ac:dyDescent="0.3">
      <c r="A155" s="332" t="s">
        <v>1217</v>
      </c>
      <c r="B155" s="430" t="s">
        <v>1215</v>
      </c>
      <c r="C155" s="427">
        <v>0</v>
      </c>
      <c r="D155" s="428" t="s">
        <v>42</v>
      </c>
      <c r="E155" s="228">
        <v>0</v>
      </c>
      <c r="F155" s="238">
        <f t="shared" ref="F155:F157" si="30">E155*C155</f>
        <v>0</v>
      </c>
      <c r="G155" s="411">
        <v>0</v>
      </c>
      <c r="H155" s="204">
        <f t="shared" ref="H155:H157" si="31">IFERROR(F155/G155 - 1,0)</f>
        <v>0</v>
      </c>
      <c r="I155" s="326"/>
      <c r="J155" s="593"/>
    </row>
    <row r="156" spans="1:12631" s="402" customFormat="1" ht="17.399999999999999" x14ac:dyDescent="0.3">
      <c r="A156" s="332" t="s">
        <v>1218</v>
      </c>
      <c r="B156" s="430" t="s">
        <v>1025</v>
      </c>
      <c r="C156" s="427">
        <v>0</v>
      </c>
      <c r="D156" s="428" t="s">
        <v>370</v>
      </c>
      <c r="E156" s="228">
        <v>0</v>
      </c>
      <c r="F156" s="238">
        <f>E156*C156</f>
        <v>0</v>
      </c>
      <c r="G156" s="411">
        <v>0</v>
      </c>
      <c r="H156" s="204">
        <f>IFERROR(F156/G156 - 1,0)</f>
        <v>0</v>
      </c>
      <c r="I156" s="326"/>
      <c r="J156" s="593"/>
      <c r="K156" s="401"/>
      <c r="L156" s="401"/>
    </row>
    <row r="157" spans="1:12631" ht="17.399999999999999" x14ac:dyDescent="0.3">
      <c r="A157" s="332" t="s">
        <v>1219</v>
      </c>
      <c r="B157" s="430" t="s">
        <v>1046</v>
      </c>
      <c r="C157" s="427">
        <v>0</v>
      </c>
      <c r="D157" s="428" t="s">
        <v>370</v>
      </c>
      <c r="E157" s="228">
        <v>0</v>
      </c>
      <c r="F157" s="238">
        <f t="shared" si="30"/>
        <v>0</v>
      </c>
      <c r="G157" s="411">
        <v>0</v>
      </c>
      <c r="H157" s="204">
        <f t="shared" si="31"/>
        <v>0</v>
      </c>
      <c r="I157" s="326"/>
      <c r="J157" s="593"/>
    </row>
    <row r="158" spans="1:12631" ht="17.399999999999999" x14ac:dyDescent="0.3">
      <c r="A158" s="332" t="s">
        <v>1220</v>
      </c>
      <c r="B158" s="431" t="s">
        <v>1216</v>
      </c>
      <c r="C158" s="427">
        <v>0</v>
      </c>
      <c r="D158" s="433" t="s">
        <v>112</v>
      </c>
      <c r="E158" s="228">
        <v>0</v>
      </c>
      <c r="F158" s="238">
        <f>E158*C158</f>
        <v>0</v>
      </c>
      <c r="G158" s="411">
        <v>0</v>
      </c>
      <c r="H158" s="204">
        <f>IFERROR(F158/G158 - 1,0)</f>
        <v>0</v>
      </c>
      <c r="I158" s="326"/>
      <c r="J158" s="593"/>
    </row>
    <row r="159" spans="1:12631" ht="18" x14ac:dyDescent="0.3">
      <c r="A159" s="331"/>
      <c r="B159" s="334" t="s">
        <v>294</v>
      </c>
      <c r="C159" s="321"/>
      <c r="D159" s="321"/>
      <c r="E159" s="344"/>
      <c r="F159" s="240">
        <f>SUM(F136:F158)/2</f>
        <v>0</v>
      </c>
      <c r="G159" s="240">
        <f>SUM(G136:G158)/2</f>
        <v>0</v>
      </c>
      <c r="H159" s="335"/>
      <c r="I159" s="414">
        <f>IFERROR(F159/G159 - 1,0)</f>
        <v>0</v>
      </c>
      <c r="J159" s="604" t="str">
        <f>IFERROR(F159/$C$248,"-")</f>
        <v>-</v>
      </c>
    </row>
    <row r="160" spans="1:12631" s="389" customFormat="1" ht="17.399999999999999" x14ac:dyDescent="0.3">
      <c r="A160" s="336">
        <v>12</v>
      </c>
      <c r="B160" s="337" t="s">
        <v>151</v>
      </c>
      <c r="C160" s="328"/>
      <c r="D160" s="322"/>
      <c r="E160" s="345"/>
      <c r="F160" s="322"/>
      <c r="G160" s="330"/>
      <c r="H160" s="330"/>
      <c r="I160" s="330"/>
      <c r="J160" s="593"/>
      <c r="K160" s="387"/>
      <c r="L160" s="388"/>
    </row>
    <row r="161" spans="1:12" ht="18" x14ac:dyDescent="0.3">
      <c r="A161" s="331" t="s">
        <v>152</v>
      </c>
      <c r="B161" s="325" t="s">
        <v>404</v>
      </c>
      <c r="C161" s="323"/>
      <c r="D161" s="324"/>
      <c r="E161" s="347"/>
      <c r="F161" s="210">
        <f>SUM(F162:F162)</f>
        <v>0</v>
      </c>
      <c r="G161" s="210">
        <f>SUM(G162:G162)</f>
        <v>0</v>
      </c>
      <c r="H161" s="195">
        <f>IFERROR(F161/G161 - 1,0)</f>
        <v>0</v>
      </c>
      <c r="I161" s="325"/>
      <c r="J161" s="596"/>
    </row>
    <row r="162" spans="1:12" s="219" customFormat="1" ht="17.399999999999999" x14ac:dyDescent="0.3">
      <c r="A162" s="397" t="s">
        <v>405</v>
      </c>
      <c r="B162" s="434" t="s">
        <v>406</v>
      </c>
      <c r="C162" s="427">
        <v>0</v>
      </c>
      <c r="D162" s="429" t="s">
        <v>247</v>
      </c>
      <c r="E162" s="228">
        <v>0</v>
      </c>
      <c r="F162" s="238">
        <f t="shared" ref="F162" si="32">E162*C162</f>
        <v>0</v>
      </c>
      <c r="G162" s="411">
        <v>0</v>
      </c>
      <c r="H162" s="204">
        <f t="shared" ref="H162" si="33">IFERROR(F162/G162 - 1,0)</f>
        <v>0</v>
      </c>
      <c r="I162" s="398"/>
      <c r="J162" s="595"/>
    </row>
    <row r="163" spans="1:12" s="286" customFormat="1" ht="18" x14ac:dyDescent="0.3">
      <c r="A163" s="403" t="s">
        <v>155</v>
      </c>
      <c r="B163" s="420" t="s">
        <v>407</v>
      </c>
      <c r="C163" s="421"/>
      <c r="D163" s="422"/>
      <c r="E163" s="423"/>
      <c r="F163" s="210">
        <f>SUM(F164:F164)</f>
        <v>0</v>
      </c>
      <c r="G163" s="210">
        <f>SUM(G164:G164)</f>
        <v>0</v>
      </c>
      <c r="H163" s="195">
        <f>IFERROR(F163/G163 - 1,0)</f>
        <v>0</v>
      </c>
      <c r="I163" s="420"/>
      <c r="J163" s="595"/>
      <c r="K163" s="284"/>
      <c r="L163" s="285"/>
    </row>
    <row r="164" spans="1:12" s="286" customFormat="1" ht="17.399999999999999" x14ac:dyDescent="0.3">
      <c r="A164" s="397" t="s">
        <v>408</v>
      </c>
      <c r="B164" s="434" t="s">
        <v>409</v>
      </c>
      <c r="C164" s="427">
        <v>0</v>
      </c>
      <c r="D164" s="429" t="s">
        <v>240</v>
      </c>
      <c r="E164" s="228">
        <v>0</v>
      </c>
      <c r="F164" s="238">
        <f t="shared" ref="F164" si="34">E164*C164</f>
        <v>0</v>
      </c>
      <c r="G164" s="411">
        <v>0</v>
      </c>
      <c r="H164" s="204">
        <f t="shared" ref="H164" si="35">IFERROR(F164/G164 - 1,0)</f>
        <v>0</v>
      </c>
      <c r="I164" s="398"/>
      <c r="J164" s="599"/>
      <c r="K164" s="284"/>
      <c r="L164" s="285"/>
    </row>
    <row r="165" spans="1:12" s="286" customFormat="1" ht="18" x14ac:dyDescent="0.3">
      <c r="A165" s="403" t="s">
        <v>157</v>
      </c>
      <c r="B165" s="420" t="s">
        <v>410</v>
      </c>
      <c r="C165" s="421"/>
      <c r="D165" s="422"/>
      <c r="E165" s="423"/>
      <c r="F165" s="210">
        <f>SUM(F166:F166)</f>
        <v>0</v>
      </c>
      <c r="G165" s="210">
        <f>SUM(G166:G166)</f>
        <v>0</v>
      </c>
      <c r="H165" s="195">
        <f>IFERROR(F165/G165 - 1,0)</f>
        <v>0</v>
      </c>
      <c r="I165" s="420"/>
      <c r="J165" s="595"/>
      <c r="K165" s="284"/>
      <c r="L165" s="285"/>
    </row>
    <row r="166" spans="1:12" s="286" customFormat="1" ht="34.799999999999997" x14ac:dyDescent="0.3">
      <c r="A166" s="397" t="s">
        <v>411</v>
      </c>
      <c r="B166" s="434" t="s">
        <v>412</v>
      </c>
      <c r="C166" s="427">
        <v>0</v>
      </c>
      <c r="D166" s="429" t="s">
        <v>42</v>
      </c>
      <c r="E166" s="228">
        <v>0</v>
      </c>
      <c r="F166" s="238">
        <f t="shared" ref="F166" si="36">E166*C166</f>
        <v>0</v>
      </c>
      <c r="G166" s="411">
        <v>0</v>
      </c>
      <c r="H166" s="204">
        <f t="shared" ref="H166" si="37">IFERROR(F166/G166 - 1,0)</f>
        <v>0</v>
      </c>
      <c r="I166" s="424"/>
      <c r="J166" s="597"/>
      <c r="K166" s="284"/>
      <c r="L166" s="285"/>
    </row>
    <row r="167" spans="1:12" ht="18" x14ac:dyDescent="0.3">
      <c r="A167" s="331"/>
      <c r="B167" s="334" t="s">
        <v>294</v>
      </c>
      <c r="C167" s="321"/>
      <c r="D167" s="321"/>
      <c r="E167" s="344"/>
      <c r="F167" s="240">
        <f>SUM(F161:F166)/2</f>
        <v>0</v>
      </c>
      <c r="G167" s="240">
        <f>SUM(G161:G166)/2</f>
        <v>0</v>
      </c>
      <c r="H167" s="335"/>
      <c r="I167" s="414">
        <f>IFERROR(F167/G167 - 1,0)</f>
        <v>0</v>
      </c>
      <c r="J167" s="604" t="str">
        <f>IFERROR(F167/$C$248,"-")</f>
        <v>-</v>
      </c>
    </row>
    <row r="168" spans="1:12" s="286" customFormat="1" ht="17.399999999999999" x14ac:dyDescent="0.3">
      <c r="A168" s="336">
        <v>13</v>
      </c>
      <c r="B168" s="337" t="s">
        <v>182</v>
      </c>
      <c r="C168" s="322"/>
      <c r="D168" s="322"/>
      <c r="E168" s="345"/>
      <c r="F168" s="322"/>
      <c r="G168" s="330"/>
      <c r="H168" s="330"/>
      <c r="I168" s="330"/>
      <c r="J168" s="596"/>
      <c r="K168" s="284"/>
      <c r="L168" s="285"/>
    </row>
    <row r="169" spans="1:12" s="219" customFormat="1" ht="18" x14ac:dyDescent="0.3">
      <c r="A169" s="331" t="s">
        <v>183</v>
      </c>
      <c r="B169" s="325" t="s">
        <v>182</v>
      </c>
      <c r="C169" s="323"/>
      <c r="D169" s="324"/>
      <c r="E169" s="347"/>
      <c r="F169" s="210">
        <f>SUM(F170:F175)</f>
        <v>0</v>
      </c>
      <c r="G169" s="210">
        <f>SUM(G170:G175)</f>
        <v>0</v>
      </c>
      <c r="H169" s="195">
        <f>IFERROR(F169/G169 - 1,0)</f>
        <v>0</v>
      </c>
      <c r="I169" s="325"/>
      <c r="J169" s="593"/>
    </row>
    <row r="170" spans="1:12" s="219" customFormat="1" ht="18" x14ac:dyDescent="0.35">
      <c r="A170" s="397" t="s">
        <v>413</v>
      </c>
      <c r="B170" s="434" t="s">
        <v>1245</v>
      </c>
      <c r="C170" s="427">
        <v>0</v>
      </c>
      <c r="D170" s="436" t="s">
        <v>240</v>
      </c>
      <c r="E170" s="228">
        <v>0</v>
      </c>
      <c r="F170" s="238">
        <f t="shared" ref="F170:F174" si="38">E170*C170</f>
        <v>0</v>
      </c>
      <c r="G170" s="411">
        <v>0</v>
      </c>
      <c r="H170" s="204">
        <f t="shared" ref="H170" si="39">IFERROR(F170/G170 - 1,0)</f>
        <v>0</v>
      </c>
      <c r="I170" s="398"/>
      <c r="J170" s="627"/>
    </row>
    <row r="171" spans="1:12" s="219" customFormat="1" ht="18" x14ac:dyDescent="0.35">
      <c r="A171" s="397" t="s">
        <v>413</v>
      </c>
      <c r="B171" s="434" t="s">
        <v>414</v>
      </c>
      <c r="C171" s="427">
        <v>0</v>
      </c>
      <c r="D171" s="436" t="s">
        <v>357</v>
      </c>
      <c r="E171" s="228">
        <v>0</v>
      </c>
      <c r="F171" s="238">
        <f t="shared" si="38"/>
        <v>0</v>
      </c>
      <c r="G171" s="411">
        <v>0</v>
      </c>
      <c r="H171" s="204">
        <f t="shared" ref="H171:H175" si="40">IFERROR(F171/G171 - 1,0)</f>
        <v>0</v>
      </c>
      <c r="I171" s="398"/>
      <c r="J171" s="627"/>
    </row>
    <row r="172" spans="1:12" s="286" customFormat="1" ht="18" customHeight="1" x14ac:dyDescent="0.3">
      <c r="A172" s="397" t="s">
        <v>415</v>
      </c>
      <c r="B172" s="434" t="s">
        <v>416</v>
      </c>
      <c r="C172" s="427">
        <v>0</v>
      </c>
      <c r="D172" s="436" t="s">
        <v>357</v>
      </c>
      <c r="E172" s="228">
        <v>0</v>
      </c>
      <c r="F172" s="238">
        <f t="shared" si="38"/>
        <v>0</v>
      </c>
      <c r="G172" s="411">
        <v>0</v>
      </c>
      <c r="H172" s="204">
        <f t="shared" si="40"/>
        <v>0</v>
      </c>
      <c r="I172" s="398"/>
      <c r="J172" s="595"/>
      <c r="K172" s="284"/>
      <c r="L172" s="285"/>
    </row>
    <row r="173" spans="1:12" s="286" customFormat="1" ht="18" customHeight="1" x14ac:dyDescent="0.3">
      <c r="A173" s="397" t="s">
        <v>417</v>
      </c>
      <c r="B173" s="434" t="s">
        <v>1038</v>
      </c>
      <c r="C173" s="427">
        <v>0</v>
      </c>
      <c r="D173" s="230" t="s">
        <v>240</v>
      </c>
      <c r="E173" s="228">
        <v>0</v>
      </c>
      <c r="F173" s="238">
        <f t="shared" si="38"/>
        <v>0</v>
      </c>
      <c r="G173" s="411">
        <v>0</v>
      </c>
      <c r="H173" s="204">
        <f t="shared" si="40"/>
        <v>0</v>
      </c>
      <c r="I173" s="398"/>
      <c r="J173" s="595"/>
      <c r="K173" s="285"/>
    </row>
    <row r="174" spans="1:12" s="286" customFormat="1" ht="17.399999999999999" x14ac:dyDescent="0.3">
      <c r="A174" s="397" t="s">
        <v>1037</v>
      </c>
      <c r="B174" s="434" t="s">
        <v>418</v>
      </c>
      <c r="C174" s="427">
        <v>0</v>
      </c>
      <c r="D174" s="436" t="s">
        <v>357</v>
      </c>
      <c r="E174" s="228">
        <v>0</v>
      </c>
      <c r="F174" s="238">
        <f t="shared" si="38"/>
        <v>0</v>
      </c>
      <c r="G174" s="411">
        <v>0</v>
      </c>
      <c r="H174" s="204">
        <f t="shared" si="40"/>
        <v>0</v>
      </c>
      <c r="I174" s="398"/>
      <c r="J174" s="595"/>
      <c r="K174" s="284"/>
      <c r="L174" s="285"/>
    </row>
    <row r="175" spans="1:12" s="286" customFormat="1" ht="17.399999999999999" x14ac:dyDescent="0.3">
      <c r="A175" s="397" t="s">
        <v>1227</v>
      </c>
      <c r="B175" s="434" t="s">
        <v>382</v>
      </c>
      <c r="C175" s="427">
        <v>0</v>
      </c>
      <c r="D175" s="230" t="s">
        <v>240</v>
      </c>
      <c r="E175" s="228">
        <v>0</v>
      </c>
      <c r="F175" s="238"/>
      <c r="G175" s="411">
        <v>0</v>
      </c>
      <c r="H175" s="204">
        <f t="shared" si="40"/>
        <v>0</v>
      </c>
      <c r="I175" s="398"/>
      <c r="J175" s="595"/>
      <c r="K175" s="284"/>
      <c r="L175" s="285"/>
    </row>
    <row r="176" spans="1:12" s="286" customFormat="1" ht="18" x14ac:dyDescent="0.3">
      <c r="A176" s="331"/>
      <c r="B176" s="334" t="s">
        <v>294</v>
      </c>
      <c r="C176" s="321"/>
      <c r="D176" s="321"/>
      <c r="E176" s="344"/>
      <c r="F176" s="240">
        <f>SUM(F169:F175)/2</f>
        <v>0</v>
      </c>
      <c r="G176" s="240">
        <f>SUM(G169:G175)/2</f>
        <v>0</v>
      </c>
      <c r="H176" s="335"/>
      <c r="I176" s="414">
        <f>IFERROR(F176/G176 - 1,0)</f>
        <v>0</v>
      </c>
      <c r="J176" s="604" t="str">
        <f>IFERROR(F176/$C$248,"-")</f>
        <v>-</v>
      </c>
      <c r="K176" s="284"/>
      <c r="L176" s="285"/>
    </row>
    <row r="177" spans="1:12" s="219" customFormat="1" ht="17.399999999999999" x14ac:dyDescent="0.3">
      <c r="A177" s="336">
        <v>14</v>
      </c>
      <c r="B177" s="337" t="s">
        <v>199</v>
      </c>
      <c r="C177" s="322"/>
      <c r="D177" s="322"/>
      <c r="E177" s="345"/>
      <c r="F177" s="322"/>
      <c r="G177" s="330"/>
      <c r="H177" s="330"/>
      <c r="I177" s="330"/>
      <c r="J177" s="593"/>
    </row>
    <row r="178" spans="1:12" s="286" customFormat="1" ht="18" x14ac:dyDescent="0.3">
      <c r="A178" s="331" t="s">
        <v>200</v>
      </c>
      <c r="B178" s="325" t="s">
        <v>199</v>
      </c>
      <c r="C178" s="323"/>
      <c r="D178" s="324"/>
      <c r="E178" s="347"/>
      <c r="F178" s="210">
        <f>SUM(F179:F185)</f>
        <v>0</v>
      </c>
      <c r="G178" s="210">
        <f>SUM(G179:G185)</f>
        <v>0</v>
      </c>
      <c r="H178" s="195">
        <f>IFERROR(F178/G178 - 1,0)</f>
        <v>0</v>
      </c>
      <c r="I178" s="325"/>
      <c r="J178" s="593"/>
      <c r="K178" s="284"/>
      <c r="L178" s="285"/>
    </row>
    <row r="179" spans="1:12" s="219" customFormat="1" ht="18" x14ac:dyDescent="0.35">
      <c r="A179" s="397" t="s">
        <v>413</v>
      </c>
      <c r="B179" s="434" t="s">
        <v>1245</v>
      </c>
      <c r="C179" s="427">
        <v>0</v>
      </c>
      <c r="D179" s="436" t="s">
        <v>240</v>
      </c>
      <c r="E179" s="228">
        <v>0</v>
      </c>
      <c r="F179" s="238">
        <f t="shared" ref="F179:F181" si="41">E179*C179</f>
        <v>0</v>
      </c>
      <c r="G179" s="411">
        <v>0</v>
      </c>
      <c r="H179" s="204">
        <f t="shared" ref="H179" si="42">IFERROR(F179/G179 - 1,0)</f>
        <v>0</v>
      </c>
      <c r="I179" s="398"/>
      <c r="J179" s="627"/>
    </row>
    <row r="180" spans="1:12" s="286" customFormat="1" ht="18" x14ac:dyDescent="0.35">
      <c r="A180" s="397" t="s">
        <v>419</v>
      </c>
      <c r="B180" s="434" t="s">
        <v>414</v>
      </c>
      <c r="C180" s="435">
        <v>0</v>
      </c>
      <c r="D180" s="436" t="s">
        <v>357</v>
      </c>
      <c r="E180" s="228">
        <v>0</v>
      </c>
      <c r="F180" s="238">
        <f t="shared" si="41"/>
        <v>0</v>
      </c>
      <c r="G180" s="411">
        <v>0</v>
      </c>
      <c r="H180" s="204">
        <f t="shared" ref="H180:H185" si="43">IFERROR(F180/G180 - 1,0)</f>
        <v>0</v>
      </c>
      <c r="I180" s="398"/>
      <c r="J180" s="627"/>
      <c r="K180" s="284"/>
      <c r="L180" s="285"/>
    </row>
    <row r="181" spans="1:12" s="286" customFormat="1" ht="18" customHeight="1" x14ac:dyDescent="0.3">
      <c r="A181" s="397" t="s">
        <v>415</v>
      </c>
      <c r="B181" s="434" t="s">
        <v>416</v>
      </c>
      <c r="C181" s="435">
        <v>0</v>
      </c>
      <c r="D181" s="436" t="s">
        <v>357</v>
      </c>
      <c r="E181" s="228">
        <v>0</v>
      </c>
      <c r="F181" s="238">
        <f t="shared" si="41"/>
        <v>0</v>
      </c>
      <c r="G181" s="411">
        <v>0</v>
      </c>
      <c r="H181" s="204">
        <f t="shared" si="43"/>
        <v>0</v>
      </c>
      <c r="I181" s="398"/>
      <c r="J181" s="595"/>
      <c r="K181" s="284"/>
      <c r="L181" s="285"/>
    </row>
    <row r="182" spans="1:12" s="286" customFormat="1" ht="17.399999999999999" x14ac:dyDescent="0.3">
      <c r="A182" s="397" t="s">
        <v>420</v>
      </c>
      <c r="B182" s="434" t="s">
        <v>421</v>
      </c>
      <c r="C182" s="435">
        <v>0</v>
      </c>
      <c r="D182" s="436" t="s">
        <v>357</v>
      </c>
      <c r="E182" s="228">
        <v>0</v>
      </c>
      <c r="F182" s="238">
        <f t="shared" ref="F182:F183" si="44">E182*C182</f>
        <v>0</v>
      </c>
      <c r="G182" s="411">
        <v>0</v>
      </c>
      <c r="H182" s="204">
        <f t="shared" si="43"/>
        <v>0</v>
      </c>
      <c r="I182" s="398"/>
      <c r="J182" s="595"/>
      <c r="K182" s="284"/>
      <c r="L182" s="285"/>
    </row>
    <row r="183" spans="1:12" s="286" customFormat="1" ht="17.399999999999999" x14ac:dyDescent="0.3">
      <c r="A183" s="397" t="s">
        <v>422</v>
      </c>
      <c r="B183" s="434" t="s">
        <v>418</v>
      </c>
      <c r="C183" s="435">
        <v>0</v>
      </c>
      <c r="D183" s="436" t="s">
        <v>357</v>
      </c>
      <c r="E183" s="228">
        <v>0</v>
      </c>
      <c r="F183" s="238">
        <f t="shared" si="44"/>
        <v>0</v>
      </c>
      <c r="G183" s="411">
        <v>0</v>
      </c>
      <c r="H183" s="204">
        <f t="shared" si="43"/>
        <v>0</v>
      </c>
      <c r="I183" s="398"/>
      <c r="J183" s="595"/>
      <c r="K183" s="284"/>
      <c r="L183" s="285"/>
    </row>
    <row r="184" spans="1:12" s="286" customFormat="1" ht="17.399999999999999" x14ac:dyDescent="0.3">
      <c r="A184" s="397" t="s">
        <v>1228</v>
      </c>
      <c r="B184" s="434" t="s">
        <v>1221</v>
      </c>
      <c r="C184" s="435">
        <v>0</v>
      </c>
      <c r="D184" s="429" t="s">
        <v>240</v>
      </c>
      <c r="E184" s="228">
        <v>0</v>
      </c>
      <c r="F184" s="238">
        <f>E184*C184</f>
        <v>0</v>
      </c>
      <c r="G184" s="411">
        <v>0</v>
      </c>
      <c r="H184" s="204">
        <f t="shared" si="43"/>
        <v>0</v>
      </c>
      <c r="I184" s="398"/>
      <c r="J184" s="595"/>
      <c r="K184" s="284"/>
      <c r="L184" s="285"/>
    </row>
    <row r="185" spans="1:12" s="286" customFormat="1" ht="17.399999999999999" x14ac:dyDescent="0.3">
      <c r="A185" s="397" t="s">
        <v>1229</v>
      </c>
      <c r="B185" s="434" t="s">
        <v>382</v>
      </c>
      <c r="C185" s="435">
        <v>0</v>
      </c>
      <c r="D185" s="429" t="s">
        <v>240</v>
      </c>
      <c r="E185" s="228">
        <v>0</v>
      </c>
      <c r="F185" s="238">
        <f>E185*C185</f>
        <v>0</v>
      </c>
      <c r="G185" s="411">
        <v>0</v>
      </c>
      <c r="H185" s="204">
        <f t="shared" si="43"/>
        <v>0</v>
      </c>
      <c r="I185" s="398"/>
      <c r="J185" s="595"/>
      <c r="K185" s="284"/>
      <c r="L185" s="285"/>
    </row>
    <row r="186" spans="1:12" s="215" customFormat="1" ht="18" x14ac:dyDescent="0.3">
      <c r="A186" s="331"/>
      <c r="B186" s="334" t="s">
        <v>294</v>
      </c>
      <c r="C186" s="321"/>
      <c r="D186" s="321"/>
      <c r="E186" s="344"/>
      <c r="F186" s="240">
        <f>SUM(F178:F185)/2</f>
        <v>0</v>
      </c>
      <c r="G186" s="240">
        <f>SUM(G178:G185)/2</f>
        <v>0</v>
      </c>
      <c r="H186" s="335"/>
      <c r="I186" s="414">
        <f>IFERROR(F186/G186 - 1,0)</f>
        <v>0</v>
      </c>
      <c r="J186" s="604" t="str">
        <f>IFERROR(F186/$C$248,"-")</f>
        <v>-</v>
      </c>
    </row>
    <row r="187" spans="1:12" ht="17.399999999999999" x14ac:dyDescent="0.3">
      <c r="A187" s="336">
        <v>15</v>
      </c>
      <c r="B187" s="337" t="s">
        <v>208</v>
      </c>
      <c r="C187" s="322"/>
      <c r="D187" s="322"/>
      <c r="E187" s="345"/>
      <c r="F187" s="322"/>
      <c r="G187" s="330"/>
      <c r="H187" s="330"/>
      <c r="I187" s="330"/>
      <c r="J187" s="593"/>
    </row>
    <row r="188" spans="1:12" ht="18" x14ac:dyDescent="0.3">
      <c r="A188" s="331" t="s">
        <v>209</v>
      </c>
      <c r="B188" s="325" t="s">
        <v>423</v>
      </c>
      <c r="C188" s="323"/>
      <c r="D188" s="324"/>
      <c r="E188" s="347"/>
      <c r="F188" s="210">
        <f>SUM(F189:F189)</f>
        <v>0</v>
      </c>
      <c r="G188" s="210">
        <f>SUM(G189:G189)</f>
        <v>0</v>
      </c>
      <c r="H188" s="195">
        <f>IFERROR(F188/G188 - 1,0)</f>
        <v>0</v>
      </c>
      <c r="I188" s="325"/>
      <c r="J188" s="593"/>
    </row>
    <row r="189" spans="1:12" s="286" customFormat="1" ht="34.799999999999997" x14ac:dyDescent="0.3">
      <c r="A189" s="397" t="s">
        <v>424</v>
      </c>
      <c r="B189" s="434" t="s">
        <v>1247</v>
      </c>
      <c r="C189" s="427">
        <v>0</v>
      </c>
      <c r="D189" s="436" t="s">
        <v>42</v>
      </c>
      <c r="E189" s="228">
        <v>0</v>
      </c>
      <c r="F189" s="238">
        <f t="shared" ref="F189" si="45">E189*C189</f>
        <v>0</v>
      </c>
      <c r="G189" s="400">
        <v>0</v>
      </c>
      <c r="H189" s="204">
        <f t="shared" ref="H189" si="46">IFERROR(F189/G189 - 1,0)</f>
        <v>0</v>
      </c>
      <c r="I189" s="398"/>
      <c r="J189" s="595"/>
      <c r="K189" s="284"/>
      <c r="L189" s="285"/>
    </row>
    <row r="190" spans="1:12" ht="18" x14ac:dyDescent="0.3">
      <c r="A190" s="331"/>
      <c r="B190" s="334" t="s">
        <v>294</v>
      </c>
      <c r="C190" s="321"/>
      <c r="D190" s="321"/>
      <c r="E190" s="344"/>
      <c r="F190" s="240">
        <f>SUM(F188:F189)/2</f>
        <v>0</v>
      </c>
      <c r="G190" s="240">
        <f>SUM(G188:G189)/2</f>
        <v>0</v>
      </c>
      <c r="H190" s="335"/>
      <c r="I190" s="414">
        <f>IFERROR(F190/G190 - 1,0)</f>
        <v>0</v>
      </c>
      <c r="J190" s="604" t="str">
        <f>IFERROR(F190/$C$248,"-")</f>
        <v>-</v>
      </c>
    </row>
    <row r="191" spans="1:12" s="389" customFormat="1" ht="17.399999999999999" x14ac:dyDescent="0.3">
      <c r="A191" s="336">
        <v>16</v>
      </c>
      <c r="B191" s="337" t="s">
        <v>425</v>
      </c>
      <c r="C191" s="322"/>
      <c r="D191" s="322"/>
      <c r="E191" s="345"/>
      <c r="F191" s="322"/>
      <c r="G191" s="330"/>
      <c r="H191" s="330"/>
      <c r="I191" s="408"/>
      <c r="J191" s="593"/>
      <c r="K191" s="387"/>
      <c r="L191" s="388"/>
    </row>
    <row r="192" spans="1:12" ht="18" x14ac:dyDescent="0.3">
      <c r="A192" s="331" t="s">
        <v>218</v>
      </c>
      <c r="B192" s="339" t="s">
        <v>217</v>
      </c>
      <c r="C192" s="329"/>
      <c r="D192" s="329"/>
      <c r="E192" s="348"/>
      <c r="F192" s="210">
        <f>SUM(F193:F193)</f>
        <v>0</v>
      </c>
      <c r="G192" s="210">
        <f>SUM(G193:G193)</f>
        <v>0</v>
      </c>
      <c r="H192" s="195">
        <f>IFERROR(F192/G192 - 1,0)</f>
        <v>0</v>
      </c>
      <c r="I192" s="409"/>
      <c r="J192" s="593"/>
    </row>
    <row r="193" spans="1:12" s="286" customFormat="1" ht="17.399999999999999" x14ac:dyDescent="0.3">
      <c r="A193" s="397" t="s">
        <v>426</v>
      </c>
      <c r="B193" s="434" t="s">
        <v>217</v>
      </c>
      <c r="C193" s="427">
        <v>0</v>
      </c>
      <c r="D193" s="436" t="s">
        <v>240</v>
      </c>
      <c r="E193" s="228">
        <v>0</v>
      </c>
      <c r="F193" s="238">
        <f t="shared" ref="F193:F195" si="47">E193*C193</f>
        <v>0</v>
      </c>
      <c r="G193" s="411">
        <v>0</v>
      </c>
      <c r="H193" s="204">
        <f t="shared" ref="H193" si="48">IFERROR(F193/G193 - 1,0)</f>
        <v>0</v>
      </c>
      <c r="I193" s="425"/>
      <c r="J193" s="595"/>
      <c r="K193" s="284"/>
      <c r="L193" s="285"/>
    </row>
    <row r="194" spans="1:12" s="286" customFormat="1" ht="18" x14ac:dyDescent="0.3">
      <c r="A194" s="403" t="s">
        <v>220</v>
      </c>
      <c r="B194" s="420" t="s">
        <v>427</v>
      </c>
      <c r="C194" s="421"/>
      <c r="D194" s="422"/>
      <c r="E194" s="423"/>
      <c r="F194" s="210">
        <f>SUM(F195:F195)</f>
        <v>0</v>
      </c>
      <c r="G194" s="210">
        <f>SUM(G195:G195)</f>
        <v>0</v>
      </c>
      <c r="H194" s="195">
        <f>IFERROR(F194/G194 - 1,0)</f>
        <v>0</v>
      </c>
      <c r="I194" s="426"/>
      <c r="J194" s="595"/>
      <c r="K194" s="284"/>
      <c r="L194" s="285"/>
    </row>
    <row r="195" spans="1:12" s="219" customFormat="1" ht="17.399999999999999" x14ac:dyDescent="0.3">
      <c r="A195" s="397" t="s">
        <v>428</v>
      </c>
      <c r="B195" s="434" t="s">
        <v>427</v>
      </c>
      <c r="C195" s="427">
        <v>0</v>
      </c>
      <c r="D195" s="436" t="s">
        <v>240</v>
      </c>
      <c r="E195" s="399">
        <v>0</v>
      </c>
      <c r="F195" s="238">
        <f t="shared" si="47"/>
        <v>0</v>
      </c>
      <c r="G195" s="411">
        <v>0</v>
      </c>
      <c r="H195" s="204">
        <f t="shared" ref="H195" si="49">IFERROR(F195/G195 - 1,0)</f>
        <v>0</v>
      </c>
      <c r="I195" s="425"/>
      <c r="J195" s="595"/>
    </row>
    <row r="196" spans="1:12" ht="18" x14ac:dyDescent="0.3">
      <c r="A196" s="331"/>
      <c r="B196" s="334" t="s">
        <v>294</v>
      </c>
      <c r="C196" s="321"/>
      <c r="D196" s="321"/>
      <c r="E196" s="344"/>
      <c r="F196" s="240">
        <f>SUM(F192:F195)/2</f>
        <v>0</v>
      </c>
      <c r="G196" s="240">
        <f>SUM(G192:G195)/2</f>
        <v>0</v>
      </c>
      <c r="H196" s="335"/>
      <c r="I196" s="414">
        <f>IFERROR(F196/G196 - 1,0)</f>
        <v>0</v>
      </c>
      <c r="J196" s="604" t="str">
        <f>IFERROR(F196/$C$248,"-")</f>
        <v>-</v>
      </c>
    </row>
    <row r="197" spans="1:12" s="389" customFormat="1" ht="17.399999999999999" x14ac:dyDescent="0.3">
      <c r="A197" s="336">
        <v>17</v>
      </c>
      <c r="B197" s="337" t="s">
        <v>429</v>
      </c>
      <c r="C197" s="322"/>
      <c r="D197" s="322"/>
      <c r="E197" s="345"/>
      <c r="F197" s="322"/>
      <c r="G197" s="330"/>
      <c r="H197" s="330"/>
      <c r="I197" s="330"/>
      <c r="J197" s="593"/>
      <c r="K197" s="387"/>
      <c r="L197" s="388"/>
    </row>
    <row r="198" spans="1:12" s="286" customFormat="1" ht="18" x14ac:dyDescent="0.3">
      <c r="A198" s="403" t="s">
        <v>225</v>
      </c>
      <c r="B198" s="420" t="s">
        <v>430</v>
      </c>
      <c r="C198" s="421"/>
      <c r="D198" s="422"/>
      <c r="E198" s="423"/>
      <c r="F198" s="210">
        <f>SUM(F199:F199)</f>
        <v>0</v>
      </c>
      <c r="G198" s="210">
        <f>SUM(G199:G199)</f>
        <v>0</v>
      </c>
      <c r="H198" s="195">
        <f>IFERROR(F198/G198 - 1,0)</f>
        <v>0</v>
      </c>
      <c r="I198" s="426"/>
      <c r="J198" s="595"/>
      <c r="K198" s="284"/>
      <c r="L198" s="285"/>
    </row>
    <row r="199" spans="1:12" s="286" customFormat="1" ht="34.799999999999997" x14ac:dyDescent="0.3">
      <c r="A199" s="397" t="s">
        <v>431</v>
      </c>
      <c r="B199" s="434" t="s">
        <v>432</v>
      </c>
      <c r="C199" s="427">
        <v>0</v>
      </c>
      <c r="D199" s="436" t="s">
        <v>240</v>
      </c>
      <c r="E199" s="228">
        <v>0</v>
      </c>
      <c r="F199" s="238">
        <f t="shared" ref="F199" si="50">E199*C199</f>
        <v>0</v>
      </c>
      <c r="G199" s="412">
        <v>0</v>
      </c>
      <c r="H199" s="204">
        <f t="shared" ref="H199" si="51">IFERROR(F199/G199 - 1,0)</f>
        <v>0</v>
      </c>
      <c r="I199" s="425"/>
      <c r="J199" s="595"/>
      <c r="K199" s="284"/>
      <c r="L199" s="285"/>
    </row>
    <row r="200" spans="1:12" s="286" customFormat="1" ht="18" x14ac:dyDescent="0.3">
      <c r="A200" s="403" t="s">
        <v>436</v>
      </c>
      <c r="B200" s="420" t="s">
        <v>437</v>
      </c>
      <c r="C200" s="421"/>
      <c r="D200" s="422"/>
      <c r="E200" s="423"/>
      <c r="F200" s="210">
        <f>SUM(F201:F201)</f>
        <v>0</v>
      </c>
      <c r="G200" s="210">
        <f>SUM(G201:G201)</f>
        <v>0</v>
      </c>
      <c r="H200" s="195">
        <f>IFERROR(F200/G200 - 1,0)</f>
        <v>0</v>
      </c>
      <c r="I200" s="426"/>
      <c r="J200" s="595"/>
      <c r="K200" s="284"/>
      <c r="L200" s="285"/>
    </row>
    <row r="201" spans="1:12" s="286" customFormat="1" ht="17.399999999999999" x14ac:dyDescent="0.3">
      <c r="A201" s="397" t="s">
        <v>438</v>
      </c>
      <c r="B201" s="434" t="s">
        <v>437</v>
      </c>
      <c r="C201" s="427">
        <v>0</v>
      </c>
      <c r="D201" s="436" t="s">
        <v>240</v>
      </c>
      <c r="E201" s="228">
        <v>0</v>
      </c>
      <c r="F201" s="238">
        <f t="shared" ref="F201" si="52">E201*C201</f>
        <v>0</v>
      </c>
      <c r="G201" s="400">
        <v>0</v>
      </c>
      <c r="H201" s="204">
        <f t="shared" ref="H201" si="53">IFERROR(F201/G201 - 1,0)</f>
        <v>0</v>
      </c>
      <c r="I201" s="425"/>
      <c r="J201" s="595"/>
      <c r="K201" s="284"/>
      <c r="L201" s="285"/>
    </row>
    <row r="202" spans="1:12" s="286" customFormat="1" ht="18" x14ac:dyDescent="0.3">
      <c r="A202" s="403" t="s">
        <v>228</v>
      </c>
      <c r="B202" s="420" t="s">
        <v>1232</v>
      </c>
      <c r="C202" s="421"/>
      <c r="D202" s="422"/>
      <c r="E202" s="423"/>
      <c r="F202" s="210">
        <f>SUM(F203:F203)</f>
        <v>0</v>
      </c>
      <c r="G202" s="210">
        <f>SUM(G203:G203)</f>
        <v>0</v>
      </c>
      <c r="H202" s="195">
        <f>IFERROR(F202/G202 - 1,0)</f>
        <v>0</v>
      </c>
      <c r="I202" s="426"/>
      <c r="J202" s="595"/>
      <c r="K202" s="284"/>
      <c r="L202" s="285"/>
    </row>
    <row r="203" spans="1:12" s="219" customFormat="1" ht="34.799999999999997" x14ac:dyDescent="0.3">
      <c r="A203" s="397" t="s">
        <v>433</v>
      </c>
      <c r="B203" s="434" t="s">
        <v>1127</v>
      </c>
      <c r="C203" s="427">
        <v>0</v>
      </c>
      <c r="D203" s="436" t="s">
        <v>240</v>
      </c>
      <c r="E203" s="228">
        <v>0</v>
      </c>
      <c r="F203" s="238">
        <f t="shared" ref="F203" si="54">E203*C203</f>
        <v>0</v>
      </c>
      <c r="G203" s="412">
        <v>0</v>
      </c>
      <c r="H203" s="204">
        <f t="shared" ref="H203" si="55">IFERROR(F203/G203 - 1,0)</f>
        <v>0</v>
      </c>
      <c r="I203" s="425"/>
      <c r="J203" s="595"/>
    </row>
    <row r="204" spans="1:12" s="286" customFormat="1" ht="18" x14ac:dyDescent="0.3">
      <c r="A204" s="403" t="s">
        <v>230</v>
      </c>
      <c r="B204" s="420" t="s">
        <v>434</v>
      </c>
      <c r="C204" s="421"/>
      <c r="D204" s="422"/>
      <c r="E204" s="423"/>
      <c r="F204" s="210">
        <f>SUM(F205:F205)</f>
        <v>0</v>
      </c>
      <c r="G204" s="210">
        <f>SUM(G205:G205)</f>
        <v>0</v>
      </c>
      <c r="H204" s="195">
        <f>IFERROR(F204/G204 - 1,0)</f>
        <v>0</v>
      </c>
      <c r="I204" s="426"/>
      <c r="J204" s="595"/>
      <c r="K204" s="284"/>
      <c r="L204" s="285"/>
    </row>
    <row r="205" spans="1:12" s="218" customFormat="1" ht="18" x14ac:dyDescent="0.35">
      <c r="A205" s="397" t="s">
        <v>435</v>
      </c>
      <c r="B205" s="434" t="s">
        <v>434</v>
      </c>
      <c r="C205" s="427">
        <v>0</v>
      </c>
      <c r="D205" s="436" t="s">
        <v>240</v>
      </c>
      <c r="E205" s="399">
        <v>0</v>
      </c>
      <c r="F205" s="238">
        <f t="shared" ref="F205" si="56">E205*C205</f>
        <v>0</v>
      </c>
      <c r="G205" s="400">
        <v>0</v>
      </c>
      <c r="H205" s="204">
        <f t="shared" ref="H205" si="57">IFERROR(F205/G205 - 1,0)</f>
        <v>0</v>
      </c>
      <c r="I205" s="425"/>
      <c r="J205" s="595"/>
    </row>
    <row r="206" spans="1:12" s="286" customFormat="1" ht="18" x14ac:dyDescent="0.3">
      <c r="A206" s="331"/>
      <c r="B206" s="334" t="s">
        <v>294</v>
      </c>
      <c r="C206" s="321"/>
      <c r="D206" s="321"/>
      <c r="E206" s="344"/>
      <c r="F206" s="240">
        <f>SUM(F198:F205)/2</f>
        <v>0</v>
      </c>
      <c r="G206" s="240">
        <f>SUM(G198:G205)/2</f>
        <v>0</v>
      </c>
      <c r="H206" s="335"/>
      <c r="I206" s="414">
        <f>IFERROR(F206/G206 - 1,0)</f>
        <v>0</v>
      </c>
      <c r="J206" s="604" t="str">
        <f>IFERROR(F206/$C$248,"-")</f>
        <v>-</v>
      </c>
      <c r="K206" s="284"/>
      <c r="L206" s="285"/>
    </row>
    <row r="207" spans="1:12" s="389" customFormat="1" ht="17.399999999999999" x14ac:dyDescent="0.3">
      <c r="A207" s="336">
        <v>18</v>
      </c>
      <c r="B207" s="337" t="s">
        <v>439</v>
      </c>
      <c r="C207" s="330"/>
      <c r="D207" s="330"/>
      <c r="E207" s="345"/>
      <c r="F207" s="322"/>
      <c r="G207" s="330"/>
      <c r="H207" s="330"/>
      <c r="I207" s="330"/>
      <c r="J207" s="593"/>
      <c r="K207" s="387"/>
      <c r="L207" s="388"/>
    </row>
    <row r="208" spans="1:12" s="286" customFormat="1" ht="18" customHeight="1" x14ac:dyDescent="0.3">
      <c r="A208" s="331" t="s">
        <v>233</v>
      </c>
      <c r="B208" s="325" t="s">
        <v>440</v>
      </c>
      <c r="C208" s="323"/>
      <c r="D208" s="324"/>
      <c r="E208" s="347"/>
      <c r="F208" s="210">
        <f>SUM(F209:F209)</f>
        <v>0</v>
      </c>
      <c r="G208" s="210">
        <f>SUM(G209:G209)</f>
        <v>0</v>
      </c>
      <c r="H208" s="195">
        <f>IFERROR(F208/G208 - 1,0)</f>
        <v>0</v>
      </c>
      <c r="I208" s="325"/>
      <c r="J208" s="593"/>
      <c r="K208" s="284"/>
      <c r="L208" s="285"/>
    </row>
    <row r="209" spans="1:12" s="286" customFormat="1" ht="17.399999999999999" x14ac:dyDescent="0.3">
      <c r="A209" s="397" t="s">
        <v>441</v>
      </c>
      <c r="B209" s="434" t="s">
        <v>442</v>
      </c>
      <c r="C209" s="427">
        <v>0</v>
      </c>
      <c r="D209" s="436" t="s">
        <v>240</v>
      </c>
      <c r="E209" s="228">
        <v>0</v>
      </c>
      <c r="F209" s="238">
        <f>E209*C209</f>
        <v>0</v>
      </c>
      <c r="G209" s="400">
        <v>0</v>
      </c>
      <c r="H209" s="204">
        <f t="shared" ref="H209" si="58">IFERROR(F209/G209 - 1,0)</f>
        <v>0</v>
      </c>
      <c r="I209" s="398"/>
      <c r="J209" s="595"/>
      <c r="K209" s="284"/>
      <c r="L209" s="285"/>
    </row>
    <row r="210" spans="1:12" s="286" customFormat="1" ht="33.75" customHeight="1" x14ac:dyDescent="0.3">
      <c r="A210" s="403" t="s">
        <v>235</v>
      </c>
      <c r="B210" s="420" t="s">
        <v>443</v>
      </c>
      <c r="C210" s="421"/>
      <c r="D210" s="422"/>
      <c r="E210" s="423"/>
      <c r="F210" s="210">
        <f>SUM(F211:F211)</f>
        <v>0</v>
      </c>
      <c r="G210" s="210">
        <f>SUM(G211:G211)</f>
        <v>0</v>
      </c>
      <c r="H210" s="195">
        <f>IFERROR(F210/G210 - 1,0)</f>
        <v>0</v>
      </c>
      <c r="I210" s="420"/>
      <c r="J210" s="595"/>
      <c r="K210" s="284"/>
      <c r="L210" s="285"/>
    </row>
    <row r="211" spans="1:12" s="286" customFormat="1" ht="17.399999999999999" x14ac:dyDescent="0.3">
      <c r="A211" s="397" t="s">
        <v>444</v>
      </c>
      <c r="B211" s="434" t="s">
        <v>443</v>
      </c>
      <c r="C211" s="427">
        <v>0</v>
      </c>
      <c r="D211" s="436" t="s">
        <v>240</v>
      </c>
      <c r="E211" s="228">
        <v>0</v>
      </c>
      <c r="F211" s="238">
        <f t="shared" ref="F211" si="59">E211*C211</f>
        <v>0</v>
      </c>
      <c r="G211" s="400">
        <v>0</v>
      </c>
      <c r="H211" s="204">
        <f t="shared" ref="H211" si="60">IFERROR(F211/G211 - 1,0)</f>
        <v>0</v>
      </c>
      <c r="I211" s="398"/>
      <c r="J211" s="595"/>
      <c r="K211" s="284"/>
      <c r="L211" s="285"/>
    </row>
    <row r="212" spans="1:12" s="215" customFormat="1" ht="18" x14ac:dyDescent="0.3">
      <c r="A212" s="331"/>
      <c r="B212" s="334" t="s">
        <v>294</v>
      </c>
      <c r="C212" s="321"/>
      <c r="D212" s="321"/>
      <c r="E212" s="344"/>
      <c r="F212" s="240">
        <f>SUM(F208:F211)/2</f>
        <v>0</v>
      </c>
      <c r="G212" s="240">
        <f>SUM(G208:G211)/2</f>
        <v>0</v>
      </c>
      <c r="H212" s="335"/>
      <c r="I212" s="414">
        <f>IFERROR(F212/G212 - 1,0)</f>
        <v>0</v>
      </c>
      <c r="J212" s="604" t="str">
        <f>IFERROR(F212/$C$248,"-")</f>
        <v>-</v>
      </c>
    </row>
    <row r="213" spans="1:12" s="215" customFormat="1" ht="17.399999999999999" x14ac:dyDescent="0.3">
      <c r="A213" s="336">
        <v>19</v>
      </c>
      <c r="B213" s="337" t="s">
        <v>244</v>
      </c>
      <c r="C213" s="330"/>
      <c r="D213" s="330"/>
      <c r="E213" s="345"/>
      <c r="F213" s="322"/>
      <c r="G213" s="330"/>
      <c r="H213" s="330"/>
      <c r="I213" s="330"/>
      <c r="J213" s="593"/>
    </row>
    <row r="214" spans="1:12" s="286" customFormat="1" ht="18" customHeight="1" x14ac:dyDescent="0.3">
      <c r="A214" s="331" t="s">
        <v>238</v>
      </c>
      <c r="B214" s="325" t="s">
        <v>1054</v>
      </c>
      <c r="C214" s="323"/>
      <c r="D214" s="324"/>
      <c r="E214" s="347"/>
      <c r="F214" s="210">
        <f>SUM(F215:F223)</f>
        <v>0</v>
      </c>
      <c r="G214" s="210">
        <f>SUM(G215:G223)</f>
        <v>0</v>
      </c>
      <c r="H214" s="195">
        <f>IFERROR(F214/G214 - 1,0)</f>
        <v>0</v>
      </c>
      <c r="I214" s="325"/>
      <c r="J214" s="593"/>
      <c r="K214" s="284"/>
      <c r="L214" s="285"/>
    </row>
    <row r="215" spans="1:12" s="219" customFormat="1" ht="17.399999999999999" x14ac:dyDescent="0.3">
      <c r="A215" s="332" t="s">
        <v>445</v>
      </c>
      <c r="B215" s="431" t="s">
        <v>1075</v>
      </c>
      <c r="C215" s="432">
        <v>0</v>
      </c>
      <c r="D215" s="230" t="s">
        <v>240</v>
      </c>
      <c r="E215" s="343">
        <v>0</v>
      </c>
      <c r="F215" s="238">
        <f t="shared" ref="F215:F216" si="61">E215*C215</f>
        <v>0</v>
      </c>
      <c r="G215" s="413">
        <v>0</v>
      </c>
      <c r="H215" s="204">
        <f t="shared" ref="H215:H216" si="62">IFERROR(F215/G215 - 1,0)</f>
        <v>0</v>
      </c>
      <c r="I215" s="326"/>
      <c r="J215" s="593"/>
    </row>
    <row r="216" spans="1:12" s="219" customFormat="1" ht="34.799999999999997" x14ac:dyDescent="0.3">
      <c r="A216" s="397" t="s">
        <v>446</v>
      </c>
      <c r="B216" s="434" t="s">
        <v>1243</v>
      </c>
      <c r="C216" s="427">
        <v>0</v>
      </c>
      <c r="D216" s="230" t="s">
        <v>240</v>
      </c>
      <c r="E216" s="228">
        <v>0</v>
      </c>
      <c r="F216" s="238">
        <f t="shared" si="61"/>
        <v>0</v>
      </c>
      <c r="G216" s="412">
        <v>0</v>
      </c>
      <c r="H216" s="204">
        <f t="shared" si="62"/>
        <v>0</v>
      </c>
      <c r="I216" s="398"/>
      <c r="J216" s="595"/>
    </row>
    <row r="217" spans="1:12" s="219" customFormat="1" ht="17.399999999999999" x14ac:dyDescent="0.3">
      <c r="A217" s="332" t="s">
        <v>1055</v>
      </c>
      <c r="B217" s="434" t="s">
        <v>237</v>
      </c>
      <c r="C217" s="435">
        <v>0</v>
      </c>
      <c r="D217" s="436" t="s">
        <v>240</v>
      </c>
      <c r="E217" s="399">
        <v>0</v>
      </c>
      <c r="F217" s="238">
        <f t="shared" ref="F217" si="63">E217*C217</f>
        <v>0</v>
      </c>
      <c r="G217" s="412">
        <v>0</v>
      </c>
      <c r="H217" s="204">
        <f t="shared" ref="H217" si="64">IFERROR(F217/G217 - 1,0)</f>
        <v>0</v>
      </c>
      <c r="I217" s="398"/>
      <c r="J217" s="595"/>
    </row>
    <row r="218" spans="1:12" s="219" customFormat="1" ht="17.399999999999999" x14ac:dyDescent="0.3">
      <c r="A218" s="332" t="s">
        <v>1056</v>
      </c>
      <c r="B218" s="434" t="s">
        <v>1222</v>
      </c>
      <c r="C218" s="435">
        <v>0</v>
      </c>
      <c r="D218" s="436" t="s">
        <v>240</v>
      </c>
      <c r="E218" s="399">
        <v>0</v>
      </c>
      <c r="F218" s="238">
        <f t="shared" ref="F218" si="65">E218*C218</f>
        <v>0</v>
      </c>
      <c r="G218" s="412">
        <v>0</v>
      </c>
      <c r="H218" s="204">
        <f t="shared" ref="H218" si="66">IFERROR(F218/G218 - 1,0)</f>
        <v>0</v>
      </c>
      <c r="I218" s="398"/>
      <c r="J218" s="595"/>
    </row>
    <row r="219" spans="1:12" s="219" customFormat="1" ht="17.399999999999999" x14ac:dyDescent="0.3">
      <c r="A219" s="397" t="s">
        <v>1057</v>
      </c>
      <c r="B219" s="434" t="s">
        <v>447</v>
      </c>
      <c r="C219" s="435">
        <v>0</v>
      </c>
      <c r="D219" s="436" t="s">
        <v>240</v>
      </c>
      <c r="E219" s="399">
        <v>0</v>
      </c>
      <c r="F219" s="238">
        <f t="shared" ref="F219" si="67">E219*C219</f>
        <v>0</v>
      </c>
      <c r="G219" s="412">
        <v>0</v>
      </c>
      <c r="H219" s="204">
        <f t="shared" ref="H219" si="68">IFERROR(F219/G219 - 1,0)</f>
        <v>0</v>
      </c>
      <c r="I219" s="398"/>
      <c r="J219" s="595"/>
    </row>
    <row r="220" spans="1:12" s="354" customFormat="1" ht="17.399999999999999" x14ac:dyDescent="0.3">
      <c r="A220" s="332" t="s">
        <v>1058</v>
      </c>
      <c r="B220" s="434" t="s">
        <v>1039</v>
      </c>
      <c r="C220" s="435">
        <v>0</v>
      </c>
      <c r="D220" s="436" t="s">
        <v>240</v>
      </c>
      <c r="E220" s="399">
        <v>0</v>
      </c>
      <c r="F220" s="238">
        <f t="shared" ref="F220:F221" si="69">E220*C220</f>
        <v>0</v>
      </c>
      <c r="G220" s="412">
        <v>0</v>
      </c>
      <c r="H220" s="204">
        <f t="shared" ref="H220" si="70">IFERROR(F220/G220 - 1,0)</f>
        <v>0</v>
      </c>
      <c r="I220" s="398"/>
      <c r="J220" s="595"/>
    </row>
    <row r="221" spans="1:12" s="354" customFormat="1" ht="17.399999999999999" x14ac:dyDescent="0.3">
      <c r="A221" s="332" t="s">
        <v>1059</v>
      </c>
      <c r="B221" s="434" t="s">
        <v>1239</v>
      </c>
      <c r="C221" s="435">
        <v>0</v>
      </c>
      <c r="D221" s="436" t="s">
        <v>240</v>
      </c>
      <c r="E221" s="399">
        <v>0</v>
      </c>
      <c r="F221" s="238">
        <f t="shared" si="69"/>
        <v>0</v>
      </c>
      <c r="G221" s="412">
        <v>0</v>
      </c>
      <c r="H221" s="204">
        <f t="shared" ref="H221" si="71">IFERROR(F221/G221 - 1,0)</f>
        <v>0</v>
      </c>
      <c r="I221" s="398"/>
      <c r="J221" s="595"/>
    </row>
    <row r="222" spans="1:12" s="219" customFormat="1" ht="17.399999999999999" x14ac:dyDescent="0.3">
      <c r="A222" s="397" t="s">
        <v>1060</v>
      </c>
      <c r="B222" s="434" t="s">
        <v>1240</v>
      </c>
      <c r="C222" s="435">
        <v>0</v>
      </c>
      <c r="D222" s="436" t="s">
        <v>240</v>
      </c>
      <c r="E222" s="228">
        <v>0</v>
      </c>
      <c r="F222" s="238">
        <f t="shared" ref="F222" si="72">E222*C222</f>
        <v>0</v>
      </c>
      <c r="G222" s="412">
        <v>0</v>
      </c>
      <c r="H222" s="204">
        <f t="shared" ref="H222" si="73">IFERROR(F222/G222 - 1,0)</f>
        <v>0</v>
      </c>
      <c r="I222" s="398"/>
      <c r="J222" s="595"/>
    </row>
    <row r="223" spans="1:12" s="219" customFormat="1" ht="17.399999999999999" x14ac:dyDescent="0.3">
      <c r="A223" s="332" t="s">
        <v>1235</v>
      </c>
      <c r="B223" s="431" t="s">
        <v>1053</v>
      </c>
      <c r="C223" s="432">
        <v>0</v>
      </c>
      <c r="D223" s="433" t="s">
        <v>240</v>
      </c>
      <c r="E223" s="228">
        <v>0</v>
      </c>
      <c r="F223" s="238">
        <f t="shared" ref="F223" si="74">E223*C223</f>
        <v>0</v>
      </c>
      <c r="G223" s="413">
        <v>0</v>
      </c>
      <c r="H223" s="204">
        <f t="shared" ref="H223" si="75">IFERROR(F223/G223 - 1,0)</f>
        <v>0</v>
      </c>
      <c r="I223" s="326"/>
      <c r="J223" s="593"/>
    </row>
    <row r="224" spans="1:12" s="215" customFormat="1" ht="18" x14ac:dyDescent="0.3">
      <c r="A224" s="331"/>
      <c r="B224" s="334" t="s">
        <v>294</v>
      </c>
      <c r="C224" s="321"/>
      <c r="D224" s="321"/>
      <c r="E224" s="344"/>
      <c r="F224" s="240">
        <f>SUM(F214:F223)/2</f>
        <v>0</v>
      </c>
      <c r="G224" s="240">
        <f>SUM(G214:G223)/2</f>
        <v>0</v>
      </c>
      <c r="H224" s="335"/>
      <c r="I224" s="414">
        <f>IFERROR(F224/G224 - 1,0)</f>
        <v>0</v>
      </c>
      <c r="J224" s="604" t="str">
        <f>IFERROR(F224/$C$248,"-")</f>
        <v>-</v>
      </c>
    </row>
    <row r="225" spans="1:12" s="215" customFormat="1" ht="17.399999999999999" x14ac:dyDescent="0.3">
      <c r="A225" s="336">
        <v>20</v>
      </c>
      <c r="B225" s="337" t="s">
        <v>1042</v>
      </c>
      <c r="C225" s="330"/>
      <c r="D225" s="330"/>
      <c r="E225" s="345"/>
      <c r="F225" s="322"/>
      <c r="G225" s="330"/>
      <c r="H225" s="330"/>
      <c r="I225" s="330"/>
      <c r="J225" s="593"/>
    </row>
    <row r="226" spans="1:12" ht="18" x14ac:dyDescent="0.3">
      <c r="A226" s="331" t="s">
        <v>32</v>
      </c>
      <c r="B226" s="325" t="s">
        <v>1042</v>
      </c>
      <c r="C226" s="323"/>
      <c r="D226" s="324"/>
      <c r="E226" s="347"/>
      <c r="F226" s="210">
        <f>SUM(F227:F227)</f>
        <v>0</v>
      </c>
      <c r="G226" s="210">
        <f>SUM(G227:G227)</f>
        <v>0</v>
      </c>
      <c r="H226" s="195">
        <f>IFERROR(F226/G226 - 1,0)</f>
        <v>0</v>
      </c>
      <c r="I226" s="325"/>
      <c r="J226" s="598"/>
    </row>
    <row r="227" spans="1:12" ht="17.399999999999999" x14ac:dyDescent="0.3">
      <c r="A227" s="332" t="s">
        <v>449</v>
      </c>
      <c r="B227" s="326" t="s">
        <v>1223</v>
      </c>
      <c r="C227" s="351">
        <v>0</v>
      </c>
      <c r="D227" s="327" t="s">
        <v>240</v>
      </c>
      <c r="E227" s="343">
        <v>0</v>
      </c>
      <c r="F227" s="238">
        <f t="shared" ref="F227" si="76">E227*C227</f>
        <v>0</v>
      </c>
      <c r="G227" s="413">
        <v>0</v>
      </c>
      <c r="H227" s="204">
        <f t="shared" ref="H227" si="77">IFERROR(F227/G227 - 1,0)</f>
        <v>0</v>
      </c>
      <c r="I227" s="326"/>
      <c r="J227" s="593"/>
    </row>
    <row r="228" spans="1:12" ht="18" x14ac:dyDescent="0.3">
      <c r="A228" s="338"/>
      <c r="B228" s="334" t="s">
        <v>294</v>
      </c>
      <c r="C228" s="321"/>
      <c r="D228" s="321"/>
      <c r="E228" s="344"/>
      <c r="F228" s="240">
        <f>SUM(F226:F227)/2</f>
        <v>0</v>
      </c>
      <c r="G228" s="240">
        <f>SUM(G226:G227)/2</f>
        <v>0</v>
      </c>
      <c r="H228" s="335"/>
      <c r="I228" s="414">
        <f>IFERROR(F228/G228 - 1,0)</f>
        <v>0</v>
      </c>
      <c r="J228" s="604" t="str">
        <f>IFERROR(F228/$C$248,"-")</f>
        <v>-</v>
      </c>
    </row>
    <row r="229" spans="1:12" s="286" customFormat="1" ht="17.399999999999999" x14ac:dyDescent="0.3">
      <c r="A229" s="336">
        <v>21</v>
      </c>
      <c r="B229" s="337" t="s">
        <v>453</v>
      </c>
      <c r="C229" s="330"/>
      <c r="D229" s="330"/>
      <c r="E229" s="345"/>
      <c r="F229" s="340" t="s">
        <v>454</v>
      </c>
      <c r="G229" s="340" t="s">
        <v>455</v>
      </c>
      <c r="H229" s="330"/>
      <c r="I229" s="330"/>
      <c r="J229" s="596"/>
      <c r="K229" s="284"/>
      <c r="L229" s="285"/>
    </row>
    <row r="230" spans="1:12" s="286" customFormat="1" ht="18" x14ac:dyDescent="0.3">
      <c r="A230" s="403" t="s">
        <v>259</v>
      </c>
      <c r="B230" s="325" t="s">
        <v>461</v>
      </c>
      <c r="C230" s="323"/>
      <c r="D230" s="324"/>
      <c r="E230" s="347"/>
      <c r="F230" s="210">
        <f>SUM(F231:F236)</f>
        <v>0</v>
      </c>
      <c r="G230" s="210">
        <f>SUM(G231:G236)</f>
        <v>0</v>
      </c>
      <c r="H230" s="195">
        <f>IFERROR(F230/G230 - 1,0)</f>
        <v>0</v>
      </c>
      <c r="I230" s="325"/>
      <c r="J230" s="596"/>
      <c r="K230" s="284"/>
      <c r="L230" s="285"/>
    </row>
    <row r="231" spans="1:12" s="286" customFormat="1" ht="34.799999999999997" x14ac:dyDescent="0.3">
      <c r="A231" s="403" t="s">
        <v>1062</v>
      </c>
      <c r="B231" s="404" t="s">
        <v>1145</v>
      </c>
      <c r="C231" s="405">
        <v>0</v>
      </c>
      <c r="D231" s="406" t="s">
        <v>42</v>
      </c>
      <c r="E231" s="228">
        <v>0</v>
      </c>
      <c r="F231" s="238">
        <f t="shared" ref="F231:F234" si="78">E231*C231</f>
        <v>0</v>
      </c>
      <c r="G231" s="413">
        <v>0</v>
      </c>
      <c r="H231" s="204">
        <f t="shared" ref="H231:H234" si="79">IFERROR(F231/G231 - 1,0)</f>
        <v>0</v>
      </c>
      <c r="I231" s="410"/>
      <c r="J231" s="596"/>
      <c r="K231" s="284"/>
      <c r="L231" s="285"/>
    </row>
    <row r="232" spans="1:12" s="286" customFormat="1" ht="17.399999999999999" x14ac:dyDescent="0.3">
      <c r="A232" s="403" t="s">
        <v>1063</v>
      </c>
      <c r="B232" s="404" t="s">
        <v>1030</v>
      </c>
      <c r="C232" s="405">
        <v>0</v>
      </c>
      <c r="D232" s="406" t="s">
        <v>42</v>
      </c>
      <c r="E232" s="228">
        <v>0</v>
      </c>
      <c r="F232" s="238">
        <f t="shared" si="78"/>
        <v>0</v>
      </c>
      <c r="G232" s="413">
        <v>0</v>
      </c>
      <c r="H232" s="204">
        <f t="shared" si="79"/>
        <v>0</v>
      </c>
      <c r="I232" s="410"/>
      <c r="J232" s="596"/>
      <c r="K232" s="284"/>
      <c r="L232" s="285"/>
    </row>
    <row r="233" spans="1:12" s="286" customFormat="1" ht="17.399999999999999" x14ac:dyDescent="0.3">
      <c r="A233" s="403" t="s">
        <v>1064</v>
      </c>
      <c r="B233" s="404" t="s">
        <v>1031</v>
      </c>
      <c r="C233" s="405">
        <v>0</v>
      </c>
      <c r="D233" s="406" t="s">
        <v>42</v>
      </c>
      <c r="E233" s="228">
        <v>0</v>
      </c>
      <c r="F233" s="238">
        <f t="shared" si="78"/>
        <v>0</v>
      </c>
      <c r="G233" s="413">
        <v>0</v>
      </c>
      <c r="H233" s="204">
        <f t="shared" si="79"/>
        <v>0</v>
      </c>
      <c r="I233" s="410"/>
      <c r="J233" s="596"/>
      <c r="K233" s="284"/>
      <c r="L233" s="285"/>
    </row>
    <row r="234" spans="1:12" s="286" customFormat="1" ht="17.399999999999999" x14ac:dyDescent="0.3">
      <c r="A234" s="403" t="s">
        <v>1065</v>
      </c>
      <c r="B234" s="404" t="s">
        <v>1032</v>
      </c>
      <c r="C234" s="405">
        <v>0</v>
      </c>
      <c r="D234" s="406" t="s">
        <v>42</v>
      </c>
      <c r="E234" s="228">
        <v>0</v>
      </c>
      <c r="F234" s="238">
        <f t="shared" si="78"/>
        <v>0</v>
      </c>
      <c r="G234" s="413">
        <v>0</v>
      </c>
      <c r="H234" s="204">
        <f t="shared" si="79"/>
        <v>0</v>
      </c>
      <c r="I234" s="410"/>
      <c r="J234" s="596"/>
      <c r="K234" s="284"/>
      <c r="L234" s="285"/>
    </row>
    <row r="235" spans="1:12" s="286" customFormat="1" ht="17.399999999999999" x14ac:dyDescent="0.3">
      <c r="A235" s="403" t="s">
        <v>1066</v>
      </c>
      <c r="B235" s="404" t="s">
        <v>1033</v>
      </c>
      <c r="C235" s="405">
        <v>0</v>
      </c>
      <c r="D235" s="406" t="s">
        <v>42</v>
      </c>
      <c r="E235" s="228">
        <v>0</v>
      </c>
      <c r="F235" s="238">
        <f>E235*C235</f>
        <v>0</v>
      </c>
      <c r="G235" s="413">
        <v>0</v>
      </c>
      <c r="H235" s="204">
        <f>IFERROR(F235/G235 - 1,0)</f>
        <v>0</v>
      </c>
      <c r="I235" s="410"/>
      <c r="J235" s="596"/>
      <c r="K235" s="284"/>
      <c r="L235" s="285"/>
    </row>
    <row r="236" spans="1:12" ht="17.399999999999999" x14ac:dyDescent="0.3">
      <c r="A236" s="403" t="s">
        <v>1067</v>
      </c>
      <c r="B236" s="404" t="s">
        <v>1144</v>
      </c>
      <c r="C236" s="405">
        <v>0</v>
      </c>
      <c r="D236" s="406" t="s">
        <v>314</v>
      </c>
      <c r="E236" s="228">
        <v>0</v>
      </c>
      <c r="F236" s="238">
        <f>E236*C236</f>
        <v>0</v>
      </c>
      <c r="G236" s="413">
        <v>0</v>
      </c>
      <c r="H236" s="204"/>
      <c r="I236" s="410"/>
      <c r="J236" s="600"/>
    </row>
    <row r="237" spans="1:12" ht="18" x14ac:dyDescent="0.3">
      <c r="A237" s="403"/>
      <c r="B237" s="334" t="s">
        <v>294</v>
      </c>
      <c r="C237" s="341"/>
      <c r="D237" s="341"/>
      <c r="E237" s="349"/>
      <c r="F237" s="240">
        <f>SUM(F230:F236)/2</f>
        <v>0</v>
      </c>
      <c r="G237" s="240">
        <f>SUM(G230:G236)/2</f>
        <v>0</v>
      </c>
      <c r="H237" s="342"/>
      <c r="I237" s="414">
        <f>IFERROR(F237/G237 - 1,0)</f>
        <v>0</v>
      </c>
      <c r="J237" s="604" t="str">
        <f>IFERROR(F237/$C$248,"-")</f>
        <v>-</v>
      </c>
    </row>
    <row r="238" spans="1:12" ht="17.399999999999999" x14ac:dyDescent="0.3">
      <c r="A238" s="336">
        <v>22</v>
      </c>
      <c r="B238" s="337" t="s">
        <v>258</v>
      </c>
      <c r="C238" s="330"/>
      <c r="D238" s="330"/>
      <c r="E238" s="345"/>
      <c r="F238" s="322"/>
      <c r="G238" s="330"/>
      <c r="H238" s="330"/>
      <c r="I238" s="330"/>
      <c r="J238" s="596"/>
    </row>
    <row r="239" spans="1:12" ht="18" x14ac:dyDescent="0.3">
      <c r="A239" s="331" t="s">
        <v>1068</v>
      </c>
      <c r="B239" s="325" t="s">
        <v>448</v>
      </c>
      <c r="C239" s="323"/>
      <c r="D239" s="324"/>
      <c r="E239" s="347"/>
      <c r="F239" s="210">
        <f>SUM(F240:F243)</f>
        <v>0</v>
      </c>
      <c r="G239" s="210">
        <f>SUM(G240:G243)</f>
        <v>0</v>
      </c>
      <c r="H239" s="195">
        <f>IFERROR(F239/G239 - 1,0)</f>
        <v>0</v>
      </c>
      <c r="I239" s="325"/>
      <c r="J239" s="596"/>
    </row>
    <row r="240" spans="1:12" ht="17.399999999999999" x14ac:dyDescent="0.3">
      <c r="A240" s="332" t="s">
        <v>1069</v>
      </c>
      <c r="B240" s="333" t="s">
        <v>450</v>
      </c>
      <c r="C240" s="350">
        <v>0</v>
      </c>
      <c r="D240" s="320" t="s">
        <v>451</v>
      </c>
      <c r="E240" s="228">
        <v>0</v>
      </c>
      <c r="F240" s="238">
        <f t="shared" ref="F240:F243" si="80">E240*C240</f>
        <v>0</v>
      </c>
      <c r="G240" s="413">
        <v>0</v>
      </c>
      <c r="H240" s="204">
        <f t="shared" ref="H240:H241" si="81">IFERROR(F240/G240 - 1,0)</f>
        <v>0</v>
      </c>
      <c r="I240" s="410"/>
      <c r="J240" s="596"/>
    </row>
    <row r="241" spans="1:12" ht="17.399999999999999" x14ac:dyDescent="0.3">
      <c r="A241" s="332" t="s">
        <v>1070</v>
      </c>
      <c r="B241" s="333" t="s">
        <v>452</v>
      </c>
      <c r="C241" s="350">
        <v>0</v>
      </c>
      <c r="D241" s="320" t="s">
        <v>451</v>
      </c>
      <c r="E241" s="228">
        <v>0</v>
      </c>
      <c r="F241" s="238">
        <f t="shared" si="80"/>
        <v>0</v>
      </c>
      <c r="G241" s="413">
        <v>0</v>
      </c>
      <c r="H241" s="204">
        <f t="shared" si="81"/>
        <v>0</v>
      </c>
      <c r="I241" s="410"/>
      <c r="J241" s="601"/>
    </row>
    <row r="242" spans="1:12" ht="17.399999999999999" x14ac:dyDescent="0.3">
      <c r="A242" s="332" t="s">
        <v>1071</v>
      </c>
      <c r="B242" s="333" t="s">
        <v>1045</v>
      </c>
      <c r="C242" s="350">
        <v>0</v>
      </c>
      <c r="D242" s="320" t="s">
        <v>240</v>
      </c>
      <c r="E242" s="228">
        <v>0</v>
      </c>
      <c r="F242" s="238">
        <f>E242*C242</f>
        <v>0</v>
      </c>
      <c r="G242" s="413">
        <v>0</v>
      </c>
      <c r="H242" s="204">
        <f>IFERROR(F242/G242 - 1,0)</f>
        <v>0</v>
      </c>
      <c r="I242" s="410"/>
      <c r="J242" s="602"/>
    </row>
    <row r="243" spans="1:12" s="286" customFormat="1" ht="17.399999999999999" x14ac:dyDescent="0.3">
      <c r="A243" s="332" t="s">
        <v>1072</v>
      </c>
      <c r="B243" s="333" t="s">
        <v>1043</v>
      </c>
      <c r="C243" s="350">
        <v>0</v>
      </c>
      <c r="D243" s="320" t="s">
        <v>240</v>
      </c>
      <c r="E243" s="228">
        <v>0</v>
      </c>
      <c r="F243" s="238">
        <f t="shared" si="80"/>
        <v>0</v>
      </c>
      <c r="G243" s="413">
        <v>0</v>
      </c>
      <c r="H243" s="204">
        <f>IFERROR(F243/G243 - 1,0)</f>
        <v>0</v>
      </c>
      <c r="I243" s="410"/>
      <c r="J243" s="596"/>
      <c r="K243" s="284"/>
      <c r="L243" s="285"/>
    </row>
    <row r="244" spans="1:12" ht="18" x14ac:dyDescent="0.3">
      <c r="A244" s="331" t="s">
        <v>1073</v>
      </c>
      <c r="B244" s="325" t="s">
        <v>1024</v>
      </c>
      <c r="C244" s="323"/>
      <c r="D244" s="324"/>
      <c r="E244" s="347"/>
      <c r="F244" s="210">
        <f>SUM(F245)</f>
        <v>0</v>
      </c>
      <c r="G244" s="210">
        <f>SUM(G245)</f>
        <v>0</v>
      </c>
      <c r="H244" s="195">
        <f>IFERROR(F244/G244 - 1,0)</f>
        <v>0</v>
      </c>
      <c r="I244" s="325"/>
      <c r="J244" s="596"/>
    </row>
    <row r="245" spans="1:12" s="286" customFormat="1" ht="17.399999999999999" x14ac:dyDescent="0.3">
      <c r="A245" s="332" t="s">
        <v>1074</v>
      </c>
      <c r="B245" s="333" t="s">
        <v>1061</v>
      </c>
      <c r="C245" s="350">
        <v>0</v>
      </c>
      <c r="D245" s="320" t="s">
        <v>240</v>
      </c>
      <c r="E245" s="228">
        <v>0</v>
      </c>
      <c r="F245" s="238">
        <f t="shared" ref="F245" si="82">E245*C245</f>
        <v>0</v>
      </c>
      <c r="G245" s="413">
        <v>0</v>
      </c>
      <c r="H245" s="204">
        <f t="shared" ref="H245" si="83">IFERROR(F245/G245 - 1,0)</f>
        <v>0</v>
      </c>
      <c r="I245" s="410"/>
      <c r="J245" s="596"/>
      <c r="K245" s="284"/>
      <c r="L245" s="285"/>
    </row>
    <row r="246" spans="1:12" s="286" customFormat="1" ht="18" x14ac:dyDescent="0.3">
      <c r="A246" s="403"/>
      <c r="B246" s="334" t="s">
        <v>294</v>
      </c>
      <c r="C246" s="321"/>
      <c r="D246" s="321"/>
      <c r="E246" s="344"/>
      <c r="F246" s="240">
        <f>SUM(F239:F245)/2</f>
        <v>0</v>
      </c>
      <c r="G246" s="240">
        <f>SUM(G239:G245)/2</f>
        <v>0</v>
      </c>
      <c r="H246" s="414"/>
      <c r="I246" s="414">
        <f>IFERROR(F246/G246 - 1,0)</f>
        <v>0</v>
      </c>
      <c r="J246" s="604" t="str">
        <f>IFERROR(F246/$C$248,"-")</f>
        <v>-</v>
      </c>
      <c r="K246" s="284"/>
      <c r="L246" s="285"/>
    </row>
    <row r="247" spans="1:12" x14ac:dyDescent="0.3">
      <c r="J247" s="583">
        <f>SUM(J10:J246)</f>
        <v>0</v>
      </c>
    </row>
    <row r="248" spans="1:12" ht="36" x14ac:dyDescent="0.35">
      <c r="B248" s="605" t="s">
        <v>456</v>
      </c>
      <c r="C248" s="606">
        <f>F228+F212+F206+F196+F190+F186+F176+F167+F159+F127+F134+F119+F107+F99+F85+F59+F41+F35+F17 +F237+F246+F224</f>
        <v>0</v>
      </c>
    </row>
    <row r="249" spans="1:12" ht="18" x14ac:dyDescent="0.35">
      <c r="B249" s="605" t="s">
        <v>1248</v>
      </c>
      <c r="C249" s="606"/>
    </row>
    <row r="250" spans="1:12" ht="36" x14ac:dyDescent="0.3">
      <c r="B250" s="607" t="s">
        <v>457</v>
      </c>
      <c r="C250" s="608">
        <f>G17+G35+G41+G59+G85+G99+G107+G119+G134+G127+G159+G167+G176+G186+G190+G196+G206+G212+G228+G246+G237+G224</f>
        <v>0</v>
      </c>
    </row>
    <row r="251" spans="1:12" s="390" customFormat="1" ht="22.8" x14ac:dyDescent="0.4">
      <c r="B251" s="203"/>
      <c r="C251" s="386"/>
      <c r="D251" s="301"/>
      <c r="E251" s="319"/>
      <c r="F251" s="281"/>
      <c r="I251" s="281"/>
      <c r="J251" s="583"/>
      <c r="K251" s="395"/>
      <c r="L251" s="396"/>
    </row>
    <row r="252" spans="1:12" ht="22.8" x14ac:dyDescent="0.4">
      <c r="B252" s="390"/>
      <c r="C252" s="391"/>
      <c r="D252" s="392"/>
      <c r="E252" s="393"/>
      <c r="F252" s="394"/>
      <c r="I252" s="394"/>
      <c r="J252" s="603"/>
    </row>
  </sheetData>
  <mergeCells count="14">
    <mergeCell ref="F8:F9"/>
    <mergeCell ref="G8:G9"/>
    <mergeCell ref="H8:H9"/>
    <mergeCell ref="I8:I9"/>
    <mergeCell ref="A8:A9"/>
    <mergeCell ref="B8:B9"/>
    <mergeCell ref="C8:C9"/>
    <mergeCell ref="D8:D9"/>
    <mergeCell ref="E8:E9"/>
    <mergeCell ref="A3:I3"/>
    <mergeCell ref="G6:H6"/>
    <mergeCell ref="C1:D1"/>
    <mergeCell ref="A6:B6"/>
    <mergeCell ref="K6:L7"/>
  </mergeCells>
  <phoneticPr fontId="44" type="noConversion"/>
  <conditionalFormatting sqref="G4">
    <cfRule type="colorScale" priority="1758">
      <colorScale>
        <cfvo type="min"/>
        <cfvo type="percentile" val="50"/>
        <cfvo type="max"/>
        <color rgb="FFF8696B"/>
        <color rgb="FFFFEB84"/>
        <color rgb="FF63BE7B"/>
      </colorScale>
    </cfRule>
  </conditionalFormatting>
  <conditionalFormatting sqref="G6:G9">
    <cfRule type="colorScale" priority="2194">
      <colorScale>
        <cfvo type="min"/>
        <cfvo type="percentile" val="50"/>
        <cfvo type="max"/>
        <color rgb="FFF8696B"/>
        <color rgb="FFFFEB84"/>
        <color rgb="FF63BE7B"/>
      </colorScale>
    </cfRule>
  </conditionalFormatting>
  <conditionalFormatting sqref="H1">
    <cfRule type="colorScale" priority="1789">
      <colorScale>
        <cfvo type="min"/>
        <cfvo type="percentile" val="50"/>
        <cfvo type="max"/>
        <color rgb="FFF8696B"/>
        <color rgb="FFFFEB84"/>
        <color rgb="FF63BE7B"/>
      </colorScale>
    </cfRule>
  </conditionalFormatting>
  <conditionalFormatting sqref="H11:H16 H19:H34 H43:H59 H61:H84 H87:H98 H101:H106 H109:H118 H120:H126 H136:H158 H198:H205 H208:H211">
    <cfRule type="cellIs" dxfId="143" priority="669" operator="lessThan">
      <formula>0</formula>
    </cfRule>
    <cfRule type="cellIs" dxfId="142" priority="670" operator="greaterThan">
      <formula>0</formula>
    </cfRule>
    <cfRule type="cellIs" dxfId="141" priority="671" operator="lessThan">
      <formula>0</formula>
    </cfRule>
    <cfRule type="cellIs" dxfId="140" priority="672" operator="greaterThan">
      <formula>0</formula>
    </cfRule>
  </conditionalFormatting>
  <conditionalFormatting sqref="H37:H40">
    <cfRule type="cellIs" dxfId="139" priority="433" operator="lessThan">
      <formula>0</formula>
    </cfRule>
    <cfRule type="cellIs" dxfId="138" priority="434" operator="greaterThan">
      <formula>0</formula>
    </cfRule>
    <cfRule type="cellIs" dxfId="137" priority="435" operator="lessThan">
      <formula>0</formula>
    </cfRule>
    <cfRule type="cellIs" dxfId="136" priority="436" operator="greaterThan">
      <formula>0</formula>
    </cfRule>
  </conditionalFormatting>
  <conditionalFormatting sqref="H129:H133">
    <cfRule type="cellIs" dxfId="135" priority="365" operator="lessThan">
      <formula>0</formula>
    </cfRule>
    <cfRule type="cellIs" dxfId="134" priority="366" operator="greaterThan">
      <formula>0</formula>
    </cfRule>
    <cfRule type="cellIs" dxfId="133" priority="367" operator="lessThan">
      <formula>0</formula>
    </cfRule>
    <cfRule type="cellIs" dxfId="132" priority="368" operator="greaterThan">
      <formula>0</formula>
    </cfRule>
  </conditionalFormatting>
  <conditionalFormatting sqref="H161:H166">
    <cfRule type="cellIs" dxfId="131" priority="325" operator="lessThan">
      <formula>0</formula>
    </cfRule>
    <cfRule type="cellIs" dxfId="130" priority="326" operator="greaterThan">
      <formula>0</formula>
    </cfRule>
    <cfRule type="cellIs" dxfId="129" priority="327" operator="lessThan">
      <formula>0</formula>
    </cfRule>
    <cfRule type="cellIs" dxfId="128" priority="328" operator="greaterThan">
      <formula>0</formula>
    </cfRule>
  </conditionalFormatting>
  <conditionalFormatting sqref="H169:H175">
    <cfRule type="cellIs" dxfId="127" priority="5" operator="lessThan">
      <formula>0</formula>
    </cfRule>
    <cfRule type="cellIs" dxfId="126" priority="6" operator="greaterThan">
      <formula>0</formula>
    </cfRule>
    <cfRule type="cellIs" dxfId="125" priority="7" operator="lessThan">
      <formula>0</formula>
    </cfRule>
    <cfRule type="cellIs" dxfId="124" priority="8" operator="greaterThan">
      <formula>0</formula>
    </cfRule>
  </conditionalFormatting>
  <conditionalFormatting sqref="H178:H185">
    <cfRule type="cellIs" dxfId="123" priority="1" operator="lessThan">
      <formula>0</formula>
    </cfRule>
    <cfRule type="cellIs" dxfId="122" priority="2" operator="greaterThan">
      <formula>0</formula>
    </cfRule>
    <cfRule type="cellIs" dxfId="121" priority="3" operator="lessThan">
      <formula>0</formula>
    </cfRule>
    <cfRule type="cellIs" dxfId="120" priority="4" operator="greaterThan">
      <formula>0</formula>
    </cfRule>
  </conditionalFormatting>
  <conditionalFormatting sqref="H188:H189">
    <cfRule type="cellIs" dxfId="119" priority="313" operator="lessThan">
      <formula>0</formula>
    </cfRule>
    <cfRule type="cellIs" dxfId="118" priority="314" operator="greaterThan">
      <formula>0</formula>
    </cfRule>
    <cfRule type="cellIs" dxfId="117" priority="315" operator="lessThan">
      <formula>0</formula>
    </cfRule>
    <cfRule type="cellIs" dxfId="116" priority="316" operator="greaterThan">
      <formula>0</formula>
    </cfRule>
  </conditionalFormatting>
  <conditionalFormatting sqref="H192:H195">
    <cfRule type="cellIs" dxfId="115" priority="301" operator="lessThan">
      <formula>0</formula>
    </cfRule>
    <cfRule type="cellIs" dxfId="114" priority="302" operator="greaterThan">
      <formula>0</formula>
    </cfRule>
    <cfRule type="cellIs" dxfId="113" priority="303" operator="lessThan">
      <formula>0</formula>
    </cfRule>
    <cfRule type="cellIs" dxfId="112" priority="304" operator="greaterThan">
      <formula>0</formula>
    </cfRule>
  </conditionalFormatting>
  <conditionalFormatting sqref="H214:H223">
    <cfRule type="cellIs" dxfId="111" priority="121" operator="lessThan">
      <formula>0</formula>
    </cfRule>
    <cfRule type="cellIs" dxfId="110" priority="122" operator="greaterThan">
      <formula>0</formula>
    </cfRule>
    <cfRule type="cellIs" dxfId="109" priority="123" operator="lessThan">
      <formula>0</formula>
    </cfRule>
    <cfRule type="cellIs" dxfId="108" priority="124" operator="greaterThan">
      <formula>0</formula>
    </cfRule>
  </conditionalFormatting>
  <conditionalFormatting sqref="H226">
    <cfRule type="cellIs" dxfId="107" priority="225" operator="lessThan">
      <formula>0</formula>
    </cfRule>
    <cfRule type="cellIs" dxfId="106" priority="226" operator="greaterThan">
      <formula>0</formula>
    </cfRule>
    <cfRule type="cellIs" dxfId="105" priority="227" operator="lessThan">
      <formula>0</formula>
    </cfRule>
    <cfRule type="cellIs" dxfId="104" priority="228" operator="greaterThan">
      <formula>0</formula>
    </cfRule>
  </conditionalFormatting>
  <conditionalFormatting sqref="H227:H245">
    <cfRule type="cellIs" dxfId="103" priority="469" operator="lessThan">
      <formula>0</formula>
    </cfRule>
    <cfRule type="cellIs" dxfId="102" priority="470" operator="greaterThan">
      <formula>0</formula>
    </cfRule>
    <cfRule type="cellIs" dxfId="101" priority="471" operator="lessThan">
      <formula>0</formula>
    </cfRule>
    <cfRule type="cellIs" dxfId="100" priority="472" operator="greaterThan">
      <formula>0</formula>
    </cfRule>
  </conditionalFormatting>
  <conditionalFormatting sqref="H230">
    <cfRule type="cellIs" dxfId="99" priority="253" operator="lessThan">
      <formula>0</formula>
    </cfRule>
    <cfRule type="cellIs" dxfId="98" priority="254" operator="greaterThan">
      <formula>0</formula>
    </cfRule>
    <cfRule type="cellIs" dxfId="97" priority="255" operator="lessThan">
      <formula>0</formula>
    </cfRule>
    <cfRule type="cellIs" dxfId="96" priority="256" operator="greaterThan">
      <formula>0</formula>
    </cfRule>
  </conditionalFormatting>
  <conditionalFormatting sqref="H239">
    <cfRule type="cellIs" dxfId="95" priority="261" operator="lessThan">
      <formula>0</formula>
    </cfRule>
    <cfRule type="cellIs" dxfId="94" priority="262" operator="greaterThan">
      <formula>0</formula>
    </cfRule>
    <cfRule type="cellIs" dxfId="93" priority="263" operator="lessThan">
      <formula>0</formula>
    </cfRule>
    <cfRule type="cellIs" dxfId="92" priority="264" operator="greaterThan">
      <formula>0</formula>
    </cfRule>
  </conditionalFormatting>
  <conditionalFormatting sqref="H244">
    <cfRule type="cellIs" dxfId="91" priority="221" operator="lessThan">
      <formula>0</formula>
    </cfRule>
    <cfRule type="cellIs" dxfId="90" priority="222" operator="greaterThan">
      <formula>0</formula>
    </cfRule>
    <cfRule type="cellIs" dxfId="89" priority="223" operator="lessThan">
      <formula>0</formula>
    </cfRule>
    <cfRule type="cellIs" dxfId="88" priority="224" operator="greaterThan">
      <formula>0</formula>
    </cfRule>
  </conditionalFormatting>
  <conditionalFormatting sqref="H246:I246">
    <cfRule type="cellIs" dxfId="87" priority="25" operator="lessThan">
      <formula>0</formula>
    </cfRule>
    <cfRule type="cellIs" dxfId="86" priority="26" operator="greaterThan">
      <formula>0</formula>
    </cfRule>
    <cfRule type="cellIs" dxfId="85" priority="27" operator="lessThan">
      <formula>0</formula>
    </cfRule>
    <cfRule type="cellIs" dxfId="84" priority="28" operator="greaterThan">
      <formula>0</formula>
    </cfRule>
  </conditionalFormatting>
  <conditionalFormatting sqref="I1:I2">
    <cfRule type="colorScale" priority="1791">
      <colorScale>
        <cfvo type="min"/>
        <cfvo type="percentile" val="50"/>
        <cfvo type="max"/>
        <color rgb="FFF8696B"/>
        <color rgb="FFFFEB84"/>
        <color rgb="FF63BE7B"/>
      </colorScale>
    </cfRule>
  </conditionalFormatting>
  <conditionalFormatting sqref="I4:I5 J4">
    <cfRule type="colorScale" priority="1760">
      <colorScale>
        <cfvo type="min"/>
        <cfvo type="percentile" val="50"/>
        <cfvo type="max"/>
        <color rgb="FFF8696B"/>
        <color rgb="FFFFEB84"/>
        <color rgb="FF63BE7B"/>
      </colorScale>
    </cfRule>
  </conditionalFormatting>
  <conditionalFormatting sqref="I17 J229:J236 J238:J245">
    <cfRule type="cellIs" dxfId="83" priority="681" operator="lessThan">
      <formula>0</formula>
    </cfRule>
    <cfRule type="cellIs" dxfId="82" priority="682" operator="greaterThan">
      <formula>0</formula>
    </cfRule>
    <cfRule type="cellIs" dxfId="81" priority="683" operator="lessThan">
      <formula>0</formula>
    </cfRule>
    <cfRule type="cellIs" dxfId="80" priority="684" operator="greaterThan">
      <formula>0</formula>
    </cfRule>
  </conditionalFormatting>
  <conditionalFormatting sqref="I35">
    <cfRule type="cellIs" dxfId="79" priority="105" operator="lessThan">
      <formula>0</formula>
    </cfRule>
    <cfRule type="cellIs" dxfId="78" priority="106" operator="greaterThan">
      <formula>0</formula>
    </cfRule>
    <cfRule type="cellIs" dxfId="77" priority="107" operator="lessThan">
      <formula>0</formula>
    </cfRule>
    <cfRule type="cellIs" dxfId="76" priority="108" operator="greaterThan">
      <formula>0</formula>
    </cfRule>
  </conditionalFormatting>
  <conditionalFormatting sqref="I41">
    <cfRule type="cellIs" dxfId="75" priority="101" operator="lessThan">
      <formula>0</formula>
    </cfRule>
    <cfRule type="cellIs" dxfId="74" priority="102" operator="greaterThan">
      <formula>0</formula>
    </cfRule>
    <cfRule type="cellIs" dxfId="73" priority="103" operator="lessThan">
      <formula>0</formula>
    </cfRule>
    <cfRule type="cellIs" dxfId="72" priority="104" operator="greaterThan">
      <formula>0</formula>
    </cfRule>
  </conditionalFormatting>
  <conditionalFormatting sqref="I59">
    <cfRule type="cellIs" dxfId="71" priority="97" operator="lessThan">
      <formula>0</formula>
    </cfRule>
    <cfRule type="cellIs" dxfId="70" priority="98" operator="greaterThan">
      <formula>0</formula>
    </cfRule>
    <cfRule type="cellIs" dxfId="69" priority="99" operator="lessThan">
      <formula>0</formula>
    </cfRule>
    <cfRule type="cellIs" dxfId="68" priority="100" operator="greaterThan">
      <formula>0</formula>
    </cfRule>
  </conditionalFormatting>
  <conditionalFormatting sqref="I85">
    <cfRule type="cellIs" dxfId="67" priority="93" operator="lessThan">
      <formula>0</formula>
    </cfRule>
    <cfRule type="cellIs" dxfId="66" priority="94" operator="greaterThan">
      <formula>0</formula>
    </cfRule>
    <cfRule type="cellIs" dxfId="65" priority="95" operator="lessThan">
      <formula>0</formula>
    </cfRule>
    <cfRule type="cellIs" dxfId="64" priority="96" operator="greaterThan">
      <formula>0</formula>
    </cfRule>
  </conditionalFormatting>
  <conditionalFormatting sqref="I99">
    <cfRule type="cellIs" dxfId="63" priority="89" operator="lessThan">
      <formula>0</formula>
    </cfRule>
    <cfRule type="cellIs" dxfId="62" priority="90" operator="greaterThan">
      <formula>0</formula>
    </cfRule>
    <cfRule type="cellIs" dxfId="61" priority="91" operator="lessThan">
      <formula>0</formula>
    </cfRule>
    <cfRule type="cellIs" dxfId="60" priority="92" operator="greaterThan">
      <formula>0</formula>
    </cfRule>
  </conditionalFormatting>
  <conditionalFormatting sqref="I107">
    <cfRule type="cellIs" dxfId="59" priority="85" operator="lessThan">
      <formula>0</formula>
    </cfRule>
    <cfRule type="cellIs" dxfId="58" priority="86" operator="greaterThan">
      <formula>0</formula>
    </cfRule>
    <cfRule type="cellIs" dxfId="57" priority="87" operator="lessThan">
      <formula>0</formula>
    </cfRule>
    <cfRule type="cellIs" dxfId="56" priority="88" operator="greaterThan">
      <formula>0</formula>
    </cfRule>
  </conditionalFormatting>
  <conditionalFormatting sqref="I119">
    <cfRule type="cellIs" dxfId="55" priority="81" operator="lessThan">
      <formula>0</formula>
    </cfRule>
    <cfRule type="cellIs" dxfId="54" priority="82" operator="greaterThan">
      <formula>0</formula>
    </cfRule>
    <cfRule type="cellIs" dxfId="53" priority="83" operator="lessThan">
      <formula>0</formula>
    </cfRule>
    <cfRule type="cellIs" dxfId="52" priority="84" operator="greaterThan">
      <formula>0</formula>
    </cfRule>
  </conditionalFormatting>
  <conditionalFormatting sqref="I127">
    <cfRule type="cellIs" dxfId="51" priority="17" operator="lessThan">
      <formula>0</formula>
    </cfRule>
    <cfRule type="cellIs" dxfId="50" priority="18" operator="greaterThan">
      <formula>0</formula>
    </cfRule>
    <cfRule type="cellIs" dxfId="49" priority="19" operator="lessThan">
      <formula>0</formula>
    </cfRule>
    <cfRule type="cellIs" dxfId="48" priority="20" operator="greaterThan">
      <formula>0</formula>
    </cfRule>
  </conditionalFormatting>
  <conditionalFormatting sqref="I134">
    <cfRule type="cellIs" dxfId="47" priority="77" operator="lessThan">
      <formula>0</formula>
    </cfRule>
    <cfRule type="cellIs" dxfId="46" priority="78" operator="greaterThan">
      <formula>0</formula>
    </cfRule>
    <cfRule type="cellIs" dxfId="45" priority="79" operator="lessThan">
      <formula>0</formula>
    </cfRule>
    <cfRule type="cellIs" dxfId="44" priority="80" operator="greaterThan">
      <formula>0</formula>
    </cfRule>
  </conditionalFormatting>
  <conditionalFormatting sqref="I159">
    <cfRule type="cellIs" dxfId="43" priority="69" operator="lessThan">
      <formula>0</formula>
    </cfRule>
    <cfRule type="cellIs" dxfId="42" priority="70" operator="greaterThan">
      <formula>0</formula>
    </cfRule>
    <cfRule type="cellIs" dxfId="41" priority="71" operator="lessThan">
      <formula>0</formula>
    </cfRule>
    <cfRule type="cellIs" dxfId="40" priority="72" operator="greaterThan">
      <formula>0</formula>
    </cfRule>
  </conditionalFormatting>
  <conditionalFormatting sqref="I167">
    <cfRule type="cellIs" dxfId="39" priority="65" operator="lessThan">
      <formula>0</formula>
    </cfRule>
    <cfRule type="cellIs" dxfId="38" priority="66" operator="greaterThan">
      <formula>0</formula>
    </cfRule>
    <cfRule type="cellIs" dxfId="37" priority="67" operator="lessThan">
      <formula>0</formula>
    </cfRule>
    <cfRule type="cellIs" dxfId="36" priority="68" operator="greaterThan">
      <formula>0</formula>
    </cfRule>
  </conditionalFormatting>
  <conditionalFormatting sqref="I176">
    <cfRule type="cellIs" dxfId="35" priority="61" operator="lessThan">
      <formula>0</formula>
    </cfRule>
    <cfRule type="cellIs" dxfId="34" priority="62" operator="greaterThan">
      <formula>0</formula>
    </cfRule>
    <cfRule type="cellIs" dxfId="33" priority="63" operator="lessThan">
      <formula>0</formula>
    </cfRule>
    <cfRule type="cellIs" dxfId="32" priority="64" operator="greaterThan">
      <formula>0</formula>
    </cfRule>
  </conditionalFormatting>
  <conditionalFormatting sqref="I186">
    <cfRule type="cellIs" dxfId="31" priority="57" operator="lessThan">
      <formula>0</formula>
    </cfRule>
    <cfRule type="cellIs" dxfId="30" priority="58" operator="greaterThan">
      <formula>0</formula>
    </cfRule>
    <cfRule type="cellIs" dxfId="29" priority="59" operator="lessThan">
      <formula>0</formula>
    </cfRule>
    <cfRule type="cellIs" dxfId="28" priority="60" operator="greaterThan">
      <formula>0</formula>
    </cfRule>
  </conditionalFormatting>
  <conditionalFormatting sqref="I190">
    <cfRule type="cellIs" dxfId="27" priority="53" operator="lessThan">
      <formula>0</formula>
    </cfRule>
    <cfRule type="cellIs" dxfId="26" priority="54" operator="greaterThan">
      <formula>0</formula>
    </cfRule>
    <cfRule type="cellIs" dxfId="25" priority="55" operator="lessThan">
      <formula>0</formula>
    </cfRule>
    <cfRule type="cellIs" dxfId="24" priority="56" operator="greaterThan">
      <formula>0</formula>
    </cfRule>
  </conditionalFormatting>
  <conditionalFormatting sqref="I196">
    <cfRule type="cellIs" dxfId="23" priority="49" operator="lessThan">
      <formula>0</formula>
    </cfRule>
    <cfRule type="cellIs" dxfId="22" priority="50" operator="greaterThan">
      <formula>0</formula>
    </cfRule>
    <cfRule type="cellIs" dxfId="21" priority="51" operator="lessThan">
      <formula>0</formula>
    </cfRule>
    <cfRule type="cellIs" dxfId="20" priority="52" operator="greaterThan">
      <formula>0</formula>
    </cfRule>
  </conditionalFormatting>
  <conditionalFormatting sqref="I206">
    <cfRule type="cellIs" dxfId="19" priority="45" operator="lessThan">
      <formula>0</formula>
    </cfRule>
    <cfRule type="cellIs" dxfId="18" priority="46" operator="greaterThan">
      <formula>0</formula>
    </cfRule>
    <cfRule type="cellIs" dxfId="17" priority="47" operator="lessThan">
      <formula>0</formula>
    </cfRule>
    <cfRule type="cellIs" dxfId="16" priority="48" operator="greaterThan">
      <formula>0</formula>
    </cfRule>
  </conditionalFormatting>
  <conditionalFormatting sqref="I212">
    <cfRule type="cellIs" dxfId="15" priority="41" operator="lessThan">
      <formula>0</formula>
    </cfRule>
    <cfRule type="cellIs" dxfId="14" priority="42" operator="greaterThan">
      <formula>0</formula>
    </cfRule>
    <cfRule type="cellIs" dxfId="13" priority="43" operator="lessThan">
      <formula>0</formula>
    </cfRule>
    <cfRule type="cellIs" dxfId="12" priority="44" operator="greaterThan">
      <formula>0</formula>
    </cfRule>
  </conditionalFormatting>
  <conditionalFormatting sqref="I224">
    <cfRule type="cellIs" dxfId="11" priority="37" operator="lessThan">
      <formula>0</formula>
    </cfRule>
    <cfRule type="cellIs" dxfId="10" priority="38" operator="greaterThan">
      <formula>0</formula>
    </cfRule>
    <cfRule type="cellIs" dxfId="9" priority="39" operator="lessThan">
      <formula>0</formula>
    </cfRule>
    <cfRule type="cellIs" dxfId="8" priority="40" operator="greaterThan">
      <formula>0</formula>
    </cfRule>
  </conditionalFormatting>
  <conditionalFormatting sqref="I228">
    <cfRule type="cellIs" dxfId="7" priority="33" operator="lessThan">
      <formula>0</formula>
    </cfRule>
    <cfRule type="cellIs" dxfId="6" priority="34" operator="greaterThan">
      <formula>0</formula>
    </cfRule>
    <cfRule type="cellIs" dxfId="5" priority="35" operator="lessThan">
      <formula>0</formula>
    </cfRule>
    <cfRule type="cellIs" dxfId="4" priority="36" operator="greaterThan">
      <formula>0</formula>
    </cfRule>
  </conditionalFormatting>
  <conditionalFormatting sqref="I237">
    <cfRule type="cellIs" dxfId="3" priority="29" operator="lessThan">
      <formula>0</formula>
    </cfRule>
    <cfRule type="cellIs" dxfId="2" priority="30" operator="greaterThan">
      <formula>0</formula>
    </cfRule>
    <cfRule type="cellIs" dxfId="1" priority="31" operator="lessThan">
      <formula>0</formula>
    </cfRule>
    <cfRule type="cellIs" dxfId="0" priority="32" operator="greaterThan">
      <formula>0</formula>
    </cfRule>
  </conditionalFormatting>
  <conditionalFormatting sqref="J1:J2">
    <cfRule type="colorScale" priority="1790">
      <colorScale>
        <cfvo type="min"/>
        <cfvo type="percentile" val="50"/>
        <cfvo type="max"/>
        <color rgb="FFF8696B"/>
        <color rgb="FFFFEB84"/>
        <color rgb="FF63BE7B"/>
      </colorScale>
    </cfRule>
  </conditionalFormatting>
  <conditionalFormatting sqref="J5">
    <cfRule type="colorScale" priority="1421">
      <colorScale>
        <cfvo type="min"/>
        <cfvo type="percentile" val="50"/>
        <cfvo type="max"/>
        <color rgb="FFF8696B"/>
        <color rgb="FFFFEB84"/>
        <color rgb="FF63BE7B"/>
      </colorScale>
    </cfRule>
  </conditionalFormatting>
  <printOptions horizontalCentered="1"/>
  <pageMargins left="0.39370078740157483" right="0.39370078740157483" top="0.39370078740157483" bottom="0.39370078740157483" header="0" footer="0.19685039370078741"/>
  <pageSetup paperSize="9" scale="39" fitToHeight="2"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93"/>
  <sheetViews>
    <sheetView zoomScale="60" zoomScaleNormal="60" workbookViewId="0">
      <selection activeCell="J77" sqref="J77"/>
    </sheetView>
  </sheetViews>
  <sheetFormatPr defaultColWidth="9.109375" defaultRowHeight="14.4" x14ac:dyDescent="0.3"/>
  <cols>
    <col min="1" max="1" width="30.109375" style="66" customWidth="1"/>
    <col min="2" max="2" width="16" style="66" customWidth="1"/>
    <col min="3" max="3" width="13.109375" style="66" customWidth="1"/>
    <col min="4" max="4" width="11.88671875" style="66" customWidth="1"/>
    <col min="5" max="5" width="18" style="66" customWidth="1"/>
    <col min="6" max="6" width="22" style="66" customWidth="1"/>
    <col min="7" max="7" width="36.6640625" style="66" customWidth="1"/>
    <col min="8" max="8" width="28.88671875" style="66" customWidth="1"/>
    <col min="9" max="9" width="9.88671875" style="66" customWidth="1"/>
    <col min="10" max="16384" width="9.109375" style="66"/>
  </cols>
  <sheetData>
    <row r="1" spans="1:13" s="180" customFormat="1" ht="52.5" customHeight="1" thickBot="1" x14ac:dyDescent="0.45">
      <c r="A1" s="174"/>
      <c r="B1" s="175"/>
      <c r="C1" s="691" t="str">
        <f>HYPERLINK("#Controle!A1","Controle►")</f>
        <v>Controle►</v>
      </c>
      <c r="D1" s="691"/>
      <c r="E1" s="214" t="str">
        <f>HYPERLINK("#Gráficos!A1","Graficos►")</f>
        <v>Graficos►</v>
      </c>
      <c r="F1" s="315" t="str">
        <f>HYPERLINK("#Fundações!A1"," Memória►")</f>
        <v xml:space="preserve"> Memória►</v>
      </c>
      <c r="G1" s="176" t="str">
        <f>HYPERLINK("#Composiçãodecusto!A1"," Composição de custos►")</f>
        <v xml:space="preserve"> Composição de custos►</v>
      </c>
      <c r="H1" s="315" t="str">
        <f>HYPERLINK("#Menu!A1","Voltar ao Menu►")</f>
        <v>Voltar ao Menu►</v>
      </c>
      <c r="I1" s="259"/>
      <c r="J1" s="175"/>
      <c r="K1" s="177"/>
      <c r="L1" s="178"/>
      <c r="M1" s="179"/>
    </row>
    <row r="2" spans="1:13" s="159" customFormat="1" ht="14.25" customHeight="1" thickBot="1" x14ac:dyDescent="0.3">
      <c r="A2" s="161"/>
      <c r="B2" s="156"/>
      <c r="C2" s="157"/>
      <c r="D2" s="157"/>
      <c r="E2" s="157"/>
      <c r="F2" s="156"/>
      <c r="G2" s="157"/>
      <c r="H2" s="157"/>
      <c r="I2" s="156"/>
      <c r="J2" s="156"/>
      <c r="K2" s="157"/>
      <c r="L2" s="157"/>
      <c r="M2" s="158"/>
    </row>
    <row r="44" spans="1:14" s="303" customFormat="1" ht="21" x14ac:dyDescent="0.4">
      <c r="A44" s="690" t="s">
        <v>458</v>
      </c>
      <c r="B44" s="690"/>
      <c r="C44" s="690"/>
      <c r="J44" s="690" t="s">
        <v>459</v>
      </c>
      <c r="K44" s="690"/>
      <c r="L44" s="690"/>
    </row>
    <row r="45" spans="1:14" s="303" customFormat="1" ht="21" x14ac:dyDescent="0.4">
      <c r="A45" s="304" t="s">
        <v>283</v>
      </c>
      <c r="B45" s="690" t="s">
        <v>460</v>
      </c>
      <c r="C45" s="690"/>
      <c r="J45" s="304" t="s">
        <v>283</v>
      </c>
      <c r="K45" s="690" t="s">
        <v>460</v>
      </c>
      <c r="L45" s="690"/>
      <c r="M45" s="690"/>
      <c r="N45" s="690"/>
    </row>
    <row r="46" spans="1:14" ht="18" x14ac:dyDescent="0.35">
      <c r="A46" s="186">
        <v>1</v>
      </c>
      <c r="B46" s="305" t="str">
        <f>Controle!B10</f>
        <v>FASE DE INICIAL DA OBRA</v>
      </c>
      <c r="J46" s="186">
        <v>1</v>
      </c>
      <c r="K46" s="305" t="str">
        <f>Controle!B229</f>
        <v>CONTRATAÇÃO DA MÃO DE OBRA</v>
      </c>
    </row>
    <row r="47" spans="1:14" ht="18" x14ac:dyDescent="0.35">
      <c r="A47" s="186">
        <v>2</v>
      </c>
      <c r="B47" s="305" t="str">
        <f>Controle!B18</f>
        <v>PROJETOS E LAUDOS</v>
      </c>
    </row>
    <row r="48" spans="1:14" ht="18" x14ac:dyDescent="0.35">
      <c r="A48" s="186">
        <v>3</v>
      </c>
      <c r="B48" s="305" t="str">
        <f>Controle!B238</f>
        <v>DESPESAS INDIRETAS</v>
      </c>
    </row>
    <row r="49" spans="1:4" ht="18" x14ac:dyDescent="0.35">
      <c r="A49" s="186">
        <v>4</v>
      </c>
      <c r="B49" s="305" t="str">
        <f>Controle!B225</f>
        <v>IMPOSTOS</v>
      </c>
    </row>
    <row r="50" spans="1:4" ht="18" x14ac:dyDescent="0.35">
      <c r="A50" s="186"/>
      <c r="B50" s="305"/>
    </row>
    <row r="52" spans="1:4" ht="21" x14ac:dyDescent="0.4">
      <c r="A52" s="188"/>
      <c r="B52" s="692"/>
      <c r="C52" s="692"/>
    </row>
    <row r="53" spans="1:4" ht="18" x14ac:dyDescent="0.35">
      <c r="A53" s="186"/>
      <c r="B53" s="187"/>
      <c r="C53" s="187"/>
      <c r="D53" s="185"/>
    </row>
    <row r="54" spans="1:4" ht="18" x14ac:dyDescent="0.35">
      <c r="A54" s="186"/>
      <c r="B54" s="187"/>
      <c r="C54" s="187"/>
      <c r="D54" s="185"/>
    </row>
    <row r="55" spans="1:4" ht="18" x14ac:dyDescent="0.35">
      <c r="A55" s="186"/>
      <c r="B55" s="187"/>
      <c r="C55" s="187"/>
      <c r="D55" s="185"/>
    </row>
    <row r="56" spans="1:4" ht="18" x14ac:dyDescent="0.35">
      <c r="A56" s="186"/>
      <c r="B56" s="187"/>
      <c r="C56" s="187"/>
      <c r="D56" s="185"/>
    </row>
    <row r="57" spans="1:4" ht="18" x14ac:dyDescent="0.35">
      <c r="A57" s="186"/>
      <c r="B57" s="187"/>
      <c r="C57" s="187"/>
      <c r="D57" s="185"/>
    </row>
    <row r="58" spans="1:4" ht="18" x14ac:dyDescent="0.35">
      <c r="A58" s="186"/>
      <c r="B58" s="187"/>
      <c r="C58" s="187"/>
      <c r="D58" s="185"/>
    </row>
    <row r="59" spans="1:4" ht="18" x14ac:dyDescent="0.35">
      <c r="A59" s="186"/>
      <c r="B59" s="187"/>
      <c r="C59" s="187"/>
      <c r="D59" s="185"/>
    </row>
    <row r="60" spans="1:4" ht="18" x14ac:dyDescent="0.35">
      <c r="A60" s="186"/>
      <c r="B60" s="187"/>
      <c r="C60" s="187"/>
      <c r="D60" s="185"/>
    </row>
    <row r="61" spans="1:4" ht="18" x14ac:dyDescent="0.35">
      <c r="A61" s="186"/>
      <c r="B61" s="187"/>
      <c r="C61" s="187"/>
      <c r="D61" s="185"/>
    </row>
    <row r="62" spans="1:4" ht="18" x14ac:dyDescent="0.35">
      <c r="A62" s="186"/>
      <c r="B62" s="187"/>
      <c r="C62" s="187"/>
      <c r="D62" s="185"/>
    </row>
    <row r="63" spans="1:4" ht="18" x14ac:dyDescent="0.35">
      <c r="A63" s="186"/>
      <c r="B63" s="187"/>
      <c r="C63" s="187"/>
      <c r="D63" s="185"/>
    </row>
    <row r="64" spans="1:4" ht="18" x14ac:dyDescent="0.35">
      <c r="A64" s="186"/>
      <c r="B64" s="187"/>
      <c r="C64" s="187"/>
      <c r="D64" s="185"/>
    </row>
    <row r="65" spans="1:4" ht="18" x14ac:dyDescent="0.35">
      <c r="A65" s="186"/>
      <c r="B65" s="187"/>
      <c r="C65" s="187"/>
      <c r="D65" s="185"/>
    </row>
    <row r="66" spans="1:4" ht="18" x14ac:dyDescent="0.35">
      <c r="A66" s="186"/>
      <c r="B66" s="187"/>
      <c r="C66" s="187"/>
      <c r="D66" s="185"/>
    </row>
    <row r="67" spans="1:4" ht="18" x14ac:dyDescent="0.35">
      <c r="A67" s="186"/>
      <c r="B67" s="187"/>
      <c r="C67" s="187"/>
      <c r="D67" s="185"/>
    </row>
    <row r="68" spans="1:4" ht="18" x14ac:dyDescent="0.35">
      <c r="A68" s="186"/>
      <c r="B68" s="187"/>
      <c r="C68" s="187"/>
      <c r="D68" s="185"/>
    </row>
    <row r="69" spans="1:4" ht="18" x14ac:dyDescent="0.35">
      <c r="A69" s="186"/>
      <c r="B69" s="187"/>
      <c r="C69" s="187"/>
      <c r="D69" s="185"/>
    </row>
    <row r="70" spans="1:4" ht="15.6" x14ac:dyDescent="0.3">
      <c r="A70" s="185"/>
      <c r="B70" s="185"/>
      <c r="C70" s="185"/>
      <c r="D70" s="185"/>
    </row>
    <row r="76" spans="1:4" ht="21" x14ac:dyDescent="0.4">
      <c r="A76" s="304" t="s">
        <v>283</v>
      </c>
      <c r="B76" s="690" t="s">
        <v>460</v>
      </c>
      <c r="C76" s="690"/>
      <c r="D76" s="303"/>
    </row>
    <row r="77" spans="1:4" ht="18" x14ac:dyDescent="0.35">
      <c r="A77" s="437">
        <v>1</v>
      </c>
      <c r="B77" s="438" t="str">
        <f>Controle!B36</f>
        <v>SERVIÇOS PRELIMINARES</v>
      </c>
      <c r="C77" s="305"/>
      <c r="D77" s="303"/>
    </row>
    <row r="78" spans="1:4" ht="18" x14ac:dyDescent="0.35">
      <c r="A78" s="437">
        <v>2</v>
      </c>
      <c r="B78" s="438" t="str">
        <f>Controle!B42</f>
        <v>FUNDAÇÕES</v>
      </c>
      <c r="C78" s="305"/>
    </row>
    <row r="79" spans="1:4" ht="18" x14ac:dyDescent="0.35">
      <c r="A79" s="437">
        <v>3</v>
      </c>
      <c r="B79" s="438" t="str">
        <f>Controle!B60</f>
        <v xml:space="preserve">ESTRUTURA  </v>
      </c>
      <c r="C79" s="305"/>
    </row>
    <row r="80" spans="1:4" ht="18" x14ac:dyDescent="0.35">
      <c r="A80" s="437">
        <v>4</v>
      </c>
      <c r="B80" s="438" t="str">
        <f>Controle!B86</f>
        <v xml:space="preserve">VEDAÇÕES </v>
      </c>
      <c r="C80" s="305"/>
    </row>
    <row r="81" spans="1:3" ht="18" x14ac:dyDescent="0.35">
      <c r="A81" s="437">
        <v>5</v>
      </c>
      <c r="B81" s="438" t="str">
        <f>Controle!B100</f>
        <v>IMPERMEABILIZAÇÃO</v>
      </c>
      <c r="C81" s="305"/>
    </row>
    <row r="82" spans="1:3" ht="18" x14ac:dyDescent="0.35">
      <c r="A82" s="437">
        <v>6</v>
      </c>
      <c r="B82" s="438" t="str">
        <f>Controle!B108</f>
        <v>REVESTIMENTO INTERNO DE PAREDES</v>
      </c>
      <c r="C82" s="305"/>
    </row>
    <row r="83" spans="1:3" ht="18" x14ac:dyDescent="0.35">
      <c r="A83" s="437">
        <v>7</v>
      </c>
      <c r="B83" s="438" t="str">
        <f>Controle!B128</f>
        <v>REVESTIMENTO DE TETO</v>
      </c>
      <c r="C83" s="305"/>
    </row>
    <row r="84" spans="1:3" ht="18" x14ac:dyDescent="0.35">
      <c r="A84" s="437">
        <v>8</v>
      </c>
      <c r="B84" s="438" t="str">
        <f>Controle!B120</f>
        <v xml:space="preserve">REVESTIMENTO EXTERNO </v>
      </c>
      <c r="C84" s="305"/>
    </row>
    <row r="85" spans="1:3" ht="18" x14ac:dyDescent="0.35">
      <c r="A85" s="437">
        <v>9</v>
      </c>
      <c r="B85" s="438" t="str">
        <f>Controle!B135</f>
        <v>PAVIMENTAÇÕES</v>
      </c>
      <c r="C85" s="305"/>
    </row>
    <row r="86" spans="1:3" ht="18" x14ac:dyDescent="0.35">
      <c r="A86" s="437">
        <v>10</v>
      </c>
      <c r="B86" s="438" t="str">
        <f>Controle!B160</f>
        <v>ESQUADRIAS</v>
      </c>
      <c r="C86" s="305"/>
    </row>
    <row r="87" spans="1:3" ht="18" x14ac:dyDescent="0.35">
      <c r="A87" s="437">
        <v>11</v>
      </c>
      <c r="B87" s="438" t="str">
        <f>Controle!B168</f>
        <v>PINTURA INTERNA</v>
      </c>
      <c r="C87" s="305"/>
    </row>
    <row r="88" spans="1:3" ht="18" x14ac:dyDescent="0.35">
      <c r="A88" s="437">
        <v>12</v>
      </c>
      <c r="B88" s="438" t="str">
        <f>Controle!B177</f>
        <v>PINTURA EXTERNA</v>
      </c>
      <c r="C88" s="305"/>
    </row>
    <row r="89" spans="1:3" ht="18" x14ac:dyDescent="0.35">
      <c r="A89" s="437">
        <v>13</v>
      </c>
      <c r="B89" s="438" t="str">
        <f>Controle!B188</f>
        <v>TELHADO</v>
      </c>
      <c r="C89" s="305"/>
    </row>
    <row r="90" spans="1:3" ht="18" x14ac:dyDescent="0.35">
      <c r="A90" s="437">
        <v>14</v>
      </c>
      <c r="B90" s="438" t="str">
        <f>Controle!B191</f>
        <v xml:space="preserve">INSTALAÇÕES ELE </v>
      </c>
      <c r="C90" s="305"/>
    </row>
    <row r="91" spans="1:3" ht="18" x14ac:dyDescent="0.35">
      <c r="A91" s="437">
        <v>15</v>
      </c>
      <c r="B91" s="438" t="str">
        <f>Controle!B197</f>
        <v>INSTALAÇÕES HID</v>
      </c>
      <c r="C91" s="305"/>
    </row>
    <row r="92" spans="1:3" ht="18" x14ac:dyDescent="0.35">
      <c r="A92" s="437">
        <v>16</v>
      </c>
      <c r="B92" s="438" t="str">
        <f>Controle!B207</f>
        <v>INSTALAÇÕES GÁS E CLIMATIZAÇÃO</v>
      </c>
      <c r="C92" s="306"/>
    </row>
    <row r="93" spans="1:3" ht="18" x14ac:dyDescent="0.35">
      <c r="A93" s="437">
        <v>17</v>
      </c>
      <c r="B93" s="438" t="str">
        <f>Controle!B213</f>
        <v>SERVIÇOS COMPLEMENTARES</v>
      </c>
    </row>
  </sheetData>
  <mergeCells count="8">
    <mergeCell ref="B76:C76"/>
    <mergeCell ref="M45:N45"/>
    <mergeCell ref="C1:D1"/>
    <mergeCell ref="B52:C52"/>
    <mergeCell ref="A44:C44"/>
    <mergeCell ref="J44:L44"/>
    <mergeCell ref="B45:C45"/>
    <mergeCell ref="K45:L45"/>
  </mergeCells>
  <conditionalFormatting sqref="H1">
    <cfRule type="colorScale" priority="1">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1"/>
  <sheetViews>
    <sheetView zoomScale="70" zoomScaleNormal="70" workbookViewId="0">
      <selection activeCell="C19" sqref="C19"/>
    </sheetView>
  </sheetViews>
  <sheetFormatPr defaultRowHeight="13.8" x14ac:dyDescent="0.25"/>
  <cols>
    <col min="1" max="1" width="21" style="64" customWidth="1"/>
    <col min="2" max="2" width="17" style="65" customWidth="1"/>
    <col min="3" max="3" width="21"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81" t="str">
        <f>HYPERLINK("#Fundações!A1","Fundações►")</f>
        <v>Fundações►</v>
      </c>
      <c r="B3" s="165" t="str">
        <f>HYPERLINK("#Estrutura!A1","Estrutura►")</f>
        <v>Estrutura►</v>
      </c>
      <c r="C3" s="166" t="str">
        <f>HYPERLINK("#AlvenariaEsquadrias!A1","Alvenaria e Esquadrias►")</f>
        <v>Alvenaria e Esquadrias►</v>
      </c>
      <c r="D3" s="167" t="str">
        <f>HYPERLINK("#QuantitativoInt.!A1","Quantitativo Interno►")</f>
        <v>Quantitativo Interno►</v>
      </c>
      <c r="E3" s="167" t="str">
        <f>HYPERLINK("#QuantitativoExt.!A1","Quantitativo Externo►")</f>
        <v>Quantitativo Externo►</v>
      </c>
      <c r="F3" s="166" t="str">
        <f>HYPERLINK("#Elétrica!A1","Serviços Elétrica►")</f>
        <v>Serviços Elétrica►</v>
      </c>
      <c r="G3" s="166" t="str">
        <f>HYPERLINK("#Hidráulica!A1","Serviços Hidráulica►")</f>
        <v>Serviços Hidráulica►</v>
      </c>
      <c r="H3" s="170" t="str">
        <f>HYPERLINK("#Telhado!A1","Telhado►")</f>
        <v>Telhado►</v>
      </c>
      <c r="I3" s="166" t="str">
        <f>HYPERLINK("#ServiçosGerais!A1","Serviços gerais►")</f>
        <v>Serviços gerais►</v>
      </c>
      <c r="J3" s="168"/>
      <c r="K3" s="168"/>
      <c r="L3" s="168"/>
      <c r="M3" s="168"/>
      <c r="N3" s="168"/>
    </row>
    <row r="5" spans="1:14" ht="17.399999999999999" x14ac:dyDescent="0.3">
      <c r="A5" s="695" t="s">
        <v>1128</v>
      </c>
      <c r="B5" s="695"/>
      <c r="C5" s="695"/>
      <c r="D5" s="695"/>
    </row>
    <row r="6" spans="1:14" ht="17.399999999999999" x14ac:dyDescent="0.3">
      <c r="A6" s="615" t="s">
        <v>1129</v>
      </c>
      <c r="B6" s="615" t="s">
        <v>1130</v>
      </c>
      <c r="C6" s="615" t="s">
        <v>1131</v>
      </c>
      <c r="D6" s="615" t="s">
        <v>1146</v>
      </c>
    </row>
    <row r="7" spans="1:14" x14ac:dyDescent="0.25">
      <c r="A7" s="612"/>
      <c r="B7" s="612"/>
      <c r="C7" s="612"/>
      <c r="D7" s="613"/>
    </row>
    <row r="8" spans="1:14" x14ac:dyDescent="0.25">
      <c r="A8" s="612"/>
      <c r="B8" s="612"/>
      <c r="C8" s="612"/>
      <c r="D8" s="613"/>
    </row>
    <row r="10" spans="1:14" ht="18" x14ac:dyDescent="0.35">
      <c r="A10" s="619"/>
      <c r="B10" s="618"/>
      <c r="C10" s="618"/>
      <c r="D10" s="618"/>
    </row>
    <row r="11" spans="1:14" x14ac:dyDescent="0.25">
      <c r="B11" s="63"/>
      <c r="C11" s="63"/>
      <c r="D11" s="63"/>
    </row>
  </sheetData>
  <mergeCells count="3">
    <mergeCell ref="E1:F1"/>
    <mergeCell ref="G1:H1"/>
    <mergeCell ref="A5:D5"/>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429">
      <colorScale>
        <cfvo type="min"/>
        <cfvo type="percentile" val="50"/>
        <cfvo type="max"/>
        <color rgb="FFF8696B"/>
        <color rgb="FFFFEB84"/>
        <color rgb="FF63BE7B"/>
      </colorScale>
    </cfRule>
  </conditionalFormatting>
  <conditionalFormatting sqref="I3">
    <cfRule type="colorScale" priority="428">
      <colorScale>
        <cfvo type="min"/>
        <cfvo type="percentile" val="50"/>
        <cfvo type="max"/>
        <color rgb="FFF8696B"/>
        <color rgb="FFFFEB84"/>
        <color rgb="FF63BE7B"/>
      </colorScale>
    </cfRule>
  </conditionalFormatting>
  <conditionalFormatting sqref="J1:J2">
    <cfRule type="colorScale" priority="4">
      <colorScale>
        <cfvo type="min"/>
        <cfvo type="percentile" val="50"/>
        <cfvo type="max"/>
        <color rgb="FFF8696B"/>
        <color rgb="FFFFEB84"/>
        <color rgb="FF63BE7B"/>
      </colorScale>
    </cfRule>
  </conditionalFormatting>
  <conditionalFormatting sqref="K1:K2">
    <cfRule type="colorScale" priority="3">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6D027-785F-4987-8FDA-7E9895414E2A}">
  <sheetPr>
    <pageSetUpPr fitToPage="1"/>
  </sheetPr>
  <dimension ref="A1:N39"/>
  <sheetViews>
    <sheetView topLeftCell="A5" zoomScale="70" zoomScaleNormal="70" workbookViewId="0">
      <selection activeCell="D36" sqref="D36"/>
    </sheetView>
  </sheetViews>
  <sheetFormatPr defaultRowHeight="13.8" x14ac:dyDescent="0.25"/>
  <cols>
    <col min="1" max="1" width="26.6640625" style="64" customWidth="1"/>
    <col min="2" max="2" width="17" style="65" customWidth="1"/>
    <col min="3" max="3" width="21"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6640625" style="63" customWidth="1"/>
    <col min="10" max="10" width="12.109375" style="63" customWidth="1"/>
    <col min="11" max="11" width="7" style="63" customWidth="1"/>
    <col min="12" max="12" width="6" style="63" customWidth="1"/>
    <col min="13" max="253" width="9.109375" style="63"/>
    <col min="254" max="254" width="10.88671875" style="63" bestFit="1" customWidth="1"/>
    <col min="255" max="255" width="60" style="63" bestFit="1" customWidth="1"/>
    <col min="256" max="256" width="14" style="63" bestFit="1" customWidth="1"/>
    <col min="257" max="257" width="9.44140625" style="63" bestFit="1" customWidth="1"/>
    <col min="258" max="258" width="8.44140625" style="63" bestFit="1" customWidth="1"/>
    <col min="259" max="509" width="9.109375" style="63"/>
    <col min="510" max="510" width="10.88671875" style="63" bestFit="1" customWidth="1"/>
    <col min="511" max="511" width="60" style="63" bestFit="1" customWidth="1"/>
    <col min="512" max="512" width="14" style="63" bestFit="1" customWidth="1"/>
    <col min="513" max="513" width="9.44140625" style="63" bestFit="1" customWidth="1"/>
    <col min="514" max="514" width="8.44140625" style="63" bestFit="1" customWidth="1"/>
    <col min="515" max="765" width="9.109375" style="63"/>
    <col min="766" max="766" width="10.88671875" style="63" bestFit="1" customWidth="1"/>
    <col min="767" max="767" width="60" style="63" bestFit="1" customWidth="1"/>
    <col min="768" max="768" width="14" style="63" bestFit="1" customWidth="1"/>
    <col min="769" max="769" width="9.44140625" style="63" bestFit="1" customWidth="1"/>
    <col min="770" max="770" width="8.44140625" style="63" bestFit="1" customWidth="1"/>
    <col min="771" max="1021" width="9.109375" style="63"/>
    <col min="1022" max="1022" width="10.88671875" style="63" bestFit="1" customWidth="1"/>
    <col min="1023" max="1023" width="60" style="63" bestFit="1" customWidth="1"/>
    <col min="1024" max="1024" width="14" style="63" bestFit="1" customWidth="1"/>
    <col min="1025" max="1025" width="9.44140625" style="63" bestFit="1" customWidth="1"/>
    <col min="1026" max="1026" width="8.44140625" style="63" bestFit="1" customWidth="1"/>
    <col min="1027" max="1277" width="9.109375" style="63"/>
    <col min="1278" max="1278" width="10.88671875" style="63" bestFit="1" customWidth="1"/>
    <col min="1279" max="1279" width="60" style="63" bestFit="1" customWidth="1"/>
    <col min="1280" max="1280" width="14" style="63" bestFit="1" customWidth="1"/>
    <col min="1281" max="1281" width="9.44140625" style="63" bestFit="1" customWidth="1"/>
    <col min="1282" max="1282" width="8.44140625" style="63" bestFit="1" customWidth="1"/>
    <col min="1283" max="1533" width="9.109375" style="63"/>
    <col min="1534" max="1534" width="10.88671875" style="63" bestFit="1" customWidth="1"/>
    <col min="1535" max="1535" width="60" style="63" bestFit="1" customWidth="1"/>
    <col min="1536" max="1536" width="14" style="63" bestFit="1" customWidth="1"/>
    <col min="1537" max="1537" width="9.44140625" style="63" bestFit="1" customWidth="1"/>
    <col min="1538" max="1538" width="8.44140625" style="63" bestFit="1" customWidth="1"/>
    <col min="1539" max="1789" width="9.109375" style="63"/>
    <col min="1790" max="1790" width="10.88671875" style="63" bestFit="1" customWidth="1"/>
    <col min="1791" max="1791" width="60" style="63" bestFit="1" customWidth="1"/>
    <col min="1792" max="1792" width="14" style="63" bestFit="1" customWidth="1"/>
    <col min="1793" max="1793" width="9.44140625" style="63" bestFit="1" customWidth="1"/>
    <col min="1794" max="1794" width="8.44140625" style="63" bestFit="1" customWidth="1"/>
    <col min="1795" max="2045" width="9.109375" style="63"/>
    <col min="2046" max="2046" width="10.88671875" style="63" bestFit="1" customWidth="1"/>
    <col min="2047" max="2047" width="60" style="63" bestFit="1" customWidth="1"/>
    <col min="2048" max="2048" width="14" style="63" bestFit="1" customWidth="1"/>
    <col min="2049" max="2049" width="9.44140625" style="63" bestFit="1" customWidth="1"/>
    <col min="2050" max="2050" width="8.44140625" style="63" bestFit="1" customWidth="1"/>
    <col min="2051" max="2301" width="9.109375" style="63"/>
    <col min="2302" max="2302" width="10.88671875" style="63" bestFit="1" customWidth="1"/>
    <col min="2303" max="2303" width="60" style="63" bestFit="1" customWidth="1"/>
    <col min="2304" max="2304" width="14" style="63" bestFit="1" customWidth="1"/>
    <col min="2305" max="2305" width="9.44140625" style="63" bestFit="1" customWidth="1"/>
    <col min="2306" max="2306" width="8.44140625" style="63" bestFit="1" customWidth="1"/>
    <col min="2307" max="2557" width="9.109375" style="63"/>
    <col min="2558" max="2558" width="10.88671875" style="63" bestFit="1" customWidth="1"/>
    <col min="2559" max="2559" width="60" style="63" bestFit="1" customWidth="1"/>
    <col min="2560" max="2560" width="14" style="63" bestFit="1" customWidth="1"/>
    <col min="2561" max="2561" width="9.44140625" style="63" bestFit="1" customWidth="1"/>
    <col min="2562" max="2562" width="8.44140625" style="63" bestFit="1" customWidth="1"/>
    <col min="2563" max="2813" width="9.109375" style="63"/>
    <col min="2814" max="2814" width="10.88671875" style="63" bestFit="1" customWidth="1"/>
    <col min="2815" max="2815" width="60" style="63" bestFit="1" customWidth="1"/>
    <col min="2816" max="2816" width="14" style="63" bestFit="1" customWidth="1"/>
    <col min="2817" max="2817" width="9.44140625" style="63" bestFit="1" customWidth="1"/>
    <col min="2818" max="2818" width="8.44140625" style="63" bestFit="1" customWidth="1"/>
    <col min="2819" max="3069" width="9.109375" style="63"/>
    <col min="3070" max="3070" width="10.88671875" style="63" bestFit="1" customWidth="1"/>
    <col min="3071" max="3071" width="60" style="63" bestFit="1" customWidth="1"/>
    <col min="3072" max="3072" width="14" style="63" bestFit="1" customWidth="1"/>
    <col min="3073" max="3073" width="9.44140625" style="63" bestFit="1" customWidth="1"/>
    <col min="3074" max="3074" width="8.44140625" style="63" bestFit="1" customWidth="1"/>
    <col min="3075" max="3325" width="9.109375" style="63"/>
    <col min="3326" max="3326" width="10.88671875" style="63" bestFit="1" customWidth="1"/>
    <col min="3327" max="3327" width="60" style="63" bestFit="1" customWidth="1"/>
    <col min="3328" max="3328" width="14" style="63" bestFit="1" customWidth="1"/>
    <col min="3329" max="3329" width="9.44140625" style="63" bestFit="1" customWidth="1"/>
    <col min="3330" max="3330" width="8.44140625" style="63" bestFit="1" customWidth="1"/>
    <col min="3331" max="3581" width="9.109375" style="63"/>
    <col min="3582" max="3582" width="10.88671875" style="63" bestFit="1" customWidth="1"/>
    <col min="3583" max="3583" width="60" style="63" bestFit="1" customWidth="1"/>
    <col min="3584" max="3584" width="14" style="63" bestFit="1" customWidth="1"/>
    <col min="3585" max="3585" width="9.44140625" style="63" bestFit="1" customWidth="1"/>
    <col min="3586" max="3586" width="8.44140625" style="63" bestFit="1" customWidth="1"/>
    <col min="3587" max="3837" width="9.109375" style="63"/>
    <col min="3838" max="3838" width="10.88671875" style="63" bestFit="1" customWidth="1"/>
    <col min="3839" max="3839" width="60" style="63" bestFit="1" customWidth="1"/>
    <col min="3840" max="3840" width="14" style="63" bestFit="1" customWidth="1"/>
    <col min="3841" max="3841" width="9.44140625" style="63" bestFit="1" customWidth="1"/>
    <col min="3842" max="3842" width="8.44140625" style="63" bestFit="1" customWidth="1"/>
    <col min="3843" max="4093" width="9.109375" style="63"/>
    <col min="4094" max="4094" width="10.88671875" style="63" bestFit="1" customWidth="1"/>
    <col min="4095" max="4095" width="60" style="63" bestFit="1" customWidth="1"/>
    <col min="4096" max="4096" width="14" style="63" bestFit="1" customWidth="1"/>
    <col min="4097" max="4097" width="9.44140625" style="63" bestFit="1" customWidth="1"/>
    <col min="4098" max="4098" width="8.44140625" style="63" bestFit="1" customWidth="1"/>
    <col min="4099" max="4349" width="9.109375" style="63"/>
    <col min="4350" max="4350" width="10.88671875" style="63" bestFit="1" customWidth="1"/>
    <col min="4351" max="4351" width="60" style="63" bestFit="1" customWidth="1"/>
    <col min="4352" max="4352" width="14" style="63" bestFit="1" customWidth="1"/>
    <col min="4353" max="4353" width="9.44140625" style="63" bestFit="1" customWidth="1"/>
    <col min="4354" max="4354" width="8.44140625" style="63" bestFit="1" customWidth="1"/>
    <col min="4355" max="4605" width="9.109375" style="63"/>
    <col min="4606" max="4606" width="10.88671875" style="63" bestFit="1" customWidth="1"/>
    <col min="4607" max="4607" width="60" style="63" bestFit="1" customWidth="1"/>
    <col min="4608" max="4608" width="14" style="63" bestFit="1" customWidth="1"/>
    <col min="4609" max="4609" width="9.44140625" style="63" bestFit="1" customWidth="1"/>
    <col min="4610" max="4610" width="8.44140625" style="63" bestFit="1" customWidth="1"/>
    <col min="4611" max="4861" width="9.109375" style="63"/>
    <col min="4862" max="4862" width="10.88671875" style="63" bestFit="1" customWidth="1"/>
    <col min="4863" max="4863" width="60" style="63" bestFit="1" customWidth="1"/>
    <col min="4864" max="4864" width="14" style="63" bestFit="1" customWidth="1"/>
    <col min="4865" max="4865" width="9.44140625" style="63" bestFit="1" customWidth="1"/>
    <col min="4866" max="4866" width="8.44140625" style="63" bestFit="1" customWidth="1"/>
    <col min="4867" max="5117" width="9.109375" style="63"/>
    <col min="5118" max="5118" width="10.88671875" style="63" bestFit="1" customWidth="1"/>
    <col min="5119" max="5119" width="60" style="63" bestFit="1" customWidth="1"/>
    <col min="5120" max="5120" width="14" style="63" bestFit="1" customWidth="1"/>
    <col min="5121" max="5121" width="9.44140625" style="63" bestFit="1" customWidth="1"/>
    <col min="5122" max="5122" width="8.44140625" style="63" bestFit="1" customWidth="1"/>
    <col min="5123" max="5373" width="9.109375" style="63"/>
    <col min="5374" max="5374" width="10.88671875" style="63" bestFit="1" customWidth="1"/>
    <col min="5375" max="5375" width="60" style="63" bestFit="1" customWidth="1"/>
    <col min="5376" max="5376" width="14" style="63" bestFit="1" customWidth="1"/>
    <col min="5377" max="5377" width="9.44140625" style="63" bestFit="1" customWidth="1"/>
    <col min="5378" max="5378" width="8.44140625" style="63" bestFit="1" customWidth="1"/>
    <col min="5379" max="5629" width="9.109375" style="63"/>
    <col min="5630" max="5630" width="10.88671875" style="63" bestFit="1" customWidth="1"/>
    <col min="5631" max="5631" width="60" style="63" bestFit="1" customWidth="1"/>
    <col min="5632" max="5632" width="14" style="63" bestFit="1" customWidth="1"/>
    <col min="5633" max="5633" width="9.44140625" style="63" bestFit="1" customWidth="1"/>
    <col min="5634" max="5634" width="8.44140625" style="63" bestFit="1" customWidth="1"/>
    <col min="5635" max="5885" width="9.109375" style="63"/>
    <col min="5886" max="5886" width="10.88671875" style="63" bestFit="1" customWidth="1"/>
    <col min="5887" max="5887" width="60" style="63" bestFit="1" customWidth="1"/>
    <col min="5888" max="5888" width="14" style="63" bestFit="1" customWidth="1"/>
    <col min="5889" max="5889" width="9.44140625" style="63" bestFit="1" customWidth="1"/>
    <col min="5890" max="5890" width="8.44140625" style="63" bestFit="1" customWidth="1"/>
    <col min="5891" max="6141" width="9.109375" style="63"/>
    <col min="6142" max="6142" width="10.88671875" style="63" bestFit="1" customWidth="1"/>
    <col min="6143" max="6143" width="60" style="63" bestFit="1" customWidth="1"/>
    <col min="6144" max="6144" width="14" style="63" bestFit="1" customWidth="1"/>
    <col min="6145" max="6145" width="9.44140625" style="63" bestFit="1" customWidth="1"/>
    <col min="6146" max="6146" width="8.44140625" style="63" bestFit="1" customWidth="1"/>
    <col min="6147" max="6397" width="9.109375" style="63"/>
    <col min="6398" max="6398" width="10.88671875" style="63" bestFit="1" customWidth="1"/>
    <col min="6399" max="6399" width="60" style="63" bestFit="1" customWidth="1"/>
    <col min="6400" max="6400" width="14" style="63" bestFit="1" customWidth="1"/>
    <col min="6401" max="6401" width="9.44140625" style="63" bestFit="1" customWidth="1"/>
    <col min="6402" max="6402" width="8.44140625" style="63" bestFit="1" customWidth="1"/>
    <col min="6403" max="6653" width="9.109375" style="63"/>
    <col min="6654" max="6654" width="10.88671875" style="63" bestFit="1" customWidth="1"/>
    <col min="6655" max="6655" width="60" style="63" bestFit="1" customWidth="1"/>
    <col min="6656" max="6656" width="14" style="63" bestFit="1" customWidth="1"/>
    <col min="6657" max="6657" width="9.44140625" style="63" bestFit="1" customWidth="1"/>
    <col min="6658" max="6658" width="8.44140625" style="63" bestFit="1" customWidth="1"/>
    <col min="6659" max="6909" width="9.109375" style="63"/>
    <col min="6910" max="6910" width="10.88671875" style="63" bestFit="1" customWidth="1"/>
    <col min="6911" max="6911" width="60" style="63" bestFit="1" customWidth="1"/>
    <col min="6912" max="6912" width="14" style="63" bestFit="1" customWidth="1"/>
    <col min="6913" max="6913" width="9.44140625" style="63" bestFit="1" customWidth="1"/>
    <col min="6914" max="6914" width="8.44140625" style="63" bestFit="1" customWidth="1"/>
    <col min="6915" max="7165" width="9.109375" style="63"/>
    <col min="7166" max="7166" width="10.88671875" style="63" bestFit="1" customWidth="1"/>
    <col min="7167" max="7167" width="60" style="63" bestFit="1" customWidth="1"/>
    <col min="7168" max="7168" width="14" style="63" bestFit="1" customWidth="1"/>
    <col min="7169" max="7169" width="9.44140625" style="63" bestFit="1" customWidth="1"/>
    <col min="7170" max="7170" width="8.44140625" style="63" bestFit="1" customWidth="1"/>
    <col min="7171" max="7421" width="9.109375" style="63"/>
    <col min="7422" max="7422" width="10.88671875" style="63" bestFit="1" customWidth="1"/>
    <col min="7423" max="7423" width="60" style="63" bestFit="1" customWidth="1"/>
    <col min="7424" max="7424" width="14" style="63" bestFit="1" customWidth="1"/>
    <col min="7425" max="7425" width="9.44140625" style="63" bestFit="1" customWidth="1"/>
    <col min="7426" max="7426" width="8.44140625" style="63" bestFit="1" customWidth="1"/>
    <col min="7427" max="7677" width="9.109375" style="63"/>
    <col min="7678" max="7678" width="10.88671875" style="63" bestFit="1" customWidth="1"/>
    <col min="7679" max="7679" width="60" style="63" bestFit="1" customWidth="1"/>
    <col min="7680" max="7680" width="14" style="63" bestFit="1" customWidth="1"/>
    <col min="7681" max="7681" width="9.44140625" style="63" bestFit="1" customWidth="1"/>
    <col min="7682" max="7682" width="8.44140625" style="63" bestFit="1" customWidth="1"/>
    <col min="7683" max="7933" width="9.109375" style="63"/>
    <col min="7934" max="7934" width="10.88671875" style="63" bestFit="1" customWidth="1"/>
    <col min="7935" max="7935" width="60" style="63" bestFit="1" customWidth="1"/>
    <col min="7936" max="7936" width="14" style="63" bestFit="1" customWidth="1"/>
    <col min="7937" max="7937" width="9.44140625" style="63" bestFit="1" customWidth="1"/>
    <col min="7938" max="7938" width="8.44140625" style="63" bestFit="1" customWidth="1"/>
    <col min="7939" max="8189" width="9.109375" style="63"/>
    <col min="8190" max="8190" width="10.88671875" style="63" bestFit="1" customWidth="1"/>
    <col min="8191" max="8191" width="60" style="63" bestFit="1" customWidth="1"/>
    <col min="8192" max="8192" width="14" style="63" bestFit="1" customWidth="1"/>
    <col min="8193" max="8193" width="9.44140625" style="63" bestFit="1" customWidth="1"/>
    <col min="8194" max="8194" width="8.44140625" style="63" bestFit="1" customWidth="1"/>
    <col min="8195" max="8445" width="9.109375" style="63"/>
    <col min="8446" max="8446" width="10.88671875" style="63" bestFit="1" customWidth="1"/>
    <col min="8447" max="8447" width="60" style="63" bestFit="1" customWidth="1"/>
    <col min="8448" max="8448" width="14" style="63" bestFit="1" customWidth="1"/>
    <col min="8449" max="8449" width="9.44140625" style="63" bestFit="1" customWidth="1"/>
    <col min="8450" max="8450" width="8.44140625" style="63" bestFit="1" customWidth="1"/>
    <col min="8451" max="8701" width="9.109375" style="63"/>
    <col min="8702" max="8702" width="10.88671875" style="63" bestFit="1" customWidth="1"/>
    <col min="8703" max="8703" width="60" style="63" bestFit="1" customWidth="1"/>
    <col min="8704" max="8704" width="14" style="63" bestFit="1" customWidth="1"/>
    <col min="8705" max="8705" width="9.44140625" style="63" bestFit="1" customWidth="1"/>
    <col min="8706" max="8706" width="8.44140625" style="63" bestFit="1" customWidth="1"/>
    <col min="8707" max="8957" width="9.109375" style="63"/>
    <col min="8958" max="8958" width="10.88671875" style="63" bestFit="1" customWidth="1"/>
    <col min="8959" max="8959" width="60" style="63" bestFit="1" customWidth="1"/>
    <col min="8960" max="8960" width="14" style="63" bestFit="1" customWidth="1"/>
    <col min="8961" max="8961" width="9.44140625" style="63" bestFit="1" customWidth="1"/>
    <col min="8962" max="8962" width="8.44140625" style="63" bestFit="1" customWidth="1"/>
    <col min="8963" max="9213" width="9.109375" style="63"/>
    <col min="9214" max="9214" width="10.88671875" style="63" bestFit="1" customWidth="1"/>
    <col min="9215" max="9215" width="60" style="63" bestFit="1" customWidth="1"/>
    <col min="9216" max="9216" width="14" style="63" bestFit="1" customWidth="1"/>
    <col min="9217" max="9217" width="9.44140625" style="63" bestFit="1" customWidth="1"/>
    <col min="9218" max="9218" width="8.44140625" style="63" bestFit="1" customWidth="1"/>
    <col min="9219" max="9469" width="9.109375" style="63"/>
    <col min="9470" max="9470" width="10.88671875" style="63" bestFit="1" customWidth="1"/>
    <col min="9471" max="9471" width="60" style="63" bestFit="1" customWidth="1"/>
    <col min="9472" max="9472" width="14" style="63" bestFit="1" customWidth="1"/>
    <col min="9473" max="9473" width="9.44140625" style="63" bestFit="1" customWidth="1"/>
    <col min="9474" max="9474" width="8.44140625" style="63" bestFit="1" customWidth="1"/>
    <col min="9475" max="9725" width="9.109375" style="63"/>
    <col min="9726" max="9726" width="10.88671875" style="63" bestFit="1" customWidth="1"/>
    <col min="9727" max="9727" width="60" style="63" bestFit="1" customWidth="1"/>
    <col min="9728" max="9728" width="14" style="63" bestFit="1" customWidth="1"/>
    <col min="9729" max="9729" width="9.44140625" style="63" bestFit="1" customWidth="1"/>
    <col min="9730" max="9730" width="8.44140625" style="63" bestFit="1" customWidth="1"/>
    <col min="9731" max="9981" width="9.109375" style="63"/>
    <col min="9982" max="9982" width="10.88671875" style="63" bestFit="1" customWidth="1"/>
    <col min="9983" max="9983" width="60" style="63" bestFit="1" customWidth="1"/>
    <col min="9984" max="9984" width="14" style="63" bestFit="1" customWidth="1"/>
    <col min="9985" max="9985" width="9.44140625" style="63" bestFit="1" customWidth="1"/>
    <col min="9986" max="9986" width="8.44140625" style="63" bestFit="1" customWidth="1"/>
    <col min="9987" max="10237" width="9.109375" style="63"/>
    <col min="10238" max="10238" width="10.88671875" style="63" bestFit="1" customWidth="1"/>
    <col min="10239" max="10239" width="60" style="63" bestFit="1" customWidth="1"/>
    <col min="10240" max="10240" width="14" style="63" bestFit="1" customWidth="1"/>
    <col min="10241" max="10241" width="9.44140625" style="63" bestFit="1" customWidth="1"/>
    <col min="10242" max="10242" width="8.44140625" style="63" bestFit="1" customWidth="1"/>
    <col min="10243" max="10493" width="9.109375" style="63"/>
    <col min="10494" max="10494" width="10.88671875" style="63" bestFit="1" customWidth="1"/>
    <col min="10495" max="10495" width="60" style="63" bestFit="1" customWidth="1"/>
    <col min="10496" max="10496" width="14" style="63" bestFit="1" customWidth="1"/>
    <col min="10497" max="10497" width="9.44140625" style="63" bestFit="1" customWidth="1"/>
    <col min="10498" max="10498" width="8.44140625" style="63" bestFit="1" customWidth="1"/>
    <col min="10499" max="10749" width="9.109375" style="63"/>
    <col min="10750" max="10750" width="10.88671875" style="63" bestFit="1" customWidth="1"/>
    <col min="10751" max="10751" width="60" style="63" bestFit="1" customWidth="1"/>
    <col min="10752" max="10752" width="14" style="63" bestFit="1" customWidth="1"/>
    <col min="10753" max="10753" width="9.44140625" style="63" bestFit="1" customWidth="1"/>
    <col min="10754" max="10754" width="8.44140625" style="63" bestFit="1" customWidth="1"/>
    <col min="10755" max="11005" width="9.109375" style="63"/>
    <col min="11006" max="11006" width="10.88671875" style="63" bestFit="1" customWidth="1"/>
    <col min="11007" max="11007" width="60" style="63" bestFit="1" customWidth="1"/>
    <col min="11008" max="11008" width="14" style="63" bestFit="1" customWidth="1"/>
    <col min="11009" max="11009" width="9.44140625" style="63" bestFit="1" customWidth="1"/>
    <col min="11010" max="11010" width="8.44140625" style="63" bestFit="1" customWidth="1"/>
    <col min="11011" max="11261" width="9.109375" style="63"/>
    <col min="11262" max="11262" width="10.88671875" style="63" bestFit="1" customWidth="1"/>
    <col min="11263" max="11263" width="60" style="63" bestFit="1" customWidth="1"/>
    <col min="11264" max="11264" width="14" style="63" bestFit="1" customWidth="1"/>
    <col min="11265" max="11265" width="9.44140625" style="63" bestFit="1" customWidth="1"/>
    <col min="11266" max="11266" width="8.44140625" style="63" bestFit="1" customWidth="1"/>
    <col min="11267" max="11517" width="9.109375" style="63"/>
    <col min="11518" max="11518" width="10.88671875" style="63" bestFit="1" customWidth="1"/>
    <col min="11519" max="11519" width="60" style="63" bestFit="1" customWidth="1"/>
    <col min="11520" max="11520" width="14" style="63" bestFit="1" customWidth="1"/>
    <col min="11521" max="11521" width="9.44140625" style="63" bestFit="1" customWidth="1"/>
    <col min="11522" max="11522" width="8.44140625" style="63" bestFit="1" customWidth="1"/>
    <col min="11523" max="11773" width="9.109375" style="63"/>
    <col min="11774" max="11774" width="10.88671875" style="63" bestFit="1" customWidth="1"/>
    <col min="11775" max="11775" width="60" style="63" bestFit="1" customWidth="1"/>
    <col min="11776" max="11776" width="14" style="63" bestFit="1" customWidth="1"/>
    <col min="11777" max="11777" width="9.44140625" style="63" bestFit="1" customWidth="1"/>
    <col min="11778" max="11778" width="8.44140625" style="63" bestFit="1" customWidth="1"/>
    <col min="11779" max="12029" width="9.109375" style="63"/>
    <col min="12030" max="12030" width="10.88671875" style="63" bestFit="1" customWidth="1"/>
    <col min="12031" max="12031" width="60" style="63" bestFit="1" customWidth="1"/>
    <col min="12032" max="12032" width="14" style="63" bestFit="1" customWidth="1"/>
    <col min="12033" max="12033" width="9.44140625" style="63" bestFit="1" customWidth="1"/>
    <col min="12034" max="12034" width="8.44140625" style="63" bestFit="1" customWidth="1"/>
    <col min="12035" max="12285" width="9.109375" style="63"/>
    <col min="12286" max="12286" width="10.88671875" style="63" bestFit="1" customWidth="1"/>
    <col min="12287" max="12287" width="60" style="63" bestFit="1" customWidth="1"/>
    <col min="12288" max="12288" width="14" style="63" bestFit="1" customWidth="1"/>
    <col min="12289" max="12289" width="9.44140625" style="63" bestFit="1" customWidth="1"/>
    <col min="12290" max="12290" width="8.44140625" style="63" bestFit="1" customWidth="1"/>
    <col min="12291" max="12541" width="9.109375" style="63"/>
    <col min="12542" max="12542" width="10.88671875" style="63" bestFit="1" customWidth="1"/>
    <col min="12543" max="12543" width="60" style="63" bestFit="1" customWidth="1"/>
    <col min="12544" max="12544" width="14" style="63" bestFit="1" customWidth="1"/>
    <col min="12545" max="12545" width="9.44140625" style="63" bestFit="1" customWidth="1"/>
    <col min="12546" max="12546" width="8.44140625" style="63" bestFit="1" customWidth="1"/>
    <col min="12547" max="12797" width="9.109375" style="63"/>
    <col min="12798" max="12798" width="10.88671875" style="63" bestFit="1" customWidth="1"/>
    <col min="12799" max="12799" width="60" style="63" bestFit="1" customWidth="1"/>
    <col min="12800" max="12800" width="14" style="63" bestFit="1" customWidth="1"/>
    <col min="12801" max="12801" width="9.44140625" style="63" bestFit="1" customWidth="1"/>
    <col min="12802" max="12802" width="8.44140625" style="63" bestFit="1" customWidth="1"/>
    <col min="12803" max="13053" width="9.109375" style="63"/>
    <col min="13054" max="13054" width="10.88671875" style="63" bestFit="1" customWidth="1"/>
    <col min="13055" max="13055" width="60" style="63" bestFit="1" customWidth="1"/>
    <col min="13056" max="13056" width="14" style="63" bestFit="1" customWidth="1"/>
    <col min="13057" max="13057" width="9.44140625" style="63" bestFit="1" customWidth="1"/>
    <col min="13058" max="13058" width="8.44140625" style="63" bestFit="1" customWidth="1"/>
    <col min="13059" max="13309" width="9.109375" style="63"/>
    <col min="13310" max="13310" width="10.88671875" style="63" bestFit="1" customWidth="1"/>
    <col min="13311" max="13311" width="60" style="63" bestFit="1" customWidth="1"/>
    <col min="13312" max="13312" width="14" style="63" bestFit="1" customWidth="1"/>
    <col min="13313" max="13313" width="9.44140625" style="63" bestFit="1" customWidth="1"/>
    <col min="13314" max="13314" width="8.44140625" style="63" bestFit="1" customWidth="1"/>
    <col min="13315" max="13565" width="9.109375" style="63"/>
    <col min="13566" max="13566" width="10.88671875" style="63" bestFit="1" customWidth="1"/>
    <col min="13567" max="13567" width="60" style="63" bestFit="1" customWidth="1"/>
    <col min="13568" max="13568" width="14" style="63" bestFit="1" customWidth="1"/>
    <col min="13569" max="13569" width="9.44140625" style="63" bestFit="1" customWidth="1"/>
    <col min="13570" max="13570" width="8.44140625" style="63" bestFit="1" customWidth="1"/>
    <col min="13571" max="13821" width="9.109375" style="63"/>
    <col min="13822" max="13822" width="10.88671875" style="63" bestFit="1" customWidth="1"/>
    <col min="13823" max="13823" width="60" style="63" bestFit="1" customWidth="1"/>
    <col min="13824" max="13824" width="14" style="63" bestFit="1" customWidth="1"/>
    <col min="13825" max="13825" width="9.44140625" style="63" bestFit="1" customWidth="1"/>
    <col min="13826" max="13826" width="8.44140625" style="63" bestFit="1" customWidth="1"/>
    <col min="13827" max="14077" width="9.109375" style="63"/>
    <col min="14078" max="14078" width="10.88671875" style="63" bestFit="1" customWidth="1"/>
    <col min="14079" max="14079" width="60" style="63" bestFit="1" customWidth="1"/>
    <col min="14080" max="14080" width="14" style="63" bestFit="1" customWidth="1"/>
    <col min="14081" max="14081" width="9.44140625" style="63" bestFit="1" customWidth="1"/>
    <col min="14082" max="14082" width="8.44140625" style="63" bestFit="1" customWidth="1"/>
    <col min="14083" max="14333" width="9.109375" style="63"/>
    <col min="14334" max="14334" width="10.88671875" style="63" bestFit="1" customWidth="1"/>
    <col min="14335" max="14335" width="60" style="63" bestFit="1" customWidth="1"/>
    <col min="14336" max="14336" width="14" style="63" bestFit="1" customWidth="1"/>
    <col min="14337" max="14337" width="9.44140625" style="63" bestFit="1" customWidth="1"/>
    <col min="14338" max="14338" width="8.44140625" style="63" bestFit="1" customWidth="1"/>
    <col min="14339" max="14589" width="9.109375" style="63"/>
    <col min="14590" max="14590" width="10.88671875" style="63" bestFit="1" customWidth="1"/>
    <col min="14591" max="14591" width="60" style="63" bestFit="1" customWidth="1"/>
    <col min="14592" max="14592" width="14" style="63" bestFit="1" customWidth="1"/>
    <col min="14593" max="14593" width="9.44140625" style="63" bestFit="1" customWidth="1"/>
    <col min="14594" max="14594" width="8.44140625" style="63" bestFit="1" customWidth="1"/>
    <col min="14595" max="14845" width="9.109375" style="63"/>
    <col min="14846" max="14846" width="10.88671875" style="63" bestFit="1" customWidth="1"/>
    <col min="14847" max="14847" width="60" style="63" bestFit="1" customWidth="1"/>
    <col min="14848" max="14848" width="14" style="63" bestFit="1" customWidth="1"/>
    <col min="14849" max="14849" width="9.44140625" style="63" bestFit="1" customWidth="1"/>
    <col min="14850" max="14850" width="8.44140625" style="63" bestFit="1" customWidth="1"/>
    <col min="14851" max="15101" width="9.109375" style="63"/>
    <col min="15102" max="15102" width="10.88671875" style="63" bestFit="1" customWidth="1"/>
    <col min="15103" max="15103" width="60" style="63" bestFit="1" customWidth="1"/>
    <col min="15104" max="15104" width="14" style="63" bestFit="1" customWidth="1"/>
    <col min="15105" max="15105" width="9.44140625" style="63" bestFit="1" customWidth="1"/>
    <col min="15106" max="15106" width="8.44140625" style="63" bestFit="1" customWidth="1"/>
    <col min="15107" max="15357" width="9.109375" style="63"/>
    <col min="15358" max="15358" width="10.88671875" style="63" bestFit="1" customWidth="1"/>
    <col min="15359" max="15359" width="60" style="63" bestFit="1" customWidth="1"/>
    <col min="15360" max="15360" width="14" style="63" bestFit="1" customWidth="1"/>
    <col min="15361" max="15361" width="9.44140625" style="63" bestFit="1" customWidth="1"/>
    <col min="15362" max="15362" width="8.44140625" style="63" bestFit="1" customWidth="1"/>
    <col min="15363" max="15613" width="9.109375" style="63"/>
    <col min="15614" max="15614" width="10.88671875" style="63" bestFit="1" customWidth="1"/>
    <col min="15615" max="15615" width="60" style="63" bestFit="1" customWidth="1"/>
    <col min="15616" max="15616" width="14" style="63" bestFit="1" customWidth="1"/>
    <col min="15617" max="15617" width="9.44140625" style="63" bestFit="1" customWidth="1"/>
    <col min="15618" max="15618" width="8.44140625" style="63" bestFit="1" customWidth="1"/>
    <col min="15619" max="15869" width="9.109375" style="63"/>
    <col min="15870" max="15870" width="10.88671875" style="63" bestFit="1" customWidth="1"/>
    <col min="15871" max="15871" width="60" style="63" bestFit="1" customWidth="1"/>
    <col min="15872" max="15872" width="14" style="63" bestFit="1" customWidth="1"/>
    <col min="15873" max="15873" width="9.44140625" style="63" bestFit="1" customWidth="1"/>
    <col min="15874" max="15874" width="8.44140625" style="63" bestFit="1" customWidth="1"/>
    <col min="15875" max="16125" width="9.109375" style="63"/>
    <col min="16126" max="16126" width="10.88671875" style="63" bestFit="1" customWidth="1"/>
    <col min="16127" max="16127" width="60" style="63" bestFit="1" customWidth="1"/>
    <col min="16128" max="16128" width="14" style="63" bestFit="1" customWidth="1"/>
    <col min="16129" max="16129" width="9.44140625" style="63" bestFit="1" customWidth="1"/>
    <col min="16130" max="16130" width="8.44140625" style="63" bestFit="1" customWidth="1"/>
    <col min="16131" max="16384" width="9.109375" style="63"/>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row>
    <row r="2" spans="1:14" s="159" customFormat="1" ht="12.75" customHeight="1" thickBot="1" x14ac:dyDescent="0.3">
      <c r="A2" s="161"/>
      <c r="B2" s="156"/>
      <c r="C2" s="157"/>
      <c r="D2" s="157"/>
      <c r="E2" s="157"/>
      <c r="F2" s="156"/>
      <c r="G2" s="157"/>
      <c r="H2" s="157"/>
      <c r="I2" s="156"/>
      <c r="J2" s="156"/>
      <c r="K2" s="157"/>
      <c r="L2" s="157"/>
      <c r="M2" s="158"/>
    </row>
    <row r="3" spans="1:14" s="169" customFormat="1" ht="48" customHeight="1" x14ac:dyDescent="0.3">
      <c r="A3" s="165" t="str">
        <f>HYPERLINK("#Fundações!A1","Fundações►")</f>
        <v>Fundações►</v>
      </c>
      <c r="B3" s="81" t="str">
        <f>HYPERLINK("#Estrutura!A1","Estrutura►")</f>
        <v>Estrutura►</v>
      </c>
      <c r="C3" s="166" t="str">
        <f>HYPERLINK("#AlvenariaEsquadrias!A1","Alvenaria e Esquadrias►")</f>
        <v>Alvenaria e Esquadrias►</v>
      </c>
      <c r="D3" s="167" t="str">
        <f>HYPERLINK("#QuantitativoInt.!A1","Quantitativo Interno►")</f>
        <v>Quantitativo Interno►</v>
      </c>
      <c r="E3" s="167" t="str">
        <f>HYPERLINK("#QuantitativoExt.!A1","Quantitativo Externo►")</f>
        <v>Quantitativo Externo►</v>
      </c>
      <c r="F3" s="166" t="str">
        <f>HYPERLINK("#Elétrica!A1","Serviços Elétrica►")</f>
        <v>Serviços Elétrica►</v>
      </c>
      <c r="G3" s="166" t="str">
        <f>HYPERLINK("#Hidráulica!A1","Serviços Hidráulica►")</f>
        <v>Serviços Hidráulica►</v>
      </c>
      <c r="H3" s="170" t="str">
        <f>HYPERLINK("#Telhado!A1","Telhado►")</f>
        <v>Telhado►</v>
      </c>
      <c r="I3" s="166" t="str">
        <f>HYPERLINK("#ServiçosGerais!A1","Serviços gerais►")</f>
        <v>Serviços gerais►</v>
      </c>
      <c r="J3" s="168"/>
      <c r="K3" s="168"/>
      <c r="L3" s="168"/>
      <c r="M3" s="168"/>
      <c r="N3" s="168"/>
    </row>
    <row r="5" spans="1:14" x14ac:dyDescent="0.25">
      <c r="A5" s="63"/>
      <c r="B5" s="63"/>
      <c r="C5" s="63"/>
      <c r="D5" s="63"/>
      <c r="E5" s="63"/>
    </row>
    <row r="6" spans="1:14" s="617" customFormat="1" ht="18" x14ac:dyDescent="0.35">
      <c r="A6" s="695" t="s">
        <v>1128</v>
      </c>
      <c r="B6" s="695"/>
      <c r="C6" s="695"/>
      <c r="D6" s="695"/>
    </row>
    <row r="7" spans="1:14" s="617" customFormat="1" ht="18" x14ac:dyDescent="0.35">
      <c r="A7" s="615" t="s">
        <v>1129</v>
      </c>
      <c r="B7" s="615" t="s">
        <v>1130</v>
      </c>
      <c r="C7" s="615" t="s">
        <v>1131</v>
      </c>
      <c r="D7" s="615" t="s">
        <v>1146</v>
      </c>
    </row>
    <row r="8" spans="1:14" x14ac:dyDescent="0.25">
      <c r="A8" s="612" t="s">
        <v>1132</v>
      </c>
      <c r="B8" s="612"/>
      <c r="C8" s="612"/>
      <c r="D8" s="613"/>
    </row>
    <row r="9" spans="1:14" x14ac:dyDescent="0.25">
      <c r="A9" s="612" t="s">
        <v>1133</v>
      </c>
      <c r="B9" s="612"/>
      <c r="C9" s="612"/>
      <c r="D9" s="613"/>
    </row>
    <row r="10" spans="1:14" x14ac:dyDescent="0.25">
      <c r="A10" s="612" t="s">
        <v>1134</v>
      </c>
      <c r="B10" s="612"/>
      <c r="C10" s="612"/>
      <c r="D10" s="613"/>
      <c r="E10" s="63"/>
    </row>
    <row r="11" spans="1:14" x14ac:dyDescent="0.25">
      <c r="A11" s="612" t="s">
        <v>1135</v>
      </c>
      <c r="B11" s="612"/>
      <c r="C11" s="612"/>
      <c r="D11" s="613"/>
      <c r="E11" s="63"/>
    </row>
    <row r="12" spans="1:14" x14ac:dyDescent="0.25">
      <c r="A12" s="612" t="s">
        <v>1136</v>
      </c>
      <c r="B12" s="612"/>
      <c r="C12" s="612"/>
      <c r="D12" s="613"/>
      <c r="E12" s="63"/>
    </row>
    <row r="13" spans="1:14" x14ac:dyDescent="0.25">
      <c r="A13" s="611" t="s">
        <v>1148</v>
      </c>
      <c r="B13" s="611"/>
      <c r="C13" s="611"/>
      <c r="D13" s="614"/>
      <c r="E13" s="63"/>
    </row>
    <row r="14" spans="1:14" x14ac:dyDescent="0.25">
      <c r="A14" s="63"/>
      <c r="B14" s="63"/>
      <c r="C14" s="63"/>
      <c r="E14" s="63"/>
    </row>
    <row r="15" spans="1:14" s="617" customFormat="1" ht="18" x14ac:dyDescent="0.35">
      <c r="A15" s="695" t="s">
        <v>1137</v>
      </c>
      <c r="B15" s="695"/>
      <c r="C15" s="695"/>
      <c r="D15" s="695"/>
    </row>
    <row r="16" spans="1:14" s="617" customFormat="1" ht="18" x14ac:dyDescent="0.35">
      <c r="A16" s="615" t="s">
        <v>1129</v>
      </c>
      <c r="B16" s="615" t="s">
        <v>1130</v>
      </c>
      <c r="C16" s="615" t="s">
        <v>1131</v>
      </c>
      <c r="D16" s="615" t="s">
        <v>1146</v>
      </c>
    </row>
    <row r="17" spans="1:5" x14ac:dyDescent="0.25">
      <c r="A17" s="612" t="s">
        <v>1138</v>
      </c>
      <c r="B17" s="612"/>
      <c r="C17" s="612"/>
      <c r="D17" s="613"/>
      <c r="E17" s="63"/>
    </row>
    <row r="18" spans="1:5" x14ac:dyDescent="0.25">
      <c r="A18" s="612" t="s">
        <v>1132</v>
      </c>
      <c r="B18" s="612"/>
      <c r="C18" s="612"/>
      <c r="D18" s="613"/>
      <c r="E18" s="63"/>
    </row>
    <row r="19" spans="1:5" x14ac:dyDescent="0.25">
      <c r="A19" s="612" t="s">
        <v>1133</v>
      </c>
      <c r="B19" s="612"/>
      <c r="C19" s="612"/>
      <c r="D19" s="613"/>
      <c r="E19" s="63"/>
    </row>
    <row r="20" spans="1:5" x14ac:dyDescent="0.25">
      <c r="A20" s="612" t="s">
        <v>1136</v>
      </c>
      <c r="B20" s="612"/>
      <c r="C20" s="612"/>
      <c r="D20" s="613"/>
      <c r="E20" s="63"/>
    </row>
    <row r="21" spans="1:5" x14ac:dyDescent="0.25">
      <c r="A21" s="611" t="s">
        <v>1148</v>
      </c>
      <c r="B21" s="611"/>
      <c r="C21" s="611"/>
      <c r="D21" s="614"/>
      <c r="E21" s="63"/>
    </row>
    <row r="22" spans="1:5" x14ac:dyDescent="0.25">
      <c r="A22" s="63"/>
      <c r="B22" s="63"/>
      <c r="C22" s="63"/>
      <c r="E22" s="63"/>
    </row>
    <row r="23" spans="1:5" x14ac:dyDescent="0.25">
      <c r="E23" s="63"/>
    </row>
    <row r="24" spans="1:5" s="617" customFormat="1" ht="18" x14ac:dyDescent="0.35">
      <c r="A24" s="695" t="s">
        <v>1139</v>
      </c>
      <c r="B24" s="695"/>
      <c r="C24" s="695"/>
      <c r="D24" s="695"/>
      <c r="E24" s="616"/>
    </row>
    <row r="25" spans="1:5" s="617" customFormat="1" ht="18" x14ac:dyDescent="0.35">
      <c r="A25" s="615" t="s">
        <v>1129</v>
      </c>
      <c r="B25" s="615" t="s">
        <v>1130</v>
      </c>
      <c r="C25" s="615" t="s">
        <v>1131</v>
      </c>
      <c r="D25" s="615" t="s">
        <v>1146</v>
      </c>
      <c r="E25" s="616"/>
    </row>
    <row r="26" spans="1:5" x14ac:dyDescent="0.25">
      <c r="A26" s="612" t="s">
        <v>1140</v>
      </c>
      <c r="B26" s="612"/>
      <c r="C26" s="612"/>
      <c r="D26" s="613"/>
    </row>
    <row r="27" spans="1:5" x14ac:dyDescent="0.25">
      <c r="A27" s="612" t="s">
        <v>1141</v>
      </c>
      <c r="B27" s="612"/>
      <c r="C27" s="612"/>
      <c r="D27" s="613"/>
    </row>
    <row r="28" spans="1:5" x14ac:dyDescent="0.25">
      <c r="A28" s="612" t="s">
        <v>1132</v>
      </c>
      <c r="B28" s="612"/>
      <c r="C28" s="612"/>
      <c r="D28" s="613"/>
    </row>
    <row r="29" spans="1:5" x14ac:dyDescent="0.25">
      <c r="A29" s="612" t="s">
        <v>1133</v>
      </c>
      <c r="B29" s="612"/>
      <c r="C29" s="613"/>
      <c r="D29" s="613"/>
    </row>
    <row r="30" spans="1:5" x14ac:dyDescent="0.25">
      <c r="A30" s="612" t="s">
        <v>1136</v>
      </c>
      <c r="B30" s="612"/>
      <c r="C30" s="613"/>
      <c r="D30" s="613"/>
    </row>
    <row r="31" spans="1:5" x14ac:dyDescent="0.25">
      <c r="A31" s="611" t="s">
        <v>1148</v>
      </c>
      <c r="B31" s="611"/>
      <c r="C31" s="611"/>
      <c r="D31" s="614"/>
    </row>
    <row r="33" spans="1:9" s="617" customFormat="1" ht="18" x14ac:dyDescent="0.35">
      <c r="A33" s="695" t="s">
        <v>1241</v>
      </c>
      <c r="B33" s="695"/>
      <c r="C33" s="695"/>
      <c r="D33" s="695"/>
      <c r="E33" s="616"/>
    </row>
    <row r="34" spans="1:9" s="617" customFormat="1" ht="18" x14ac:dyDescent="0.35">
      <c r="A34" s="615" t="s">
        <v>1129</v>
      </c>
      <c r="B34" s="615" t="s">
        <v>1130</v>
      </c>
      <c r="C34" s="615" t="s">
        <v>1131</v>
      </c>
      <c r="D34" s="615" t="s">
        <v>1146</v>
      </c>
      <c r="E34" s="616"/>
    </row>
    <row r="35" spans="1:9" x14ac:dyDescent="0.25">
      <c r="A35" s="612" t="s">
        <v>1241</v>
      </c>
      <c r="B35" s="612"/>
      <c r="C35" s="612"/>
      <c r="D35" s="613"/>
    </row>
    <row r="36" spans="1:9" x14ac:dyDescent="0.25">
      <c r="A36" s="65"/>
    </row>
    <row r="37" spans="1:9" x14ac:dyDescent="0.25">
      <c r="A37" s="65"/>
    </row>
    <row r="38" spans="1:9" s="617" customFormat="1" ht="18" x14ac:dyDescent="0.35">
      <c r="A38" s="619" t="s">
        <v>1147</v>
      </c>
      <c r="B38" s="618">
        <f>B13+B21+B31+B35</f>
        <v>0</v>
      </c>
      <c r="C38" s="618">
        <f>C13+C21+C31+C35</f>
        <v>0</v>
      </c>
      <c r="D38" s="618">
        <f>D13+D21+D31+D35</f>
        <v>0</v>
      </c>
      <c r="E38" s="616"/>
      <c r="H38" s="63"/>
      <c r="I38" s="63"/>
    </row>
    <row r="39" spans="1:9" x14ac:dyDescent="0.25">
      <c r="A39" s="64" t="s">
        <v>1149</v>
      </c>
      <c r="B39" s="63">
        <f>B38/375</f>
        <v>0</v>
      </c>
      <c r="C39" s="63">
        <f>C38/375</f>
        <v>0</v>
      </c>
      <c r="D39" s="63">
        <f>D38/375</f>
        <v>0</v>
      </c>
    </row>
  </sheetData>
  <mergeCells count="6">
    <mergeCell ref="A33:D33"/>
    <mergeCell ref="E1:F1"/>
    <mergeCell ref="G1:H1"/>
    <mergeCell ref="A6:D6"/>
    <mergeCell ref="A15:D15"/>
    <mergeCell ref="A24:D24"/>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64E6D-B808-495B-BCDB-FE0C0FDA6CDB}">
  <sheetPr>
    <pageSetUpPr fitToPage="1"/>
  </sheetPr>
  <dimension ref="A1:N94"/>
  <sheetViews>
    <sheetView zoomScale="70" zoomScaleNormal="70" workbookViewId="0">
      <selection activeCell="D3" sqref="D3"/>
    </sheetView>
  </sheetViews>
  <sheetFormatPr defaultRowHeight="13.8" x14ac:dyDescent="0.25"/>
  <cols>
    <col min="1" max="1" width="28.6640625" style="64" customWidth="1"/>
    <col min="2" max="2" width="18.109375" style="65" customWidth="1"/>
    <col min="3" max="3" width="23" style="65" customWidth="1"/>
    <col min="4" max="4" width="19.33203125" style="65" customWidth="1"/>
    <col min="5" max="5" width="17.33203125" style="65" customWidth="1"/>
    <col min="6" max="6" width="16.44140625" style="63" customWidth="1"/>
    <col min="7" max="7" width="17.5546875" style="63" customWidth="1"/>
    <col min="8" max="8" width="11.5546875" style="63" customWidth="1"/>
    <col min="9" max="9" width="17.6640625" style="63" customWidth="1"/>
    <col min="10" max="10" width="17.33203125" style="63" customWidth="1"/>
    <col min="11" max="11" width="11.44140625" style="63" bestFit="1" customWidth="1"/>
    <col min="12" max="12" width="9.6640625" style="189" bestFit="1" customWidth="1"/>
    <col min="13" max="13" width="14.33203125" style="63" customWidth="1"/>
    <col min="14" max="14" width="18.6640625" style="63" customWidth="1"/>
    <col min="15" max="15" width="9.109375" style="63"/>
    <col min="16" max="16" width="20.88671875" style="63" bestFit="1" customWidth="1"/>
    <col min="17" max="252" width="9.109375" style="63"/>
    <col min="253" max="253" width="10.88671875" style="63" bestFit="1" customWidth="1"/>
    <col min="254" max="254" width="60" style="63" bestFit="1" customWidth="1"/>
    <col min="255" max="255" width="14" style="63" bestFit="1" customWidth="1"/>
    <col min="256" max="256" width="9.44140625" style="63" bestFit="1" customWidth="1"/>
    <col min="257" max="257" width="8.44140625" style="63" bestFit="1" customWidth="1"/>
    <col min="258" max="508" width="9.109375" style="63"/>
    <col min="509" max="509" width="10.88671875" style="63" bestFit="1" customWidth="1"/>
    <col min="510" max="510" width="60" style="63" bestFit="1" customWidth="1"/>
    <col min="511" max="511" width="14" style="63" bestFit="1" customWidth="1"/>
    <col min="512" max="512" width="9.44140625" style="63" bestFit="1" customWidth="1"/>
    <col min="513" max="513" width="8.44140625" style="63" bestFit="1" customWidth="1"/>
    <col min="514" max="764" width="9.109375" style="63"/>
    <col min="765" max="765" width="10.88671875" style="63" bestFit="1" customWidth="1"/>
    <col min="766" max="766" width="60" style="63" bestFit="1" customWidth="1"/>
    <col min="767" max="767" width="14" style="63" bestFit="1" customWidth="1"/>
    <col min="768" max="768" width="9.44140625" style="63" bestFit="1" customWidth="1"/>
    <col min="769" max="769" width="8.44140625" style="63" bestFit="1" customWidth="1"/>
    <col min="770" max="1020" width="9.109375" style="63"/>
    <col min="1021" max="1021" width="10.88671875" style="63" bestFit="1" customWidth="1"/>
    <col min="1022" max="1022" width="60" style="63" bestFit="1" customWidth="1"/>
    <col min="1023" max="1023" width="14" style="63" bestFit="1" customWidth="1"/>
    <col min="1024" max="1024" width="9.44140625" style="63" bestFit="1" customWidth="1"/>
    <col min="1025" max="1025" width="8.44140625" style="63" bestFit="1" customWidth="1"/>
    <col min="1026" max="1276" width="9.109375" style="63"/>
    <col min="1277" max="1277" width="10.88671875" style="63" bestFit="1" customWidth="1"/>
    <col min="1278" max="1278" width="60" style="63" bestFit="1" customWidth="1"/>
    <col min="1279" max="1279" width="14" style="63" bestFit="1" customWidth="1"/>
    <col min="1280" max="1280" width="9.44140625" style="63" bestFit="1" customWidth="1"/>
    <col min="1281" max="1281" width="8.44140625" style="63" bestFit="1" customWidth="1"/>
    <col min="1282" max="1532" width="9.109375" style="63"/>
    <col min="1533" max="1533" width="10.88671875" style="63" bestFit="1" customWidth="1"/>
    <col min="1534" max="1534" width="60" style="63" bestFit="1" customWidth="1"/>
    <col min="1535" max="1535" width="14" style="63" bestFit="1" customWidth="1"/>
    <col min="1536" max="1536" width="9.44140625" style="63" bestFit="1" customWidth="1"/>
    <col min="1537" max="1537" width="8.44140625" style="63" bestFit="1" customWidth="1"/>
    <col min="1538" max="1788" width="9.109375" style="63"/>
    <col min="1789" max="1789" width="10.88671875" style="63" bestFit="1" customWidth="1"/>
    <col min="1790" max="1790" width="60" style="63" bestFit="1" customWidth="1"/>
    <col min="1791" max="1791" width="14" style="63" bestFit="1" customWidth="1"/>
    <col min="1792" max="1792" width="9.44140625" style="63" bestFit="1" customWidth="1"/>
    <col min="1793" max="1793" width="8.44140625" style="63" bestFit="1" customWidth="1"/>
    <col min="1794" max="2044" width="9.109375" style="63"/>
    <col min="2045" max="2045" width="10.88671875" style="63" bestFit="1" customWidth="1"/>
    <col min="2046" max="2046" width="60" style="63" bestFit="1" customWidth="1"/>
    <col min="2047" max="2047" width="14" style="63" bestFit="1" customWidth="1"/>
    <col min="2048" max="2048" width="9.44140625" style="63" bestFit="1" customWidth="1"/>
    <col min="2049" max="2049" width="8.44140625" style="63" bestFit="1" customWidth="1"/>
    <col min="2050" max="2300" width="9.109375" style="63"/>
    <col min="2301" max="2301" width="10.88671875" style="63" bestFit="1" customWidth="1"/>
    <col min="2302" max="2302" width="60" style="63" bestFit="1" customWidth="1"/>
    <col min="2303" max="2303" width="14" style="63" bestFit="1" customWidth="1"/>
    <col min="2304" max="2304" width="9.44140625" style="63" bestFit="1" customWidth="1"/>
    <col min="2305" max="2305" width="8.44140625" style="63" bestFit="1" customWidth="1"/>
    <col min="2306" max="2556" width="9.109375" style="63"/>
    <col min="2557" max="2557" width="10.88671875" style="63" bestFit="1" customWidth="1"/>
    <col min="2558" max="2558" width="60" style="63" bestFit="1" customWidth="1"/>
    <col min="2559" max="2559" width="14" style="63" bestFit="1" customWidth="1"/>
    <col min="2560" max="2560" width="9.44140625" style="63" bestFit="1" customWidth="1"/>
    <col min="2561" max="2561" width="8.44140625" style="63" bestFit="1" customWidth="1"/>
    <col min="2562" max="2812" width="9.109375" style="63"/>
    <col min="2813" max="2813" width="10.88671875" style="63" bestFit="1" customWidth="1"/>
    <col min="2814" max="2814" width="60" style="63" bestFit="1" customWidth="1"/>
    <col min="2815" max="2815" width="14" style="63" bestFit="1" customWidth="1"/>
    <col min="2816" max="2816" width="9.44140625" style="63" bestFit="1" customWidth="1"/>
    <col min="2817" max="2817" width="8.44140625" style="63" bestFit="1" customWidth="1"/>
    <col min="2818" max="3068" width="9.109375" style="63"/>
    <col min="3069" max="3069" width="10.88671875" style="63" bestFit="1" customWidth="1"/>
    <col min="3070" max="3070" width="60" style="63" bestFit="1" customWidth="1"/>
    <col min="3071" max="3071" width="14" style="63" bestFit="1" customWidth="1"/>
    <col min="3072" max="3072" width="9.44140625" style="63" bestFit="1" customWidth="1"/>
    <col min="3073" max="3073" width="8.44140625" style="63" bestFit="1" customWidth="1"/>
    <col min="3074" max="3324" width="9.109375" style="63"/>
    <col min="3325" max="3325" width="10.88671875" style="63" bestFit="1" customWidth="1"/>
    <col min="3326" max="3326" width="60" style="63" bestFit="1" customWidth="1"/>
    <col min="3327" max="3327" width="14" style="63" bestFit="1" customWidth="1"/>
    <col min="3328" max="3328" width="9.44140625" style="63" bestFit="1" customWidth="1"/>
    <col min="3329" max="3329" width="8.44140625" style="63" bestFit="1" customWidth="1"/>
    <col min="3330" max="3580" width="9.109375" style="63"/>
    <col min="3581" max="3581" width="10.88671875" style="63" bestFit="1" customWidth="1"/>
    <col min="3582" max="3582" width="60" style="63" bestFit="1" customWidth="1"/>
    <col min="3583" max="3583" width="14" style="63" bestFit="1" customWidth="1"/>
    <col min="3584" max="3584" width="9.44140625" style="63" bestFit="1" customWidth="1"/>
    <col min="3585" max="3585" width="8.44140625" style="63" bestFit="1" customWidth="1"/>
    <col min="3586" max="3836" width="9.109375" style="63"/>
    <col min="3837" max="3837" width="10.88671875" style="63" bestFit="1" customWidth="1"/>
    <col min="3838" max="3838" width="60" style="63" bestFit="1" customWidth="1"/>
    <col min="3839" max="3839" width="14" style="63" bestFit="1" customWidth="1"/>
    <col min="3840" max="3840" width="9.44140625" style="63" bestFit="1" customWidth="1"/>
    <col min="3841" max="3841" width="8.44140625" style="63" bestFit="1" customWidth="1"/>
    <col min="3842" max="4092" width="9.109375" style="63"/>
    <col min="4093" max="4093" width="10.88671875" style="63" bestFit="1" customWidth="1"/>
    <col min="4094" max="4094" width="60" style="63" bestFit="1" customWidth="1"/>
    <col min="4095" max="4095" width="14" style="63" bestFit="1" customWidth="1"/>
    <col min="4096" max="4096" width="9.44140625" style="63" bestFit="1" customWidth="1"/>
    <col min="4097" max="4097" width="8.44140625" style="63" bestFit="1" customWidth="1"/>
    <col min="4098" max="4348" width="9.109375" style="63"/>
    <col min="4349" max="4349" width="10.88671875" style="63" bestFit="1" customWidth="1"/>
    <col min="4350" max="4350" width="60" style="63" bestFit="1" customWidth="1"/>
    <col min="4351" max="4351" width="14" style="63" bestFit="1" customWidth="1"/>
    <col min="4352" max="4352" width="9.44140625" style="63" bestFit="1" customWidth="1"/>
    <col min="4353" max="4353" width="8.44140625" style="63" bestFit="1" customWidth="1"/>
    <col min="4354" max="4604" width="9.109375" style="63"/>
    <col min="4605" max="4605" width="10.88671875" style="63" bestFit="1" customWidth="1"/>
    <col min="4606" max="4606" width="60" style="63" bestFit="1" customWidth="1"/>
    <col min="4607" max="4607" width="14" style="63" bestFit="1" customWidth="1"/>
    <col min="4608" max="4608" width="9.44140625" style="63" bestFit="1" customWidth="1"/>
    <col min="4609" max="4609" width="8.44140625" style="63" bestFit="1" customWidth="1"/>
    <col min="4610" max="4860" width="9.109375" style="63"/>
    <col min="4861" max="4861" width="10.88671875" style="63" bestFit="1" customWidth="1"/>
    <col min="4862" max="4862" width="60" style="63" bestFit="1" customWidth="1"/>
    <col min="4863" max="4863" width="14" style="63" bestFit="1" customWidth="1"/>
    <col min="4864" max="4864" width="9.44140625" style="63" bestFit="1" customWidth="1"/>
    <col min="4865" max="4865" width="8.44140625" style="63" bestFit="1" customWidth="1"/>
    <col min="4866" max="5116" width="9.109375" style="63"/>
    <col min="5117" max="5117" width="10.88671875" style="63" bestFit="1" customWidth="1"/>
    <col min="5118" max="5118" width="60" style="63" bestFit="1" customWidth="1"/>
    <col min="5119" max="5119" width="14" style="63" bestFit="1" customWidth="1"/>
    <col min="5120" max="5120" width="9.44140625" style="63" bestFit="1" customWidth="1"/>
    <col min="5121" max="5121" width="8.44140625" style="63" bestFit="1" customWidth="1"/>
    <col min="5122" max="5372" width="9.109375" style="63"/>
    <col min="5373" max="5373" width="10.88671875" style="63" bestFit="1" customWidth="1"/>
    <col min="5374" max="5374" width="60" style="63" bestFit="1" customWidth="1"/>
    <col min="5375" max="5375" width="14" style="63" bestFit="1" customWidth="1"/>
    <col min="5376" max="5376" width="9.44140625" style="63" bestFit="1" customWidth="1"/>
    <col min="5377" max="5377" width="8.44140625" style="63" bestFit="1" customWidth="1"/>
    <col min="5378" max="5628" width="9.109375" style="63"/>
    <col min="5629" max="5629" width="10.88671875" style="63" bestFit="1" customWidth="1"/>
    <col min="5630" max="5630" width="60" style="63" bestFit="1" customWidth="1"/>
    <col min="5631" max="5631" width="14" style="63" bestFit="1" customWidth="1"/>
    <col min="5632" max="5632" width="9.44140625" style="63" bestFit="1" customWidth="1"/>
    <col min="5633" max="5633" width="8.44140625" style="63" bestFit="1" customWidth="1"/>
    <col min="5634" max="5884" width="9.109375" style="63"/>
    <col min="5885" max="5885" width="10.88671875" style="63" bestFit="1" customWidth="1"/>
    <col min="5886" max="5886" width="60" style="63" bestFit="1" customWidth="1"/>
    <col min="5887" max="5887" width="14" style="63" bestFit="1" customWidth="1"/>
    <col min="5888" max="5888" width="9.44140625" style="63" bestFit="1" customWidth="1"/>
    <col min="5889" max="5889" width="8.44140625" style="63" bestFit="1" customWidth="1"/>
    <col min="5890" max="6140" width="9.109375" style="63"/>
    <col min="6141" max="6141" width="10.88671875" style="63" bestFit="1" customWidth="1"/>
    <col min="6142" max="6142" width="60" style="63" bestFit="1" customWidth="1"/>
    <col min="6143" max="6143" width="14" style="63" bestFit="1" customWidth="1"/>
    <col min="6144" max="6144" width="9.44140625" style="63" bestFit="1" customWidth="1"/>
    <col min="6145" max="6145" width="8.44140625" style="63" bestFit="1" customWidth="1"/>
    <col min="6146" max="6396" width="9.109375" style="63"/>
    <col min="6397" max="6397" width="10.88671875" style="63" bestFit="1" customWidth="1"/>
    <col min="6398" max="6398" width="60" style="63" bestFit="1" customWidth="1"/>
    <col min="6399" max="6399" width="14" style="63" bestFit="1" customWidth="1"/>
    <col min="6400" max="6400" width="9.44140625" style="63" bestFit="1" customWidth="1"/>
    <col min="6401" max="6401" width="8.44140625" style="63" bestFit="1" customWidth="1"/>
    <col min="6402" max="6652" width="9.109375" style="63"/>
    <col min="6653" max="6653" width="10.88671875" style="63" bestFit="1" customWidth="1"/>
    <col min="6654" max="6654" width="60" style="63" bestFit="1" customWidth="1"/>
    <col min="6655" max="6655" width="14" style="63" bestFit="1" customWidth="1"/>
    <col min="6656" max="6656" width="9.44140625" style="63" bestFit="1" customWidth="1"/>
    <col min="6657" max="6657" width="8.44140625" style="63" bestFit="1" customWidth="1"/>
    <col min="6658" max="6908" width="9.109375" style="63"/>
    <col min="6909" max="6909" width="10.88671875" style="63" bestFit="1" customWidth="1"/>
    <col min="6910" max="6910" width="60" style="63" bestFit="1" customWidth="1"/>
    <col min="6911" max="6911" width="14" style="63" bestFit="1" customWidth="1"/>
    <col min="6912" max="6912" width="9.44140625" style="63" bestFit="1" customWidth="1"/>
    <col min="6913" max="6913" width="8.44140625" style="63" bestFit="1" customWidth="1"/>
    <col min="6914" max="7164" width="9.109375" style="63"/>
    <col min="7165" max="7165" width="10.88671875" style="63" bestFit="1" customWidth="1"/>
    <col min="7166" max="7166" width="60" style="63" bestFit="1" customWidth="1"/>
    <col min="7167" max="7167" width="14" style="63" bestFit="1" customWidth="1"/>
    <col min="7168" max="7168" width="9.44140625" style="63" bestFit="1" customWidth="1"/>
    <col min="7169" max="7169" width="8.44140625" style="63" bestFit="1" customWidth="1"/>
    <col min="7170" max="7420" width="9.109375" style="63"/>
    <col min="7421" max="7421" width="10.88671875" style="63" bestFit="1" customWidth="1"/>
    <col min="7422" max="7422" width="60" style="63" bestFit="1" customWidth="1"/>
    <col min="7423" max="7423" width="14" style="63" bestFit="1" customWidth="1"/>
    <col min="7424" max="7424" width="9.44140625" style="63" bestFit="1" customWidth="1"/>
    <col min="7425" max="7425" width="8.44140625" style="63" bestFit="1" customWidth="1"/>
    <col min="7426" max="7676" width="9.109375" style="63"/>
    <col min="7677" max="7677" width="10.88671875" style="63" bestFit="1" customWidth="1"/>
    <col min="7678" max="7678" width="60" style="63" bestFit="1" customWidth="1"/>
    <col min="7679" max="7679" width="14" style="63" bestFit="1" customWidth="1"/>
    <col min="7680" max="7680" width="9.44140625" style="63" bestFit="1" customWidth="1"/>
    <col min="7681" max="7681" width="8.44140625" style="63" bestFit="1" customWidth="1"/>
    <col min="7682" max="7932" width="9.109375" style="63"/>
    <col min="7933" max="7933" width="10.88671875" style="63" bestFit="1" customWidth="1"/>
    <col min="7934" max="7934" width="60" style="63" bestFit="1" customWidth="1"/>
    <col min="7935" max="7935" width="14" style="63" bestFit="1" customWidth="1"/>
    <col min="7936" max="7936" width="9.44140625" style="63" bestFit="1" customWidth="1"/>
    <col min="7937" max="7937" width="8.44140625" style="63" bestFit="1" customWidth="1"/>
    <col min="7938" max="8188" width="9.109375" style="63"/>
    <col min="8189" max="8189" width="10.88671875" style="63" bestFit="1" customWidth="1"/>
    <col min="8190" max="8190" width="60" style="63" bestFit="1" customWidth="1"/>
    <col min="8191" max="8191" width="14" style="63" bestFit="1" customWidth="1"/>
    <col min="8192" max="8192" width="9.44140625" style="63" bestFit="1" customWidth="1"/>
    <col min="8193" max="8193" width="8.44140625" style="63" bestFit="1" customWidth="1"/>
    <col min="8194" max="8444" width="9.109375" style="63"/>
    <col min="8445" max="8445" width="10.88671875" style="63" bestFit="1" customWidth="1"/>
    <col min="8446" max="8446" width="60" style="63" bestFit="1" customWidth="1"/>
    <col min="8447" max="8447" width="14" style="63" bestFit="1" customWidth="1"/>
    <col min="8448" max="8448" width="9.44140625" style="63" bestFit="1" customWidth="1"/>
    <col min="8449" max="8449" width="8.44140625" style="63" bestFit="1" customWidth="1"/>
    <col min="8450" max="8700" width="9.109375" style="63"/>
    <col min="8701" max="8701" width="10.88671875" style="63" bestFit="1" customWidth="1"/>
    <col min="8702" max="8702" width="60" style="63" bestFit="1" customWidth="1"/>
    <col min="8703" max="8703" width="14" style="63" bestFit="1" customWidth="1"/>
    <col min="8704" max="8704" width="9.44140625" style="63" bestFit="1" customWidth="1"/>
    <col min="8705" max="8705" width="8.44140625" style="63" bestFit="1" customWidth="1"/>
    <col min="8706" max="8956" width="9.109375" style="63"/>
    <col min="8957" max="8957" width="10.88671875" style="63" bestFit="1" customWidth="1"/>
    <col min="8958" max="8958" width="60" style="63" bestFit="1" customWidth="1"/>
    <col min="8959" max="8959" width="14" style="63" bestFit="1" customWidth="1"/>
    <col min="8960" max="8960" width="9.44140625" style="63" bestFit="1" customWidth="1"/>
    <col min="8961" max="8961" width="8.44140625" style="63" bestFit="1" customWidth="1"/>
    <col min="8962" max="9212" width="9.109375" style="63"/>
    <col min="9213" max="9213" width="10.88671875" style="63" bestFit="1" customWidth="1"/>
    <col min="9214" max="9214" width="60" style="63" bestFit="1" customWidth="1"/>
    <col min="9215" max="9215" width="14" style="63" bestFit="1" customWidth="1"/>
    <col min="9216" max="9216" width="9.44140625" style="63" bestFit="1" customWidth="1"/>
    <col min="9217" max="9217" width="8.44140625" style="63" bestFit="1" customWidth="1"/>
    <col min="9218" max="9468" width="9.109375" style="63"/>
    <col min="9469" max="9469" width="10.88671875" style="63" bestFit="1" customWidth="1"/>
    <col min="9470" max="9470" width="60" style="63" bestFit="1" customWidth="1"/>
    <col min="9471" max="9471" width="14" style="63" bestFit="1" customWidth="1"/>
    <col min="9472" max="9472" width="9.44140625" style="63" bestFit="1" customWidth="1"/>
    <col min="9473" max="9473" width="8.44140625" style="63" bestFit="1" customWidth="1"/>
    <col min="9474" max="9724" width="9.109375" style="63"/>
    <col min="9725" max="9725" width="10.88671875" style="63" bestFit="1" customWidth="1"/>
    <col min="9726" max="9726" width="60" style="63" bestFit="1" customWidth="1"/>
    <col min="9727" max="9727" width="14" style="63" bestFit="1" customWidth="1"/>
    <col min="9728" max="9728" width="9.44140625" style="63" bestFit="1" customWidth="1"/>
    <col min="9729" max="9729" width="8.44140625" style="63" bestFit="1" customWidth="1"/>
    <col min="9730" max="9980" width="9.109375" style="63"/>
    <col min="9981" max="9981" width="10.88671875" style="63" bestFit="1" customWidth="1"/>
    <col min="9982" max="9982" width="60" style="63" bestFit="1" customWidth="1"/>
    <col min="9983" max="9983" width="14" style="63" bestFit="1" customWidth="1"/>
    <col min="9984" max="9984" width="9.44140625" style="63" bestFit="1" customWidth="1"/>
    <col min="9985" max="9985" width="8.44140625" style="63" bestFit="1" customWidth="1"/>
    <col min="9986" max="10236" width="9.109375" style="63"/>
    <col min="10237" max="10237" width="10.88671875" style="63" bestFit="1" customWidth="1"/>
    <col min="10238" max="10238" width="60" style="63" bestFit="1" customWidth="1"/>
    <col min="10239" max="10239" width="14" style="63" bestFit="1" customWidth="1"/>
    <col min="10240" max="10240" width="9.44140625" style="63" bestFit="1" customWidth="1"/>
    <col min="10241" max="10241" width="8.44140625" style="63" bestFit="1" customWidth="1"/>
    <col min="10242" max="10492" width="9.109375" style="63"/>
    <col min="10493" max="10493" width="10.88671875" style="63" bestFit="1" customWidth="1"/>
    <col min="10494" max="10494" width="60" style="63" bestFit="1" customWidth="1"/>
    <col min="10495" max="10495" width="14" style="63" bestFit="1" customWidth="1"/>
    <col min="10496" max="10496" width="9.44140625" style="63" bestFit="1" customWidth="1"/>
    <col min="10497" max="10497" width="8.44140625" style="63" bestFit="1" customWidth="1"/>
    <col min="10498" max="10748" width="9.109375" style="63"/>
    <col min="10749" max="10749" width="10.88671875" style="63" bestFit="1" customWidth="1"/>
    <col min="10750" max="10750" width="60" style="63" bestFit="1" customWidth="1"/>
    <col min="10751" max="10751" width="14" style="63" bestFit="1" customWidth="1"/>
    <col min="10752" max="10752" width="9.44140625" style="63" bestFit="1" customWidth="1"/>
    <col min="10753" max="10753" width="8.44140625" style="63" bestFit="1" customWidth="1"/>
    <col min="10754" max="11004" width="9.109375" style="63"/>
    <col min="11005" max="11005" width="10.88671875" style="63" bestFit="1" customWidth="1"/>
    <col min="11006" max="11006" width="60" style="63" bestFit="1" customWidth="1"/>
    <col min="11007" max="11007" width="14" style="63" bestFit="1" customWidth="1"/>
    <col min="11008" max="11008" width="9.44140625" style="63" bestFit="1" customWidth="1"/>
    <col min="11009" max="11009" width="8.44140625" style="63" bestFit="1" customWidth="1"/>
    <col min="11010" max="11260" width="9.109375" style="63"/>
    <col min="11261" max="11261" width="10.88671875" style="63" bestFit="1" customWidth="1"/>
    <col min="11262" max="11262" width="60" style="63" bestFit="1" customWidth="1"/>
    <col min="11263" max="11263" width="14" style="63" bestFit="1" customWidth="1"/>
    <col min="11264" max="11264" width="9.44140625" style="63" bestFit="1" customWidth="1"/>
    <col min="11265" max="11265" width="8.44140625" style="63" bestFit="1" customWidth="1"/>
    <col min="11266" max="11516" width="9.109375" style="63"/>
    <col min="11517" max="11517" width="10.88671875" style="63" bestFit="1" customWidth="1"/>
    <col min="11518" max="11518" width="60" style="63" bestFit="1" customWidth="1"/>
    <col min="11519" max="11519" width="14" style="63" bestFit="1" customWidth="1"/>
    <col min="11520" max="11520" width="9.44140625" style="63" bestFit="1" customWidth="1"/>
    <col min="11521" max="11521" width="8.44140625" style="63" bestFit="1" customWidth="1"/>
    <col min="11522" max="11772" width="9.109375" style="63"/>
    <col min="11773" max="11773" width="10.88671875" style="63" bestFit="1" customWidth="1"/>
    <col min="11774" max="11774" width="60" style="63" bestFit="1" customWidth="1"/>
    <col min="11775" max="11775" width="14" style="63" bestFit="1" customWidth="1"/>
    <col min="11776" max="11776" width="9.44140625" style="63" bestFit="1" customWidth="1"/>
    <col min="11777" max="11777" width="8.44140625" style="63" bestFit="1" customWidth="1"/>
    <col min="11778" max="12028" width="9.109375" style="63"/>
    <col min="12029" max="12029" width="10.88671875" style="63" bestFit="1" customWidth="1"/>
    <col min="12030" max="12030" width="60" style="63" bestFit="1" customWidth="1"/>
    <col min="12031" max="12031" width="14" style="63" bestFit="1" customWidth="1"/>
    <col min="12032" max="12032" width="9.44140625" style="63" bestFit="1" customWidth="1"/>
    <col min="12033" max="12033" width="8.44140625" style="63" bestFit="1" customWidth="1"/>
    <col min="12034" max="12284" width="9.109375" style="63"/>
    <col min="12285" max="12285" width="10.88671875" style="63" bestFit="1" customWidth="1"/>
    <col min="12286" max="12286" width="60" style="63" bestFit="1" customWidth="1"/>
    <col min="12287" max="12287" width="14" style="63" bestFit="1" customWidth="1"/>
    <col min="12288" max="12288" width="9.44140625" style="63" bestFit="1" customWidth="1"/>
    <col min="12289" max="12289" width="8.44140625" style="63" bestFit="1" customWidth="1"/>
    <col min="12290" max="12540" width="9.109375" style="63"/>
    <col min="12541" max="12541" width="10.88671875" style="63" bestFit="1" customWidth="1"/>
    <col min="12542" max="12542" width="60" style="63" bestFit="1" customWidth="1"/>
    <col min="12543" max="12543" width="14" style="63" bestFit="1" customWidth="1"/>
    <col min="12544" max="12544" width="9.44140625" style="63" bestFit="1" customWidth="1"/>
    <col min="12545" max="12545" width="8.44140625" style="63" bestFit="1" customWidth="1"/>
    <col min="12546" max="12796" width="9.109375" style="63"/>
    <col min="12797" max="12797" width="10.88671875" style="63" bestFit="1" customWidth="1"/>
    <col min="12798" max="12798" width="60" style="63" bestFit="1" customWidth="1"/>
    <col min="12799" max="12799" width="14" style="63" bestFit="1" customWidth="1"/>
    <col min="12800" max="12800" width="9.44140625" style="63" bestFit="1" customWidth="1"/>
    <col min="12801" max="12801" width="8.44140625" style="63" bestFit="1" customWidth="1"/>
    <col min="12802" max="13052" width="9.109375" style="63"/>
    <col min="13053" max="13053" width="10.88671875" style="63" bestFit="1" customWidth="1"/>
    <col min="13054" max="13054" width="60" style="63" bestFit="1" customWidth="1"/>
    <col min="13055" max="13055" width="14" style="63" bestFit="1" customWidth="1"/>
    <col min="13056" max="13056" width="9.44140625" style="63" bestFit="1" customWidth="1"/>
    <col min="13057" max="13057" width="8.44140625" style="63" bestFit="1" customWidth="1"/>
    <col min="13058" max="13308" width="9.109375" style="63"/>
    <col min="13309" max="13309" width="10.88671875" style="63" bestFit="1" customWidth="1"/>
    <col min="13310" max="13310" width="60" style="63" bestFit="1" customWidth="1"/>
    <col min="13311" max="13311" width="14" style="63" bestFit="1" customWidth="1"/>
    <col min="13312" max="13312" width="9.44140625" style="63" bestFit="1" customWidth="1"/>
    <col min="13313" max="13313" width="8.44140625" style="63" bestFit="1" customWidth="1"/>
    <col min="13314" max="13564" width="9.109375" style="63"/>
    <col min="13565" max="13565" width="10.88671875" style="63" bestFit="1" customWidth="1"/>
    <col min="13566" max="13566" width="60" style="63" bestFit="1" customWidth="1"/>
    <col min="13567" max="13567" width="14" style="63" bestFit="1" customWidth="1"/>
    <col min="13568" max="13568" width="9.44140625" style="63" bestFit="1" customWidth="1"/>
    <col min="13569" max="13569" width="8.44140625" style="63" bestFit="1" customWidth="1"/>
    <col min="13570" max="13820" width="9.109375" style="63"/>
    <col min="13821" max="13821" width="10.88671875" style="63" bestFit="1" customWidth="1"/>
    <col min="13822" max="13822" width="60" style="63" bestFit="1" customWidth="1"/>
    <col min="13823" max="13823" width="14" style="63" bestFit="1" customWidth="1"/>
    <col min="13824" max="13824" width="9.44140625" style="63" bestFit="1" customWidth="1"/>
    <col min="13825" max="13825" width="8.44140625" style="63" bestFit="1" customWidth="1"/>
    <col min="13826" max="14076" width="9.109375" style="63"/>
    <col min="14077" max="14077" width="10.88671875" style="63" bestFit="1" customWidth="1"/>
    <col min="14078" max="14078" width="60" style="63" bestFit="1" customWidth="1"/>
    <col min="14079" max="14079" width="14" style="63" bestFit="1" customWidth="1"/>
    <col min="14080" max="14080" width="9.44140625" style="63" bestFit="1" customWidth="1"/>
    <col min="14081" max="14081" width="8.44140625" style="63" bestFit="1" customWidth="1"/>
    <col min="14082" max="14332" width="9.109375" style="63"/>
    <col min="14333" max="14333" width="10.88671875" style="63" bestFit="1" customWidth="1"/>
    <col min="14334" max="14334" width="60" style="63" bestFit="1" customWidth="1"/>
    <col min="14335" max="14335" width="14" style="63" bestFit="1" customWidth="1"/>
    <col min="14336" max="14336" width="9.44140625" style="63" bestFit="1" customWidth="1"/>
    <col min="14337" max="14337" width="8.44140625" style="63" bestFit="1" customWidth="1"/>
    <col min="14338" max="14588" width="9.109375" style="63"/>
    <col min="14589" max="14589" width="10.88671875" style="63" bestFit="1" customWidth="1"/>
    <col min="14590" max="14590" width="60" style="63" bestFit="1" customWidth="1"/>
    <col min="14591" max="14591" width="14" style="63" bestFit="1" customWidth="1"/>
    <col min="14592" max="14592" width="9.44140625" style="63" bestFit="1" customWidth="1"/>
    <col min="14593" max="14593" width="8.44140625" style="63" bestFit="1" customWidth="1"/>
    <col min="14594" max="14844" width="9.109375" style="63"/>
    <col min="14845" max="14845" width="10.88671875" style="63" bestFit="1" customWidth="1"/>
    <col min="14846" max="14846" width="60" style="63" bestFit="1" customWidth="1"/>
    <col min="14847" max="14847" width="14" style="63" bestFit="1" customWidth="1"/>
    <col min="14848" max="14848" width="9.44140625" style="63" bestFit="1" customWidth="1"/>
    <col min="14849" max="14849" width="8.44140625" style="63" bestFit="1" customWidth="1"/>
    <col min="14850" max="15100" width="9.109375" style="63"/>
    <col min="15101" max="15101" width="10.88671875" style="63" bestFit="1" customWidth="1"/>
    <col min="15102" max="15102" width="60" style="63" bestFit="1" customWidth="1"/>
    <col min="15103" max="15103" width="14" style="63" bestFit="1" customWidth="1"/>
    <col min="15104" max="15104" width="9.44140625" style="63" bestFit="1" customWidth="1"/>
    <col min="15105" max="15105" width="8.44140625" style="63" bestFit="1" customWidth="1"/>
    <col min="15106" max="15356" width="9.109375" style="63"/>
    <col min="15357" max="15357" width="10.88671875" style="63" bestFit="1" customWidth="1"/>
    <col min="15358" max="15358" width="60" style="63" bestFit="1" customWidth="1"/>
    <col min="15359" max="15359" width="14" style="63" bestFit="1" customWidth="1"/>
    <col min="15360" max="15360" width="9.44140625" style="63" bestFit="1" customWidth="1"/>
    <col min="15361" max="15361" width="8.44140625" style="63" bestFit="1" customWidth="1"/>
    <col min="15362" max="15612" width="9.109375" style="63"/>
    <col min="15613" max="15613" width="10.88671875" style="63" bestFit="1" customWidth="1"/>
    <col min="15614" max="15614" width="60" style="63" bestFit="1" customWidth="1"/>
    <col min="15615" max="15615" width="14" style="63" bestFit="1" customWidth="1"/>
    <col min="15616" max="15616" width="9.44140625" style="63" bestFit="1" customWidth="1"/>
    <col min="15617" max="15617" width="8.44140625" style="63" bestFit="1" customWidth="1"/>
    <col min="15618" max="15868" width="9.109375" style="63"/>
    <col min="15869" max="15869" width="10.88671875" style="63" bestFit="1" customWidth="1"/>
    <col min="15870" max="15870" width="60" style="63" bestFit="1" customWidth="1"/>
    <col min="15871" max="15871" width="14" style="63" bestFit="1" customWidth="1"/>
    <col min="15872" max="15872" width="9.44140625" style="63" bestFit="1" customWidth="1"/>
    <col min="15873" max="15873" width="8.44140625" style="63" bestFit="1" customWidth="1"/>
    <col min="15874" max="16124" width="9.109375" style="63"/>
    <col min="16125" max="16125" width="10.88671875" style="63" bestFit="1" customWidth="1"/>
    <col min="16126" max="16126" width="60" style="63" bestFit="1" customWidth="1"/>
    <col min="16127" max="16127" width="14" style="63" bestFit="1" customWidth="1"/>
    <col min="16128" max="16128" width="9.44140625" style="63" bestFit="1" customWidth="1"/>
    <col min="16129" max="16129" width="8.44140625" style="63" bestFit="1" customWidth="1"/>
    <col min="16130" max="16383" width="9.109375" style="63"/>
    <col min="16384" max="16384" width="9.109375" style="63" customWidth="1"/>
  </cols>
  <sheetData>
    <row r="1" spans="1:14"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376"/>
      <c r="M1" s="151"/>
    </row>
    <row r="2" spans="1:14" s="159" customFormat="1" ht="12.75" customHeight="1" thickBot="1" x14ac:dyDescent="0.3">
      <c r="A2" s="161"/>
      <c r="B2" s="156"/>
      <c r="C2" s="157"/>
      <c r="D2" s="157"/>
      <c r="E2" s="157"/>
      <c r="F2" s="156"/>
      <c r="G2" s="157"/>
      <c r="H2" s="157"/>
      <c r="I2" s="156"/>
      <c r="J2" s="156"/>
      <c r="K2" s="157"/>
      <c r="L2" s="377"/>
      <c r="M2" s="158"/>
    </row>
    <row r="3" spans="1:14" s="381" customFormat="1" ht="48" customHeight="1" x14ac:dyDescent="0.3">
      <c r="A3" s="166" t="str">
        <f>HYPERLINK("#Fundações!A1","Fundações►")</f>
        <v>Fundações►</v>
      </c>
      <c r="B3" s="166" t="str">
        <f>HYPERLINK("#Estrutura!A1","Estrutura►")</f>
        <v>Estrutura►</v>
      </c>
      <c r="C3" s="171" t="str">
        <f>HYPERLINK("#AlvenariaEsquadrias!A1","Alvenaria e Esquadrias►")</f>
        <v>Alvenaria e Esquadrias►</v>
      </c>
      <c r="D3" s="167" t="str">
        <f>HYPERLINK("#QuantitativoInt.!A1","Quantitativo Interno►")</f>
        <v>Quantitativo Interno►</v>
      </c>
      <c r="E3" s="167" t="str">
        <f>HYPERLINK("#QuantitativoExt.!A1","Quantitativo Externo►")</f>
        <v>Quantitativo Externo►</v>
      </c>
      <c r="F3" s="166" t="str">
        <f>HYPERLINK("#Elétrica!A1","Serviços Elétrica►")</f>
        <v>Serviços Elétrica►</v>
      </c>
      <c r="G3" s="166" t="str">
        <f>HYPERLINK("#Hidráulica!A1","Serviços Hidráulica►")</f>
        <v>Serviços Hidráulica►</v>
      </c>
      <c r="H3" s="378" t="str">
        <f>HYPERLINK("#Telhado!A1","Telhado►")</f>
        <v>Telhado►</v>
      </c>
      <c r="I3" s="166" t="str">
        <f>HYPERLINK("#ServiçosGerais!A1","Serviços gerais►")</f>
        <v>Serviços gerais►</v>
      </c>
      <c r="J3" s="379"/>
      <c r="K3" s="379"/>
      <c r="L3" s="380"/>
      <c r="M3" s="379"/>
      <c r="N3" s="379"/>
    </row>
    <row r="5" spans="1:14" x14ac:dyDescent="0.25">
      <c r="A5" s="696" t="s">
        <v>1120</v>
      </c>
      <c r="B5" s="697"/>
      <c r="C5" s="697"/>
      <c r="D5" s="697"/>
      <c r="E5" s="697"/>
      <c r="F5" s="697"/>
      <c r="G5" s="697"/>
      <c r="H5" s="697"/>
      <c r="I5" s="697"/>
      <c r="J5" s="697"/>
      <c r="K5" s="697"/>
      <c r="L5" s="697"/>
      <c r="M5" s="697"/>
      <c r="N5" s="698"/>
    </row>
    <row r="6" spans="1:14" x14ac:dyDescent="0.25">
      <c r="A6" s="696" t="s">
        <v>1076</v>
      </c>
      <c r="B6" s="697"/>
      <c r="C6" s="697"/>
      <c r="D6" s="697"/>
      <c r="E6" s="698"/>
      <c r="F6" s="696" t="s">
        <v>1077</v>
      </c>
      <c r="G6" s="697"/>
      <c r="H6" s="697"/>
      <c r="I6" s="698"/>
      <c r="J6" s="696" t="s">
        <v>463</v>
      </c>
      <c r="K6" s="697"/>
      <c r="L6" s="697"/>
      <c r="M6" s="698"/>
      <c r="N6" s="699" t="s">
        <v>1078</v>
      </c>
    </row>
    <row r="7" spans="1:14" ht="30.75" customHeight="1" x14ac:dyDescent="0.25">
      <c r="A7" s="510" t="s">
        <v>1079</v>
      </c>
      <c r="B7" s="511" t="s">
        <v>1080</v>
      </c>
      <c r="C7" s="527" t="s">
        <v>1081</v>
      </c>
      <c r="D7" s="517" t="s">
        <v>1082</v>
      </c>
      <c r="E7" s="511" t="s">
        <v>1083</v>
      </c>
      <c r="F7" s="511" t="s">
        <v>1080</v>
      </c>
      <c r="G7" s="511" t="s">
        <v>1081</v>
      </c>
      <c r="H7" s="511" t="s">
        <v>1083</v>
      </c>
      <c r="I7" s="511" t="s">
        <v>1084</v>
      </c>
      <c r="J7" s="511" t="s">
        <v>1080</v>
      </c>
      <c r="K7" s="511" t="s">
        <v>1081</v>
      </c>
      <c r="L7" s="511" t="s">
        <v>1083</v>
      </c>
      <c r="M7" s="511" t="s">
        <v>1084</v>
      </c>
      <c r="N7" s="700"/>
    </row>
    <row r="8" spans="1:14" x14ac:dyDescent="0.25">
      <c r="A8" s="510">
        <v>1</v>
      </c>
      <c r="B8" s="512"/>
      <c r="C8" s="69"/>
      <c r="D8" s="513"/>
      <c r="E8" s="440">
        <f>(C8-D8)*B8</f>
        <v>0</v>
      </c>
      <c r="F8" s="439"/>
      <c r="G8" s="439"/>
      <c r="H8" s="528">
        <v>0</v>
      </c>
      <c r="I8" s="440">
        <v>0</v>
      </c>
      <c r="J8" s="528"/>
      <c r="K8" s="528"/>
      <c r="L8" s="528">
        <v>0</v>
      </c>
      <c r="M8" s="440">
        <v>0</v>
      </c>
      <c r="N8" s="441">
        <f>E8-I8-M8</f>
        <v>0</v>
      </c>
    </row>
    <row r="9" spans="1:14" x14ac:dyDescent="0.25">
      <c r="A9" s="510">
        <v>2</v>
      </c>
      <c r="B9" s="512"/>
      <c r="C9" s="69"/>
      <c r="D9" s="513"/>
      <c r="E9" s="440">
        <f t="shared" ref="E9:E33" si="0">(C9-D9)*B9</f>
        <v>0</v>
      </c>
      <c r="F9" s="528"/>
      <c r="G9" s="528"/>
      <c r="H9" s="528">
        <v>0</v>
      </c>
      <c r="I9" s="440">
        <v>0</v>
      </c>
      <c r="J9" s="528"/>
      <c r="K9" s="528"/>
      <c r="L9" s="528">
        <v>0</v>
      </c>
      <c r="M9" s="440">
        <v>0</v>
      </c>
      <c r="N9" s="441">
        <f t="shared" ref="N9:N33" si="1">E9-I9-M9</f>
        <v>0</v>
      </c>
    </row>
    <row r="10" spans="1:14" x14ac:dyDescent="0.25">
      <c r="A10" s="510">
        <v>4</v>
      </c>
      <c r="B10" s="512"/>
      <c r="C10" s="69"/>
      <c r="D10" s="513"/>
      <c r="E10" s="440">
        <f t="shared" si="0"/>
        <v>0</v>
      </c>
      <c r="F10" s="528"/>
      <c r="G10" s="528"/>
      <c r="H10" s="528">
        <v>0</v>
      </c>
      <c r="I10" s="440">
        <v>0</v>
      </c>
      <c r="J10" s="439"/>
      <c r="K10" s="439"/>
      <c r="L10" s="528">
        <v>0</v>
      </c>
      <c r="M10" s="440">
        <v>0</v>
      </c>
      <c r="N10" s="441">
        <f t="shared" si="1"/>
        <v>0</v>
      </c>
    </row>
    <row r="11" spans="1:14" x14ac:dyDescent="0.25">
      <c r="A11" s="510">
        <v>5</v>
      </c>
      <c r="B11" s="512"/>
      <c r="C11" s="69"/>
      <c r="D11" s="513"/>
      <c r="E11" s="440">
        <f t="shared" si="0"/>
        <v>0</v>
      </c>
      <c r="F11" s="528"/>
      <c r="G11" s="528"/>
      <c r="H11" s="528">
        <v>0</v>
      </c>
      <c r="I11" s="440">
        <v>0</v>
      </c>
      <c r="J11" s="439"/>
      <c r="K11" s="439"/>
      <c r="L11" s="528">
        <v>0</v>
      </c>
      <c r="M11" s="440">
        <v>0</v>
      </c>
      <c r="N11" s="441">
        <f t="shared" si="1"/>
        <v>0</v>
      </c>
    </row>
    <row r="12" spans="1:14" x14ac:dyDescent="0.25">
      <c r="A12" s="510">
        <v>6</v>
      </c>
      <c r="B12" s="512"/>
      <c r="C12" s="69"/>
      <c r="D12" s="513"/>
      <c r="E12" s="440">
        <f t="shared" si="0"/>
        <v>0</v>
      </c>
      <c r="F12" s="528"/>
      <c r="G12" s="528"/>
      <c r="H12" s="528">
        <v>0</v>
      </c>
      <c r="I12" s="440">
        <v>0</v>
      </c>
      <c r="J12" s="439"/>
      <c r="K12" s="439"/>
      <c r="L12" s="528">
        <v>0</v>
      </c>
      <c r="M12" s="440">
        <v>0</v>
      </c>
      <c r="N12" s="441">
        <f t="shared" si="1"/>
        <v>0</v>
      </c>
    </row>
    <row r="13" spans="1:14" x14ac:dyDescent="0.25">
      <c r="A13" s="510">
        <v>7</v>
      </c>
      <c r="B13" s="512"/>
      <c r="C13" s="69"/>
      <c r="D13" s="513"/>
      <c r="E13" s="440">
        <f t="shared" si="0"/>
        <v>0</v>
      </c>
      <c r="F13" s="528"/>
      <c r="G13" s="528"/>
      <c r="H13" s="528">
        <v>0</v>
      </c>
      <c r="I13" s="440">
        <v>0</v>
      </c>
      <c r="J13" s="439"/>
      <c r="K13" s="439"/>
      <c r="L13" s="528">
        <v>0</v>
      </c>
      <c r="M13" s="440">
        <v>0</v>
      </c>
      <c r="N13" s="441">
        <f t="shared" si="1"/>
        <v>0</v>
      </c>
    </row>
    <row r="14" spans="1:14" x14ac:dyDescent="0.25">
      <c r="A14" s="510">
        <v>8</v>
      </c>
      <c r="B14" s="512"/>
      <c r="C14" s="69"/>
      <c r="D14" s="513"/>
      <c r="E14" s="440">
        <f t="shared" si="0"/>
        <v>0</v>
      </c>
      <c r="F14" s="528"/>
      <c r="G14" s="528"/>
      <c r="H14" s="528">
        <v>0</v>
      </c>
      <c r="I14" s="440">
        <v>0</v>
      </c>
      <c r="J14" s="439"/>
      <c r="K14" s="439"/>
      <c r="L14" s="528">
        <v>0</v>
      </c>
      <c r="M14" s="440">
        <v>0</v>
      </c>
      <c r="N14" s="441">
        <f t="shared" si="1"/>
        <v>0</v>
      </c>
    </row>
    <row r="15" spans="1:14" x14ac:dyDescent="0.25">
      <c r="A15" s="510">
        <v>9</v>
      </c>
      <c r="B15" s="512"/>
      <c r="C15" s="69"/>
      <c r="D15" s="513"/>
      <c r="E15" s="440">
        <f t="shared" si="0"/>
        <v>0</v>
      </c>
      <c r="F15" s="528"/>
      <c r="G15" s="528"/>
      <c r="H15" s="528">
        <v>0</v>
      </c>
      <c r="I15" s="440">
        <v>0</v>
      </c>
      <c r="J15" s="439"/>
      <c r="K15" s="439"/>
      <c r="L15" s="528">
        <v>0</v>
      </c>
      <c r="M15" s="440">
        <v>0</v>
      </c>
      <c r="N15" s="441">
        <f t="shared" si="1"/>
        <v>0</v>
      </c>
    </row>
    <row r="16" spans="1:14" x14ac:dyDescent="0.25">
      <c r="A16" s="514">
        <v>11</v>
      </c>
      <c r="B16" s="515"/>
      <c r="C16" s="69"/>
      <c r="D16" s="516"/>
      <c r="E16" s="442">
        <f t="shared" si="0"/>
        <v>0</v>
      </c>
      <c r="F16" s="69"/>
      <c r="G16" s="69"/>
      <c r="H16" s="69">
        <v>0</v>
      </c>
      <c r="I16" s="442">
        <v>0</v>
      </c>
      <c r="J16" s="545"/>
      <c r="K16" s="545"/>
      <c r="L16" s="69">
        <v>0</v>
      </c>
      <c r="M16" s="442">
        <v>0</v>
      </c>
      <c r="N16" s="546">
        <f t="shared" si="1"/>
        <v>0</v>
      </c>
    </row>
    <row r="17" spans="1:14" x14ac:dyDescent="0.25">
      <c r="A17" s="514">
        <v>12</v>
      </c>
      <c r="B17" s="515"/>
      <c r="C17" s="69"/>
      <c r="D17" s="516"/>
      <c r="E17" s="442">
        <f t="shared" si="0"/>
        <v>0</v>
      </c>
      <c r="F17" s="69"/>
      <c r="G17" s="69"/>
      <c r="H17" s="69">
        <v>0</v>
      </c>
      <c r="I17" s="442">
        <v>0</v>
      </c>
      <c r="J17" s="545"/>
      <c r="K17" s="545"/>
      <c r="L17" s="69">
        <v>0</v>
      </c>
      <c r="M17" s="442">
        <v>0</v>
      </c>
      <c r="N17" s="546">
        <f t="shared" si="1"/>
        <v>0</v>
      </c>
    </row>
    <row r="18" spans="1:14" x14ac:dyDescent="0.25">
      <c r="A18" s="514">
        <v>13</v>
      </c>
      <c r="B18" s="515"/>
      <c r="C18" s="69"/>
      <c r="D18" s="516"/>
      <c r="E18" s="442">
        <f t="shared" si="0"/>
        <v>0</v>
      </c>
      <c r="F18" s="69"/>
      <c r="G18" s="69"/>
      <c r="H18" s="69">
        <v>0</v>
      </c>
      <c r="I18" s="442">
        <v>0</v>
      </c>
      <c r="J18" s="545"/>
      <c r="K18" s="545"/>
      <c r="L18" s="69">
        <v>0</v>
      </c>
      <c r="M18" s="442">
        <v>0</v>
      </c>
      <c r="N18" s="546">
        <f t="shared" si="1"/>
        <v>0</v>
      </c>
    </row>
    <row r="19" spans="1:14" x14ac:dyDescent="0.25">
      <c r="A19" s="514">
        <v>14</v>
      </c>
      <c r="B19" s="515"/>
      <c r="C19" s="69"/>
      <c r="D19" s="516"/>
      <c r="E19" s="442">
        <f t="shared" si="0"/>
        <v>0</v>
      </c>
      <c r="F19" s="69"/>
      <c r="G19" s="69"/>
      <c r="H19" s="69">
        <v>0</v>
      </c>
      <c r="I19" s="442">
        <v>0</v>
      </c>
      <c r="J19" s="545"/>
      <c r="K19" s="545"/>
      <c r="L19" s="69">
        <v>0</v>
      </c>
      <c r="M19" s="442">
        <v>0</v>
      </c>
      <c r="N19" s="546">
        <f t="shared" si="1"/>
        <v>0</v>
      </c>
    </row>
    <row r="20" spans="1:14" x14ac:dyDescent="0.25">
      <c r="A20" s="514">
        <v>15</v>
      </c>
      <c r="B20" s="515"/>
      <c r="C20" s="69"/>
      <c r="D20" s="516"/>
      <c r="E20" s="442">
        <f t="shared" si="0"/>
        <v>0</v>
      </c>
      <c r="F20" s="69"/>
      <c r="G20" s="69"/>
      <c r="H20" s="69">
        <v>0</v>
      </c>
      <c r="I20" s="442">
        <v>0</v>
      </c>
      <c r="J20" s="545"/>
      <c r="K20" s="545"/>
      <c r="L20" s="69">
        <v>0</v>
      </c>
      <c r="M20" s="442">
        <v>0</v>
      </c>
      <c r="N20" s="546">
        <f t="shared" si="1"/>
        <v>0</v>
      </c>
    </row>
    <row r="21" spans="1:14" x14ac:dyDescent="0.25">
      <c r="A21" s="514">
        <v>16</v>
      </c>
      <c r="B21" s="515"/>
      <c r="C21" s="69"/>
      <c r="D21" s="516"/>
      <c r="E21" s="442">
        <f t="shared" si="0"/>
        <v>0</v>
      </c>
      <c r="F21" s="69"/>
      <c r="G21" s="69"/>
      <c r="H21" s="69">
        <v>0</v>
      </c>
      <c r="I21" s="442">
        <v>0</v>
      </c>
      <c r="J21" s="545"/>
      <c r="K21" s="545"/>
      <c r="L21" s="69">
        <v>0</v>
      </c>
      <c r="M21" s="442">
        <v>0</v>
      </c>
      <c r="N21" s="546">
        <f t="shared" si="1"/>
        <v>0</v>
      </c>
    </row>
    <row r="22" spans="1:14" x14ac:dyDescent="0.25">
      <c r="A22" s="514">
        <v>17</v>
      </c>
      <c r="B22" s="515"/>
      <c r="C22" s="69"/>
      <c r="D22" s="516"/>
      <c r="E22" s="442">
        <f t="shared" si="0"/>
        <v>0</v>
      </c>
      <c r="F22" s="69"/>
      <c r="G22" s="69"/>
      <c r="H22" s="69">
        <v>0</v>
      </c>
      <c r="I22" s="442">
        <v>0</v>
      </c>
      <c r="J22" s="545"/>
      <c r="K22" s="545"/>
      <c r="L22" s="69">
        <v>0</v>
      </c>
      <c r="M22" s="442">
        <v>0</v>
      </c>
      <c r="N22" s="546">
        <f t="shared" si="1"/>
        <v>0</v>
      </c>
    </row>
    <row r="23" spans="1:14" x14ac:dyDescent="0.25">
      <c r="A23" s="514">
        <v>18</v>
      </c>
      <c r="B23" s="515"/>
      <c r="C23" s="69"/>
      <c r="D23" s="516"/>
      <c r="E23" s="442">
        <f t="shared" si="0"/>
        <v>0</v>
      </c>
      <c r="F23" s="69"/>
      <c r="G23" s="69"/>
      <c r="H23" s="69">
        <v>0</v>
      </c>
      <c r="I23" s="442">
        <v>0</v>
      </c>
      <c r="J23" s="545"/>
      <c r="K23" s="545"/>
      <c r="L23" s="69">
        <v>0</v>
      </c>
      <c r="M23" s="442">
        <v>0</v>
      </c>
      <c r="N23" s="546">
        <f t="shared" si="1"/>
        <v>0</v>
      </c>
    </row>
    <row r="24" spans="1:14" x14ac:dyDescent="0.25">
      <c r="A24" s="514">
        <v>19</v>
      </c>
      <c r="B24" s="515"/>
      <c r="C24" s="69"/>
      <c r="D24" s="516"/>
      <c r="E24" s="442">
        <f t="shared" si="0"/>
        <v>0</v>
      </c>
      <c r="F24" s="69"/>
      <c r="G24" s="69"/>
      <c r="H24" s="69">
        <v>0</v>
      </c>
      <c r="I24" s="442">
        <v>0</v>
      </c>
      <c r="J24" s="545"/>
      <c r="K24" s="545"/>
      <c r="L24" s="69">
        <v>0</v>
      </c>
      <c r="M24" s="442">
        <v>0</v>
      </c>
      <c r="N24" s="546">
        <f t="shared" si="1"/>
        <v>0</v>
      </c>
    </row>
    <row r="25" spans="1:14" x14ac:dyDescent="0.25">
      <c r="A25" s="514">
        <v>20</v>
      </c>
      <c r="B25" s="515"/>
      <c r="C25" s="69"/>
      <c r="D25" s="516"/>
      <c r="E25" s="442">
        <f t="shared" si="0"/>
        <v>0</v>
      </c>
      <c r="F25" s="69"/>
      <c r="G25" s="69"/>
      <c r="H25" s="69">
        <v>0</v>
      </c>
      <c r="I25" s="442">
        <v>0</v>
      </c>
      <c r="J25" s="545"/>
      <c r="K25" s="545"/>
      <c r="L25" s="69">
        <v>0</v>
      </c>
      <c r="M25" s="442">
        <v>0</v>
      </c>
      <c r="N25" s="546">
        <f t="shared" si="1"/>
        <v>0</v>
      </c>
    </row>
    <row r="26" spans="1:14" x14ac:dyDescent="0.25">
      <c r="A26" s="514">
        <v>21</v>
      </c>
      <c r="B26" s="515"/>
      <c r="C26" s="69"/>
      <c r="D26" s="516"/>
      <c r="E26" s="442">
        <f t="shared" si="0"/>
        <v>0</v>
      </c>
      <c r="F26" s="69"/>
      <c r="G26" s="69"/>
      <c r="H26" s="69">
        <v>0</v>
      </c>
      <c r="I26" s="442">
        <v>0</v>
      </c>
      <c r="J26" s="545"/>
      <c r="K26" s="545"/>
      <c r="L26" s="69">
        <v>0</v>
      </c>
      <c r="M26" s="442">
        <v>0</v>
      </c>
      <c r="N26" s="546">
        <f t="shared" si="1"/>
        <v>0</v>
      </c>
    </row>
    <row r="27" spans="1:14" s="385" customFormat="1" x14ac:dyDescent="0.25">
      <c r="A27" s="514">
        <v>22</v>
      </c>
      <c r="B27" s="515"/>
      <c r="C27" s="69"/>
      <c r="D27" s="516"/>
      <c r="E27" s="442">
        <f t="shared" si="0"/>
        <v>0</v>
      </c>
      <c r="F27" s="69"/>
      <c r="G27" s="69"/>
      <c r="H27" s="69">
        <v>0</v>
      </c>
      <c r="I27" s="442">
        <v>0</v>
      </c>
      <c r="J27" s="545"/>
      <c r="K27" s="545"/>
      <c r="L27" s="69">
        <v>0</v>
      </c>
      <c r="M27" s="442">
        <v>0</v>
      </c>
      <c r="N27" s="546">
        <f t="shared" si="1"/>
        <v>0</v>
      </c>
    </row>
    <row r="28" spans="1:14" s="385" customFormat="1" x14ac:dyDescent="0.25">
      <c r="A28" s="514">
        <v>23</v>
      </c>
      <c r="B28" s="515"/>
      <c r="C28" s="69"/>
      <c r="D28" s="516"/>
      <c r="E28" s="442">
        <f t="shared" ref="E28" si="2">(C28-D28)*B28</f>
        <v>0</v>
      </c>
      <c r="F28" s="69"/>
      <c r="G28" s="69"/>
      <c r="H28" s="69">
        <v>0</v>
      </c>
      <c r="I28" s="442">
        <v>0</v>
      </c>
      <c r="J28" s="545"/>
      <c r="K28" s="545"/>
      <c r="L28" s="69">
        <v>0</v>
      </c>
      <c r="M28" s="442">
        <v>0</v>
      </c>
      <c r="N28" s="546">
        <f t="shared" ref="N28" si="3">E28-I28-M28</f>
        <v>0</v>
      </c>
    </row>
    <row r="29" spans="1:14" s="385" customFormat="1" x14ac:dyDescent="0.25">
      <c r="A29" s="514">
        <v>3</v>
      </c>
      <c r="B29" s="515"/>
      <c r="C29" s="69"/>
      <c r="D29" s="516"/>
      <c r="E29" s="442">
        <f>(C29-D29)*B29</f>
        <v>0</v>
      </c>
      <c r="F29" s="69"/>
      <c r="G29" s="69"/>
      <c r="H29" s="69">
        <v>0</v>
      </c>
      <c r="I29" s="442">
        <v>0</v>
      </c>
      <c r="J29" s="545"/>
      <c r="K29" s="545"/>
      <c r="L29" s="69">
        <v>0</v>
      </c>
      <c r="M29" s="442">
        <v>0</v>
      </c>
      <c r="N29" s="546">
        <f>E29-I29-M29</f>
        <v>0</v>
      </c>
    </row>
    <row r="30" spans="1:14" s="385" customFormat="1" x14ac:dyDescent="0.25">
      <c r="A30" s="514">
        <v>10</v>
      </c>
      <c r="B30" s="515"/>
      <c r="C30" s="69"/>
      <c r="D30" s="516"/>
      <c r="E30" s="442">
        <f>(C30-D30)*B30</f>
        <v>0</v>
      </c>
      <c r="F30" s="69"/>
      <c r="G30" s="69"/>
      <c r="H30" s="69">
        <v>0</v>
      </c>
      <c r="I30" s="442">
        <v>0</v>
      </c>
      <c r="J30" s="545"/>
      <c r="K30" s="545"/>
      <c r="L30" s="69">
        <v>0</v>
      </c>
      <c r="M30" s="442">
        <v>0</v>
      </c>
      <c r="N30" s="546">
        <f>E30-I30-M30</f>
        <v>0</v>
      </c>
    </row>
    <row r="31" spans="1:14" s="385" customFormat="1" x14ac:dyDescent="0.25">
      <c r="A31" s="514">
        <v>24</v>
      </c>
      <c r="B31" s="515"/>
      <c r="C31" s="69"/>
      <c r="D31" s="516"/>
      <c r="E31" s="442">
        <f t="shared" ref="E31:E32" si="4">(C31-D31)*B31</f>
        <v>0</v>
      </c>
      <c r="F31" s="69"/>
      <c r="G31" s="69"/>
      <c r="H31" s="69">
        <v>0</v>
      </c>
      <c r="I31" s="442">
        <v>0</v>
      </c>
      <c r="J31" s="545"/>
      <c r="K31" s="545"/>
      <c r="L31" s="69">
        <v>0</v>
      </c>
      <c r="M31" s="442">
        <v>0</v>
      </c>
      <c r="N31" s="546">
        <f t="shared" ref="N31:N32" si="5">E31-I31-M31</f>
        <v>0</v>
      </c>
    </row>
    <row r="32" spans="1:14" s="385" customFormat="1" x14ac:dyDescent="0.25">
      <c r="A32" s="514">
        <v>25</v>
      </c>
      <c r="B32" s="515"/>
      <c r="C32" s="69"/>
      <c r="D32" s="516"/>
      <c r="E32" s="442">
        <f t="shared" si="4"/>
        <v>0</v>
      </c>
      <c r="F32" s="69"/>
      <c r="G32" s="69"/>
      <c r="H32" s="69">
        <v>0</v>
      </c>
      <c r="I32" s="442">
        <v>0</v>
      </c>
      <c r="J32" s="545"/>
      <c r="K32" s="545"/>
      <c r="L32" s="69">
        <v>0</v>
      </c>
      <c r="M32" s="442">
        <v>0</v>
      </c>
      <c r="N32" s="546">
        <f t="shared" si="5"/>
        <v>0</v>
      </c>
    </row>
    <row r="33" spans="1:14" s="385" customFormat="1" x14ac:dyDescent="0.25">
      <c r="A33" s="514">
        <v>26</v>
      </c>
      <c r="B33" s="515"/>
      <c r="C33" s="69"/>
      <c r="D33" s="516"/>
      <c r="E33" s="442">
        <f t="shared" si="0"/>
        <v>0</v>
      </c>
      <c r="F33" s="69"/>
      <c r="G33" s="69"/>
      <c r="H33" s="69">
        <v>0</v>
      </c>
      <c r="I33" s="442">
        <v>0</v>
      </c>
      <c r="J33" s="545"/>
      <c r="K33" s="545"/>
      <c r="L33" s="69">
        <v>0</v>
      </c>
      <c r="M33" s="442">
        <v>0</v>
      </c>
      <c r="N33" s="546">
        <f t="shared" si="1"/>
        <v>0</v>
      </c>
    </row>
    <row r="36" spans="1:14" x14ac:dyDescent="0.25">
      <c r="A36" s="696" t="s">
        <v>1121</v>
      </c>
      <c r="B36" s="697"/>
      <c r="C36" s="697"/>
      <c r="D36" s="697"/>
      <c r="E36" s="697"/>
      <c r="F36" s="697"/>
      <c r="G36" s="697"/>
      <c r="H36" s="697"/>
      <c r="I36" s="697"/>
      <c r="J36" s="697"/>
      <c r="K36" s="697"/>
      <c r="L36" s="697"/>
      <c r="M36" s="697"/>
      <c r="N36" s="698"/>
    </row>
    <row r="37" spans="1:14" x14ac:dyDescent="0.25">
      <c r="A37" s="696" t="s">
        <v>1076</v>
      </c>
      <c r="B37" s="697"/>
      <c r="C37" s="697"/>
      <c r="D37" s="697"/>
      <c r="E37" s="698"/>
      <c r="F37" s="696" t="s">
        <v>1077</v>
      </c>
      <c r="G37" s="697"/>
      <c r="H37" s="697"/>
      <c r="I37" s="698"/>
      <c r="J37" s="696" t="s">
        <v>463</v>
      </c>
      <c r="K37" s="697"/>
      <c r="L37" s="697"/>
      <c r="M37" s="698"/>
      <c r="N37" s="699" t="s">
        <v>1078</v>
      </c>
    </row>
    <row r="38" spans="1:14" ht="27.75" customHeight="1" x14ac:dyDescent="0.25">
      <c r="A38" s="510" t="s">
        <v>1079</v>
      </c>
      <c r="B38" s="511" t="s">
        <v>1080</v>
      </c>
      <c r="C38" s="527" t="s">
        <v>1081</v>
      </c>
      <c r="D38" s="517" t="s">
        <v>1082</v>
      </c>
      <c r="E38" s="511" t="s">
        <v>1083</v>
      </c>
      <c r="F38" s="511" t="s">
        <v>1080</v>
      </c>
      <c r="G38" s="511" t="s">
        <v>1081</v>
      </c>
      <c r="H38" s="511" t="s">
        <v>1083</v>
      </c>
      <c r="I38" s="511" t="s">
        <v>1084</v>
      </c>
      <c r="J38" s="511" t="s">
        <v>1080</v>
      </c>
      <c r="K38" s="511" t="s">
        <v>1081</v>
      </c>
      <c r="L38" s="511" t="s">
        <v>1083</v>
      </c>
      <c r="M38" s="511" t="s">
        <v>1084</v>
      </c>
      <c r="N38" s="700"/>
    </row>
    <row r="39" spans="1:14" x14ac:dyDescent="0.25">
      <c r="A39" s="510">
        <v>1</v>
      </c>
      <c r="B39" s="512"/>
      <c r="C39" s="69"/>
      <c r="D39" s="513"/>
      <c r="E39" s="440">
        <f>(C39-D39)*B39</f>
        <v>0</v>
      </c>
      <c r="F39" s="439"/>
      <c r="G39" s="439"/>
      <c r="H39" s="528">
        <v>0</v>
      </c>
      <c r="I39" s="440">
        <v>0</v>
      </c>
      <c r="J39" s="528"/>
      <c r="K39" s="528"/>
      <c r="L39" s="528">
        <v>0</v>
      </c>
      <c r="M39" s="440">
        <v>0</v>
      </c>
      <c r="N39" s="441">
        <f>E39-I39-M39</f>
        <v>0</v>
      </c>
    </row>
    <row r="40" spans="1:14" x14ac:dyDescent="0.25">
      <c r="A40" s="510">
        <v>2</v>
      </c>
      <c r="B40" s="512"/>
      <c r="C40" s="69"/>
      <c r="D40" s="513"/>
      <c r="E40" s="440">
        <f t="shared" ref="E40:E61" si="6">(C40-D40)*B40</f>
        <v>0</v>
      </c>
      <c r="F40" s="528"/>
      <c r="G40" s="528"/>
      <c r="H40" s="528">
        <v>0</v>
      </c>
      <c r="I40" s="440">
        <v>0</v>
      </c>
      <c r="J40" s="528"/>
      <c r="K40" s="528"/>
      <c r="L40" s="528">
        <v>0</v>
      </c>
      <c r="M40" s="440">
        <v>0</v>
      </c>
      <c r="N40" s="441">
        <f t="shared" ref="N40:N61" si="7">E40-I40-M40</f>
        <v>0</v>
      </c>
    </row>
    <row r="41" spans="1:14" x14ac:dyDescent="0.25">
      <c r="A41" s="510">
        <v>3</v>
      </c>
      <c r="B41" s="512"/>
      <c r="C41" s="69"/>
      <c r="D41" s="513"/>
      <c r="E41" s="440">
        <f t="shared" si="6"/>
        <v>0</v>
      </c>
      <c r="F41" s="528"/>
      <c r="G41" s="528"/>
      <c r="H41" s="528">
        <v>0</v>
      </c>
      <c r="I41" s="440">
        <v>0</v>
      </c>
      <c r="J41" s="439"/>
      <c r="K41" s="439"/>
      <c r="L41" s="528">
        <v>0</v>
      </c>
      <c r="M41" s="440">
        <v>0</v>
      </c>
      <c r="N41" s="441">
        <f t="shared" si="7"/>
        <v>0</v>
      </c>
    </row>
    <row r="42" spans="1:14" x14ac:dyDescent="0.25">
      <c r="A42" s="510">
        <v>4</v>
      </c>
      <c r="B42" s="512"/>
      <c r="C42" s="69"/>
      <c r="D42" s="513"/>
      <c r="E42" s="440">
        <f t="shared" si="6"/>
        <v>0</v>
      </c>
      <c r="F42" s="528"/>
      <c r="G42" s="528"/>
      <c r="H42" s="528">
        <v>0</v>
      </c>
      <c r="I42" s="440">
        <v>0</v>
      </c>
      <c r="J42" s="439"/>
      <c r="K42" s="439"/>
      <c r="L42" s="528">
        <v>0</v>
      </c>
      <c r="M42" s="440">
        <v>0</v>
      </c>
      <c r="N42" s="441">
        <f t="shared" si="7"/>
        <v>0</v>
      </c>
    </row>
    <row r="43" spans="1:14" x14ac:dyDescent="0.25">
      <c r="A43" s="510">
        <v>5</v>
      </c>
      <c r="B43" s="512"/>
      <c r="C43" s="69"/>
      <c r="D43" s="513"/>
      <c r="E43" s="440">
        <f t="shared" si="6"/>
        <v>0</v>
      </c>
      <c r="F43" s="528"/>
      <c r="G43" s="528"/>
      <c r="H43" s="528">
        <v>0</v>
      </c>
      <c r="I43" s="440">
        <v>0</v>
      </c>
      <c r="J43" s="439"/>
      <c r="K43" s="439"/>
      <c r="L43" s="528">
        <v>0</v>
      </c>
      <c r="M43" s="440">
        <v>0</v>
      </c>
      <c r="N43" s="441">
        <f t="shared" si="7"/>
        <v>0</v>
      </c>
    </row>
    <row r="44" spans="1:14" x14ac:dyDescent="0.25">
      <c r="A44" s="510">
        <v>6</v>
      </c>
      <c r="B44" s="512"/>
      <c r="C44" s="69"/>
      <c r="D44" s="513"/>
      <c r="E44" s="440">
        <f t="shared" si="6"/>
        <v>0</v>
      </c>
      <c r="F44" s="528"/>
      <c r="G44" s="528"/>
      <c r="H44" s="528">
        <v>0</v>
      </c>
      <c r="I44" s="440">
        <v>0</v>
      </c>
      <c r="J44" s="439"/>
      <c r="K44" s="439"/>
      <c r="L44" s="528">
        <v>0</v>
      </c>
      <c r="M44" s="440">
        <v>0</v>
      </c>
      <c r="N44" s="441">
        <f t="shared" si="7"/>
        <v>0</v>
      </c>
    </row>
    <row r="45" spans="1:14" x14ac:dyDescent="0.25">
      <c r="A45" s="510">
        <v>7</v>
      </c>
      <c r="B45" s="512"/>
      <c r="C45" s="69"/>
      <c r="D45" s="513"/>
      <c r="E45" s="440">
        <f t="shared" si="6"/>
        <v>0</v>
      </c>
      <c r="F45" s="528"/>
      <c r="G45" s="528"/>
      <c r="H45" s="528">
        <v>0</v>
      </c>
      <c r="I45" s="440">
        <v>0</v>
      </c>
      <c r="J45" s="439"/>
      <c r="K45" s="439"/>
      <c r="L45" s="528">
        <v>0</v>
      </c>
      <c r="M45" s="440">
        <v>0</v>
      </c>
      <c r="N45" s="441">
        <f t="shared" si="7"/>
        <v>0</v>
      </c>
    </row>
    <row r="46" spans="1:14" x14ac:dyDescent="0.25">
      <c r="A46" s="510">
        <v>8</v>
      </c>
      <c r="B46" s="512"/>
      <c r="C46" s="69"/>
      <c r="D46" s="513"/>
      <c r="E46" s="440">
        <f t="shared" si="6"/>
        <v>0</v>
      </c>
      <c r="F46" s="528"/>
      <c r="G46" s="528"/>
      <c r="H46" s="528">
        <v>0</v>
      </c>
      <c r="I46" s="440">
        <v>0</v>
      </c>
      <c r="J46" s="439"/>
      <c r="K46" s="439"/>
      <c r="L46" s="528">
        <v>0</v>
      </c>
      <c r="M46" s="440">
        <v>0</v>
      </c>
      <c r="N46" s="441">
        <f t="shared" si="7"/>
        <v>0</v>
      </c>
    </row>
    <row r="47" spans="1:14" x14ac:dyDescent="0.25">
      <c r="A47" s="510">
        <v>9</v>
      </c>
      <c r="B47" s="512"/>
      <c r="C47" s="69"/>
      <c r="D47" s="513"/>
      <c r="E47" s="440">
        <f t="shared" si="6"/>
        <v>0</v>
      </c>
      <c r="F47" s="528"/>
      <c r="G47" s="528"/>
      <c r="H47" s="528">
        <v>0</v>
      </c>
      <c r="I47" s="440">
        <v>0</v>
      </c>
      <c r="J47" s="439"/>
      <c r="K47" s="439"/>
      <c r="L47" s="528">
        <v>0</v>
      </c>
      <c r="M47" s="440">
        <v>0</v>
      </c>
      <c r="N47" s="441">
        <f t="shared" si="7"/>
        <v>0</v>
      </c>
    </row>
    <row r="48" spans="1:14" x14ac:dyDescent="0.25">
      <c r="A48" s="510">
        <v>10</v>
      </c>
      <c r="B48" s="512"/>
      <c r="C48" s="69"/>
      <c r="D48" s="513"/>
      <c r="E48" s="440">
        <f t="shared" si="6"/>
        <v>0</v>
      </c>
      <c r="F48" s="528"/>
      <c r="G48" s="528"/>
      <c r="H48" s="528">
        <v>0</v>
      </c>
      <c r="I48" s="440">
        <v>0</v>
      </c>
      <c r="J48" s="439"/>
      <c r="K48" s="439"/>
      <c r="L48" s="528">
        <v>0</v>
      </c>
      <c r="M48" s="440">
        <v>0</v>
      </c>
      <c r="N48" s="441">
        <f t="shared" si="7"/>
        <v>0</v>
      </c>
    </row>
    <row r="49" spans="1:14" x14ac:dyDescent="0.25">
      <c r="A49" s="514">
        <v>11</v>
      </c>
      <c r="B49" s="515"/>
      <c r="C49" s="69"/>
      <c r="D49" s="516"/>
      <c r="E49" s="442">
        <f t="shared" si="6"/>
        <v>0</v>
      </c>
      <c r="F49" s="69"/>
      <c r="G49" s="69"/>
      <c r="H49" s="69">
        <v>0</v>
      </c>
      <c r="I49" s="442">
        <v>0</v>
      </c>
      <c r="J49" s="545"/>
      <c r="K49" s="545"/>
      <c r="L49" s="69">
        <v>0</v>
      </c>
      <c r="M49" s="442">
        <v>0</v>
      </c>
      <c r="N49" s="546">
        <f t="shared" si="7"/>
        <v>0</v>
      </c>
    </row>
    <row r="50" spans="1:14" x14ac:dyDescent="0.25">
      <c r="A50" s="514">
        <v>12</v>
      </c>
      <c r="B50" s="515"/>
      <c r="C50" s="69"/>
      <c r="D50" s="516"/>
      <c r="E50" s="442">
        <f t="shared" si="6"/>
        <v>0</v>
      </c>
      <c r="F50" s="69"/>
      <c r="G50" s="69"/>
      <c r="H50" s="69">
        <v>0</v>
      </c>
      <c r="I50" s="442">
        <v>0</v>
      </c>
      <c r="J50" s="545"/>
      <c r="K50" s="545"/>
      <c r="L50" s="69">
        <v>0</v>
      </c>
      <c r="M50" s="442">
        <v>0</v>
      </c>
      <c r="N50" s="546">
        <f t="shared" si="7"/>
        <v>0</v>
      </c>
    </row>
    <row r="51" spans="1:14" x14ac:dyDescent="0.25">
      <c r="A51" s="514">
        <v>13</v>
      </c>
      <c r="B51" s="515"/>
      <c r="C51" s="69"/>
      <c r="D51" s="516"/>
      <c r="E51" s="442">
        <f t="shared" si="6"/>
        <v>0</v>
      </c>
      <c r="F51" s="69"/>
      <c r="G51" s="69"/>
      <c r="H51" s="69">
        <v>0</v>
      </c>
      <c r="I51" s="442">
        <v>0</v>
      </c>
      <c r="J51" s="545"/>
      <c r="K51" s="545"/>
      <c r="L51" s="69">
        <v>0</v>
      </c>
      <c r="M51" s="442">
        <v>0</v>
      </c>
      <c r="N51" s="546">
        <f t="shared" si="7"/>
        <v>0</v>
      </c>
    </row>
    <row r="52" spans="1:14" x14ac:dyDescent="0.25">
      <c r="A52" s="514">
        <v>14</v>
      </c>
      <c r="B52" s="515"/>
      <c r="C52" s="69"/>
      <c r="D52" s="516"/>
      <c r="E52" s="442">
        <f t="shared" si="6"/>
        <v>0</v>
      </c>
      <c r="F52" s="69"/>
      <c r="G52" s="69"/>
      <c r="H52" s="69">
        <v>0</v>
      </c>
      <c r="I52" s="442">
        <v>0</v>
      </c>
      <c r="J52" s="545"/>
      <c r="K52" s="545"/>
      <c r="L52" s="69">
        <v>0</v>
      </c>
      <c r="M52" s="442">
        <v>0</v>
      </c>
      <c r="N52" s="546">
        <f t="shared" si="7"/>
        <v>0</v>
      </c>
    </row>
    <row r="53" spans="1:14" x14ac:dyDescent="0.25">
      <c r="A53" s="514">
        <v>15</v>
      </c>
      <c r="B53" s="515"/>
      <c r="C53" s="69"/>
      <c r="D53" s="516"/>
      <c r="E53" s="442">
        <f t="shared" si="6"/>
        <v>0</v>
      </c>
      <c r="F53" s="69"/>
      <c r="G53" s="69"/>
      <c r="H53" s="69">
        <v>0</v>
      </c>
      <c r="I53" s="442">
        <v>0</v>
      </c>
      <c r="J53" s="545"/>
      <c r="K53" s="545"/>
      <c r="L53" s="69">
        <v>0</v>
      </c>
      <c r="M53" s="442">
        <v>0</v>
      </c>
      <c r="N53" s="546">
        <f t="shared" si="7"/>
        <v>0</v>
      </c>
    </row>
    <row r="54" spans="1:14" x14ac:dyDescent="0.25">
      <c r="A54" s="514">
        <v>16</v>
      </c>
      <c r="B54" s="515"/>
      <c r="C54" s="69"/>
      <c r="D54" s="516"/>
      <c r="E54" s="442">
        <f t="shared" si="6"/>
        <v>0</v>
      </c>
      <c r="F54" s="69"/>
      <c r="G54" s="69"/>
      <c r="H54" s="69">
        <v>0</v>
      </c>
      <c r="I54" s="442">
        <v>0</v>
      </c>
      <c r="J54" s="545"/>
      <c r="K54" s="545"/>
      <c r="L54" s="69">
        <v>0</v>
      </c>
      <c r="M54" s="442">
        <v>0</v>
      </c>
      <c r="N54" s="546">
        <f t="shared" si="7"/>
        <v>0</v>
      </c>
    </row>
    <row r="55" spans="1:14" x14ac:dyDescent="0.25">
      <c r="A55" s="514">
        <v>17</v>
      </c>
      <c r="B55" s="515"/>
      <c r="C55" s="69"/>
      <c r="D55" s="516"/>
      <c r="E55" s="442">
        <f t="shared" si="6"/>
        <v>0</v>
      </c>
      <c r="F55" s="69"/>
      <c r="G55" s="69"/>
      <c r="H55" s="69">
        <v>0</v>
      </c>
      <c r="I55" s="442">
        <v>0</v>
      </c>
      <c r="J55" s="545"/>
      <c r="K55" s="545"/>
      <c r="L55" s="69">
        <v>0</v>
      </c>
      <c r="M55" s="442">
        <v>0</v>
      </c>
      <c r="N55" s="546">
        <f t="shared" si="7"/>
        <v>0</v>
      </c>
    </row>
    <row r="56" spans="1:14" x14ac:dyDescent="0.25">
      <c r="A56" s="514">
        <v>18</v>
      </c>
      <c r="B56" s="515"/>
      <c r="C56" s="69"/>
      <c r="D56" s="516"/>
      <c r="E56" s="442">
        <f t="shared" si="6"/>
        <v>0</v>
      </c>
      <c r="F56" s="69"/>
      <c r="G56" s="69"/>
      <c r="H56" s="69">
        <v>0</v>
      </c>
      <c r="I56" s="442">
        <v>0</v>
      </c>
      <c r="J56" s="545"/>
      <c r="K56" s="545"/>
      <c r="L56" s="69">
        <v>0</v>
      </c>
      <c r="M56" s="442">
        <v>0</v>
      </c>
      <c r="N56" s="546">
        <f t="shared" si="7"/>
        <v>0</v>
      </c>
    </row>
    <row r="57" spans="1:14" x14ac:dyDescent="0.25">
      <c r="A57" s="514">
        <v>19</v>
      </c>
      <c r="B57" s="515"/>
      <c r="C57" s="69"/>
      <c r="D57" s="516"/>
      <c r="E57" s="442">
        <f t="shared" si="6"/>
        <v>0</v>
      </c>
      <c r="F57" s="69"/>
      <c r="G57" s="69"/>
      <c r="H57" s="69">
        <v>0</v>
      </c>
      <c r="I57" s="442">
        <v>0</v>
      </c>
      <c r="J57" s="545"/>
      <c r="K57" s="545"/>
      <c r="L57" s="69">
        <v>0</v>
      </c>
      <c r="M57" s="442">
        <v>0</v>
      </c>
      <c r="N57" s="546">
        <f t="shared" si="7"/>
        <v>0</v>
      </c>
    </row>
    <row r="58" spans="1:14" x14ac:dyDescent="0.25">
      <c r="A58" s="514">
        <v>20</v>
      </c>
      <c r="B58" s="515"/>
      <c r="C58" s="69"/>
      <c r="D58" s="516"/>
      <c r="E58" s="442">
        <f t="shared" si="6"/>
        <v>0</v>
      </c>
      <c r="F58" s="69"/>
      <c r="G58" s="69"/>
      <c r="H58" s="69">
        <v>0</v>
      </c>
      <c r="I58" s="442">
        <v>0</v>
      </c>
      <c r="J58" s="545"/>
      <c r="K58" s="545"/>
      <c r="L58" s="69">
        <v>0</v>
      </c>
      <c r="M58" s="442">
        <v>0</v>
      </c>
      <c r="N58" s="546">
        <f t="shared" si="7"/>
        <v>0</v>
      </c>
    </row>
    <row r="59" spans="1:14" x14ac:dyDescent="0.25">
      <c r="A59" s="514">
        <v>21</v>
      </c>
      <c r="B59" s="515"/>
      <c r="C59" s="69"/>
      <c r="D59" s="516"/>
      <c r="E59" s="442">
        <f t="shared" si="6"/>
        <v>0</v>
      </c>
      <c r="F59" s="69"/>
      <c r="G59" s="69"/>
      <c r="H59" s="69">
        <v>0</v>
      </c>
      <c r="I59" s="442">
        <v>0</v>
      </c>
      <c r="J59" s="545"/>
      <c r="K59" s="545"/>
      <c r="L59" s="69">
        <v>0</v>
      </c>
      <c r="M59" s="442">
        <v>0</v>
      </c>
      <c r="N59" s="546">
        <f t="shared" si="7"/>
        <v>0</v>
      </c>
    </row>
    <row r="60" spans="1:14" x14ac:dyDescent="0.25">
      <c r="A60" s="514">
        <v>22</v>
      </c>
      <c r="B60" s="515"/>
      <c r="C60" s="69"/>
      <c r="D60" s="516"/>
      <c r="E60" s="442">
        <f t="shared" si="6"/>
        <v>0</v>
      </c>
      <c r="F60" s="69"/>
      <c r="G60" s="69"/>
      <c r="H60" s="69">
        <v>0</v>
      </c>
      <c r="I60" s="442">
        <v>0</v>
      </c>
      <c r="J60" s="545"/>
      <c r="K60" s="545"/>
      <c r="L60" s="69">
        <v>0</v>
      </c>
      <c r="M60" s="442">
        <v>0</v>
      </c>
      <c r="N60" s="546">
        <f t="shared" si="7"/>
        <v>0</v>
      </c>
    </row>
    <row r="61" spans="1:14" x14ac:dyDescent="0.25">
      <c r="A61" s="514">
        <v>23</v>
      </c>
      <c r="B61" s="515"/>
      <c r="C61" s="69"/>
      <c r="D61" s="516"/>
      <c r="E61" s="442">
        <f t="shared" si="6"/>
        <v>0</v>
      </c>
      <c r="F61" s="69"/>
      <c r="G61" s="69"/>
      <c r="H61" s="69">
        <v>0</v>
      </c>
      <c r="I61" s="442">
        <v>0</v>
      </c>
      <c r="J61" s="545"/>
      <c r="K61" s="545"/>
      <c r="L61" s="69">
        <v>0</v>
      </c>
      <c r="M61" s="442">
        <v>0</v>
      </c>
      <c r="N61" s="546">
        <f t="shared" si="7"/>
        <v>0</v>
      </c>
    </row>
    <row r="62" spans="1:14" x14ac:dyDescent="0.25">
      <c r="A62" s="514">
        <v>24</v>
      </c>
      <c r="B62" s="515"/>
      <c r="C62" s="69"/>
      <c r="D62" s="516"/>
      <c r="E62" s="442">
        <f t="shared" ref="E62:E68" si="8">(C62-D62)*B62</f>
        <v>0</v>
      </c>
      <c r="F62" s="69"/>
      <c r="G62" s="69"/>
      <c r="H62" s="69">
        <v>0</v>
      </c>
      <c r="I62" s="442">
        <v>0</v>
      </c>
      <c r="J62" s="545"/>
      <c r="K62" s="545"/>
      <c r="L62" s="69">
        <v>0</v>
      </c>
      <c r="M62" s="442">
        <v>0</v>
      </c>
      <c r="N62" s="546">
        <f t="shared" ref="N62:N68" si="9">E62-I62-M62</f>
        <v>0</v>
      </c>
    </row>
    <row r="63" spans="1:14" x14ac:dyDescent="0.25">
      <c r="A63" s="514">
        <v>25</v>
      </c>
      <c r="B63" s="515"/>
      <c r="C63" s="69"/>
      <c r="D63" s="516"/>
      <c r="E63" s="442">
        <f t="shared" si="8"/>
        <v>0</v>
      </c>
      <c r="F63" s="69"/>
      <c r="G63" s="69"/>
      <c r="H63" s="69">
        <v>0</v>
      </c>
      <c r="I63" s="442">
        <v>0</v>
      </c>
      <c r="J63" s="545"/>
      <c r="K63" s="545"/>
      <c r="L63" s="69">
        <v>0</v>
      </c>
      <c r="M63" s="442">
        <v>0</v>
      </c>
      <c r="N63" s="546">
        <f t="shared" si="9"/>
        <v>0</v>
      </c>
    </row>
    <row r="64" spans="1:14" x14ac:dyDescent="0.25">
      <c r="A64" s="514">
        <v>26</v>
      </c>
      <c r="B64" s="515"/>
      <c r="C64" s="69"/>
      <c r="D64" s="516"/>
      <c r="E64" s="442">
        <f t="shared" si="8"/>
        <v>0</v>
      </c>
      <c r="F64" s="69"/>
      <c r="G64" s="69"/>
      <c r="H64" s="69">
        <v>0</v>
      </c>
      <c r="I64" s="442">
        <v>0</v>
      </c>
      <c r="J64" s="545"/>
      <c r="K64" s="545"/>
      <c r="L64" s="69">
        <v>0</v>
      </c>
      <c r="M64" s="442">
        <v>0</v>
      </c>
      <c r="N64" s="546">
        <f t="shared" si="9"/>
        <v>0</v>
      </c>
    </row>
    <row r="65" spans="1:14" x14ac:dyDescent="0.25">
      <c r="A65" s="514">
        <v>27</v>
      </c>
      <c r="B65" s="515"/>
      <c r="C65" s="69"/>
      <c r="D65" s="516"/>
      <c r="E65" s="442">
        <f t="shared" si="8"/>
        <v>0</v>
      </c>
      <c r="F65" s="69"/>
      <c r="G65" s="69"/>
      <c r="H65" s="69">
        <v>0</v>
      </c>
      <c r="I65" s="442">
        <v>0</v>
      </c>
      <c r="J65" s="545"/>
      <c r="K65" s="545"/>
      <c r="L65" s="69">
        <v>0</v>
      </c>
      <c r="M65" s="442">
        <v>0</v>
      </c>
      <c r="N65" s="546">
        <f t="shared" si="9"/>
        <v>0</v>
      </c>
    </row>
    <row r="66" spans="1:14" x14ac:dyDescent="0.25">
      <c r="A66" s="514">
        <v>28</v>
      </c>
      <c r="B66" s="515"/>
      <c r="C66" s="69"/>
      <c r="D66" s="516"/>
      <c r="E66" s="442">
        <f t="shared" si="8"/>
        <v>0</v>
      </c>
      <c r="F66" s="69"/>
      <c r="G66" s="69"/>
      <c r="H66" s="69">
        <v>0</v>
      </c>
      <c r="I66" s="442">
        <v>0</v>
      </c>
      <c r="J66" s="545"/>
      <c r="K66" s="545"/>
      <c r="L66" s="69">
        <v>0</v>
      </c>
      <c r="M66" s="442">
        <v>0</v>
      </c>
      <c r="N66" s="546">
        <f t="shared" si="9"/>
        <v>0</v>
      </c>
    </row>
    <row r="67" spans="1:14" x14ac:dyDescent="0.25">
      <c r="A67" s="514">
        <v>29</v>
      </c>
      <c r="B67" s="515"/>
      <c r="C67" s="69"/>
      <c r="D67" s="516"/>
      <c r="E67" s="442">
        <f t="shared" si="8"/>
        <v>0</v>
      </c>
      <c r="F67" s="69"/>
      <c r="G67" s="69"/>
      <c r="H67" s="69">
        <v>0</v>
      </c>
      <c r="I67" s="442">
        <v>0</v>
      </c>
      <c r="J67" s="545"/>
      <c r="K67" s="545"/>
      <c r="L67" s="69">
        <v>0</v>
      </c>
      <c r="M67" s="442">
        <v>0</v>
      </c>
      <c r="N67" s="546">
        <f t="shared" si="9"/>
        <v>0</v>
      </c>
    </row>
    <row r="68" spans="1:14" x14ac:dyDescent="0.25">
      <c r="A68" s="514">
        <v>30</v>
      </c>
      <c r="B68" s="515"/>
      <c r="C68" s="69"/>
      <c r="D68" s="516"/>
      <c r="E68" s="442">
        <f t="shared" si="8"/>
        <v>0</v>
      </c>
      <c r="F68" s="69"/>
      <c r="G68" s="69"/>
      <c r="H68" s="69">
        <v>0</v>
      </c>
      <c r="I68" s="442">
        <v>0</v>
      </c>
      <c r="J68" s="545"/>
      <c r="K68" s="545"/>
      <c r="L68" s="69">
        <v>0</v>
      </c>
      <c r="M68" s="442">
        <v>0</v>
      </c>
      <c r="N68" s="546">
        <f t="shared" si="9"/>
        <v>0</v>
      </c>
    </row>
    <row r="69" spans="1:14" x14ac:dyDescent="0.25">
      <c r="A69" s="514">
        <v>31</v>
      </c>
      <c r="B69" s="515"/>
      <c r="C69" s="69"/>
      <c r="D69" s="516"/>
      <c r="E69" s="442">
        <f t="shared" ref="E69" si="10">(C69-D69)*B69</f>
        <v>0</v>
      </c>
      <c r="F69" s="69"/>
      <c r="G69" s="69"/>
      <c r="H69" s="69">
        <v>0</v>
      </c>
      <c r="I69" s="442">
        <v>0</v>
      </c>
      <c r="J69" s="545"/>
      <c r="K69" s="545"/>
      <c r="L69" s="69">
        <v>0</v>
      </c>
      <c r="M69" s="442">
        <v>0</v>
      </c>
      <c r="N69" s="546">
        <f t="shared" ref="N69" si="11">E69-I69-M69</f>
        <v>0</v>
      </c>
    </row>
    <row r="72" spans="1:14" x14ac:dyDescent="0.25">
      <c r="A72" s="696" t="s">
        <v>1122</v>
      </c>
      <c r="B72" s="697"/>
      <c r="C72" s="697"/>
      <c r="D72" s="697"/>
      <c r="E72" s="697"/>
      <c r="F72" s="697"/>
      <c r="G72" s="697"/>
      <c r="H72" s="697"/>
      <c r="I72" s="697"/>
      <c r="J72" s="697"/>
      <c r="K72" s="697"/>
      <c r="L72" s="697"/>
      <c r="M72" s="697"/>
      <c r="N72" s="698"/>
    </row>
    <row r="73" spans="1:14" x14ac:dyDescent="0.25">
      <c r="A73" s="696" t="s">
        <v>1076</v>
      </c>
      <c r="B73" s="697"/>
      <c r="C73" s="697"/>
      <c r="D73" s="697"/>
      <c r="E73" s="698"/>
      <c r="F73" s="696" t="s">
        <v>1077</v>
      </c>
      <c r="G73" s="697"/>
      <c r="H73" s="697"/>
      <c r="I73" s="698"/>
      <c r="J73" s="696" t="s">
        <v>463</v>
      </c>
      <c r="K73" s="697"/>
      <c r="L73" s="697"/>
      <c r="M73" s="698"/>
      <c r="N73" s="699" t="s">
        <v>1078</v>
      </c>
    </row>
    <row r="74" spans="1:14" ht="24" customHeight="1" x14ac:dyDescent="0.25">
      <c r="A74" s="510" t="s">
        <v>1079</v>
      </c>
      <c r="B74" s="511" t="s">
        <v>1080</v>
      </c>
      <c r="C74" s="527" t="s">
        <v>1081</v>
      </c>
      <c r="D74" s="517" t="s">
        <v>1082</v>
      </c>
      <c r="E74" s="511" t="s">
        <v>1083</v>
      </c>
      <c r="F74" s="511" t="s">
        <v>1080</v>
      </c>
      <c r="G74" s="511" t="s">
        <v>1081</v>
      </c>
      <c r="H74" s="511" t="s">
        <v>1083</v>
      </c>
      <c r="I74" s="511" t="s">
        <v>1084</v>
      </c>
      <c r="J74" s="511" t="s">
        <v>1080</v>
      </c>
      <c r="K74" s="511" t="s">
        <v>1081</v>
      </c>
      <c r="L74" s="511" t="s">
        <v>1083</v>
      </c>
      <c r="M74" s="511" t="s">
        <v>1084</v>
      </c>
      <c r="N74" s="700"/>
    </row>
    <row r="75" spans="1:14" x14ac:dyDescent="0.25">
      <c r="A75" s="510" t="s">
        <v>1119</v>
      </c>
      <c r="B75" s="512"/>
      <c r="C75" s="69"/>
      <c r="D75" s="513"/>
      <c r="E75" s="440">
        <f>(C75-D75)*B75</f>
        <v>0</v>
      </c>
      <c r="F75" s="439"/>
      <c r="G75" s="439"/>
      <c r="H75" s="528">
        <v>0</v>
      </c>
      <c r="I75" s="440">
        <v>0</v>
      </c>
      <c r="J75" s="528"/>
      <c r="K75" s="528"/>
      <c r="L75" s="528">
        <v>0</v>
      </c>
      <c r="M75" s="440">
        <v>0</v>
      </c>
      <c r="N75" s="441">
        <f>E75-I75-M75</f>
        <v>0</v>
      </c>
    </row>
    <row r="78" spans="1:14" x14ac:dyDescent="0.25">
      <c r="A78" s="696" t="s">
        <v>1123</v>
      </c>
      <c r="B78" s="697"/>
      <c r="C78" s="697"/>
      <c r="D78" s="697"/>
      <c r="E78" s="697"/>
      <c r="F78" s="697"/>
      <c r="G78" s="697"/>
      <c r="H78" s="697"/>
      <c r="I78" s="697"/>
      <c r="J78" s="697"/>
      <c r="K78" s="697"/>
      <c r="L78" s="697"/>
      <c r="M78" s="697"/>
      <c r="N78" s="698"/>
    </row>
    <row r="79" spans="1:14" x14ac:dyDescent="0.25">
      <c r="A79" s="696" t="s">
        <v>1076</v>
      </c>
      <c r="B79" s="697"/>
      <c r="C79" s="697"/>
      <c r="D79" s="697"/>
      <c r="E79" s="698"/>
      <c r="F79" s="696" t="s">
        <v>1077</v>
      </c>
      <c r="G79" s="697"/>
      <c r="H79" s="697"/>
      <c r="I79" s="698"/>
      <c r="J79" s="696" t="s">
        <v>463</v>
      </c>
      <c r="K79" s="697"/>
      <c r="L79" s="697"/>
      <c r="M79" s="698"/>
      <c r="N79" s="699" t="s">
        <v>1078</v>
      </c>
    </row>
    <row r="80" spans="1:14" ht="29.25" customHeight="1" x14ac:dyDescent="0.25">
      <c r="A80" s="510" t="s">
        <v>1079</v>
      </c>
      <c r="B80" s="511" t="s">
        <v>1080</v>
      </c>
      <c r="C80" s="527" t="s">
        <v>1081</v>
      </c>
      <c r="D80" s="517" t="s">
        <v>1082</v>
      </c>
      <c r="E80" s="511" t="s">
        <v>1083</v>
      </c>
      <c r="F80" s="511" t="s">
        <v>1080</v>
      </c>
      <c r="G80" s="511" t="s">
        <v>1081</v>
      </c>
      <c r="H80" s="511" t="s">
        <v>1083</v>
      </c>
      <c r="I80" s="511" t="s">
        <v>1084</v>
      </c>
      <c r="J80" s="511" t="s">
        <v>1080</v>
      </c>
      <c r="K80" s="511" t="s">
        <v>1081</v>
      </c>
      <c r="L80" s="511" t="s">
        <v>1083</v>
      </c>
      <c r="M80" s="511" t="s">
        <v>1084</v>
      </c>
      <c r="N80" s="700"/>
    </row>
    <row r="81" spans="1:14" x14ac:dyDescent="0.25">
      <c r="A81" s="510">
        <v>1</v>
      </c>
      <c r="B81" s="512"/>
      <c r="C81" s="69"/>
      <c r="D81" s="513"/>
      <c r="E81" s="440">
        <f>(C81-D81)*B81</f>
        <v>0</v>
      </c>
      <c r="F81" s="439"/>
      <c r="G81" s="439"/>
      <c r="H81" s="528">
        <v>0</v>
      </c>
      <c r="I81" s="440">
        <v>0</v>
      </c>
      <c r="J81" s="528"/>
      <c r="K81" s="528"/>
      <c r="L81" s="528">
        <v>0</v>
      </c>
      <c r="M81" s="440">
        <v>0</v>
      </c>
      <c r="N81" s="441">
        <f>E81-I81-M81</f>
        <v>0</v>
      </c>
    </row>
    <row r="82" spans="1:14" x14ac:dyDescent="0.25">
      <c r="A82" s="510">
        <v>2</v>
      </c>
      <c r="B82" s="512"/>
      <c r="C82" s="69"/>
      <c r="D82" s="513"/>
      <c r="E82" s="440">
        <f t="shared" ref="E82:E84" si="12">(C82-D82)*B82</f>
        <v>0</v>
      </c>
      <c r="F82" s="528"/>
      <c r="G82" s="528"/>
      <c r="H82" s="528">
        <v>0</v>
      </c>
      <c r="I82" s="440">
        <v>0</v>
      </c>
      <c r="J82" s="528"/>
      <c r="K82" s="528"/>
      <c r="L82" s="528">
        <v>0</v>
      </c>
      <c r="M82" s="440">
        <v>0</v>
      </c>
      <c r="N82" s="441">
        <f t="shared" ref="N82:N84" si="13">E82-I82-M82</f>
        <v>0</v>
      </c>
    </row>
    <row r="83" spans="1:14" x14ac:dyDescent="0.25">
      <c r="A83" s="510">
        <v>3</v>
      </c>
      <c r="B83" s="512"/>
      <c r="C83" s="69"/>
      <c r="D83" s="513"/>
      <c r="E83" s="440">
        <f t="shared" si="12"/>
        <v>0</v>
      </c>
      <c r="F83" s="528"/>
      <c r="G83" s="528"/>
      <c r="H83" s="528">
        <v>0</v>
      </c>
      <c r="I83" s="440">
        <v>0</v>
      </c>
      <c r="J83" s="439"/>
      <c r="K83" s="439"/>
      <c r="L83" s="528">
        <v>0</v>
      </c>
      <c r="M83" s="440">
        <v>0</v>
      </c>
      <c r="N83" s="441">
        <f t="shared" si="13"/>
        <v>0</v>
      </c>
    </row>
    <row r="84" spans="1:14" x14ac:dyDescent="0.25">
      <c r="A84" s="510">
        <v>4</v>
      </c>
      <c r="B84" s="512"/>
      <c r="C84" s="69"/>
      <c r="D84" s="513"/>
      <c r="E84" s="440">
        <f t="shared" si="12"/>
        <v>0</v>
      </c>
      <c r="F84" s="528"/>
      <c r="G84" s="528"/>
      <c r="H84" s="528">
        <v>0</v>
      </c>
      <c r="I84" s="440">
        <v>0</v>
      </c>
      <c r="J84" s="439"/>
      <c r="K84" s="439"/>
      <c r="L84" s="528">
        <v>0</v>
      </c>
      <c r="M84" s="440">
        <v>0</v>
      </c>
      <c r="N84" s="441">
        <f t="shared" si="13"/>
        <v>0</v>
      </c>
    </row>
    <row r="85" spans="1:14" x14ac:dyDescent="0.25">
      <c r="A85" s="510">
        <v>5</v>
      </c>
      <c r="B85" s="512"/>
      <c r="C85" s="69"/>
      <c r="D85" s="513"/>
      <c r="E85" s="440">
        <f t="shared" ref="E85:E89" si="14">(C85-D85)*B85</f>
        <v>0</v>
      </c>
      <c r="F85" s="528"/>
      <c r="G85" s="528"/>
      <c r="H85" s="528">
        <v>0</v>
      </c>
      <c r="I85" s="440">
        <v>0</v>
      </c>
      <c r="J85" s="439"/>
      <c r="K85" s="439"/>
      <c r="L85" s="528">
        <v>0</v>
      </c>
      <c r="M85" s="440">
        <v>0</v>
      </c>
      <c r="N85" s="441">
        <f t="shared" ref="N85:N89" si="15">E85-I85-M85</f>
        <v>0</v>
      </c>
    </row>
    <row r="86" spans="1:14" x14ac:dyDescent="0.25">
      <c r="A86" s="510">
        <v>6</v>
      </c>
      <c r="B86" s="512"/>
      <c r="C86" s="69"/>
      <c r="D86" s="513"/>
      <c r="E86" s="440">
        <f t="shared" si="14"/>
        <v>0</v>
      </c>
      <c r="F86" s="528"/>
      <c r="G86" s="528"/>
      <c r="H86" s="528">
        <v>0</v>
      </c>
      <c r="I86" s="440">
        <v>0</v>
      </c>
      <c r="J86" s="439"/>
      <c r="K86" s="439"/>
      <c r="L86" s="528">
        <v>0</v>
      </c>
      <c r="M86" s="440">
        <v>0</v>
      </c>
      <c r="N86" s="441">
        <f t="shared" si="15"/>
        <v>0</v>
      </c>
    </row>
    <row r="87" spans="1:14" x14ac:dyDescent="0.25">
      <c r="A87" s="510">
        <v>7</v>
      </c>
      <c r="B87" s="512"/>
      <c r="C87" s="69"/>
      <c r="D87" s="513"/>
      <c r="E87" s="440">
        <f t="shared" si="14"/>
        <v>0</v>
      </c>
      <c r="F87" s="528"/>
      <c r="G87" s="528"/>
      <c r="H87" s="528">
        <v>0</v>
      </c>
      <c r="I87" s="440">
        <v>0</v>
      </c>
      <c r="J87" s="439"/>
      <c r="K87" s="439"/>
      <c r="L87" s="528">
        <v>0</v>
      </c>
      <c r="M87" s="440">
        <v>0</v>
      </c>
      <c r="N87" s="441">
        <f t="shared" si="15"/>
        <v>0</v>
      </c>
    </row>
    <row r="88" spans="1:14" x14ac:dyDescent="0.25">
      <c r="A88" s="510">
        <v>8</v>
      </c>
      <c r="B88" s="512"/>
      <c r="C88" s="69"/>
      <c r="D88" s="513"/>
      <c r="E88" s="440">
        <f t="shared" si="14"/>
        <v>0</v>
      </c>
      <c r="F88" s="528"/>
      <c r="G88" s="528"/>
      <c r="H88" s="528">
        <v>0</v>
      </c>
      <c r="I88" s="440">
        <v>0</v>
      </c>
      <c r="J88" s="439"/>
      <c r="K88" s="439"/>
      <c r="L88" s="528">
        <v>0</v>
      </c>
      <c r="M88" s="440">
        <v>0</v>
      </c>
      <c r="N88" s="441">
        <f t="shared" si="15"/>
        <v>0</v>
      </c>
    </row>
    <row r="89" spans="1:14" x14ac:dyDescent="0.25">
      <c r="A89" s="510">
        <v>9</v>
      </c>
      <c r="B89" s="512"/>
      <c r="C89" s="69"/>
      <c r="D89" s="513"/>
      <c r="E89" s="440">
        <f t="shared" si="14"/>
        <v>0</v>
      </c>
      <c r="F89" s="528"/>
      <c r="G89" s="528"/>
      <c r="H89" s="528">
        <v>0</v>
      </c>
      <c r="I89" s="440">
        <v>0</v>
      </c>
      <c r="J89" s="439"/>
      <c r="K89" s="439"/>
      <c r="L89" s="528">
        <v>0</v>
      </c>
      <c r="M89" s="440">
        <v>0</v>
      </c>
      <c r="N89" s="441">
        <f t="shared" si="15"/>
        <v>0</v>
      </c>
    </row>
    <row r="91" spans="1:14" ht="17.399999999999999" x14ac:dyDescent="0.3">
      <c r="A91" s="695" t="s">
        <v>1124</v>
      </c>
      <c r="B91" s="695"/>
      <c r="C91" s="695"/>
      <c r="D91" s="695"/>
      <c r="E91" s="695"/>
      <c r="F91" s="695"/>
      <c r="G91" s="695"/>
      <c r="H91" s="695"/>
      <c r="I91" s="695"/>
      <c r="J91" s="695"/>
      <c r="K91" s="695"/>
      <c r="L91" s="695"/>
      <c r="M91" s="695"/>
      <c r="N91" s="573">
        <f>SUM(N81:N89)+N75+SUM(N39:N69)+SUM(N8:N28)</f>
        <v>0</v>
      </c>
    </row>
    <row r="92" spans="1:14" ht="17.399999999999999" x14ac:dyDescent="0.3">
      <c r="A92" s="695" t="s">
        <v>1142</v>
      </c>
      <c r="B92" s="695"/>
      <c r="C92" s="695"/>
      <c r="D92" s="695"/>
      <c r="E92" s="695"/>
      <c r="F92" s="695"/>
      <c r="G92" s="695"/>
      <c r="H92" s="695"/>
      <c r="I92" s="695"/>
      <c r="J92" s="695"/>
      <c r="K92" s="695"/>
      <c r="L92" s="695"/>
      <c r="M92" s="695"/>
      <c r="N92" s="573">
        <f>SUM(N29:N33)</f>
        <v>0</v>
      </c>
    </row>
    <row r="94" spans="1:14" x14ac:dyDescent="0.25">
      <c r="A94" s="65"/>
    </row>
  </sheetData>
  <mergeCells count="24">
    <mergeCell ref="A92:M92"/>
    <mergeCell ref="G1:H1"/>
    <mergeCell ref="E1:F1"/>
    <mergeCell ref="A5:N5"/>
    <mergeCell ref="A6:E6"/>
    <mergeCell ref="F6:I6"/>
    <mergeCell ref="J6:M6"/>
    <mergeCell ref="N6:N7"/>
    <mergeCell ref="A36:N36"/>
    <mergeCell ref="A37:E37"/>
    <mergeCell ref="F37:I37"/>
    <mergeCell ref="J37:M37"/>
    <mergeCell ref="N37:N38"/>
    <mergeCell ref="A72:N72"/>
    <mergeCell ref="A73:E73"/>
    <mergeCell ref="F73:I73"/>
    <mergeCell ref="J73:M73"/>
    <mergeCell ref="N73:N74"/>
    <mergeCell ref="A91:M91"/>
    <mergeCell ref="A78:N78"/>
    <mergeCell ref="A79:E79"/>
    <mergeCell ref="F79:I79"/>
    <mergeCell ref="J79:M79"/>
    <mergeCell ref="N79:N80"/>
  </mergeCells>
  <phoneticPr fontId="44" type="noConversion"/>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4A88-B496-436A-B2B9-DC8951F9B0B0}">
  <sheetPr>
    <pageSetUpPr fitToPage="1"/>
  </sheetPr>
  <dimension ref="A1:AC33"/>
  <sheetViews>
    <sheetView zoomScale="70" zoomScaleNormal="70" workbookViewId="0">
      <pane xSplit="1" ySplit="4" topLeftCell="B5" activePane="bottomRight" state="frozen"/>
      <selection pane="topRight" activeCell="B1" sqref="B1"/>
      <selection pane="bottomLeft" activeCell="A7" sqref="A7"/>
      <selection pane="bottomRight" activeCell="E3" sqref="E3"/>
    </sheetView>
  </sheetViews>
  <sheetFormatPr defaultRowHeight="13.8" x14ac:dyDescent="0.25"/>
  <cols>
    <col min="1" max="1" width="21" style="64" customWidth="1"/>
    <col min="2" max="2" width="17" style="65" customWidth="1"/>
    <col min="3" max="3" width="20.6640625" style="65" customWidth="1"/>
    <col min="4" max="4" width="16.6640625" style="65" customWidth="1"/>
    <col min="5" max="5" width="18.5546875" style="65" customWidth="1"/>
    <col min="6" max="6" width="15.33203125" style="63" customWidth="1"/>
    <col min="7" max="7" width="13.44140625" style="63" customWidth="1"/>
    <col min="8" max="8" width="11.5546875" style="63" customWidth="1"/>
    <col min="9" max="9" width="17.44140625" style="63" bestFit="1" customWidth="1"/>
    <col min="10" max="10" width="17.6640625" style="63" bestFit="1" customWidth="1"/>
    <col min="11" max="11" width="17.33203125" style="63" bestFit="1" customWidth="1"/>
    <col min="12" max="12" width="16.33203125" style="63" customWidth="1"/>
    <col min="13" max="13" width="13.44140625" style="63" customWidth="1"/>
    <col min="14" max="14" width="15.6640625" style="63" customWidth="1"/>
    <col min="15" max="15" width="14.6640625" style="63" customWidth="1"/>
    <col min="16" max="16" width="14.6640625" style="63" hidden="1" customWidth="1"/>
    <col min="17" max="17" width="15" style="63" customWidth="1"/>
    <col min="18" max="18" width="14.5546875" style="63" customWidth="1"/>
    <col min="19" max="19" width="14" style="63" customWidth="1"/>
    <col min="20" max="21" width="12" style="63" hidden="1" customWidth="1"/>
    <col min="22" max="22" width="14.33203125" style="63" customWidth="1"/>
    <col min="23" max="23" width="13.88671875" style="385" hidden="1" customWidth="1"/>
    <col min="24" max="24" width="12.88671875" style="385" customWidth="1"/>
    <col min="25" max="25" width="14.6640625" style="385" customWidth="1"/>
    <col min="26" max="26" width="9.109375" style="63"/>
    <col min="27" max="27" width="12" style="63" customWidth="1"/>
    <col min="28" max="255" width="9.109375" style="63"/>
    <col min="256" max="256" width="10.88671875" style="63" bestFit="1" customWidth="1"/>
    <col min="257" max="257" width="60" style="63" bestFit="1" customWidth="1"/>
    <col min="258" max="258" width="14" style="63" bestFit="1" customWidth="1"/>
    <col min="259" max="259" width="9.44140625" style="63" bestFit="1" customWidth="1"/>
    <col min="260" max="260" width="8.44140625" style="63" bestFit="1" customWidth="1"/>
    <col min="261" max="511" width="9.109375" style="63"/>
    <col min="512" max="512" width="10.88671875" style="63" bestFit="1" customWidth="1"/>
    <col min="513" max="513" width="60" style="63" bestFit="1" customWidth="1"/>
    <col min="514" max="514" width="14" style="63" bestFit="1" customWidth="1"/>
    <col min="515" max="515" width="9.44140625" style="63" bestFit="1" customWidth="1"/>
    <col min="516" max="516" width="8.44140625" style="63" bestFit="1" customWidth="1"/>
    <col min="517" max="767" width="9.109375" style="63"/>
    <col min="768" max="768" width="10.88671875" style="63" bestFit="1" customWidth="1"/>
    <col min="769" max="769" width="60" style="63" bestFit="1" customWidth="1"/>
    <col min="770" max="770" width="14" style="63" bestFit="1" customWidth="1"/>
    <col min="771" max="771" width="9.44140625" style="63" bestFit="1" customWidth="1"/>
    <col min="772" max="772" width="8.44140625" style="63" bestFit="1" customWidth="1"/>
    <col min="773" max="1023" width="9.109375" style="63"/>
    <col min="1024" max="1024" width="10.88671875" style="63" bestFit="1" customWidth="1"/>
    <col min="1025" max="1025" width="60" style="63" bestFit="1" customWidth="1"/>
    <col min="1026" max="1026" width="14" style="63" bestFit="1" customWidth="1"/>
    <col min="1027" max="1027" width="9.44140625" style="63" bestFit="1" customWidth="1"/>
    <col min="1028" max="1028" width="8.44140625" style="63" bestFit="1" customWidth="1"/>
    <col min="1029" max="1279" width="9.109375" style="63"/>
    <col min="1280" max="1280" width="10.88671875" style="63" bestFit="1" customWidth="1"/>
    <col min="1281" max="1281" width="60" style="63" bestFit="1" customWidth="1"/>
    <col min="1282" max="1282" width="14" style="63" bestFit="1" customWidth="1"/>
    <col min="1283" max="1283" width="9.44140625" style="63" bestFit="1" customWidth="1"/>
    <col min="1284" max="1284" width="8.44140625" style="63" bestFit="1" customWidth="1"/>
    <col min="1285" max="1535" width="9.109375" style="63"/>
    <col min="1536" max="1536" width="10.88671875" style="63" bestFit="1" customWidth="1"/>
    <col min="1537" max="1537" width="60" style="63" bestFit="1" customWidth="1"/>
    <col min="1538" max="1538" width="14" style="63" bestFit="1" customWidth="1"/>
    <col min="1539" max="1539" width="9.44140625" style="63" bestFit="1" customWidth="1"/>
    <col min="1540" max="1540" width="8.44140625" style="63" bestFit="1" customWidth="1"/>
    <col min="1541" max="1791" width="9.109375" style="63"/>
    <col min="1792" max="1792" width="10.88671875" style="63" bestFit="1" customWidth="1"/>
    <col min="1793" max="1793" width="60" style="63" bestFit="1" customWidth="1"/>
    <col min="1794" max="1794" width="14" style="63" bestFit="1" customWidth="1"/>
    <col min="1795" max="1795" width="9.44140625" style="63" bestFit="1" customWidth="1"/>
    <col min="1796" max="1796" width="8.44140625" style="63" bestFit="1" customWidth="1"/>
    <col min="1797" max="2047" width="9.109375" style="63"/>
    <col min="2048" max="2048" width="10.88671875" style="63" bestFit="1" customWidth="1"/>
    <col min="2049" max="2049" width="60" style="63" bestFit="1" customWidth="1"/>
    <col min="2050" max="2050" width="14" style="63" bestFit="1" customWidth="1"/>
    <col min="2051" max="2051" width="9.44140625" style="63" bestFit="1" customWidth="1"/>
    <col min="2052" max="2052" width="8.44140625" style="63" bestFit="1" customWidth="1"/>
    <col min="2053" max="2303" width="9.109375" style="63"/>
    <col min="2304" max="2304" width="10.88671875" style="63" bestFit="1" customWidth="1"/>
    <col min="2305" max="2305" width="60" style="63" bestFit="1" customWidth="1"/>
    <col min="2306" max="2306" width="14" style="63" bestFit="1" customWidth="1"/>
    <col min="2307" max="2307" width="9.44140625" style="63" bestFit="1" customWidth="1"/>
    <col min="2308" max="2308" width="8.44140625" style="63" bestFit="1" customWidth="1"/>
    <col min="2309" max="2559" width="9.109375" style="63"/>
    <col min="2560" max="2560" width="10.88671875" style="63" bestFit="1" customWidth="1"/>
    <col min="2561" max="2561" width="60" style="63" bestFit="1" customWidth="1"/>
    <col min="2562" max="2562" width="14" style="63" bestFit="1" customWidth="1"/>
    <col min="2563" max="2563" width="9.44140625" style="63" bestFit="1" customWidth="1"/>
    <col min="2564" max="2564" width="8.44140625" style="63" bestFit="1" customWidth="1"/>
    <col min="2565" max="2815" width="9.109375" style="63"/>
    <col min="2816" max="2816" width="10.88671875" style="63" bestFit="1" customWidth="1"/>
    <col min="2817" max="2817" width="60" style="63" bestFit="1" customWidth="1"/>
    <col min="2818" max="2818" width="14" style="63" bestFit="1" customWidth="1"/>
    <col min="2819" max="2819" width="9.44140625" style="63" bestFit="1" customWidth="1"/>
    <col min="2820" max="2820" width="8.44140625" style="63" bestFit="1" customWidth="1"/>
    <col min="2821" max="3071" width="9.109375" style="63"/>
    <col min="3072" max="3072" width="10.88671875" style="63" bestFit="1" customWidth="1"/>
    <col min="3073" max="3073" width="60" style="63" bestFit="1" customWidth="1"/>
    <col min="3074" max="3074" width="14" style="63" bestFit="1" customWidth="1"/>
    <col min="3075" max="3075" width="9.44140625" style="63" bestFit="1" customWidth="1"/>
    <col min="3076" max="3076" width="8.44140625" style="63" bestFit="1" customWidth="1"/>
    <col min="3077" max="3327" width="9.109375" style="63"/>
    <col min="3328" max="3328" width="10.88671875" style="63" bestFit="1" customWidth="1"/>
    <col min="3329" max="3329" width="60" style="63" bestFit="1" customWidth="1"/>
    <col min="3330" max="3330" width="14" style="63" bestFit="1" customWidth="1"/>
    <col min="3331" max="3331" width="9.44140625" style="63" bestFit="1" customWidth="1"/>
    <col min="3332" max="3332" width="8.44140625" style="63" bestFit="1" customWidth="1"/>
    <col min="3333" max="3583" width="9.109375" style="63"/>
    <col min="3584" max="3584" width="10.88671875" style="63" bestFit="1" customWidth="1"/>
    <col min="3585" max="3585" width="60" style="63" bestFit="1" customWidth="1"/>
    <col min="3586" max="3586" width="14" style="63" bestFit="1" customWidth="1"/>
    <col min="3587" max="3587" width="9.44140625" style="63" bestFit="1" customWidth="1"/>
    <col min="3588" max="3588" width="8.44140625" style="63" bestFit="1" customWidth="1"/>
    <col min="3589" max="3839" width="9.109375" style="63"/>
    <col min="3840" max="3840" width="10.88671875" style="63" bestFit="1" customWidth="1"/>
    <col min="3841" max="3841" width="60" style="63" bestFit="1" customWidth="1"/>
    <col min="3842" max="3842" width="14" style="63" bestFit="1" customWidth="1"/>
    <col min="3843" max="3843" width="9.44140625" style="63" bestFit="1" customWidth="1"/>
    <col min="3844" max="3844" width="8.44140625" style="63" bestFit="1" customWidth="1"/>
    <col min="3845" max="4095" width="9.109375" style="63"/>
    <col min="4096" max="4096" width="10.88671875" style="63" bestFit="1" customWidth="1"/>
    <col min="4097" max="4097" width="60" style="63" bestFit="1" customWidth="1"/>
    <col min="4098" max="4098" width="14" style="63" bestFit="1" customWidth="1"/>
    <col min="4099" max="4099" width="9.44140625" style="63" bestFit="1" customWidth="1"/>
    <col min="4100" max="4100" width="8.44140625" style="63" bestFit="1" customWidth="1"/>
    <col min="4101" max="4351" width="9.109375" style="63"/>
    <col min="4352" max="4352" width="10.88671875" style="63" bestFit="1" customWidth="1"/>
    <col min="4353" max="4353" width="60" style="63" bestFit="1" customWidth="1"/>
    <col min="4354" max="4354" width="14" style="63" bestFit="1" customWidth="1"/>
    <col min="4355" max="4355" width="9.44140625" style="63" bestFit="1" customWidth="1"/>
    <col min="4356" max="4356" width="8.44140625" style="63" bestFit="1" customWidth="1"/>
    <col min="4357" max="4607" width="9.109375" style="63"/>
    <col min="4608" max="4608" width="10.88671875" style="63" bestFit="1" customWidth="1"/>
    <col min="4609" max="4609" width="60" style="63" bestFit="1" customWidth="1"/>
    <col min="4610" max="4610" width="14" style="63" bestFit="1" customWidth="1"/>
    <col min="4611" max="4611" width="9.44140625" style="63" bestFit="1" customWidth="1"/>
    <col min="4612" max="4612" width="8.44140625" style="63" bestFit="1" customWidth="1"/>
    <col min="4613" max="4863" width="9.109375" style="63"/>
    <col min="4864" max="4864" width="10.88671875" style="63" bestFit="1" customWidth="1"/>
    <col min="4865" max="4865" width="60" style="63" bestFit="1" customWidth="1"/>
    <col min="4866" max="4866" width="14" style="63" bestFit="1" customWidth="1"/>
    <col min="4867" max="4867" width="9.44140625" style="63" bestFit="1" customWidth="1"/>
    <col min="4868" max="4868" width="8.44140625" style="63" bestFit="1" customWidth="1"/>
    <col min="4869" max="5119" width="9.109375" style="63"/>
    <col min="5120" max="5120" width="10.88671875" style="63" bestFit="1" customWidth="1"/>
    <col min="5121" max="5121" width="60" style="63" bestFit="1" customWidth="1"/>
    <col min="5122" max="5122" width="14" style="63" bestFit="1" customWidth="1"/>
    <col min="5123" max="5123" width="9.44140625" style="63" bestFit="1" customWidth="1"/>
    <col min="5124" max="5124" width="8.44140625" style="63" bestFit="1" customWidth="1"/>
    <col min="5125" max="5375" width="9.109375" style="63"/>
    <col min="5376" max="5376" width="10.88671875" style="63" bestFit="1" customWidth="1"/>
    <col min="5377" max="5377" width="60" style="63" bestFit="1" customWidth="1"/>
    <col min="5378" max="5378" width="14" style="63" bestFit="1" customWidth="1"/>
    <col min="5379" max="5379" width="9.44140625" style="63" bestFit="1" customWidth="1"/>
    <col min="5380" max="5380" width="8.44140625" style="63" bestFit="1" customWidth="1"/>
    <col min="5381" max="5631" width="9.109375" style="63"/>
    <col min="5632" max="5632" width="10.88671875" style="63" bestFit="1" customWidth="1"/>
    <col min="5633" max="5633" width="60" style="63" bestFit="1" customWidth="1"/>
    <col min="5634" max="5634" width="14" style="63" bestFit="1" customWidth="1"/>
    <col min="5635" max="5635" width="9.44140625" style="63" bestFit="1" customWidth="1"/>
    <col min="5636" max="5636" width="8.44140625" style="63" bestFit="1" customWidth="1"/>
    <col min="5637" max="5887" width="9.109375" style="63"/>
    <col min="5888" max="5888" width="10.88671875" style="63" bestFit="1" customWidth="1"/>
    <col min="5889" max="5889" width="60" style="63" bestFit="1" customWidth="1"/>
    <col min="5890" max="5890" width="14" style="63" bestFit="1" customWidth="1"/>
    <col min="5891" max="5891" width="9.44140625" style="63" bestFit="1" customWidth="1"/>
    <col min="5892" max="5892" width="8.44140625" style="63" bestFit="1" customWidth="1"/>
    <col min="5893" max="6143" width="9.109375" style="63"/>
    <col min="6144" max="6144" width="10.88671875" style="63" bestFit="1" customWidth="1"/>
    <col min="6145" max="6145" width="60" style="63" bestFit="1" customWidth="1"/>
    <col min="6146" max="6146" width="14" style="63" bestFit="1" customWidth="1"/>
    <col min="6147" max="6147" width="9.44140625" style="63" bestFit="1" customWidth="1"/>
    <col min="6148" max="6148" width="8.44140625" style="63" bestFit="1" customWidth="1"/>
    <col min="6149" max="6399" width="9.109375" style="63"/>
    <col min="6400" max="6400" width="10.88671875" style="63" bestFit="1" customWidth="1"/>
    <col min="6401" max="6401" width="60" style="63" bestFit="1" customWidth="1"/>
    <col min="6402" max="6402" width="14" style="63" bestFit="1" customWidth="1"/>
    <col min="6403" max="6403" width="9.44140625" style="63" bestFit="1" customWidth="1"/>
    <col min="6404" max="6404" width="8.44140625" style="63" bestFit="1" customWidth="1"/>
    <col min="6405" max="6655" width="9.109375" style="63"/>
    <col min="6656" max="6656" width="10.88671875" style="63" bestFit="1" customWidth="1"/>
    <col min="6657" max="6657" width="60" style="63" bestFit="1" customWidth="1"/>
    <col min="6658" max="6658" width="14" style="63" bestFit="1" customWidth="1"/>
    <col min="6659" max="6659" width="9.44140625" style="63" bestFit="1" customWidth="1"/>
    <col min="6660" max="6660" width="8.44140625" style="63" bestFit="1" customWidth="1"/>
    <col min="6661" max="6911" width="9.109375" style="63"/>
    <col min="6912" max="6912" width="10.88671875" style="63" bestFit="1" customWidth="1"/>
    <col min="6913" max="6913" width="60" style="63" bestFit="1" customWidth="1"/>
    <col min="6914" max="6914" width="14" style="63" bestFit="1" customWidth="1"/>
    <col min="6915" max="6915" width="9.44140625" style="63" bestFit="1" customWidth="1"/>
    <col min="6916" max="6916" width="8.44140625" style="63" bestFit="1" customWidth="1"/>
    <col min="6917" max="7167" width="9.109375" style="63"/>
    <col min="7168" max="7168" width="10.88671875" style="63" bestFit="1" customWidth="1"/>
    <col min="7169" max="7169" width="60" style="63" bestFit="1" customWidth="1"/>
    <col min="7170" max="7170" width="14" style="63" bestFit="1" customWidth="1"/>
    <col min="7171" max="7171" width="9.44140625" style="63" bestFit="1" customWidth="1"/>
    <col min="7172" max="7172" width="8.44140625" style="63" bestFit="1" customWidth="1"/>
    <col min="7173" max="7423" width="9.109375" style="63"/>
    <col min="7424" max="7424" width="10.88671875" style="63" bestFit="1" customWidth="1"/>
    <col min="7425" max="7425" width="60" style="63" bestFit="1" customWidth="1"/>
    <col min="7426" max="7426" width="14" style="63" bestFit="1" customWidth="1"/>
    <col min="7427" max="7427" width="9.44140625" style="63" bestFit="1" customWidth="1"/>
    <col min="7428" max="7428" width="8.44140625" style="63" bestFit="1" customWidth="1"/>
    <col min="7429" max="7679" width="9.109375" style="63"/>
    <col min="7680" max="7680" width="10.88671875" style="63" bestFit="1" customWidth="1"/>
    <col min="7681" max="7681" width="60" style="63" bestFit="1" customWidth="1"/>
    <col min="7682" max="7682" width="14" style="63" bestFit="1" customWidth="1"/>
    <col min="7683" max="7683" width="9.44140625" style="63" bestFit="1" customWidth="1"/>
    <col min="7684" max="7684" width="8.44140625" style="63" bestFit="1" customWidth="1"/>
    <col min="7685" max="7935" width="9.109375" style="63"/>
    <col min="7936" max="7936" width="10.88671875" style="63" bestFit="1" customWidth="1"/>
    <col min="7937" max="7937" width="60" style="63" bestFit="1" customWidth="1"/>
    <col min="7938" max="7938" width="14" style="63" bestFit="1" customWidth="1"/>
    <col min="7939" max="7939" width="9.44140625" style="63" bestFit="1" customWidth="1"/>
    <col min="7940" max="7940" width="8.44140625" style="63" bestFit="1" customWidth="1"/>
    <col min="7941" max="8191" width="9.109375" style="63"/>
    <col min="8192" max="8192" width="10.88671875" style="63" bestFit="1" customWidth="1"/>
    <col min="8193" max="8193" width="60" style="63" bestFit="1" customWidth="1"/>
    <col min="8194" max="8194" width="14" style="63" bestFit="1" customWidth="1"/>
    <col min="8195" max="8195" width="9.44140625" style="63" bestFit="1" customWidth="1"/>
    <col min="8196" max="8196" width="8.44140625" style="63" bestFit="1" customWidth="1"/>
    <col min="8197" max="8447" width="9.109375" style="63"/>
    <col min="8448" max="8448" width="10.88671875" style="63" bestFit="1" customWidth="1"/>
    <col min="8449" max="8449" width="60" style="63" bestFit="1" customWidth="1"/>
    <col min="8450" max="8450" width="14" style="63" bestFit="1" customWidth="1"/>
    <col min="8451" max="8451" width="9.44140625" style="63" bestFit="1" customWidth="1"/>
    <col min="8452" max="8452" width="8.44140625" style="63" bestFit="1" customWidth="1"/>
    <col min="8453" max="8703" width="9.109375" style="63"/>
    <col min="8704" max="8704" width="10.88671875" style="63" bestFit="1" customWidth="1"/>
    <col min="8705" max="8705" width="60" style="63" bestFit="1" customWidth="1"/>
    <col min="8706" max="8706" width="14" style="63" bestFit="1" customWidth="1"/>
    <col min="8707" max="8707" width="9.44140625" style="63" bestFit="1" customWidth="1"/>
    <col min="8708" max="8708" width="8.44140625" style="63" bestFit="1" customWidth="1"/>
    <col min="8709" max="8959" width="9.109375" style="63"/>
    <col min="8960" max="8960" width="10.88671875" style="63" bestFit="1" customWidth="1"/>
    <col min="8961" max="8961" width="60" style="63" bestFit="1" customWidth="1"/>
    <col min="8962" max="8962" width="14" style="63" bestFit="1" customWidth="1"/>
    <col min="8963" max="8963" width="9.44140625" style="63" bestFit="1" customWidth="1"/>
    <col min="8964" max="8964" width="8.44140625" style="63" bestFit="1" customWidth="1"/>
    <col min="8965" max="9215" width="9.109375" style="63"/>
    <col min="9216" max="9216" width="10.88671875" style="63" bestFit="1" customWidth="1"/>
    <col min="9217" max="9217" width="60" style="63" bestFit="1" customWidth="1"/>
    <col min="9218" max="9218" width="14" style="63" bestFit="1" customWidth="1"/>
    <col min="9219" max="9219" width="9.44140625" style="63" bestFit="1" customWidth="1"/>
    <col min="9220" max="9220" width="8.44140625" style="63" bestFit="1" customWidth="1"/>
    <col min="9221" max="9471" width="9.109375" style="63"/>
    <col min="9472" max="9472" width="10.88671875" style="63" bestFit="1" customWidth="1"/>
    <col min="9473" max="9473" width="60" style="63" bestFit="1" customWidth="1"/>
    <col min="9474" max="9474" width="14" style="63" bestFit="1" customWidth="1"/>
    <col min="9475" max="9475" width="9.44140625" style="63" bestFit="1" customWidth="1"/>
    <col min="9476" max="9476" width="8.44140625" style="63" bestFit="1" customWidth="1"/>
    <col min="9477" max="9727" width="9.109375" style="63"/>
    <col min="9728" max="9728" width="10.88671875" style="63" bestFit="1" customWidth="1"/>
    <col min="9729" max="9729" width="60" style="63" bestFit="1" customWidth="1"/>
    <col min="9730" max="9730" width="14" style="63" bestFit="1" customWidth="1"/>
    <col min="9731" max="9731" width="9.44140625" style="63" bestFit="1" customWidth="1"/>
    <col min="9732" max="9732" width="8.44140625" style="63" bestFit="1" customWidth="1"/>
    <col min="9733" max="9983" width="9.109375" style="63"/>
    <col min="9984" max="9984" width="10.88671875" style="63" bestFit="1" customWidth="1"/>
    <col min="9985" max="9985" width="60" style="63" bestFit="1" customWidth="1"/>
    <col min="9986" max="9986" width="14" style="63" bestFit="1" customWidth="1"/>
    <col min="9987" max="9987" width="9.44140625" style="63" bestFit="1" customWidth="1"/>
    <col min="9988" max="9988" width="8.44140625" style="63" bestFit="1" customWidth="1"/>
    <col min="9989" max="10239" width="9.109375" style="63"/>
    <col min="10240" max="10240" width="10.88671875" style="63" bestFit="1" customWidth="1"/>
    <col min="10241" max="10241" width="60" style="63" bestFit="1" customWidth="1"/>
    <col min="10242" max="10242" width="14" style="63" bestFit="1" customWidth="1"/>
    <col min="10243" max="10243" width="9.44140625" style="63" bestFit="1" customWidth="1"/>
    <col min="10244" max="10244" width="8.44140625" style="63" bestFit="1" customWidth="1"/>
    <col min="10245" max="10495" width="9.109375" style="63"/>
    <col min="10496" max="10496" width="10.88671875" style="63" bestFit="1" customWidth="1"/>
    <col min="10497" max="10497" width="60" style="63" bestFit="1" customWidth="1"/>
    <col min="10498" max="10498" width="14" style="63" bestFit="1" customWidth="1"/>
    <col min="10499" max="10499" width="9.44140625" style="63" bestFit="1" customWidth="1"/>
    <col min="10500" max="10500" width="8.44140625" style="63" bestFit="1" customWidth="1"/>
    <col min="10501" max="10751" width="9.109375" style="63"/>
    <col min="10752" max="10752" width="10.88671875" style="63" bestFit="1" customWidth="1"/>
    <col min="10753" max="10753" width="60" style="63" bestFit="1" customWidth="1"/>
    <col min="10754" max="10754" width="14" style="63" bestFit="1" customWidth="1"/>
    <col min="10755" max="10755" width="9.44140625" style="63" bestFit="1" customWidth="1"/>
    <col min="10756" max="10756" width="8.44140625" style="63" bestFit="1" customWidth="1"/>
    <col min="10757" max="11007" width="9.109375" style="63"/>
    <col min="11008" max="11008" width="10.88671875" style="63" bestFit="1" customWidth="1"/>
    <col min="11009" max="11009" width="60" style="63" bestFit="1" customWidth="1"/>
    <col min="11010" max="11010" width="14" style="63" bestFit="1" customWidth="1"/>
    <col min="11011" max="11011" width="9.44140625" style="63" bestFit="1" customWidth="1"/>
    <col min="11012" max="11012" width="8.44140625" style="63" bestFit="1" customWidth="1"/>
    <col min="11013" max="11263" width="9.109375" style="63"/>
    <col min="11264" max="11264" width="10.88671875" style="63" bestFit="1" customWidth="1"/>
    <col min="11265" max="11265" width="60" style="63" bestFit="1" customWidth="1"/>
    <col min="11266" max="11266" width="14" style="63" bestFit="1" customWidth="1"/>
    <col min="11267" max="11267" width="9.44140625" style="63" bestFit="1" customWidth="1"/>
    <col min="11268" max="11268" width="8.44140625" style="63" bestFit="1" customWidth="1"/>
    <col min="11269" max="11519" width="9.109375" style="63"/>
    <col min="11520" max="11520" width="10.88671875" style="63" bestFit="1" customWidth="1"/>
    <col min="11521" max="11521" width="60" style="63" bestFit="1" customWidth="1"/>
    <col min="11522" max="11522" width="14" style="63" bestFit="1" customWidth="1"/>
    <col min="11523" max="11523" width="9.44140625" style="63" bestFit="1" customWidth="1"/>
    <col min="11524" max="11524" width="8.44140625" style="63" bestFit="1" customWidth="1"/>
    <col min="11525" max="11775" width="9.109375" style="63"/>
    <col min="11776" max="11776" width="10.88671875" style="63" bestFit="1" customWidth="1"/>
    <col min="11777" max="11777" width="60" style="63" bestFit="1" customWidth="1"/>
    <col min="11778" max="11778" width="14" style="63" bestFit="1" customWidth="1"/>
    <col min="11779" max="11779" width="9.44140625" style="63" bestFit="1" customWidth="1"/>
    <col min="11780" max="11780" width="8.44140625" style="63" bestFit="1" customWidth="1"/>
    <col min="11781" max="12031" width="9.109375" style="63"/>
    <col min="12032" max="12032" width="10.88671875" style="63" bestFit="1" customWidth="1"/>
    <col min="12033" max="12033" width="60" style="63" bestFit="1" customWidth="1"/>
    <col min="12034" max="12034" width="14" style="63" bestFit="1" customWidth="1"/>
    <col min="12035" max="12035" width="9.44140625" style="63" bestFit="1" customWidth="1"/>
    <col min="12036" max="12036" width="8.44140625" style="63" bestFit="1" customWidth="1"/>
    <col min="12037" max="12287" width="9.109375" style="63"/>
    <col min="12288" max="12288" width="10.88671875" style="63" bestFit="1" customWidth="1"/>
    <col min="12289" max="12289" width="60" style="63" bestFit="1" customWidth="1"/>
    <col min="12290" max="12290" width="14" style="63" bestFit="1" customWidth="1"/>
    <col min="12291" max="12291" width="9.44140625" style="63" bestFit="1" customWidth="1"/>
    <col min="12292" max="12292" width="8.44140625" style="63" bestFit="1" customWidth="1"/>
    <col min="12293" max="12543" width="9.109375" style="63"/>
    <col min="12544" max="12544" width="10.88671875" style="63" bestFit="1" customWidth="1"/>
    <col min="12545" max="12545" width="60" style="63" bestFit="1" customWidth="1"/>
    <col min="12546" max="12546" width="14" style="63" bestFit="1" customWidth="1"/>
    <col min="12547" max="12547" width="9.44140625" style="63" bestFit="1" customWidth="1"/>
    <col min="12548" max="12548" width="8.44140625" style="63" bestFit="1" customWidth="1"/>
    <col min="12549" max="12799" width="9.109375" style="63"/>
    <col min="12800" max="12800" width="10.88671875" style="63" bestFit="1" customWidth="1"/>
    <col min="12801" max="12801" width="60" style="63" bestFit="1" customWidth="1"/>
    <col min="12802" max="12802" width="14" style="63" bestFit="1" customWidth="1"/>
    <col min="12803" max="12803" width="9.44140625" style="63" bestFit="1" customWidth="1"/>
    <col min="12804" max="12804" width="8.44140625" style="63" bestFit="1" customWidth="1"/>
    <col min="12805" max="13055" width="9.109375" style="63"/>
    <col min="13056" max="13056" width="10.88671875" style="63" bestFit="1" customWidth="1"/>
    <col min="13057" max="13057" width="60" style="63" bestFit="1" customWidth="1"/>
    <col min="13058" max="13058" width="14" style="63" bestFit="1" customWidth="1"/>
    <col min="13059" max="13059" width="9.44140625" style="63" bestFit="1" customWidth="1"/>
    <col min="13060" max="13060" width="8.44140625" style="63" bestFit="1" customWidth="1"/>
    <col min="13061" max="13311" width="9.109375" style="63"/>
    <col min="13312" max="13312" width="10.88671875" style="63" bestFit="1" customWidth="1"/>
    <col min="13313" max="13313" width="60" style="63" bestFit="1" customWidth="1"/>
    <col min="13314" max="13314" width="14" style="63" bestFit="1" customWidth="1"/>
    <col min="13315" max="13315" width="9.44140625" style="63" bestFit="1" customWidth="1"/>
    <col min="13316" max="13316" width="8.44140625" style="63" bestFit="1" customWidth="1"/>
    <col min="13317" max="13567" width="9.109375" style="63"/>
    <col min="13568" max="13568" width="10.88671875" style="63" bestFit="1" customWidth="1"/>
    <col min="13569" max="13569" width="60" style="63" bestFit="1" customWidth="1"/>
    <col min="13570" max="13570" width="14" style="63" bestFit="1" customWidth="1"/>
    <col min="13571" max="13571" width="9.44140625" style="63" bestFit="1" customWidth="1"/>
    <col min="13572" max="13572" width="8.44140625" style="63" bestFit="1" customWidth="1"/>
    <col min="13573" max="13823" width="9.109375" style="63"/>
    <col min="13824" max="13824" width="10.88671875" style="63" bestFit="1" customWidth="1"/>
    <col min="13825" max="13825" width="60" style="63" bestFit="1" customWidth="1"/>
    <col min="13826" max="13826" width="14" style="63" bestFit="1" customWidth="1"/>
    <col min="13827" max="13827" width="9.44140625" style="63" bestFit="1" customWidth="1"/>
    <col min="13828" max="13828" width="8.44140625" style="63" bestFit="1" customWidth="1"/>
    <col min="13829" max="14079" width="9.109375" style="63"/>
    <col min="14080" max="14080" width="10.88671875" style="63" bestFit="1" customWidth="1"/>
    <col min="14081" max="14081" width="60" style="63" bestFit="1" customWidth="1"/>
    <col min="14082" max="14082" width="14" style="63" bestFit="1" customWidth="1"/>
    <col min="14083" max="14083" width="9.44140625" style="63" bestFit="1" customWidth="1"/>
    <col min="14084" max="14084" width="8.44140625" style="63" bestFit="1" customWidth="1"/>
    <col min="14085" max="14335" width="9.109375" style="63"/>
    <col min="14336" max="14336" width="10.88671875" style="63" bestFit="1" customWidth="1"/>
    <col min="14337" max="14337" width="60" style="63" bestFit="1" customWidth="1"/>
    <col min="14338" max="14338" width="14" style="63" bestFit="1" customWidth="1"/>
    <col min="14339" max="14339" width="9.44140625" style="63" bestFit="1" customWidth="1"/>
    <col min="14340" max="14340" width="8.44140625" style="63" bestFit="1" customWidth="1"/>
    <col min="14341" max="14591" width="9.109375" style="63"/>
    <col min="14592" max="14592" width="10.88671875" style="63" bestFit="1" customWidth="1"/>
    <col min="14593" max="14593" width="60" style="63" bestFit="1" customWidth="1"/>
    <col min="14594" max="14594" width="14" style="63" bestFit="1" customWidth="1"/>
    <col min="14595" max="14595" width="9.44140625" style="63" bestFit="1" customWidth="1"/>
    <col min="14596" max="14596" width="8.44140625" style="63" bestFit="1" customWidth="1"/>
    <col min="14597" max="14847" width="9.109375" style="63"/>
    <col min="14848" max="14848" width="10.88671875" style="63" bestFit="1" customWidth="1"/>
    <col min="14849" max="14849" width="60" style="63" bestFit="1" customWidth="1"/>
    <col min="14850" max="14850" width="14" style="63" bestFit="1" customWidth="1"/>
    <col min="14851" max="14851" width="9.44140625" style="63" bestFit="1" customWidth="1"/>
    <col min="14852" max="14852" width="8.44140625" style="63" bestFit="1" customWidth="1"/>
    <col min="14853" max="15103" width="9.109375" style="63"/>
    <col min="15104" max="15104" width="10.88671875" style="63" bestFit="1" customWidth="1"/>
    <col min="15105" max="15105" width="60" style="63" bestFit="1" customWidth="1"/>
    <col min="15106" max="15106" width="14" style="63" bestFit="1" customWidth="1"/>
    <col min="15107" max="15107" width="9.44140625" style="63" bestFit="1" customWidth="1"/>
    <col min="15108" max="15108" width="8.44140625" style="63" bestFit="1" customWidth="1"/>
    <col min="15109" max="15359" width="9.109375" style="63"/>
    <col min="15360" max="15360" width="10.88671875" style="63" bestFit="1" customWidth="1"/>
    <col min="15361" max="15361" width="60" style="63" bestFit="1" customWidth="1"/>
    <col min="15362" max="15362" width="14" style="63" bestFit="1" customWidth="1"/>
    <col min="15363" max="15363" width="9.44140625" style="63" bestFit="1" customWidth="1"/>
    <col min="15364" max="15364" width="8.44140625" style="63" bestFit="1" customWidth="1"/>
    <col min="15365" max="15615" width="9.109375" style="63"/>
    <col min="15616" max="15616" width="10.88671875" style="63" bestFit="1" customWidth="1"/>
    <col min="15617" max="15617" width="60" style="63" bestFit="1" customWidth="1"/>
    <col min="15618" max="15618" width="14" style="63" bestFit="1" customWidth="1"/>
    <col min="15619" max="15619" width="9.44140625" style="63" bestFit="1" customWidth="1"/>
    <col min="15620" max="15620" width="8.44140625" style="63" bestFit="1" customWidth="1"/>
    <col min="15621" max="15871" width="9.109375" style="63"/>
    <col min="15872" max="15872" width="10.88671875" style="63" bestFit="1" customWidth="1"/>
    <col min="15873" max="15873" width="60" style="63" bestFit="1" customWidth="1"/>
    <col min="15874" max="15874" width="14" style="63" bestFit="1" customWidth="1"/>
    <col min="15875" max="15875" width="9.44140625" style="63" bestFit="1" customWidth="1"/>
    <col min="15876" max="15876" width="8.44140625" style="63" bestFit="1" customWidth="1"/>
    <col min="15877" max="16127" width="9.109375" style="63"/>
    <col min="16128" max="16128" width="10.88671875" style="63" bestFit="1" customWidth="1"/>
    <col min="16129" max="16129" width="60" style="63" bestFit="1" customWidth="1"/>
    <col min="16130" max="16130" width="14" style="63" bestFit="1" customWidth="1"/>
    <col min="16131" max="16131" width="9.44140625" style="63" bestFit="1" customWidth="1"/>
    <col min="16132" max="16132" width="8.44140625" style="63" bestFit="1" customWidth="1"/>
    <col min="16133" max="16384" width="9.109375" style="63"/>
  </cols>
  <sheetData>
    <row r="1" spans="1:29" s="152" customFormat="1" ht="52.5" customHeight="1" thickBot="1" x14ac:dyDescent="0.3">
      <c r="A1" s="160"/>
      <c r="B1" s="147" t="str">
        <f>HYPERLINK("#Controle!A1","Controle►")</f>
        <v>Controle►</v>
      </c>
      <c r="C1" s="153" t="str">
        <f>HYPERLINK("#Gráficos!A1","Graficos►")</f>
        <v>Graficos►</v>
      </c>
      <c r="D1" s="148" t="str">
        <f>HYPERLINK("#Fundações!A1"," Memória►")</f>
        <v xml:space="preserve"> Memória►</v>
      </c>
      <c r="E1" s="693" t="str">
        <f>HYPERLINK("#Composiçãodecusto!A1"," Composição de custos►")</f>
        <v xml:space="preserve"> Composição de custos►</v>
      </c>
      <c r="F1" s="693"/>
      <c r="G1" s="694" t="str">
        <f>HYPERLINK("#Menu!A1","Voltar ao Menu►")</f>
        <v>Voltar ao Menu►</v>
      </c>
      <c r="H1" s="694"/>
      <c r="I1" s="154"/>
      <c r="J1" s="149"/>
      <c r="K1" s="155"/>
      <c r="L1" s="150"/>
      <c r="M1" s="151"/>
      <c r="W1" s="382"/>
      <c r="X1" s="382"/>
      <c r="Y1" s="382"/>
    </row>
    <row r="2" spans="1:29" s="159" customFormat="1" ht="12.75" customHeight="1" thickBot="1" x14ac:dyDescent="0.3">
      <c r="A2" s="161"/>
      <c r="B2" s="156"/>
      <c r="C2" s="157"/>
      <c r="D2" s="157"/>
      <c r="E2" s="157"/>
      <c r="F2" s="156"/>
      <c r="G2" s="157"/>
      <c r="H2" s="157"/>
      <c r="I2" s="156"/>
      <c r="J2" s="156"/>
      <c r="K2" s="157"/>
      <c r="L2" s="157"/>
      <c r="M2" s="158"/>
      <c r="W2" s="383"/>
      <c r="X2" s="383"/>
      <c r="Y2" s="383"/>
    </row>
    <row r="3" spans="1:29" s="169" customFormat="1" ht="48" customHeight="1" x14ac:dyDescent="0.3">
      <c r="A3" s="165" t="str">
        <f>HYPERLINK("#Fundações!A1","Fundações►")</f>
        <v>Fundações►</v>
      </c>
      <c r="B3" s="165" t="str">
        <f>HYPERLINK("#Estrutura!A1","Estrutura►")</f>
        <v>Estrutura►</v>
      </c>
      <c r="C3" s="166" t="str">
        <f>HYPERLINK("#AlvenariaEsquadrias!A1","Alvenaria e Esquadrias►")</f>
        <v>Alvenaria e Esquadrias►</v>
      </c>
      <c r="D3" s="173" t="str">
        <f>HYPERLINK("#QuantitativoInt.!A1","Quantitativo Interno►")</f>
        <v>Quantitativo Interno►</v>
      </c>
      <c r="E3" s="167" t="str">
        <f>HYPERLINK("#QuantitativoExt.!A1","Quantitativo Externo►")</f>
        <v>Quantitativo Externo►</v>
      </c>
      <c r="F3" s="166" t="str">
        <f>HYPERLINK("#Elétrica!A1","Serviços Elétrica►")</f>
        <v>Serviços Elétrica►</v>
      </c>
      <c r="G3" s="166" t="str">
        <f>HYPERLINK("#Hidráulica!A1","Serviços Hidráulica►")</f>
        <v>Serviços Hidráulica►</v>
      </c>
      <c r="H3" s="170" t="str">
        <f>HYPERLINK("#Telhado!A1","Telhado►")</f>
        <v>Telhado►</v>
      </c>
      <c r="I3" s="166" t="str">
        <f>HYPERLINK("#ServiçosGerais!A1","Serviços gerais►")</f>
        <v>Serviços gerais►</v>
      </c>
      <c r="J3" s="168"/>
      <c r="K3" s="168"/>
      <c r="L3" s="168"/>
      <c r="M3" s="168"/>
      <c r="N3" s="168"/>
      <c r="W3" s="384"/>
      <c r="X3" s="384"/>
      <c r="Y3" s="384"/>
    </row>
    <row r="4" spans="1:29" s="544" customFormat="1" ht="69" customHeight="1" x14ac:dyDescent="0.3">
      <c r="A4" s="532" t="s">
        <v>1249</v>
      </c>
      <c r="B4" s="533" t="s">
        <v>1085</v>
      </c>
      <c r="C4" s="534" t="s">
        <v>1086</v>
      </c>
      <c r="D4" s="535" t="s">
        <v>1087</v>
      </c>
      <c r="E4" s="536" t="s">
        <v>1088</v>
      </c>
      <c r="F4" s="536" t="s">
        <v>1089</v>
      </c>
      <c r="G4" s="537" t="s">
        <v>1090</v>
      </c>
      <c r="H4" s="537" t="s">
        <v>1091</v>
      </c>
      <c r="I4" s="538" t="s">
        <v>1092</v>
      </c>
      <c r="J4" s="538" t="s">
        <v>1093</v>
      </c>
      <c r="K4" s="538" t="s">
        <v>1094</v>
      </c>
      <c r="L4" s="538" t="s">
        <v>1095</v>
      </c>
      <c r="M4" s="539" t="s">
        <v>1096</v>
      </c>
      <c r="N4" s="540" t="s">
        <v>1097</v>
      </c>
      <c r="O4" s="540" t="s">
        <v>1098</v>
      </c>
      <c r="P4" s="540" t="s">
        <v>1099</v>
      </c>
      <c r="Q4" s="541" t="s">
        <v>1100</v>
      </c>
      <c r="R4" s="541" t="s">
        <v>1101</v>
      </c>
      <c r="S4" s="541" t="s">
        <v>1102</v>
      </c>
      <c r="T4" s="541" t="s">
        <v>1103</v>
      </c>
      <c r="U4" s="541" t="s">
        <v>1104</v>
      </c>
      <c r="V4" s="541" t="s">
        <v>1105</v>
      </c>
      <c r="W4" s="541" t="s">
        <v>1106</v>
      </c>
      <c r="X4" s="542" t="s">
        <v>1107</v>
      </c>
      <c r="Y4" s="543" t="s">
        <v>1108</v>
      </c>
      <c r="Z4" s="543" t="s">
        <v>1109</v>
      </c>
      <c r="AA4" s="543" t="s">
        <v>1110</v>
      </c>
    </row>
    <row r="5" spans="1:29" s="508" customFormat="1" ht="14.4" x14ac:dyDescent="0.3">
      <c r="A5" s="499" t="s">
        <v>1116</v>
      </c>
      <c r="B5" s="500"/>
      <c r="C5" s="501"/>
      <c r="D5" s="501"/>
      <c r="E5" s="501"/>
      <c r="F5" s="501"/>
      <c r="G5" s="501"/>
      <c r="H5" s="500"/>
      <c r="I5" s="501"/>
      <c r="J5" s="501"/>
      <c r="K5" s="501"/>
      <c r="L5" s="501"/>
      <c r="M5" s="501"/>
      <c r="N5" s="501"/>
      <c r="O5" s="501"/>
      <c r="P5" s="501"/>
      <c r="Q5" s="501"/>
      <c r="R5" s="501"/>
      <c r="S5" s="501"/>
      <c r="T5" s="501"/>
      <c r="U5" s="501"/>
      <c r="V5" s="501"/>
      <c r="W5" s="501"/>
      <c r="X5" s="501"/>
      <c r="Y5" s="501"/>
      <c r="Z5" s="501"/>
      <c r="AA5" s="501"/>
      <c r="AB5" s="1"/>
      <c r="AC5" s="1"/>
    </row>
    <row r="6" spans="1:29" s="1" customFormat="1" ht="14.4" x14ac:dyDescent="0.3">
      <c r="A6" s="455"/>
      <c r="B6" s="451"/>
      <c r="C6" s="448"/>
      <c r="D6" s="448"/>
      <c r="E6" s="450"/>
      <c r="F6" s="450"/>
      <c r="G6" s="451"/>
      <c r="H6" s="447"/>
      <c r="I6" s="454"/>
      <c r="J6" s="509"/>
      <c r="K6" s="454"/>
      <c r="L6" s="454"/>
      <c r="M6" s="507"/>
      <c r="N6" s="502"/>
      <c r="O6" s="502"/>
      <c r="P6" s="503"/>
      <c r="Q6" s="547"/>
      <c r="R6" s="504"/>
      <c r="S6" s="504"/>
      <c r="T6" s="504"/>
      <c r="U6" s="504"/>
      <c r="V6" s="504"/>
      <c r="W6" s="504"/>
      <c r="X6" s="505"/>
      <c r="Y6" s="452"/>
      <c r="Z6" s="453"/>
      <c r="AA6" s="452"/>
    </row>
    <row r="7" spans="1:29" s="1" customFormat="1" ht="14.4" x14ac:dyDescent="0.3">
      <c r="A7" s="455"/>
      <c r="B7" s="451"/>
      <c r="C7" s="448"/>
      <c r="D7" s="448"/>
      <c r="E7" s="450"/>
      <c r="F7" s="450"/>
      <c r="G7" s="451"/>
      <c r="H7" s="447"/>
      <c r="I7" s="454"/>
      <c r="J7" s="509"/>
      <c r="K7" s="454"/>
      <c r="L7" s="454"/>
      <c r="M7" s="506"/>
      <c r="N7" s="502"/>
      <c r="O7" s="502"/>
      <c r="P7" s="503"/>
      <c r="Q7" s="547"/>
      <c r="R7" s="504"/>
      <c r="S7" s="504"/>
      <c r="T7" s="504"/>
      <c r="U7" s="504"/>
      <c r="V7" s="504"/>
      <c r="W7" s="504"/>
      <c r="X7" s="505"/>
      <c r="Y7" s="452"/>
      <c r="Z7" s="453"/>
      <c r="AA7" s="452"/>
    </row>
    <row r="8" spans="1:29" s="1" customFormat="1" ht="14.4" x14ac:dyDescent="0.3">
      <c r="A8" s="455"/>
      <c r="B8" s="451"/>
      <c r="C8" s="448"/>
      <c r="D8" s="448"/>
      <c r="E8" s="450"/>
      <c r="F8" s="450"/>
      <c r="G8" s="451"/>
      <c r="H8" s="447"/>
      <c r="I8" s="454"/>
      <c r="J8" s="509"/>
      <c r="K8" s="454"/>
      <c r="L8" s="454"/>
      <c r="M8" s="506"/>
      <c r="N8" s="502"/>
      <c r="O8" s="502"/>
      <c r="P8" s="503"/>
      <c r="Q8" s="547"/>
      <c r="R8" s="504"/>
      <c r="S8" s="504"/>
      <c r="T8" s="504"/>
      <c r="U8" s="504"/>
      <c r="V8" s="504"/>
      <c r="W8" s="504"/>
      <c r="X8" s="505"/>
      <c r="Y8" s="452"/>
      <c r="Z8" s="453"/>
      <c r="AA8" s="452"/>
    </row>
    <row r="9" spans="1:29" s="1" customFormat="1" ht="14.4" x14ac:dyDescent="0.3">
      <c r="A9" s="455"/>
      <c r="B9" s="451"/>
      <c r="C9" s="448"/>
      <c r="D9" s="448"/>
      <c r="E9" s="450"/>
      <c r="F9" s="450"/>
      <c r="G9" s="451"/>
      <c r="H9" s="447"/>
      <c r="I9" s="454"/>
      <c r="J9" s="509"/>
      <c r="K9" s="454"/>
      <c r="L9" s="454"/>
      <c r="M9" s="506"/>
      <c r="N9" s="502"/>
      <c r="O9" s="502"/>
      <c r="P9" s="503"/>
      <c r="Q9" s="547"/>
      <c r="R9" s="504"/>
      <c r="S9" s="504"/>
      <c r="T9" s="504"/>
      <c r="U9" s="504"/>
      <c r="V9" s="504"/>
      <c r="W9" s="504"/>
      <c r="X9" s="505"/>
      <c r="Y9" s="452"/>
      <c r="Z9" s="453"/>
      <c r="AA9" s="452"/>
    </row>
    <row r="10" spans="1:29" s="1" customFormat="1" ht="14.4" x14ac:dyDescent="0.3">
      <c r="A10" s="455"/>
      <c r="B10" s="451"/>
      <c r="C10" s="448"/>
      <c r="D10" s="448"/>
      <c r="E10" s="450"/>
      <c r="F10" s="450"/>
      <c r="G10" s="451"/>
      <c r="H10" s="447"/>
      <c r="I10" s="454"/>
      <c r="J10" s="509"/>
      <c r="K10" s="454"/>
      <c r="L10" s="454"/>
      <c r="M10" s="506"/>
      <c r="N10" s="502"/>
      <c r="O10" s="502"/>
      <c r="P10" s="503"/>
      <c r="Q10" s="547"/>
      <c r="R10" s="504"/>
      <c r="S10" s="504"/>
      <c r="T10" s="504"/>
      <c r="U10" s="504"/>
      <c r="V10" s="504"/>
      <c r="W10" s="504"/>
      <c r="X10" s="505"/>
      <c r="Y10" s="452"/>
      <c r="Z10" s="453"/>
      <c r="AA10" s="452"/>
    </row>
    <row r="11" spans="1:29" s="1" customFormat="1" ht="14.4" x14ac:dyDescent="0.3">
      <c r="A11" s="455"/>
      <c r="B11" s="451"/>
      <c r="C11" s="448"/>
      <c r="D11" s="448"/>
      <c r="E11" s="450"/>
      <c r="F11" s="450"/>
      <c r="G11" s="451"/>
      <c r="H11" s="447"/>
      <c r="I11" s="454"/>
      <c r="J11" s="509"/>
      <c r="K11" s="454"/>
      <c r="L11" s="454"/>
      <c r="M11" s="506"/>
      <c r="N11" s="502"/>
      <c r="O11" s="502"/>
      <c r="P11" s="503"/>
      <c r="Q11" s="547"/>
      <c r="R11" s="504"/>
      <c r="S11" s="504"/>
      <c r="T11" s="504"/>
      <c r="U11" s="504"/>
      <c r="V11" s="504"/>
      <c r="W11" s="504"/>
      <c r="X11" s="505"/>
      <c r="Y11" s="452"/>
      <c r="Z11" s="453"/>
      <c r="AA11" s="452"/>
    </row>
    <row r="12" spans="1:29" s="1" customFormat="1" ht="14.4" x14ac:dyDescent="0.3">
      <c r="A12" s="446"/>
      <c r="B12" s="451"/>
      <c r="C12" s="448"/>
      <c r="D12" s="448"/>
      <c r="E12" s="450"/>
      <c r="F12" s="450"/>
      <c r="G12" s="451"/>
      <c r="H12" s="447"/>
      <c r="I12" s="454"/>
      <c r="J12" s="454"/>
      <c r="K12" s="454"/>
      <c r="L12" s="454"/>
      <c r="M12" s="507"/>
      <c r="N12" s="502"/>
      <c r="O12" s="502"/>
      <c r="P12" s="503"/>
      <c r="Q12" s="547"/>
      <c r="R12" s="504"/>
      <c r="S12" s="504"/>
      <c r="T12" s="504"/>
      <c r="U12" s="504"/>
      <c r="V12" s="504"/>
      <c r="W12" s="504"/>
      <c r="X12" s="505"/>
      <c r="Y12" s="452"/>
      <c r="Z12" s="453"/>
      <c r="AA12" s="452"/>
    </row>
    <row r="13" spans="1:29" s="1" customFormat="1" ht="14.25" customHeight="1" x14ac:dyDescent="0.3">
      <c r="A13" s="446"/>
      <c r="B13" s="451"/>
      <c r="C13" s="448"/>
      <c r="D13" s="448"/>
      <c r="E13" s="450"/>
      <c r="F13" s="450"/>
      <c r="G13" s="451"/>
      <c r="H13" s="447"/>
      <c r="I13" s="454"/>
      <c r="J13" s="509"/>
      <c r="K13" s="454"/>
      <c r="L13" s="454"/>
      <c r="M13" s="506"/>
      <c r="N13" s="502"/>
      <c r="O13" s="502"/>
      <c r="P13" s="503"/>
      <c r="Q13" s="547"/>
      <c r="R13" s="504"/>
      <c r="S13" s="504"/>
      <c r="T13" s="504"/>
      <c r="U13" s="504"/>
      <c r="V13" s="504"/>
      <c r="W13" s="504"/>
      <c r="X13" s="505"/>
      <c r="Y13" s="452"/>
      <c r="Z13" s="453"/>
      <c r="AA13" s="452"/>
    </row>
    <row r="14" spans="1:29" s="1" customFormat="1" ht="14.4" x14ac:dyDescent="0.3">
      <c r="A14" s="455"/>
      <c r="B14" s="451"/>
      <c r="C14" s="448"/>
      <c r="D14" s="448"/>
      <c r="E14" s="450"/>
      <c r="F14" s="450"/>
      <c r="G14" s="451"/>
      <c r="H14" s="447"/>
      <c r="I14" s="454"/>
      <c r="J14" s="454"/>
      <c r="K14" s="454"/>
      <c r="L14" s="454"/>
      <c r="M14" s="506"/>
      <c r="N14" s="502"/>
      <c r="O14" s="502"/>
      <c r="P14" s="503"/>
      <c r="Q14" s="547"/>
      <c r="R14" s="504"/>
      <c r="S14" s="504"/>
      <c r="T14" s="504"/>
      <c r="U14" s="504"/>
      <c r="V14" s="504"/>
      <c r="W14" s="504"/>
      <c r="X14" s="505"/>
      <c r="Y14" s="452"/>
      <c r="Z14" s="452"/>
      <c r="AA14" s="452"/>
    </row>
    <row r="15" spans="1:29" s="1" customFormat="1" ht="14.4" x14ac:dyDescent="0.3">
      <c r="A15" s="455"/>
      <c r="B15" s="451"/>
      <c r="C15" s="448"/>
      <c r="D15" s="572"/>
      <c r="E15" s="450"/>
      <c r="F15" s="450"/>
      <c r="G15" s="451"/>
      <c r="H15" s="447"/>
      <c r="I15" s="454"/>
      <c r="J15" s="454"/>
      <c r="K15" s="454"/>
      <c r="L15" s="454"/>
      <c r="M15" s="506"/>
      <c r="N15" s="502"/>
      <c r="O15" s="502"/>
      <c r="P15" s="503"/>
      <c r="Q15" s="547"/>
      <c r="R15" s="504"/>
      <c r="S15" s="504"/>
      <c r="T15" s="504"/>
      <c r="U15" s="504"/>
      <c r="V15" s="504"/>
      <c r="W15" s="504"/>
      <c r="X15" s="505"/>
      <c r="Y15" s="452"/>
      <c r="Z15" s="452"/>
      <c r="AA15" s="452"/>
    </row>
    <row r="16" spans="1:29" s="508" customFormat="1" ht="14.4" x14ac:dyDescent="0.3">
      <c r="A16" s="499" t="s">
        <v>1117</v>
      </c>
      <c r="B16" s="500"/>
      <c r="C16" s="501"/>
      <c r="D16" s="501"/>
      <c r="E16" s="501"/>
      <c r="F16" s="501"/>
      <c r="G16" s="501"/>
      <c r="H16" s="500"/>
      <c r="I16" s="501"/>
      <c r="J16" s="501"/>
      <c r="K16" s="501"/>
      <c r="L16" s="501"/>
      <c r="M16" s="501"/>
      <c r="N16" s="501"/>
      <c r="O16" s="501"/>
      <c r="P16" s="501"/>
      <c r="Q16" s="501"/>
      <c r="R16" s="501"/>
      <c r="S16" s="501"/>
      <c r="T16" s="501"/>
      <c r="U16" s="501"/>
      <c r="V16" s="501"/>
      <c r="W16" s="501"/>
      <c r="X16" s="501"/>
      <c r="Y16" s="501"/>
      <c r="Z16" s="501"/>
      <c r="AA16" s="501"/>
      <c r="AB16" s="1"/>
      <c r="AC16" s="1"/>
    </row>
    <row r="17" spans="1:29" s="1" customFormat="1" ht="14.4" x14ac:dyDescent="0.3">
      <c r="A17" s="455"/>
      <c r="B17" s="451"/>
      <c r="C17" s="448"/>
      <c r="D17" s="449"/>
      <c r="E17" s="450"/>
      <c r="F17" s="450"/>
      <c r="G17" s="451"/>
      <c r="H17" s="447"/>
      <c r="I17" s="454"/>
      <c r="J17" s="509"/>
      <c r="K17" s="454"/>
      <c r="L17" s="454"/>
      <c r="M17" s="506"/>
      <c r="N17" s="502"/>
      <c r="O17" s="502"/>
      <c r="P17" s="503"/>
      <c r="Q17" s="547"/>
      <c r="R17" s="504"/>
      <c r="S17" s="504"/>
      <c r="T17" s="504"/>
      <c r="U17" s="504"/>
      <c r="V17" s="504"/>
      <c r="W17" s="504"/>
      <c r="X17" s="505"/>
      <c r="Y17" s="452"/>
      <c r="Z17" s="453"/>
      <c r="AA17" s="452"/>
    </row>
    <row r="18" spans="1:29" s="1" customFormat="1" ht="14.4" x14ac:dyDescent="0.3">
      <c r="A18" s="446"/>
      <c r="B18" s="451"/>
      <c r="C18" s="448"/>
      <c r="D18" s="449"/>
      <c r="E18" s="450"/>
      <c r="F18" s="450"/>
      <c r="G18" s="451"/>
      <c r="H18" s="447"/>
      <c r="I18" s="454"/>
      <c r="J18" s="509"/>
      <c r="K18" s="454"/>
      <c r="L18" s="454"/>
      <c r="M18" s="506"/>
      <c r="N18" s="502"/>
      <c r="O18" s="502"/>
      <c r="P18" s="503"/>
      <c r="Q18" s="547"/>
      <c r="R18" s="504"/>
      <c r="S18" s="504"/>
      <c r="T18" s="504"/>
      <c r="U18" s="504"/>
      <c r="V18" s="504"/>
      <c r="W18" s="504"/>
      <c r="X18" s="505"/>
      <c r="Y18" s="452"/>
      <c r="Z18" s="453"/>
      <c r="AA18" s="452"/>
    </row>
    <row r="19" spans="1:29" s="1" customFormat="1" ht="14.4" x14ac:dyDescent="0.3">
      <c r="A19" s="446"/>
      <c r="B19" s="451"/>
      <c r="C19" s="448"/>
      <c r="D19" s="449"/>
      <c r="E19" s="450"/>
      <c r="F19" s="450"/>
      <c r="G19" s="451"/>
      <c r="H19" s="447"/>
      <c r="I19" s="454"/>
      <c r="J19" s="454"/>
      <c r="K19" s="454"/>
      <c r="L19" s="454"/>
      <c r="M19" s="507"/>
      <c r="N19" s="502"/>
      <c r="O19" s="502"/>
      <c r="P19" s="503"/>
      <c r="Q19" s="547"/>
      <c r="R19" s="504"/>
      <c r="S19" s="504"/>
      <c r="T19" s="504"/>
      <c r="U19" s="504"/>
      <c r="V19" s="504"/>
      <c r="W19" s="504"/>
      <c r="X19" s="505"/>
      <c r="Y19" s="452"/>
      <c r="Z19" s="453"/>
      <c r="AA19" s="452"/>
    </row>
    <row r="20" spans="1:29" s="1" customFormat="1" ht="14.4" x14ac:dyDescent="0.3">
      <c r="A20" s="446"/>
      <c r="B20" s="451"/>
      <c r="C20" s="448"/>
      <c r="D20" s="449"/>
      <c r="E20" s="450"/>
      <c r="F20" s="450"/>
      <c r="G20" s="451"/>
      <c r="H20" s="447"/>
      <c r="I20" s="454"/>
      <c r="J20" s="509"/>
      <c r="K20" s="454"/>
      <c r="L20" s="454"/>
      <c r="M20" s="506"/>
      <c r="N20" s="502"/>
      <c r="O20" s="502"/>
      <c r="P20" s="503"/>
      <c r="Q20" s="547"/>
      <c r="R20" s="504"/>
      <c r="S20" s="504"/>
      <c r="T20" s="504"/>
      <c r="U20" s="504"/>
      <c r="V20" s="504"/>
      <c r="W20" s="504"/>
      <c r="X20" s="505"/>
      <c r="Y20" s="452"/>
      <c r="Z20" s="453"/>
      <c r="AA20" s="452"/>
    </row>
    <row r="21" spans="1:29" s="1" customFormat="1" ht="14.4" x14ac:dyDescent="0.3">
      <c r="A21" s="446"/>
      <c r="B21" s="451"/>
      <c r="C21" s="448"/>
      <c r="D21" s="449"/>
      <c r="E21" s="450"/>
      <c r="F21" s="450"/>
      <c r="G21" s="451"/>
      <c r="H21" s="447"/>
      <c r="I21" s="454"/>
      <c r="J21" s="454"/>
      <c r="K21" s="454"/>
      <c r="L21" s="454"/>
      <c r="M21" s="507"/>
      <c r="N21" s="502"/>
      <c r="O21" s="502"/>
      <c r="P21" s="503"/>
      <c r="Q21" s="547"/>
      <c r="R21" s="504"/>
      <c r="S21" s="504"/>
      <c r="T21" s="504"/>
      <c r="U21" s="504"/>
      <c r="V21" s="504"/>
      <c r="W21" s="504"/>
      <c r="X21" s="505"/>
      <c r="Y21" s="452"/>
      <c r="Z21" s="453"/>
      <c r="AA21" s="452"/>
    </row>
    <row r="22" spans="1:29" s="1" customFormat="1" ht="14.4" x14ac:dyDescent="0.3">
      <c r="A22" s="446"/>
      <c r="B22" s="451"/>
      <c r="C22" s="448"/>
      <c r="D22" s="449"/>
      <c r="E22" s="450"/>
      <c r="F22" s="450"/>
      <c r="G22" s="451"/>
      <c r="H22" s="447"/>
      <c r="I22" s="454"/>
      <c r="J22" s="509"/>
      <c r="K22" s="454"/>
      <c r="L22" s="454"/>
      <c r="M22" s="506"/>
      <c r="N22" s="502"/>
      <c r="O22" s="502"/>
      <c r="P22" s="503"/>
      <c r="Q22" s="547"/>
      <c r="R22" s="504"/>
      <c r="S22" s="504"/>
      <c r="T22" s="504"/>
      <c r="U22" s="504"/>
      <c r="V22" s="504"/>
      <c r="W22" s="504"/>
      <c r="X22" s="505"/>
      <c r="Y22" s="452"/>
      <c r="Z22" s="453"/>
      <c r="AA22" s="452"/>
    </row>
    <row r="23" spans="1:29" s="1" customFormat="1" ht="14.4" x14ac:dyDescent="0.3">
      <c r="A23" s="446"/>
      <c r="B23" s="451"/>
      <c r="C23" s="448"/>
      <c r="D23" s="449"/>
      <c r="E23" s="450"/>
      <c r="F23" s="450"/>
      <c r="G23" s="451"/>
      <c r="H23" s="447"/>
      <c r="I23" s="454"/>
      <c r="J23" s="454"/>
      <c r="K23" s="454"/>
      <c r="L23" s="454"/>
      <c r="M23" s="507"/>
      <c r="N23" s="502"/>
      <c r="O23" s="502"/>
      <c r="P23" s="503"/>
      <c r="Q23" s="547"/>
      <c r="R23" s="504"/>
      <c r="S23" s="504"/>
      <c r="T23" s="504"/>
      <c r="U23" s="504"/>
      <c r="V23" s="504"/>
      <c r="W23" s="504"/>
      <c r="X23" s="505"/>
      <c r="Y23" s="452"/>
      <c r="Z23" s="453"/>
      <c r="AA23" s="452"/>
    </row>
    <row r="24" spans="1:29" s="1" customFormat="1" ht="14.4" x14ac:dyDescent="0.3">
      <c r="A24" s="446"/>
      <c r="B24" s="451"/>
      <c r="C24" s="448"/>
      <c r="D24" s="449"/>
      <c r="E24" s="450"/>
      <c r="F24" s="450"/>
      <c r="G24" s="451"/>
      <c r="H24" s="447"/>
      <c r="I24" s="454"/>
      <c r="J24" s="509"/>
      <c r="K24" s="454"/>
      <c r="L24" s="454"/>
      <c r="M24" s="506"/>
      <c r="N24" s="502"/>
      <c r="O24" s="502"/>
      <c r="P24" s="503"/>
      <c r="Q24" s="547"/>
      <c r="R24" s="504"/>
      <c r="S24" s="504"/>
      <c r="T24" s="504"/>
      <c r="U24" s="504"/>
      <c r="V24" s="504"/>
      <c r="W24" s="504"/>
      <c r="X24" s="505"/>
      <c r="Y24" s="452"/>
      <c r="Z24" s="453"/>
      <c r="AA24" s="452"/>
    </row>
    <row r="25" spans="1:29" s="1" customFormat="1" ht="14.4" x14ac:dyDescent="0.3">
      <c r="A25" s="446"/>
      <c r="B25" s="451"/>
      <c r="C25" s="448"/>
      <c r="D25" s="449"/>
      <c r="E25" s="450"/>
      <c r="F25" s="450"/>
      <c r="G25" s="451"/>
      <c r="H25" s="447"/>
      <c r="I25" s="454"/>
      <c r="J25" s="454"/>
      <c r="K25" s="454"/>
      <c r="L25" s="454"/>
      <c r="M25" s="507"/>
      <c r="N25" s="502"/>
      <c r="O25" s="502"/>
      <c r="P25" s="503"/>
      <c r="Q25" s="547"/>
      <c r="R25" s="504"/>
      <c r="S25" s="504"/>
      <c r="T25" s="504"/>
      <c r="U25" s="504"/>
      <c r="V25" s="504"/>
      <c r="W25" s="504"/>
      <c r="X25" s="505"/>
      <c r="Y25" s="452"/>
      <c r="Z25" s="453"/>
      <c r="AA25" s="452"/>
    </row>
    <row r="26" spans="1:29" s="1" customFormat="1" ht="14.4" x14ac:dyDescent="0.3">
      <c r="A26" s="455"/>
      <c r="B26" s="451"/>
      <c r="C26" s="448"/>
      <c r="D26" s="449"/>
      <c r="E26" s="450"/>
      <c r="F26" s="450"/>
      <c r="G26" s="451"/>
      <c r="H26" s="447"/>
      <c r="I26" s="454"/>
      <c r="J26" s="454"/>
      <c r="K26" s="454"/>
      <c r="L26" s="454"/>
      <c r="M26" s="506"/>
      <c r="N26" s="502"/>
      <c r="O26" s="502"/>
      <c r="P26" s="503"/>
      <c r="Q26" s="547"/>
      <c r="R26" s="504"/>
      <c r="S26" s="504"/>
      <c r="T26" s="504"/>
      <c r="U26" s="504"/>
      <c r="V26" s="504"/>
      <c r="W26" s="504"/>
      <c r="X26" s="505"/>
      <c r="Y26" s="452"/>
      <c r="Z26" s="452"/>
      <c r="AA26" s="452"/>
    </row>
    <row r="27" spans="1:29" s="508" customFormat="1" ht="14.4" x14ac:dyDescent="0.3">
      <c r="A27" s="499" t="s">
        <v>1118</v>
      </c>
      <c r="B27" s="500"/>
      <c r="C27" s="501"/>
      <c r="D27" s="501"/>
      <c r="E27" s="501"/>
      <c r="F27" s="501"/>
      <c r="G27" s="501"/>
      <c r="H27" s="500"/>
      <c r="I27" s="501"/>
      <c r="J27" s="501"/>
      <c r="K27" s="501"/>
      <c r="L27" s="501"/>
      <c r="M27" s="501"/>
      <c r="N27" s="501"/>
      <c r="O27" s="501"/>
      <c r="P27" s="501"/>
      <c r="Q27" s="501"/>
      <c r="R27" s="501"/>
      <c r="S27" s="501"/>
      <c r="T27" s="501"/>
      <c r="U27" s="501"/>
      <c r="V27" s="501"/>
      <c r="W27" s="501"/>
      <c r="X27" s="501"/>
      <c r="Y27" s="501"/>
      <c r="Z27" s="501"/>
      <c r="AA27" s="501"/>
      <c r="AB27" s="1"/>
      <c r="AC27" s="1"/>
    </row>
    <row r="28" spans="1:29" s="1" customFormat="1" ht="14.4" x14ac:dyDescent="0.3">
      <c r="A28" s="455"/>
      <c r="B28" s="451"/>
      <c r="C28" s="448"/>
      <c r="D28" s="449"/>
      <c r="E28" s="450"/>
      <c r="F28" s="450"/>
      <c r="G28" s="451"/>
      <c r="H28" s="447"/>
      <c r="I28" s="454"/>
      <c r="J28" s="509"/>
      <c r="K28" s="454"/>
      <c r="L28" s="454"/>
      <c r="M28" s="506"/>
      <c r="N28" s="502"/>
      <c r="O28" s="502"/>
      <c r="P28" s="503"/>
      <c r="Q28" s="547"/>
      <c r="R28" s="504"/>
      <c r="S28" s="504"/>
      <c r="T28" s="504"/>
      <c r="U28" s="504"/>
      <c r="V28" s="504"/>
      <c r="W28" s="504"/>
      <c r="X28" s="505"/>
      <c r="Y28" s="452"/>
      <c r="Z28" s="453"/>
      <c r="AA28" s="452"/>
    </row>
    <row r="29" spans="1:29" s="1" customFormat="1" ht="14.4" x14ac:dyDescent="0.3">
      <c r="A29" s="446"/>
      <c r="B29" s="451"/>
      <c r="C29" s="448"/>
      <c r="D29" s="449"/>
      <c r="E29" s="450"/>
      <c r="F29" s="450"/>
      <c r="G29" s="451"/>
      <c r="H29" s="447"/>
      <c r="I29" s="454"/>
      <c r="J29" s="509"/>
      <c r="K29" s="454"/>
      <c r="L29" s="454"/>
      <c r="M29" s="507"/>
      <c r="N29" s="502"/>
      <c r="O29" s="502"/>
      <c r="P29" s="503"/>
      <c r="Q29" s="547"/>
      <c r="R29" s="504"/>
      <c r="S29" s="504"/>
      <c r="T29" s="504"/>
      <c r="U29" s="504"/>
      <c r="V29" s="504"/>
      <c r="W29" s="504"/>
      <c r="X29" s="505"/>
      <c r="Y29" s="452"/>
      <c r="Z29" s="453"/>
      <c r="AA29" s="452"/>
    </row>
    <row r="30" spans="1:29" s="1" customFormat="1" ht="14.4" x14ac:dyDescent="0.3">
      <c r="A30" s="446"/>
      <c r="B30" s="451"/>
      <c r="C30" s="448"/>
      <c r="D30" s="449"/>
      <c r="E30" s="450"/>
      <c r="F30" s="450"/>
      <c r="G30" s="451"/>
      <c r="H30" s="447"/>
      <c r="I30" s="454"/>
      <c r="J30" s="509"/>
      <c r="K30" s="454"/>
      <c r="L30" s="454"/>
      <c r="M30" s="507"/>
      <c r="N30" s="502"/>
      <c r="O30" s="502"/>
      <c r="P30" s="503"/>
      <c r="Q30" s="547"/>
      <c r="R30" s="504"/>
      <c r="S30" s="504"/>
      <c r="T30" s="504"/>
      <c r="U30" s="504"/>
      <c r="V30" s="504"/>
      <c r="W30" s="504"/>
      <c r="X30" s="505"/>
      <c r="Y30" s="452"/>
      <c r="Z30" s="453"/>
      <c r="AA30" s="452"/>
    </row>
    <row r="31" spans="1:29" s="574" customFormat="1" ht="15.6" x14ac:dyDescent="0.3">
      <c r="A31" s="701" t="s">
        <v>1125</v>
      </c>
      <c r="B31" s="701"/>
      <c r="C31" s="701"/>
      <c r="D31" s="701"/>
      <c r="E31" s="701"/>
      <c r="F31" s="701"/>
      <c r="G31" s="701"/>
      <c r="H31" s="701"/>
      <c r="I31" s="575">
        <f>SUM(I6:I30)</f>
        <v>0</v>
      </c>
      <c r="J31" s="575">
        <f>SUM(J6:J30)</f>
        <v>0</v>
      </c>
      <c r="K31" s="575">
        <f t="shared" ref="K31:AA31" si="0">SUM(K6:K30)</f>
        <v>0</v>
      </c>
      <c r="L31" s="575">
        <f t="shared" si="0"/>
        <v>0</v>
      </c>
      <c r="M31" s="575">
        <f t="shared" si="0"/>
        <v>0</v>
      </c>
      <c r="N31" s="575">
        <f t="shared" si="0"/>
        <v>0</v>
      </c>
      <c r="O31" s="575">
        <f t="shared" si="0"/>
        <v>0</v>
      </c>
      <c r="P31" s="575">
        <f t="shared" si="0"/>
        <v>0</v>
      </c>
      <c r="Q31" s="575">
        <f t="shared" si="0"/>
        <v>0</v>
      </c>
      <c r="R31" s="575">
        <f t="shared" si="0"/>
        <v>0</v>
      </c>
      <c r="S31" s="575">
        <f t="shared" si="0"/>
        <v>0</v>
      </c>
      <c r="T31" s="575">
        <f t="shared" si="0"/>
        <v>0</v>
      </c>
      <c r="U31" s="575">
        <f t="shared" si="0"/>
        <v>0</v>
      </c>
      <c r="V31" s="575">
        <f t="shared" si="0"/>
        <v>0</v>
      </c>
      <c r="W31" s="575">
        <f t="shared" si="0"/>
        <v>0</v>
      </c>
      <c r="X31" s="575">
        <f t="shared" si="0"/>
        <v>0</v>
      </c>
      <c r="Y31" s="575">
        <f t="shared" si="0"/>
        <v>0</v>
      </c>
      <c r="Z31" s="575">
        <f t="shared" si="0"/>
        <v>0</v>
      </c>
      <c r="AA31" s="575">
        <f t="shared" si="0"/>
        <v>0</v>
      </c>
    </row>
    <row r="32" spans="1:29" s="625" customFormat="1" x14ac:dyDescent="0.25">
      <c r="A32" s="624"/>
      <c r="B32" s="620"/>
      <c r="C32" s="620"/>
      <c r="D32" s="620"/>
      <c r="E32" s="620"/>
    </row>
    <row r="33" spans="1:1" x14ac:dyDescent="0.25">
      <c r="A33" s="622"/>
    </row>
  </sheetData>
  <mergeCells count="3">
    <mergeCell ref="E1:F1"/>
    <mergeCell ref="G1:H1"/>
    <mergeCell ref="A31:H31"/>
  </mergeCells>
  <conditionalFormatting sqref="G1">
    <cfRule type="colorScale" priority="1">
      <colorScale>
        <cfvo type="min"/>
        <cfvo type="percentile" val="50"/>
        <cfvo type="max"/>
        <color rgb="FFF8696B"/>
        <color rgb="FFFFEB84"/>
        <color rgb="FF63BE7B"/>
      </colorScale>
    </cfRule>
  </conditionalFormatting>
  <conditionalFormatting sqref="H3">
    <cfRule type="colorScale" priority="5">
      <colorScale>
        <cfvo type="min"/>
        <cfvo type="percentile" val="50"/>
        <cfvo type="max"/>
        <color rgb="FFF8696B"/>
        <color rgb="FFFFEB84"/>
        <color rgb="FF63BE7B"/>
      </colorScale>
    </cfRule>
  </conditionalFormatting>
  <conditionalFormatting sqref="I3">
    <cfRule type="colorScale" priority="4">
      <colorScale>
        <cfvo type="min"/>
        <cfvo type="percentile" val="50"/>
        <cfvo type="max"/>
        <color rgb="FFF8696B"/>
        <color rgb="FFFFEB84"/>
        <color rgb="FF63BE7B"/>
      </colorScale>
    </cfRule>
  </conditionalFormatting>
  <conditionalFormatting sqref="J1:J2">
    <cfRule type="colorScale" priority="3">
      <colorScale>
        <cfvo type="min"/>
        <cfvo type="percentile" val="50"/>
        <cfvo type="max"/>
        <color rgb="FFF8696B"/>
        <color rgb="FFFFEB84"/>
        <color rgb="FF63BE7B"/>
      </colorScale>
    </cfRule>
  </conditionalFormatting>
  <conditionalFormatting sqref="K1:K2">
    <cfRule type="colorScale" priority="2">
      <colorScale>
        <cfvo type="min"/>
        <cfvo type="percentile" val="50"/>
        <cfvo type="max"/>
        <color rgb="FFF8696B"/>
        <color rgb="FFFFEB84"/>
        <color rgb="FF63BE7B"/>
      </colorScale>
    </cfRule>
  </conditionalFormatting>
  <pageMargins left="0.51181102362204722" right="0.51181102362204722" top="0.78740157480314965" bottom="0.78740157480314965" header="0.31496062992125984" footer="0.31496062992125984"/>
  <pageSetup paperSize="9"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17</vt:i4>
      </vt:variant>
      <vt:variant>
        <vt:lpstr>Gráficos</vt:lpstr>
      </vt:variant>
      <vt:variant>
        <vt:i4>1</vt:i4>
      </vt:variant>
      <vt:variant>
        <vt:lpstr>Intervalos Nomeados</vt:lpstr>
      </vt:variant>
      <vt:variant>
        <vt:i4>1</vt:i4>
      </vt:variant>
    </vt:vector>
  </HeadingPairs>
  <TitlesOfParts>
    <vt:vector size="19" baseType="lpstr">
      <vt:lpstr>Menu</vt:lpstr>
      <vt:lpstr>OrçamentoVenda.</vt:lpstr>
      <vt:lpstr>Plan1</vt:lpstr>
      <vt:lpstr>Controle</vt:lpstr>
      <vt:lpstr>Gráficos</vt:lpstr>
      <vt:lpstr>Fundações</vt:lpstr>
      <vt:lpstr>Estrutura</vt:lpstr>
      <vt:lpstr>AlvenariaEsquadrias</vt:lpstr>
      <vt:lpstr>QuantitativoInt.</vt:lpstr>
      <vt:lpstr>QuantitativoExt.</vt:lpstr>
      <vt:lpstr>Elétrica</vt:lpstr>
      <vt:lpstr>Hidráulica</vt:lpstr>
      <vt:lpstr>Telhado</vt:lpstr>
      <vt:lpstr>Serviçosgerais</vt:lpstr>
      <vt:lpstr>Composiçãodecusto</vt:lpstr>
      <vt:lpstr>Alvenaria</vt:lpstr>
      <vt:lpstr>Plan2</vt:lpstr>
      <vt:lpstr>Gráf1</vt:lpstr>
      <vt:lpstr>Controle!Area_de_impressao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2023-11-28T19:08:49Z</dcterms:modified>
  <cp:category/>
  <cp:contentStatus/>
</cp:coreProperties>
</file>