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le\Desktop\Giovanni\git\Archivos_publicos\"/>
    </mc:Choice>
  </mc:AlternateContent>
  <xr:revisionPtr revIDLastSave="0" documentId="13_ncr:1_{D494EDF8-0643-4C33-8D1F-3841718E4DD4}" xr6:coauthVersionLast="47" xr6:coauthVersionMax="47" xr10:uidLastSave="{00000000-0000-0000-0000-000000000000}"/>
  <bookViews>
    <workbookView xWindow="-120" yWindow="-120" windowWidth="20730" windowHeight="11160" xr2:uid="{D9983384-8BAA-40C3-B0EE-05C3381FFA08}"/>
  </bookViews>
  <sheets>
    <sheet name="Personajes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7" i="2" l="1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5" i="2"/>
  <c r="C204" i="2"/>
  <c r="C203" i="2"/>
  <c r="C198" i="2"/>
  <c r="C202" i="2"/>
  <c r="C201" i="2"/>
  <c r="C200" i="2"/>
  <c r="C199" i="2"/>
  <c r="C206" i="2"/>
  <c r="C188" i="2"/>
  <c r="C194" i="2"/>
  <c r="C195" i="2"/>
  <c r="C189" i="2"/>
  <c r="C177" i="2"/>
  <c r="C184" i="2"/>
  <c r="C183" i="2"/>
  <c r="C186" i="2"/>
  <c r="C185" i="2"/>
  <c r="C178" i="2"/>
  <c r="C175" i="2"/>
  <c r="C174" i="2"/>
  <c r="C173" i="2"/>
  <c r="C172" i="2"/>
  <c r="C171" i="2"/>
  <c r="C170" i="2"/>
  <c r="C162" i="2"/>
  <c r="C157" i="2"/>
  <c r="C156" i="2"/>
  <c r="C155" i="2"/>
  <c r="C160" i="2"/>
  <c r="C159" i="2"/>
  <c r="C158" i="2"/>
  <c r="C147" i="2"/>
  <c r="C142" i="2"/>
  <c r="C145" i="2"/>
  <c r="C141" i="2"/>
  <c r="C144" i="2"/>
  <c r="C140" i="2"/>
  <c r="C143" i="2"/>
  <c r="C132" i="2"/>
  <c r="C120" i="2"/>
  <c r="C128" i="2"/>
  <c r="C130" i="2"/>
  <c r="C127" i="2"/>
  <c r="C129" i="2"/>
  <c r="C121" i="2"/>
  <c r="C99" i="2"/>
  <c r="C109" i="2"/>
  <c r="C116" i="2"/>
  <c r="C115" i="2"/>
  <c r="C118" i="2"/>
  <c r="C117" i="2"/>
  <c r="C110" i="2"/>
  <c r="C98" i="2"/>
  <c r="C105" i="2"/>
  <c r="C107" i="2"/>
  <c r="C104" i="2"/>
  <c r="C106" i="2"/>
  <c r="C93" i="2"/>
  <c r="C92" i="2"/>
  <c r="C91" i="2"/>
  <c r="C96" i="2"/>
  <c r="C95" i="2"/>
  <c r="C90" i="2"/>
  <c r="C83" i="2"/>
  <c r="C34" i="2"/>
  <c r="C72" i="2"/>
  <c r="C79" i="2"/>
  <c r="C81" i="2"/>
  <c r="C78" i="2"/>
  <c r="C80" i="2"/>
  <c r="C73" i="2"/>
  <c r="C60" i="2"/>
  <c r="C68" i="2"/>
  <c r="C70" i="2"/>
  <c r="C67" i="2"/>
  <c r="C69" i="2"/>
  <c r="C61" i="2"/>
  <c r="C49" i="2"/>
  <c r="C55" i="2"/>
  <c r="C58" i="2"/>
  <c r="C57" i="2"/>
  <c r="C56" i="2"/>
  <c r="C51" i="2"/>
  <c r="C50" i="2"/>
  <c r="C24" i="2"/>
  <c r="C44" i="2"/>
  <c r="C47" i="2"/>
  <c r="C43" i="2"/>
  <c r="C46" i="2"/>
  <c r="C42" i="2"/>
  <c r="C29" i="2"/>
  <c r="C32" i="2"/>
  <c r="C31" i="2"/>
  <c r="C30" i="2"/>
  <c r="C13" i="2"/>
  <c r="C19" i="2"/>
  <c r="C22" i="2"/>
  <c r="C21" i="2"/>
  <c r="C20" i="2"/>
  <c r="C14" i="2"/>
  <c r="C3" i="2"/>
  <c r="C12" i="2"/>
  <c r="C8" i="2"/>
  <c r="C10" i="2"/>
  <c r="C4" i="1"/>
  <c r="C3" i="1"/>
  <c r="C8" i="1"/>
</calcChain>
</file>

<file path=xl/sharedStrings.xml><?xml version="1.0" encoding="utf-8"?>
<sst xmlns="http://schemas.openxmlformats.org/spreadsheetml/2006/main" count="272" uniqueCount="147">
  <si>
    <t>Material</t>
  </si>
  <si>
    <t>Cantidad</t>
  </si>
  <si>
    <t>Días de farmeo</t>
  </si>
  <si>
    <t>Resina</t>
  </si>
  <si>
    <t>Donde conseguir</t>
  </si>
  <si>
    <t>Semilla de fuego eterno</t>
  </si>
  <si>
    <t>Diario</t>
  </si>
  <si>
    <t>Regisvid Pyro</t>
  </si>
  <si>
    <t>Ingenio del héroe</t>
  </si>
  <si>
    <t>Flor de revelación</t>
  </si>
  <si>
    <t>Mora</t>
  </si>
  <si>
    <t>Diluc</t>
  </si>
  <si>
    <t>Ágata agnitus</t>
  </si>
  <si>
    <t>Lucetta</t>
  </si>
  <si>
    <t>Insignia de oficial</t>
  </si>
  <si>
    <t>Guía de la resistencia</t>
  </si>
  <si>
    <t>Filosofía de la resistencia</t>
  </si>
  <si>
    <t>Insignia de sargento</t>
  </si>
  <si>
    <t>Pluma de Stormterror</t>
  </si>
  <si>
    <t>Xingchiu</t>
  </si>
  <si>
    <t>Trozo de lazurita varunada</t>
  </si>
  <si>
    <t>Lazurita varunada</t>
  </si>
  <si>
    <t>Corazón purificador</t>
  </si>
  <si>
    <t>Flor de seda</t>
  </si>
  <si>
    <t>Máscara amenazante</t>
  </si>
  <si>
    <t>Guía del oro</t>
  </si>
  <si>
    <t>Máscara sucia</t>
  </si>
  <si>
    <t>Filosofía del oro</t>
  </si>
  <si>
    <t>Cola de Boreas</t>
  </si>
  <si>
    <t>Bennett</t>
  </si>
  <si>
    <t>Margarita voladora</t>
  </si>
  <si>
    <t>Insignia de cuervo dorada</t>
  </si>
  <si>
    <t>Insignia de cuervo plateada</t>
  </si>
  <si>
    <t>Zhongli</t>
  </si>
  <si>
    <t>Pedacito de topacio prithiva</t>
  </si>
  <si>
    <t>Fragmento de topacio prithiva</t>
  </si>
  <si>
    <t>Trozo de topacio prithiva</t>
  </si>
  <si>
    <t>Topacio prithiva</t>
  </si>
  <si>
    <t>Cor lapis</t>
  </si>
  <si>
    <t>Pilar de basalto</t>
  </si>
  <si>
    <t>Condensado de Slime</t>
  </si>
  <si>
    <t>Babas de Slime</t>
  </si>
  <si>
    <t>Esencia de Slime</t>
  </si>
  <si>
    <t>Enseñanzas del oro</t>
  </si>
  <si>
    <t>Cuerno de Monoceros Caeli</t>
  </si>
  <si>
    <t>Shogun Raiden</t>
  </si>
  <si>
    <t>Trozo de amatista vajrada</t>
  </si>
  <si>
    <t>Amatista vajrada</t>
  </si>
  <si>
    <t>Abalorio de la tempestad</t>
  </si>
  <si>
    <t>Fruto amakumo</t>
  </si>
  <si>
    <t>Guardamano célebre</t>
  </si>
  <si>
    <t>Guía de la luz</t>
  </si>
  <si>
    <t>Guardamano gemelo</t>
  </si>
  <si>
    <t>Filosofía de la luz</t>
  </si>
  <si>
    <t>Momento del derretimiento</t>
  </si>
  <si>
    <t>Kujou Sara</t>
  </si>
  <si>
    <t>Fragmento de amatista vajrada</t>
  </si>
  <si>
    <t>Dendrobio</t>
  </si>
  <si>
    <t>Guía de la elegancia</t>
  </si>
  <si>
    <t>Filosofía de la elegancia</t>
  </si>
  <si>
    <t>Corazón de las cenizas</t>
  </si>
  <si>
    <t>Trozo de ágata agnitus</t>
  </si>
  <si>
    <t>Chile de Jueyun</t>
  </si>
  <si>
    <t>Guía del esfuerzo</t>
  </si>
  <si>
    <t>Filosofía del esfuerzo</t>
  </si>
  <si>
    <t>Garra de Stormterror</t>
  </si>
  <si>
    <t>Xiangling</t>
  </si>
  <si>
    <t>Pedacito de turquesa vayuda</t>
  </si>
  <si>
    <t>Fragmento de turquesa vayuda</t>
  </si>
  <si>
    <t>Trozo de turquesa vayuda</t>
  </si>
  <si>
    <t>Turquesa vayuda</t>
  </si>
  <si>
    <t>Hongo marino</t>
  </si>
  <si>
    <t>Engranaje Oni</t>
  </si>
  <si>
    <t>Insignia de cuervo de bronce</t>
  </si>
  <si>
    <t>Enseñanzas del esfuerzo</t>
  </si>
  <si>
    <t>Escama dorada</t>
  </si>
  <si>
    <t>Kaedehara Kazuha</t>
  </si>
  <si>
    <t>Perla abrasante</t>
  </si>
  <si>
    <t>Percibetormentas</t>
  </si>
  <si>
    <t>Pergamino hechizado</t>
  </si>
  <si>
    <t>Pergamino maldito</t>
  </si>
  <si>
    <t>Guía de la transitoriedad</t>
  </si>
  <si>
    <t>Filosofía de la transitoriedad</t>
  </si>
  <si>
    <t>Corona del rey dragón</t>
  </si>
  <si>
    <t>Yoimiya</t>
  </si>
  <si>
    <t>Jade noctilucoso</t>
  </si>
  <si>
    <t>Prisma del relámpago</t>
  </si>
  <si>
    <t>Suspiro de Stormterror</t>
  </si>
  <si>
    <t>Beidou</t>
  </si>
  <si>
    <t>Flecha afilada</t>
  </si>
  <si>
    <t>Flecha veterana</t>
  </si>
  <si>
    <t>Guía de la poesía</t>
  </si>
  <si>
    <t>Filosofía de la poesía</t>
  </si>
  <si>
    <t>Alma de Boreas</t>
  </si>
  <si>
    <t>Fischl</t>
  </si>
  <si>
    <t>Semilla de diente de león</t>
  </si>
  <si>
    <t>Semilla de huracán</t>
  </si>
  <si>
    <t>Máscara dañana</t>
  </si>
  <si>
    <t>Enseñanzas de la resistencia</t>
  </si>
  <si>
    <t>Jean</t>
  </si>
  <si>
    <t>Pedacito de jade shivada</t>
  </si>
  <si>
    <t>Fragmento de jade shivada</t>
  </si>
  <si>
    <t>Trozo de jade shivada</t>
  </si>
  <si>
    <t>Jade shivada</t>
  </si>
  <si>
    <t>Flor chingxin</t>
  </si>
  <si>
    <t>Núcleo de escarcha</t>
  </si>
  <si>
    <t>Néctar de Megaflora</t>
  </si>
  <si>
    <t>Néctar brillante</t>
  </si>
  <si>
    <t>Néctar energético</t>
  </si>
  <si>
    <t>Sombra del guerrero</t>
  </si>
  <si>
    <t>Ganyu</t>
  </si>
  <si>
    <t>Pedacito de lazurita varunada</t>
  </si>
  <si>
    <t>Fragmento de lazurita varunada</t>
  </si>
  <si>
    <t>Seta filanemo</t>
  </si>
  <si>
    <t>Anillo de Boreas</t>
  </si>
  <si>
    <t>Mona</t>
  </si>
  <si>
    <t>Lirio cala</t>
  </si>
  <si>
    <t>Guía de la libertad</t>
  </si>
  <si>
    <t>Filosofía de la libertad</t>
  </si>
  <si>
    <t>Fragmento de espada de Legado del mal</t>
  </si>
  <si>
    <t>Diona</t>
  </si>
  <si>
    <t>Cecilia</t>
  </si>
  <si>
    <t>Venti</t>
  </si>
  <si>
    <t>Filosofía de la prosperidad</t>
  </si>
  <si>
    <t>Corona de la sabiduría</t>
  </si>
  <si>
    <t>Astrid</t>
  </si>
  <si>
    <t>Hoja Afilada Celestial</t>
  </si>
  <si>
    <t>Lápida del Lobo</t>
  </si>
  <si>
    <t>Espada de Sacrificio</t>
  </si>
  <si>
    <t>Báculo de Homa</t>
  </si>
  <si>
    <t>Luz del Segador</t>
  </si>
  <si>
    <t>Alas Celestiales</t>
  </si>
  <si>
    <t>La Captura</t>
  </si>
  <si>
    <t>Juramento por la Libertad</t>
  </si>
  <si>
    <t>Espina de Hierro</t>
  </si>
  <si>
    <t>Agitador del Relámpago</t>
  </si>
  <si>
    <t>Herrumbre</t>
  </si>
  <si>
    <t>Médula de la Serpiente Marina</t>
  </si>
  <si>
    <t>Último Acorde</t>
  </si>
  <si>
    <t>Aquila Favonia</t>
  </si>
  <si>
    <t>Prototipo Rencor</t>
  </si>
  <si>
    <t>Arco de Amos</t>
  </si>
  <si>
    <t>Sinfonía de los Merodeadores</t>
  </si>
  <si>
    <t>Arco del Sacrificio</t>
  </si>
  <si>
    <t>Elegía del Fin</t>
  </si>
  <si>
    <t>Oda a las Flores de Viento</t>
  </si>
  <si>
    <t>Rugido de León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</si>
</sst>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6AD05-E9D7-4C6A-B33A-AF035FA29362}">
  <dimension ref="B3:E223"/>
  <sheetViews>
    <sheetView tabSelected="1" topLeftCell="A198" workbookViewId="0">
      <selection activeCell="E210" sqref="E210"/>
    </sheetView>
  </sheetViews>
  <sheetFormatPr baseColWidth="10" defaultRowHeight="15" x14ac:dyDescent="0.25"/>
  <cols>
    <col min="2" max="2" width="37.140625" bestFit="1" customWidth="1"/>
    <col min="3" max="3" width="9" bestFit="1" customWidth="1"/>
    <col min="4" max="4" width="11.42578125" customWidth="1"/>
    <col min="5" max="5" width="20.140625" bestFit="1" customWidth="1"/>
  </cols>
  <sheetData>
    <row r="3" spans="2:5" x14ac:dyDescent="0.25">
      <c r="B3" t="s">
        <v>10</v>
      </c>
      <c r="C3">
        <f>804600+37500+(120000+260000+450000)*3</f>
        <v>3332100</v>
      </c>
      <c r="D3" s="1" t="s">
        <v>11</v>
      </c>
    </row>
    <row r="4" spans="2:5" x14ac:dyDescent="0.25">
      <c r="B4" t="s">
        <v>8</v>
      </c>
      <c r="C4">
        <v>192</v>
      </c>
      <c r="D4" s="1"/>
    </row>
    <row r="5" spans="2:5" x14ac:dyDescent="0.25">
      <c r="B5" t="s">
        <v>12</v>
      </c>
      <c r="C5">
        <v>6</v>
      </c>
      <c r="D5" s="1"/>
    </row>
    <row r="6" spans="2:5" x14ac:dyDescent="0.25">
      <c r="B6" t="s">
        <v>5</v>
      </c>
      <c r="C6">
        <v>20</v>
      </c>
      <c r="D6" s="1"/>
    </row>
    <row r="7" spans="2:5" x14ac:dyDescent="0.25">
      <c r="B7" t="s">
        <v>13</v>
      </c>
      <c r="C7">
        <v>60</v>
      </c>
      <c r="D7" s="1"/>
      <c r="E7" t="s">
        <v>127</v>
      </c>
    </row>
    <row r="8" spans="2:5" x14ac:dyDescent="0.25">
      <c r="B8" t="s">
        <v>14</v>
      </c>
      <c r="C8">
        <f>24+19*3</f>
        <v>81</v>
      </c>
      <c r="D8" s="1"/>
    </row>
    <row r="9" spans="2:5" x14ac:dyDescent="0.25">
      <c r="B9" t="s">
        <v>15</v>
      </c>
      <c r="C9">
        <v>9</v>
      </c>
      <c r="D9" s="1"/>
    </row>
    <row r="10" spans="2:5" x14ac:dyDescent="0.25">
      <c r="B10" t="s">
        <v>16</v>
      </c>
      <c r="C10">
        <f>22*3</f>
        <v>66</v>
      </c>
      <c r="D10" s="1"/>
    </row>
    <row r="11" spans="2:5" x14ac:dyDescent="0.25">
      <c r="B11" t="s">
        <v>17</v>
      </c>
      <c r="C11">
        <v>9</v>
      </c>
      <c r="D11" s="1"/>
    </row>
    <row r="12" spans="2:5" x14ac:dyDescent="0.25">
      <c r="B12" t="s">
        <v>18</v>
      </c>
      <c r="C12">
        <f>4*3</f>
        <v>12</v>
      </c>
      <c r="D12" s="1"/>
    </row>
    <row r="13" spans="2:5" x14ac:dyDescent="0.25">
      <c r="B13" t="s">
        <v>10</v>
      </c>
      <c r="C13">
        <f>422200+804600+30000+(37500+120000+260000+450000)*3</f>
        <v>3859300</v>
      </c>
      <c r="D13" s="1" t="s">
        <v>19</v>
      </c>
    </row>
    <row r="14" spans="2:5" x14ac:dyDescent="0.25">
      <c r="B14" t="s">
        <v>8</v>
      </c>
      <c r="C14">
        <f>81+192</f>
        <v>273</v>
      </c>
      <c r="D14" s="1"/>
    </row>
    <row r="15" spans="2:5" x14ac:dyDescent="0.25">
      <c r="B15" t="s">
        <v>20</v>
      </c>
      <c r="C15">
        <v>6</v>
      </c>
      <c r="D15" s="1"/>
    </row>
    <row r="16" spans="2:5" x14ac:dyDescent="0.25">
      <c r="B16" t="s">
        <v>21</v>
      </c>
      <c r="C16">
        <v>6</v>
      </c>
      <c r="D16" s="1"/>
    </row>
    <row r="17" spans="2:5" x14ac:dyDescent="0.25">
      <c r="B17" t="s">
        <v>22</v>
      </c>
      <c r="C17">
        <v>32</v>
      </c>
      <c r="D17" s="1"/>
    </row>
    <row r="18" spans="2:5" x14ac:dyDescent="0.25">
      <c r="B18" t="s">
        <v>23</v>
      </c>
      <c r="C18">
        <v>105</v>
      </c>
      <c r="D18" s="1"/>
      <c r="E18" t="s">
        <v>128</v>
      </c>
    </row>
    <row r="19" spans="2:5" x14ac:dyDescent="0.25">
      <c r="B19" t="s">
        <v>24</v>
      </c>
      <c r="C19">
        <f>36+19*3</f>
        <v>93</v>
      </c>
      <c r="D19" s="1"/>
    </row>
    <row r="20" spans="2:5" x14ac:dyDescent="0.25">
      <c r="B20" t="s">
        <v>25</v>
      </c>
      <c r="C20">
        <f>6+9*3</f>
        <v>33</v>
      </c>
      <c r="D20" s="1"/>
    </row>
    <row r="21" spans="2:5" x14ac:dyDescent="0.25">
      <c r="B21" t="s">
        <v>26</v>
      </c>
      <c r="C21">
        <f>6+9*3</f>
        <v>33</v>
      </c>
      <c r="D21" s="1"/>
    </row>
    <row r="22" spans="2:5" x14ac:dyDescent="0.25">
      <c r="B22" t="s">
        <v>27</v>
      </c>
      <c r="C22">
        <f>22*3</f>
        <v>66</v>
      </c>
      <c r="D22" s="1"/>
    </row>
    <row r="23" spans="2:5" x14ac:dyDescent="0.25">
      <c r="B23" t="s">
        <v>28</v>
      </c>
      <c r="C23">
        <v>12</v>
      </c>
      <c r="D23" s="1"/>
    </row>
    <row r="24" spans="2:5" x14ac:dyDescent="0.25">
      <c r="B24" t="s">
        <v>10</v>
      </c>
      <c r="C24">
        <f>804600+(37500+120000+260000+450000)*3</f>
        <v>3407100</v>
      </c>
      <c r="D24" s="1" t="s">
        <v>29</v>
      </c>
    </row>
    <row r="25" spans="2:5" x14ac:dyDescent="0.25">
      <c r="B25" t="s">
        <v>8</v>
      </c>
      <c r="C25">
        <v>192</v>
      </c>
      <c r="D25" s="1"/>
    </row>
    <row r="26" spans="2:5" x14ac:dyDescent="0.25">
      <c r="B26" t="s">
        <v>12</v>
      </c>
      <c r="C26">
        <v>6</v>
      </c>
      <c r="D26" s="1"/>
    </row>
    <row r="27" spans="2:5" x14ac:dyDescent="0.25">
      <c r="B27" t="s">
        <v>5</v>
      </c>
      <c r="C27">
        <v>20</v>
      </c>
      <c r="D27" s="1"/>
    </row>
    <row r="28" spans="2:5" x14ac:dyDescent="0.25">
      <c r="B28" t="s">
        <v>30</v>
      </c>
      <c r="C28">
        <v>60</v>
      </c>
      <c r="D28" s="1"/>
      <c r="E28" t="s">
        <v>126</v>
      </c>
    </row>
    <row r="29" spans="2:5" x14ac:dyDescent="0.25">
      <c r="B29" t="s">
        <v>31</v>
      </c>
      <c r="C29">
        <f>24+19*3</f>
        <v>81</v>
      </c>
      <c r="D29" s="1"/>
    </row>
    <row r="30" spans="2:5" x14ac:dyDescent="0.25">
      <c r="B30" t="s">
        <v>15</v>
      </c>
      <c r="C30">
        <f>9*3</f>
        <v>27</v>
      </c>
      <c r="D30" s="1"/>
    </row>
    <row r="31" spans="2:5" x14ac:dyDescent="0.25">
      <c r="B31" t="s">
        <v>32</v>
      </c>
      <c r="C31">
        <f>9*3</f>
        <v>27</v>
      </c>
      <c r="D31" s="1"/>
    </row>
    <row r="32" spans="2:5" x14ac:dyDescent="0.25">
      <c r="B32" t="s">
        <v>16</v>
      </c>
      <c r="C32">
        <f>22*3</f>
        <v>66</v>
      </c>
      <c r="D32" s="1"/>
    </row>
    <row r="33" spans="2:5" x14ac:dyDescent="0.25">
      <c r="B33" t="s">
        <v>18</v>
      </c>
      <c r="C33">
        <v>12</v>
      </c>
      <c r="D33" s="1"/>
    </row>
    <row r="34" spans="2:5" x14ac:dyDescent="0.25">
      <c r="B34" t="s">
        <v>10</v>
      </c>
      <c r="C34">
        <f>2092200+(12500+17500+25000+30000+37500+120000+260000+450000)*3</f>
        <v>4949700</v>
      </c>
      <c r="D34" s="1" t="s">
        <v>33</v>
      </c>
    </row>
    <row r="35" spans="2:5" x14ac:dyDescent="0.25">
      <c r="B35" t="s">
        <v>8</v>
      </c>
      <c r="C35">
        <v>450</v>
      </c>
      <c r="D35" s="1"/>
    </row>
    <row r="36" spans="2:5" x14ac:dyDescent="0.25">
      <c r="B36" t="s">
        <v>34</v>
      </c>
      <c r="C36">
        <v>1</v>
      </c>
      <c r="D36" s="1"/>
    </row>
    <row r="37" spans="2:5" x14ac:dyDescent="0.25">
      <c r="B37" t="s">
        <v>35</v>
      </c>
      <c r="C37">
        <v>9</v>
      </c>
      <c r="D37" s="1"/>
    </row>
    <row r="38" spans="2:5" x14ac:dyDescent="0.25">
      <c r="B38" t="s">
        <v>36</v>
      </c>
      <c r="C38">
        <v>9</v>
      </c>
      <c r="D38" s="1"/>
    </row>
    <row r="39" spans="2:5" x14ac:dyDescent="0.25">
      <c r="B39" t="s">
        <v>37</v>
      </c>
      <c r="C39">
        <v>6</v>
      </c>
      <c r="D39" s="1"/>
    </row>
    <row r="40" spans="2:5" x14ac:dyDescent="0.25">
      <c r="B40" t="s">
        <v>38</v>
      </c>
      <c r="C40">
        <v>168</v>
      </c>
      <c r="D40" s="1"/>
    </row>
    <row r="41" spans="2:5" x14ac:dyDescent="0.25">
      <c r="B41" t="s">
        <v>39</v>
      </c>
      <c r="C41">
        <v>46</v>
      </c>
      <c r="D41" s="1"/>
      <c r="E41" t="s">
        <v>129</v>
      </c>
    </row>
    <row r="42" spans="2:5" x14ac:dyDescent="0.25">
      <c r="B42" t="s">
        <v>40</v>
      </c>
      <c r="C42">
        <f>18+18</f>
        <v>36</v>
      </c>
      <c r="D42" s="1"/>
    </row>
    <row r="43" spans="2:5" x14ac:dyDescent="0.25">
      <c r="B43" t="s">
        <v>41</v>
      </c>
      <c r="C43">
        <f>30+22*3</f>
        <v>96</v>
      </c>
      <c r="D43" s="1"/>
    </row>
    <row r="44" spans="2:5" x14ac:dyDescent="0.25">
      <c r="B44" t="s">
        <v>42</v>
      </c>
      <c r="C44">
        <f>36+19*3</f>
        <v>93</v>
      </c>
      <c r="D44" s="1"/>
    </row>
    <row r="45" spans="2:5" x14ac:dyDescent="0.25">
      <c r="B45" t="s">
        <v>43</v>
      </c>
      <c r="C45">
        <v>9</v>
      </c>
      <c r="D45" s="1"/>
    </row>
    <row r="46" spans="2:5" x14ac:dyDescent="0.25">
      <c r="B46" t="s">
        <v>25</v>
      </c>
      <c r="C46">
        <f>21*3</f>
        <v>63</v>
      </c>
      <c r="D46" s="1"/>
    </row>
    <row r="47" spans="2:5" x14ac:dyDescent="0.25">
      <c r="B47" t="s">
        <v>27</v>
      </c>
      <c r="C47">
        <f>22*3</f>
        <v>66</v>
      </c>
      <c r="D47" s="1"/>
    </row>
    <row r="48" spans="2:5" x14ac:dyDescent="0.25">
      <c r="B48" t="s">
        <v>44</v>
      </c>
      <c r="C48">
        <v>12</v>
      </c>
      <c r="D48" s="1"/>
    </row>
    <row r="49" spans="2:5" x14ac:dyDescent="0.25">
      <c r="B49" t="s">
        <v>10</v>
      </c>
      <c r="C49">
        <f>422200+804600+30000*2+(37500+120000+260000+450000)*3</f>
        <v>3889300</v>
      </c>
      <c r="D49" s="1" t="s">
        <v>45</v>
      </c>
    </row>
    <row r="50" spans="2:5" x14ac:dyDescent="0.25">
      <c r="B50" t="s">
        <v>8</v>
      </c>
      <c r="C50">
        <f>81+192</f>
        <v>273</v>
      </c>
      <c r="D50" s="1"/>
    </row>
    <row r="51" spans="2:5" x14ac:dyDescent="0.25">
      <c r="B51" t="s">
        <v>46</v>
      </c>
      <c r="C51">
        <f>6</f>
        <v>6</v>
      </c>
      <c r="D51" s="1"/>
    </row>
    <row r="52" spans="2:5" x14ac:dyDescent="0.25">
      <c r="B52" t="s">
        <v>47</v>
      </c>
      <c r="C52">
        <v>6</v>
      </c>
      <c r="D52" s="1"/>
    </row>
    <row r="53" spans="2:5" x14ac:dyDescent="0.25">
      <c r="B53" t="s">
        <v>48</v>
      </c>
      <c r="C53">
        <v>32</v>
      </c>
      <c r="D53" s="1"/>
    </row>
    <row r="54" spans="2:5" x14ac:dyDescent="0.25">
      <c r="B54" t="s">
        <v>49</v>
      </c>
      <c r="C54">
        <v>105</v>
      </c>
      <c r="D54" s="1"/>
      <c r="E54" t="s">
        <v>130</v>
      </c>
    </row>
    <row r="55" spans="2:5" x14ac:dyDescent="0.25">
      <c r="B55" t="s">
        <v>50</v>
      </c>
      <c r="C55">
        <f>36+19*3</f>
        <v>93</v>
      </c>
      <c r="D55" s="1"/>
    </row>
    <row r="56" spans="2:5" x14ac:dyDescent="0.25">
      <c r="B56" t="s">
        <v>51</v>
      </c>
      <c r="C56">
        <f>12+9*3</f>
        <v>39</v>
      </c>
      <c r="D56" s="1"/>
    </row>
    <row r="57" spans="2:5" x14ac:dyDescent="0.25">
      <c r="B57" t="s">
        <v>52</v>
      </c>
      <c r="C57">
        <f>12+9*3</f>
        <v>39</v>
      </c>
      <c r="D57" s="1"/>
    </row>
    <row r="58" spans="2:5" x14ac:dyDescent="0.25">
      <c r="B58" t="s">
        <v>53</v>
      </c>
      <c r="C58">
        <f>22*3</f>
        <v>66</v>
      </c>
      <c r="D58" s="1"/>
    </row>
    <row r="59" spans="2:5" x14ac:dyDescent="0.25">
      <c r="B59" t="s">
        <v>54</v>
      </c>
      <c r="C59">
        <v>12</v>
      </c>
      <c r="D59" s="1"/>
    </row>
    <row r="60" spans="2:5" x14ac:dyDescent="0.25">
      <c r="B60" t="s">
        <v>10</v>
      </c>
      <c r="C60">
        <f>230800+319000+422200+804600+(17500+25000+30000+37500+120000+260000+450000)*3</f>
        <v>4596600</v>
      </c>
      <c r="D60" s="1" t="s">
        <v>55</v>
      </c>
    </row>
    <row r="61" spans="2:5" x14ac:dyDescent="0.25">
      <c r="B61" t="s">
        <v>8</v>
      </c>
      <c r="C61">
        <f>43+60+81+192</f>
        <v>376</v>
      </c>
      <c r="D61" s="1"/>
    </row>
    <row r="62" spans="2:5" x14ac:dyDescent="0.25">
      <c r="B62" t="s">
        <v>56</v>
      </c>
      <c r="C62">
        <v>6</v>
      </c>
      <c r="D62" s="1"/>
    </row>
    <row r="63" spans="2:5" x14ac:dyDescent="0.25">
      <c r="B63" t="s">
        <v>46</v>
      </c>
      <c r="C63">
        <v>9</v>
      </c>
      <c r="D63" s="1"/>
    </row>
    <row r="64" spans="2:5" x14ac:dyDescent="0.25">
      <c r="B64" t="s">
        <v>47</v>
      </c>
      <c r="C64">
        <v>6</v>
      </c>
      <c r="D64" s="1"/>
    </row>
    <row r="65" spans="2:5" x14ac:dyDescent="0.25">
      <c r="B65" t="s">
        <v>48</v>
      </c>
      <c r="C65">
        <v>44</v>
      </c>
      <c r="D65" s="1"/>
    </row>
    <row r="66" spans="2:5" x14ac:dyDescent="0.25">
      <c r="B66" t="s">
        <v>57</v>
      </c>
      <c r="C66">
        <v>155</v>
      </c>
      <c r="D66" s="1"/>
      <c r="E66" t="s">
        <v>131</v>
      </c>
    </row>
    <row r="67" spans="2:5" x14ac:dyDescent="0.25">
      <c r="B67" t="s">
        <v>26</v>
      </c>
      <c r="C67">
        <f>30+66</f>
        <v>96</v>
      </c>
      <c r="D67" s="1"/>
    </row>
    <row r="68" spans="2:5" x14ac:dyDescent="0.25">
      <c r="B68" t="s">
        <v>24</v>
      </c>
      <c r="C68">
        <f>36+19*3</f>
        <v>93</v>
      </c>
      <c r="D68" s="1"/>
    </row>
    <row r="69" spans="2:5" x14ac:dyDescent="0.25">
      <c r="B69" t="s">
        <v>58</v>
      </c>
      <c r="C69">
        <f>21*3</f>
        <v>63</v>
      </c>
      <c r="D69" s="1"/>
    </row>
    <row r="70" spans="2:5" x14ac:dyDescent="0.25">
      <c r="B70" t="s">
        <v>59</v>
      </c>
      <c r="C70">
        <f>22*3</f>
        <v>66</v>
      </c>
      <c r="D70" s="1"/>
    </row>
    <row r="71" spans="2:5" x14ac:dyDescent="0.25">
      <c r="B71" t="s">
        <v>60</v>
      </c>
      <c r="C71">
        <v>12</v>
      </c>
      <c r="D71" s="1"/>
    </row>
    <row r="72" spans="2:5" x14ac:dyDescent="0.25">
      <c r="B72" t="s">
        <v>10</v>
      </c>
      <c r="C72">
        <f>319000+422200+804600+17500+(25000+30000+37500+120000+260000+450000)*3</f>
        <v>4330800</v>
      </c>
      <c r="D72" s="1" t="s">
        <v>66</v>
      </c>
    </row>
    <row r="73" spans="2:5" x14ac:dyDescent="0.25">
      <c r="B73" t="s">
        <v>8</v>
      </c>
      <c r="C73">
        <f>60+81+192</f>
        <v>333</v>
      </c>
      <c r="D73" s="1"/>
    </row>
    <row r="74" spans="2:5" x14ac:dyDescent="0.25">
      <c r="B74" t="s">
        <v>61</v>
      </c>
      <c r="C74">
        <v>9</v>
      </c>
      <c r="D74" s="1"/>
    </row>
    <row r="75" spans="2:5" x14ac:dyDescent="0.25">
      <c r="B75" t="s">
        <v>12</v>
      </c>
      <c r="C75">
        <v>6</v>
      </c>
      <c r="D75" s="1"/>
    </row>
    <row r="76" spans="2:5" x14ac:dyDescent="0.25">
      <c r="B76" t="s">
        <v>5</v>
      </c>
      <c r="C76">
        <v>40</v>
      </c>
      <c r="D76" s="1"/>
    </row>
    <row r="77" spans="2:5" x14ac:dyDescent="0.25">
      <c r="B77" t="s">
        <v>62</v>
      </c>
      <c r="C77">
        <v>135</v>
      </c>
      <c r="D77" s="1"/>
      <c r="E77" t="s">
        <v>132</v>
      </c>
    </row>
    <row r="78" spans="2:5" x14ac:dyDescent="0.25">
      <c r="B78" t="s">
        <v>41</v>
      </c>
      <c r="C78">
        <f>18+3+19*3</f>
        <v>78</v>
      </c>
      <c r="D78" s="1"/>
    </row>
    <row r="79" spans="2:5" x14ac:dyDescent="0.25">
      <c r="B79" t="s">
        <v>42</v>
      </c>
      <c r="C79">
        <f>36+19*3</f>
        <v>93</v>
      </c>
      <c r="D79" s="1"/>
    </row>
    <row r="80" spans="2:5" x14ac:dyDescent="0.25">
      <c r="B80" t="s">
        <v>63</v>
      </c>
      <c r="C80">
        <f>2+19*3</f>
        <v>59</v>
      </c>
      <c r="D80" s="1"/>
    </row>
    <row r="81" spans="2:5" x14ac:dyDescent="0.25">
      <c r="B81" t="s">
        <v>64</v>
      </c>
      <c r="C81">
        <f>22*3</f>
        <v>66</v>
      </c>
      <c r="D81" s="1"/>
    </row>
    <row r="82" spans="2:5" x14ac:dyDescent="0.25">
      <c r="B82" t="s">
        <v>65</v>
      </c>
      <c r="C82">
        <v>12</v>
      </c>
      <c r="D82" s="1"/>
    </row>
    <row r="83" spans="2:5" x14ac:dyDescent="0.25">
      <c r="B83" t="s">
        <v>10</v>
      </c>
      <c r="C83">
        <f>2092200+(12500+17500+25000+30000+37500+120000+260000+450000)*3</f>
        <v>4949700</v>
      </c>
      <c r="D83" s="1" t="s">
        <v>76</v>
      </c>
    </row>
    <row r="84" spans="2:5" x14ac:dyDescent="0.25">
      <c r="B84" t="s">
        <v>8</v>
      </c>
      <c r="C84">
        <v>450</v>
      </c>
      <c r="D84" s="1"/>
    </row>
    <row r="85" spans="2:5" x14ac:dyDescent="0.25">
      <c r="B85" t="s">
        <v>67</v>
      </c>
      <c r="C85">
        <v>1</v>
      </c>
      <c r="D85" s="1"/>
    </row>
    <row r="86" spans="2:5" x14ac:dyDescent="0.25">
      <c r="B86" t="s">
        <v>68</v>
      </c>
      <c r="C86">
        <v>9</v>
      </c>
      <c r="D86" s="1"/>
    </row>
    <row r="87" spans="2:5" x14ac:dyDescent="0.25">
      <c r="B87" t="s">
        <v>69</v>
      </c>
      <c r="C87">
        <v>9</v>
      </c>
      <c r="D87" s="1"/>
    </row>
    <row r="88" spans="2:5" x14ac:dyDescent="0.25">
      <c r="B88" t="s">
        <v>70</v>
      </c>
      <c r="C88">
        <v>6</v>
      </c>
      <c r="D88" s="1"/>
      <c r="E88" t="s">
        <v>133</v>
      </c>
    </row>
    <row r="89" spans="2:5" x14ac:dyDescent="0.25">
      <c r="B89" t="s">
        <v>71</v>
      </c>
      <c r="C89">
        <v>168</v>
      </c>
      <c r="D89" s="1"/>
    </row>
    <row r="90" spans="2:5" x14ac:dyDescent="0.25">
      <c r="B90" t="s">
        <v>72</v>
      </c>
      <c r="C90">
        <f>46</f>
        <v>46</v>
      </c>
      <c r="D90" s="1"/>
      <c r="E90" t="s">
        <v>134</v>
      </c>
    </row>
    <row r="91" spans="2:5" x14ac:dyDescent="0.25">
      <c r="B91" t="s">
        <v>73</v>
      </c>
      <c r="C91">
        <f>18+6*3</f>
        <v>36</v>
      </c>
      <c r="D91" s="1"/>
    </row>
    <row r="92" spans="2:5" x14ac:dyDescent="0.25">
      <c r="B92" t="s">
        <v>32</v>
      </c>
      <c r="C92">
        <f>30+22*3</f>
        <v>96</v>
      </c>
      <c r="D92" s="1"/>
    </row>
    <row r="93" spans="2:5" x14ac:dyDescent="0.25">
      <c r="B93" t="s">
        <v>31</v>
      </c>
      <c r="C93">
        <f>36+19*3</f>
        <v>93</v>
      </c>
      <c r="D93" s="1"/>
    </row>
    <row r="94" spans="2:5" x14ac:dyDescent="0.25">
      <c r="B94" t="s">
        <v>74</v>
      </c>
      <c r="C94">
        <v>9</v>
      </c>
      <c r="D94" s="1"/>
    </row>
    <row r="95" spans="2:5" x14ac:dyDescent="0.25">
      <c r="B95" t="s">
        <v>63</v>
      </c>
      <c r="C95">
        <f>21*3</f>
        <v>63</v>
      </c>
      <c r="D95" s="1"/>
    </row>
    <row r="96" spans="2:5" x14ac:dyDescent="0.25">
      <c r="B96" t="s">
        <v>64</v>
      </c>
      <c r="C96">
        <f>22*3</f>
        <v>66</v>
      </c>
      <c r="D96" s="1"/>
    </row>
    <row r="97" spans="2:5" x14ac:dyDescent="0.25">
      <c r="B97" t="s">
        <v>75</v>
      </c>
      <c r="C97">
        <v>12</v>
      </c>
      <c r="D97" s="1"/>
    </row>
    <row r="98" spans="2:5" x14ac:dyDescent="0.25">
      <c r="B98" t="s">
        <v>10</v>
      </c>
      <c r="C98">
        <f>319000+422200+804600+(17500+25000+30000+37500+120000+260000+450000)*3</f>
        <v>4365800</v>
      </c>
      <c r="D98" s="1" t="s">
        <v>84</v>
      </c>
    </row>
    <row r="99" spans="2:5" x14ac:dyDescent="0.25">
      <c r="B99" t="s">
        <v>8</v>
      </c>
      <c r="C99">
        <f>60+81+192</f>
        <v>333</v>
      </c>
      <c r="D99" s="1"/>
    </row>
    <row r="100" spans="2:5" x14ac:dyDescent="0.25">
      <c r="B100" t="s">
        <v>61</v>
      </c>
      <c r="C100">
        <v>9</v>
      </c>
      <c r="D100" s="1"/>
    </row>
    <row r="101" spans="2:5" x14ac:dyDescent="0.25">
      <c r="B101" t="s">
        <v>12</v>
      </c>
      <c r="C101">
        <v>6</v>
      </c>
      <c r="D101" s="1"/>
      <c r="E101" t="s">
        <v>135</v>
      </c>
    </row>
    <row r="102" spans="2:5" x14ac:dyDescent="0.25">
      <c r="B102" t="s">
        <v>77</v>
      </c>
      <c r="C102">
        <v>40</v>
      </c>
      <c r="D102" s="1"/>
    </row>
    <row r="103" spans="2:5" x14ac:dyDescent="0.25">
      <c r="B103" t="s">
        <v>78</v>
      </c>
      <c r="C103">
        <v>135</v>
      </c>
      <c r="D103" s="1"/>
      <c r="E103" t="s">
        <v>136</v>
      </c>
    </row>
    <row r="104" spans="2:5" x14ac:dyDescent="0.25">
      <c r="B104" t="s">
        <v>79</v>
      </c>
      <c r="C104">
        <f>18+22*3</f>
        <v>84</v>
      </c>
      <c r="D104" s="1"/>
    </row>
    <row r="105" spans="2:5" x14ac:dyDescent="0.25">
      <c r="B105" t="s">
        <v>80</v>
      </c>
      <c r="C105">
        <f>36+19*3</f>
        <v>93</v>
      </c>
      <c r="D105" s="1"/>
    </row>
    <row r="106" spans="2:5" x14ac:dyDescent="0.25">
      <c r="B106" t="s">
        <v>81</v>
      </c>
      <c r="C106">
        <f>21*3</f>
        <v>63</v>
      </c>
      <c r="D106" s="1"/>
    </row>
    <row r="107" spans="2:5" x14ac:dyDescent="0.25">
      <c r="B107" t="s">
        <v>82</v>
      </c>
      <c r="C107">
        <f>22*3</f>
        <v>66</v>
      </c>
      <c r="D107" s="1"/>
    </row>
    <row r="108" spans="2:5" x14ac:dyDescent="0.25">
      <c r="B108" t="s">
        <v>83</v>
      </c>
      <c r="C108">
        <v>12</v>
      </c>
      <c r="D108" s="1"/>
    </row>
    <row r="109" spans="2:5" x14ac:dyDescent="0.25">
      <c r="B109" t="s">
        <v>10</v>
      </c>
      <c r="C109">
        <f>319000+422200+804600+(30000+37500+120000+260000+450000)*3</f>
        <v>4238300</v>
      </c>
      <c r="D109" s="1" t="s">
        <v>88</v>
      </c>
    </row>
    <row r="110" spans="2:5" x14ac:dyDescent="0.25">
      <c r="B110" t="s">
        <v>8</v>
      </c>
      <c r="C110">
        <f>60+81+192</f>
        <v>333</v>
      </c>
      <c r="D110" s="1"/>
    </row>
    <row r="111" spans="2:5" x14ac:dyDescent="0.25">
      <c r="B111" t="s">
        <v>46</v>
      </c>
      <c r="C111">
        <v>9</v>
      </c>
      <c r="D111" s="1"/>
    </row>
    <row r="112" spans="2:5" x14ac:dyDescent="0.25">
      <c r="B112" t="s">
        <v>47</v>
      </c>
      <c r="C112">
        <v>6</v>
      </c>
      <c r="D112" s="1"/>
    </row>
    <row r="113" spans="2:5" x14ac:dyDescent="0.25">
      <c r="B113" t="s">
        <v>85</v>
      </c>
      <c r="C113">
        <v>135</v>
      </c>
      <c r="D113" s="1"/>
      <c r="E113" t="s">
        <v>137</v>
      </c>
    </row>
    <row r="114" spans="2:5" x14ac:dyDescent="0.25">
      <c r="B114" t="s">
        <v>86</v>
      </c>
      <c r="C114">
        <v>40</v>
      </c>
      <c r="D114" s="1"/>
    </row>
    <row r="115" spans="2:5" x14ac:dyDescent="0.25">
      <c r="B115" t="s">
        <v>32</v>
      </c>
      <c r="C115">
        <f>18+15*3</f>
        <v>63</v>
      </c>
      <c r="D115" s="1"/>
    </row>
    <row r="116" spans="2:5" x14ac:dyDescent="0.25">
      <c r="B116" t="s">
        <v>31</v>
      </c>
      <c r="C116">
        <f>36+19*3</f>
        <v>93</v>
      </c>
      <c r="D116" s="1"/>
    </row>
    <row r="117" spans="2:5" x14ac:dyDescent="0.25">
      <c r="B117" t="s">
        <v>25</v>
      </c>
      <c r="C117">
        <f>15*3</f>
        <v>45</v>
      </c>
      <c r="D117" s="1"/>
    </row>
    <row r="118" spans="2:5" x14ac:dyDescent="0.25">
      <c r="B118" t="s">
        <v>27</v>
      </c>
      <c r="C118">
        <f>22*3</f>
        <v>66</v>
      </c>
      <c r="D118" s="1"/>
    </row>
    <row r="119" spans="2:5" x14ac:dyDescent="0.25">
      <c r="B119" t="s">
        <v>87</v>
      </c>
      <c r="C119">
        <v>12</v>
      </c>
      <c r="D119" s="1"/>
    </row>
    <row r="120" spans="2:5" x14ac:dyDescent="0.25">
      <c r="B120" t="s">
        <v>10</v>
      </c>
      <c r="C120">
        <f>230800+319000+422200+804600+(17500+25000+30000+37500+120000+260000+450000)*3</f>
        <v>4596600</v>
      </c>
      <c r="D120" s="1" t="s">
        <v>94</v>
      </c>
    </row>
    <row r="121" spans="2:5" x14ac:dyDescent="0.25">
      <c r="B121" t="s">
        <v>8</v>
      </c>
      <c r="C121">
        <f>43+60+81+192</f>
        <v>376</v>
      </c>
      <c r="D121" s="1"/>
    </row>
    <row r="122" spans="2:5" x14ac:dyDescent="0.25">
      <c r="B122" t="s">
        <v>56</v>
      </c>
      <c r="C122">
        <v>6</v>
      </c>
      <c r="D122" s="1"/>
    </row>
    <row r="123" spans="2:5" x14ac:dyDescent="0.25">
      <c r="B123" t="s">
        <v>46</v>
      </c>
      <c r="C123">
        <v>9</v>
      </c>
      <c r="D123" s="1"/>
    </row>
    <row r="124" spans="2:5" x14ac:dyDescent="0.25">
      <c r="B124" t="s">
        <v>47</v>
      </c>
      <c r="C124">
        <v>6</v>
      </c>
      <c r="D124" s="1"/>
      <c r="E124" t="s">
        <v>138</v>
      </c>
    </row>
    <row r="125" spans="2:5" x14ac:dyDescent="0.25">
      <c r="B125" t="s">
        <v>13</v>
      </c>
      <c r="C125">
        <v>155</v>
      </c>
      <c r="D125" s="1"/>
    </row>
    <row r="126" spans="2:5" x14ac:dyDescent="0.25">
      <c r="B126" t="s">
        <v>86</v>
      </c>
      <c r="C126">
        <v>44</v>
      </c>
      <c r="D126" s="1"/>
    </row>
    <row r="127" spans="2:5" x14ac:dyDescent="0.25">
      <c r="B127" t="s">
        <v>89</v>
      </c>
      <c r="C127">
        <f>30+22*3</f>
        <v>96</v>
      </c>
      <c r="D127" s="1"/>
    </row>
    <row r="128" spans="2:5" x14ac:dyDescent="0.25">
      <c r="B128" t="s">
        <v>90</v>
      </c>
      <c r="C128">
        <f>36+19*3</f>
        <v>93</v>
      </c>
      <c r="D128" s="1"/>
    </row>
    <row r="129" spans="2:5" x14ac:dyDescent="0.25">
      <c r="B129" t="s">
        <v>91</v>
      </c>
      <c r="C129">
        <f>21*3</f>
        <v>63</v>
      </c>
      <c r="D129" s="1"/>
    </row>
    <row r="130" spans="2:5" x14ac:dyDescent="0.25">
      <c r="B130" t="s">
        <v>92</v>
      </c>
      <c r="C130">
        <f>22*3</f>
        <v>66</v>
      </c>
      <c r="D130" s="1"/>
    </row>
    <row r="131" spans="2:5" x14ac:dyDescent="0.25">
      <c r="B131" t="s">
        <v>93</v>
      </c>
      <c r="C131">
        <v>12</v>
      </c>
      <c r="D131" s="1"/>
    </row>
    <row r="132" spans="2:5" x14ac:dyDescent="0.25">
      <c r="B132" t="s">
        <v>10</v>
      </c>
      <c r="C132">
        <f>2092200+(12500+17500+25000+30000+37500+120000+260000+450000)*3</f>
        <v>4949700</v>
      </c>
      <c r="D132" s="1" t="s">
        <v>99</v>
      </c>
    </row>
    <row r="133" spans="2:5" x14ac:dyDescent="0.25">
      <c r="B133" t="s">
        <v>8</v>
      </c>
      <c r="C133">
        <v>450</v>
      </c>
      <c r="D133" s="1"/>
    </row>
    <row r="134" spans="2:5" x14ac:dyDescent="0.25">
      <c r="B134" t="s">
        <v>67</v>
      </c>
      <c r="C134">
        <v>1</v>
      </c>
      <c r="D134" s="1"/>
    </row>
    <row r="135" spans="2:5" x14ac:dyDescent="0.25">
      <c r="B135" t="s">
        <v>68</v>
      </c>
      <c r="C135">
        <v>9</v>
      </c>
      <c r="D135" s="1"/>
    </row>
    <row r="136" spans="2:5" x14ac:dyDescent="0.25">
      <c r="B136" t="s">
        <v>69</v>
      </c>
      <c r="C136">
        <v>9</v>
      </c>
      <c r="D136" s="1"/>
    </row>
    <row r="137" spans="2:5" x14ac:dyDescent="0.25">
      <c r="B137" t="s">
        <v>70</v>
      </c>
      <c r="C137">
        <v>6</v>
      </c>
      <c r="D137" s="1"/>
      <c r="E137" t="s">
        <v>139</v>
      </c>
    </row>
    <row r="138" spans="2:5" x14ac:dyDescent="0.25">
      <c r="B138" t="s">
        <v>95</v>
      </c>
      <c r="C138">
        <v>168</v>
      </c>
      <c r="D138" s="1"/>
    </row>
    <row r="139" spans="2:5" x14ac:dyDescent="0.25">
      <c r="B139" t="s">
        <v>96</v>
      </c>
      <c r="C139">
        <v>46</v>
      </c>
      <c r="D139" s="1"/>
      <c r="E139" t="s">
        <v>140</v>
      </c>
    </row>
    <row r="140" spans="2:5" x14ac:dyDescent="0.25">
      <c r="B140" t="s">
        <v>97</v>
      </c>
      <c r="C140">
        <f>18+6*3</f>
        <v>36</v>
      </c>
      <c r="D140" s="1"/>
    </row>
    <row r="141" spans="2:5" x14ac:dyDescent="0.25">
      <c r="B141" t="s">
        <v>26</v>
      </c>
      <c r="C141">
        <f>30+22*3</f>
        <v>96</v>
      </c>
      <c r="D141" s="1"/>
    </row>
    <row r="142" spans="2:5" x14ac:dyDescent="0.25">
      <c r="B142" t="s">
        <v>24</v>
      </c>
      <c r="C142">
        <f>36+19*3</f>
        <v>93</v>
      </c>
      <c r="D142" s="1"/>
    </row>
    <row r="143" spans="2:5" x14ac:dyDescent="0.25">
      <c r="B143" t="s">
        <v>98</v>
      </c>
      <c r="C143">
        <f>3*3</f>
        <v>9</v>
      </c>
      <c r="D143" s="1"/>
    </row>
    <row r="144" spans="2:5" x14ac:dyDescent="0.25">
      <c r="B144" t="s">
        <v>15</v>
      </c>
      <c r="C144">
        <f>21*3</f>
        <v>63</v>
      </c>
      <c r="D144" s="1"/>
    </row>
    <row r="145" spans="2:5" x14ac:dyDescent="0.25">
      <c r="B145" t="s">
        <v>16</v>
      </c>
      <c r="C145">
        <f>22*3</f>
        <v>66</v>
      </c>
      <c r="D145" s="1"/>
    </row>
    <row r="146" spans="2:5" x14ac:dyDescent="0.25">
      <c r="B146" t="s">
        <v>18</v>
      </c>
      <c r="C146">
        <v>12</v>
      </c>
      <c r="D146" s="1"/>
    </row>
    <row r="147" spans="2:5" x14ac:dyDescent="0.25">
      <c r="B147" t="s">
        <v>10</v>
      </c>
      <c r="C147">
        <f>2092200+(12500+17500+25000+30000+37500+120000+260000+450000)*3</f>
        <v>4949700</v>
      </c>
      <c r="D147" s="1" t="s">
        <v>110</v>
      </c>
    </row>
    <row r="148" spans="2:5" x14ac:dyDescent="0.25">
      <c r="B148" t="s">
        <v>8</v>
      </c>
      <c r="C148">
        <v>450</v>
      </c>
      <c r="D148" s="1"/>
    </row>
    <row r="149" spans="2:5" x14ac:dyDescent="0.25">
      <c r="B149" t="s">
        <v>100</v>
      </c>
      <c r="C149">
        <v>1</v>
      </c>
      <c r="D149" s="1"/>
    </row>
    <row r="150" spans="2:5" x14ac:dyDescent="0.25">
      <c r="B150" t="s">
        <v>101</v>
      </c>
      <c r="C150">
        <v>9</v>
      </c>
      <c r="D150" s="1"/>
    </row>
    <row r="151" spans="2:5" x14ac:dyDescent="0.25">
      <c r="B151" t="s">
        <v>102</v>
      </c>
      <c r="C151">
        <v>9</v>
      </c>
      <c r="D151" s="1"/>
    </row>
    <row r="152" spans="2:5" x14ac:dyDescent="0.25">
      <c r="B152" t="s">
        <v>103</v>
      </c>
      <c r="C152">
        <v>6</v>
      </c>
      <c r="D152" s="1"/>
    </row>
    <row r="153" spans="2:5" x14ac:dyDescent="0.25">
      <c r="B153" t="s">
        <v>104</v>
      </c>
      <c r="C153">
        <v>168</v>
      </c>
      <c r="D153" s="1"/>
      <c r="E153" t="s">
        <v>141</v>
      </c>
    </row>
    <row r="154" spans="2:5" x14ac:dyDescent="0.25">
      <c r="B154" t="s">
        <v>105</v>
      </c>
      <c r="C154">
        <v>46</v>
      </c>
      <c r="D154" s="1"/>
    </row>
    <row r="155" spans="2:5" x14ac:dyDescent="0.25">
      <c r="B155" t="s">
        <v>106</v>
      </c>
      <c r="C155">
        <f>18+6*3</f>
        <v>36</v>
      </c>
      <c r="D155" s="1"/>
    </row>
    <row r="156" spans="2:5" x14ac:dyDescent="0.25">
      <c r="B156" t="s">
        <v>107</v>
      </c>
      <c r="C156">
        <f>30+22*3</f>
        <v>96</v>
      </c>
      <c r="D156" s="1"/>
    </row>
    <row r="157" spans="2:5" x14ac:dyDescent="0.25">
      <c r="B157" t="s">
        <v>108</v>
      </c>
      <c r="C157">
        <f>36+19*3</f>
        <v>93</v>
      </c>
      <c r="D157" s="1"/>
    </row>
    <row r="158" spans="2:5" x14ac:dyDescent="0.25">
      <c r="B158" t="s">
        <v>74</v>
      </c>
      <c r="C158">
        <f>3*3</f>
        <v>9</v>
      </c>
      <c r="D158" s="1"/>
    </row>
    <row r="159" spans="2:5" x14ac:dyDescent="0.25">
      <c r="B159" t="s">
        <v>63</v>
      </c>
      <c r="C159">
        <f>21*3</f>
        <v>63</v>
      </c>
      <c r="D159" s="1"/>
    </row>
    <row r="160" spans="2:5" x14ac:dyDescent="0.25">
      <c r="B160" t="s">
        <v>64</v>
      </c>
      <c r="C160">
        <f>22*3</f>
        <v>66</v>
      </c>
      <c r="D160" s="1"/>
    </row>
    <row r="161" spans="2:5" x14ac:dyDescent="0.25">
      <c r="B161" t="s">
        <v>109</v>
      </c>
      <c r="C161">
        <v>12</v>
      </c>
      <c r="D161" s="1"/>
    </row>
    <row r="162" spans="2:5" x14ac:dyDescent="0.25">
      <c r="B162" t="s">
        <v>10</v>
      </c>
      <c r="C162">
        <f>2092200+(12500+17500+25000+30000+37500+120000+260000+450000)*3</f>
        <v>4949700</v>
      </c>
      <c r="D162" s="1" t="s">
        <v>115</v>
      </c>
    </row>
    <row r="163" spans="2:5" x14ac:dyDescent="0.25">
      <c r="B163" t="s">
        <v>8</v>
      </c>
      <c r="C163">
        <v>450</v>
      </c>
      <c r="D163" s="1"/>
    </row>
    <row r="164" spans="2:5" x14ac:dyDescent="0.25">
      <c r="B164" t="s">
        <v>111</v>
      </c>
      <c r="C164">
        <v>1</v>
      </c>
      <c r="D164" s="1"/>
    </row>
    <row r="165" spans="2:5" x14ac:dyDescent="0.25">
      <c r="B165" t="s">
        <v>112</v>
      </c>
      <c r="C165">
        <v>9</v>
      </c>
      <c r="D165" s="1"/>
    </row>
    <row r="166" spans="2:5" x14ac:dyDescent="0.25">
      <c r="B166" t="s">
        <v>20</v>
      </c>
      <c r="C166">
        <v>9</v>
      </c>
      <c r="D166" s="1"/>
    </row>
    <row r="167" spans="2:5" x14ac:dyDescent="0.25">
      <c r="B167" t="s">
        <v>21</v>
      </c>
      <c r="C167">
        <v>6</v>
      </c>
      <c r="D167" s="1"/>
    </row>
    <row r="168" spans="2:5" x14ac:dyDescent="0.25">
      <c r="B168" t="s">
        <v>113</v>
      </c>
      <c r="C168">
        <v>168</v>
      </c>
      <c r="D168" s="1"/>
    </row>
    <row r="169" spans="2:5" x14ac:dyDescent="0.25">
      <c r="B169" t="s">
        <v>22</v>
      </c>
      <c r="C169">
        <v>46</v>
      </c>
      <c r="D169" s="1"/>
      <c r="E169" t="s">
        <v>142</v>
      </c>
    </row>
    <row r="170" spans="2:5" x14ac:dyDescent="0.25">
      <c r="B170" t="s">
        <v>106</v>
      </c>
      <c r="C170">
        <f>18+6*3</f>
        <v>36</v>
      </c>
      <c r="D170" s="1"/>
    </row>
    <row r="171" spans="2:5" x14ac:dyDescent="0.25">
      <c r="B171" t="s">
        <v>107</v>
      </c>
      <c r="C171">
        <f>30+22*3</f>
        <v>96</v>
      </c>
      <c r="D171" s="1"/>
    </row>
    <row r="172" spans="2:5" x14ac:dyDescent="0.25">
      <c r="B172" t="s">
        <v>108</v>
      </c>
      <c r="C172">
        <f>36+19*3</f>
        <v>93</v>
      </c>
      <c r="D172" s="1"/>
    </row>
    <row r="173" spans="2:5" x14ac:dyDescent="0.25">
      <c r="B173" t="s">
        <v>98</v>
      </c>
      <c r="C173">
        <f>3*3</f>
        <v>9</v>
      </c>
      <c r="D173" s="1"/>
    </row>
    <row r="174" spans="2:5" x14ac:dyDescent="0.25">
      <c r="B174" t="s">
        <v>15</v>
      </c>
      <c r="C174">
        <f>21*3</f>
        <v>63</v>
      </c>
      <c r="D174" s="1"/>
    </row>
    <row r="175" spans="2:5" x14ac:dyDescent="0.25">
      <c r="B175" t="s">
        <v>16</v>
      </c>
      <c r="C175">
        <f>22*3</f>
        <v>66</v>
      </c>
      <c r="D175" s="1"/>
    </row>
    <row r="176" spans="2:5" x14ac:dyDescent="0.25">
      <c r="B176" t="s">
        <v>114</v>
      </c>
      <c r="C176">
        <v>12</v>
      </c>
      <c r="D176" s="1"/>
    </row>
    <row r="177" spans="2:5" x14ac:dyDescent="0.25">
      <c r="B177" t="s">
        <v>10</v>
      </c>
      <c r="C177">
        <f>319000+422200+804600+(25000+30000+37500+120000+260000+450000)*3</f>
        <v>4313300</v>
      </c>
      <c r="D177" s="1" t="s">
        <v>120</v>
      </c>
    </row>
    <row r="178" spans="2:5" x14ac:dyDescent="0.25">
      <c r="B178" t="s">
        <v>8</v>
      </c>
      <c r="C178">
        <f>60+81+192</f>
        <v>333</v>
      </c>
      <c r="D178" s="1"/>
    </row>
    <row r="179" spans="2:5" x14ac:dyDescent="0.25">
      <c r="B179" t="s">
        <v>102</v>
      </c>
      <c r="C179">
        <v>9</v>
      </c>
      <c r="D179" s="1"/>
    </row>
    <row r="180" spans="2:5" x14ac:dyDescent="0.25">
      <c r="B180" t="s">
        <v>103</v>
      </c>
      <c r="C180">
        <v>6</v>
      </c>
      <c r="D180" s="1"/>
    </row>
    <row r="181" spans="2:5" x14ac:dyDescent="0.25">
      <c r="B181" t="s">
        <v>116</v>
      </c>
      <c r="C181">
        <v>135</v>
      </c>
      <c r="D181" s="1"/>
    </row>
    <row r="182" spans="2:5" x14ac:dyDescent="0.25">
      <c r="B182" t="s">
        <v>105</v>
      </c>
      <c r="C182">
        <v>40</v>
      </c>
      <c r="D182" s="1"/>
      <c r="E182" t="s">
        <v>143</v>
      </c>
    </row>
    <row r="183" spans="2:5" x14ac:dyDescent="0.25">
      <c r="B183" t="s">
        <v>89</v>
      </c>
      <c r="C183">
        <f>18+19*3</f>
        <v>75</v>
      </c>
      <c r="D183" s="1"/>
    </row>
    <row r="184" spans="2:5" x14ac:dyDescent="0.25">
      <c r="B184" t="s">
        <v>90</v>
      </c>
      <c r="C184">
        <f>36+19*3</f>
        <v>93</v>
      </c>
      <c r="D184" s="1"/>
    </row>
    <row r="185" spans="2:5" x14ac:dyDescent="0.25">
      <c r="B185" t="s">
        <v>117</v>
      </c>
      <c r="C185">
        <f>19*3</f>
        <v>57</v>
      </c>
      <c r="D185" s="1"/>
    </row>
    <row r="186" spans="2:5" x14ac:dyDescent="0.25">
      <c r="B186" t="s">
        <v>118</v>
      </c>
      <c r="C186">
        <f>22*3</f>
        <v>66</v>
      </c>
      <c r="D186" s="1"/>
    </row>
    <row r="187" spans="2:5" x14ac:dyDescent="0.25">
      <c r="B187" t="s">
        <v>119</v>
      </c>
      <c r="C187">
        <v>12</v>
      </c>
      <c r="D187" s="1"/>
    </row>
    <row r="188" spans="2:5" x14ac:dyDescent="0.25">
      <c r="B188" t="s">
        <v>10</v>
      </c>
      <c r="C188">
        <f>422200+804600+(120000+260000+450000)*3</f>
        <v>3716800</v>
      </c>
      <c r="D188" s="1" t="s">
        <v>122</v>
      </c>
    </row>
    <row r="189" spans="2:5" x14ac:dyDescent="0.25">
      <c r="B189" t="s">
        <v>8</v>
      </c>
      <c r="C189">
        <f>81+192</f>
        <v>273</v>
      </c>
      <c r="D189" s="1"/>
      <c r="E189" t="s">
        <v>144</v>
      </c>
    </row>
    <row r="190" spans="2:5" x14ac:dyDescent="0.25">
      <c r="B190" t="s">
        <v>69</v>
      </c>
      <c r="C190">
        <v>6</v>
      </c>
      <c r="D190" s="1"/>
    </row>
    <row r="191" spans="2:5" x14ac:dyDescent="0.25">
      <c r="B191" t="s">
        <v>70</v>
      </c>
      <c r="C191">
        <v>6</v>
      </c>
      <c r="D191" s="1"/>
      <c r="E191" t="s">
        <v>138</v>
      </c>
    </row>
    <row r="192" spans="2:5" x14ac:dyDescent="0.25">
      <c r="B192" t="s">
        <v>121</v>
      </c>
      <c r="C192">
        <v>105</v>
      </c>
      <c r="D192" s="1"/>
    </row>
    <row r="193" spans="2:5" x14ac:dyDescent="0.25">
      <c r="B193" t="s">
        <v>96</v>
      </c>
      <c r="C193">
        <v>32</v>
      </c>
      <c r="D193" s="1"/>
      <c r="E193" t="s">
        <v>145</v>
      </c>
    </row>
    <row r="194" spans="2:5" x14ac:dyDescent="0.25">
      <c r="B194" t="s">
        <v>42</v>
      </c>
      <c r="C194">
        <f>36+19*3</f>
        <v>93</v>
      </c>
      <c r="D194" s="1"/>
    </row>
    <row r="195" spans="2:5" x14ac:dyDescent="0.25">
      <c r="B195" t="s">
        <v>92</v>
      </c>
      <c r="C195">
        <f>22*3</f>
        <v>66</v>
      </c>
      <c r="D195" s="1"/>
    </row>
    <row r="196" spans="2:5" x14ac:dyDescent="0.25">
      <c r="B196" t="s">
        <v>28</v>
      </c>
      <c r="C196">
        <v>12</v>
      </c>
      <c r="D196" s="1"/>
    </row>
    <row r="197" spans="2:5" x14ac:dyDescent="0.25">
      <c r="B197" t="s">
        <v>10</v>
      </c>
      <c r="C197">
        <f>30000+(37500+120000+260000+450000+700000)*3+25000+30000+37500*2+(120000+260000+450000+700000)*3+(25000+30000+37500+120000+260000+450000+700000)*3</f>
        <v>14320000</v>
      </c>
      <c r="D197" s="1" t="s">
        <v>125</v>
      </c>
    </row>
    <row r="198" spans="2:5" x14ac:dyDescent="0.25">
      <c r="B198" t="s">
        <v>117</v>
      </c>
      <c r="C198">
        <f>6+6</f>
        <v>12</v>
      </c>
      <c r="D198" s="1"/>
    </row>
    <row r="199" spans="2:5" x14ac:dyDescent="0.25">
      <c r="B199" t="s">
        <v>79</v>
      </c>
      <c r="C199">
        <f>6+9*3+4+6+9</f>
        <v>52</v>
      </c>
      <c r="D199" s="1"/>
    </row>
    <row r="200" spans="2:5" x14ac:dyDescent="0.25">
      <c r="B200" t="s">
        <v>15</v>
      </c>
      <c r="C200">
        <f>9*3+9</f>
        <v>36</v>
      </c>
      <c r="D200" s="1"/>
    </row>
    <row r="201" spans="2:5" x14ac:dyDescent="0.25">
      <c r="B201" t="s">
        <v>92</v>
      </c>
      <c r="C201">
        <f>20*3+20</f>
        <v>80</v>
      </c>
      <c r="D201" s="1"/>
    </row>
    <row r="202" spans="2:5" x14ac:dyDescent="0.25">
      <c r="B202" t="s">
        <v>80</v>
      </c>
      <c r="C202">
        <f>31*3+31</f>
        <v>124</v>
      </c>
      <c r="D202" s="1"/>
    </row>
    <row r="203" spans="2:5" x14ac:dyDescent="0.25">
      <c r="B203" t="s">
        <v>118</v>
      </c>
      <c r="C203">
        <f>6*3+6</f>
        <v>24</v>
      </c>
      <c r="D203" s="1"/>
    </row>
    <row r="204" spans="2:5" x14ac:dyDescent="0.25">
      <c r="B204" t="s">
        <v>16</v>
      </c>
      <c r="C204">
        <f>12*3+12</f>
        <v>48</v>
      </c>
      <c r="D204" s="1"/>
    </row>
    <row r="205" spans="2:5" x14ac:dyDescent="0.25">
      <c r="B205" t="s">
        <v>87</v>
      </c>
      <c r="C205">
        <f>18+6</f>
        <v>24</v>
      </c>
      <c r="D205" s="1"/>
    </row>
    <row r="206" spans="2:5" x14ac:dyDescent="0.25">
      <c r="B206" t="s">
        <v>91</v>
      </c>
      <c r="C206">
        <f>4</f>
        <v>4</v>
      </c>
      <c r="D206" s="1"/>
    </row>
    <row r="207" spans="2:5" x14ac:dyDescent="0.25">
      <c r="B207" t="s">
        <v>63</v>
      </c>
      <c r="C207">
        <f>9</f>
        <v>9</v>
      </c>
      <c r="D207" s="1"/>
    </row>
    <row r="208" spans="2:5" x14ac:dyDescent="0.25">
      <c r="B208" t="s">
        <v>89</v>
      </c>
      <c r="C208">
        <f>9</f>
        <v>9</v>
      </c>
      <c r="D208" s="1"/>
    </row>
    <row r="209" spans="2:5" x14ac:dyDescent="0.25">
      <c r="B209" t="s">
        <v>27</v>
      </c>
      <c r="C209">
        <f>20+20</f>
        <v>40</v>
      </c>
      <c r="D209" s="1"/>
    </row>
    <row r="210" spans="2:5" x14ac:dyDescent="0.25">
      <c r="B210" t="s">
        <v>123</v>
      </c>
      <c r="C210">
        <f>6+6</f>
        <v>12</v>
      </c>
      <c r="D210" s="1"/>
      <c r="E210" t="s">
        <v>146</v>
      </c>
    </row>
    <row r="211" spans="2:5" x14ac:dyDescent="0.25">
      <c r="B211" t="s">
        <v>64</v>
      </c>
      <c r="C211">
        <f>12+12</f>
        <v>24</v>
      </c>
      <c r="D211" s="1"/>
    </row>
    <row r="212" spans="2:5" x14ac:dyDescent="0.25">
      <c r="B212" t="s">
        <v>90</v>
      </c>
      <c r="C212">
        <f>31+31</f>
        <v>62</v>
      </c>
      <c r="D212" s="1"/>
    </row>
    <row r="213" spans="2:5" x14ac:dyDescent="0.25">
      <c r="B213" t="s">
        <v>28</v>
      </c>
      <c r="C213">
        <f>6+6</f>
        <v>12</v>
      </c>
      <c r="D213" s="1"/>
    </row>
    <row r="214" spans="2:5" x14ac:dyDescent="0.25">
      <c r="B214" t="s">
        <v>51</v>
      </c>
      <c r="C214">
        <f>4*3</f>
        <v>12</v>
      </c>
      <c r="D214" s="1"/>
    </row>
    <row r="215" spans="2:5" x14ac:dyDescent="0.25">
      <c r="B215" t="s">
        <v>81</v>
      </c>
      <c r="C215">
        <f>6*3</f>
        <v>18</v>
      </c>
      <c r="D215" s="1"/>
    </row>
    <row r="216" spans="2:5" x14ac:dyDescent="0.25">
      <c r="B216" t="s">
        <v>58</v>
      </c>
      <c r="C216">
        <f>9*3</f>
        <v>27</v>
      </c>
      <c r="D216" s="1"/>
    </row>
    <row r="217" spans="2:5" x14ac:dyDescent="0.25">
      <c r="B217" t="s">
        <v>53</v>
      </c>
      <c r="C217">
        <f>20*3</f>
        <v>60</v>
      </c>
      <c r="D217" s="1"/>
    </row>
    <row r="218" spans="2:5" x14ac:dyDescent="0.25">
      <c r="B218" t="s">
        <v>82</v>
      </c>
      <c r="C218">
        <f>6*3</f>
        <v>18</v>
      </c>
      <c r="D218" s="1"/>
    </row>
    <row r="219" spans="2:5" x14ac:dyDescent="0.25">
      <c r="B219" t="s">
        <v>59</v>
      </c>
      <c r="C219">
        <f>12*3</f>
        <v>36</v>
      </c>
      <c r="D219" s="1"/>
    </row>
    <row r="220" spans="2:5" x14ac:dyDescent="0.25">
      <c r="B220" t="s">
        <v>52</v>
      </c>
      <c r="C220">
        <f>19*3</f>
        <v>57</v>
      </c>
      <c r="D220" s="1"/>
    </row>
    <row r="221" spans="2:5" x14ac:dyDescent="0.25">
      <c r="B221" t="s">
        <v>50</v>
      </c>
      <c r="C221">
        <f>31*3</f>
        <v>93</v>
      </c>
      <c r="D221" s="1"/>
    </row>
    <row r="222" spans="2:5" x14ac:dyDescent="0.25">
      <c r="B222" t="s">
        <v>83</v>
      </c>
      <c r="C222">
        <v>18</v>
      </c>
      <c r="D222" s="1"/>
    </row>
    <row r="223" spans="2:5" x14ac:dyDescent="0.25">
      <c r="B223" t="s">
        <v>124</v>
      </c>
      <c r="C223">
        <v>9</v>
      </c>
      <c r="D223" s="1"/>
    </row>
  </sheetData>
  <mergeCells count="17">
    <mergeCell ref="D197:D223"/>
    <mergeCell ref="D162:D176"/>
    <mergeCell ref="D177:D187"/>
    <mergeCell ref="D188:D196"/>
    <mergeCell ref="D72:D82"/>
    <mergeCell ref="D3:D12"/>
    <mergeCell ref="D13:D23"/>
    <mergeCell ref="D24:D33"/>
    <mergeCell ref="D34:D48"/>
    <mergeCell ref="D49:D59"/>
    <mergeCell ref="D60:D71"/>
    <mergeCell ref="D147:D161"/>
    <mergeCell ref="D83:D97"/>
    <mergeCell ref="D98:D108"/>
    <mergeCell ref="D109:D119"/>
    <mergeCell ref="D120:D131"/>
    <mergeCell ref="D132:D14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74ACF-B317-4A68-AB9B-F933E3C52E19}">
  <dimension ref="B2:F8"/>
  <sheetViews>
    <sheetView workbookViewId="0">
      <selection activeCell="C4" sqref="C4"/>
    </sheetView>
  </sheetViews>
  <sheetFormatPr baseColWidth="10" defaultRowHeight="15" x14ac:dyDescent="0.25"/>
  <cols>
    <col min="2" max="2" width="22.5703125" bestFit="1" customWidth="1"/>
    <col min="3" max="3" width="8.85546875" bestFit="1" customWidth="1"/>
    <col min="4" max="4" width="14.140625" bestFit="1" customWidth="1"/>
    <col min="6" max="6" width="15.85546875" bestFit="1" customWidth="1"/>
  </cols>
  <sheetData>
    <row r="2" spans="2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25">
      <c r="B3" t="s">
        <v>8</v>
      </c>
      <c r="C3">
        <f>432</f>
        <v>432</v>
      </c>
      <c r="D3" t="s">
        <v>6</v>
      </c>
      <c r="E3">
        <v>20</v>
      </c>
      <c r="F3" t="s">
        <v>9</v>
      </c>
    </row>
    <row r="4" spans="2:6" x14ac:dyDescent="0.25">
      <c r="B4" t="s">
        <v>10</v>
      </c>
      <c r="C4">
        <f>1672000+120000</f>
        <v>1792000</v>
      </c>
    </row>
    <row r="8" spans="2:6" x14ac:dyDescent="0.25">
      <c r="B8" t="s">
        <v>5</v>
      </c>
      <c r="C8">
        <f>17+0</f>
        <v>17</v>
      </c>
      <c r="D8" t="s">
        <v>6</v>
      </c>
      <c r="E8">
        <v>40</v>
      </c>
      <c r="F8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Personajes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Martha Elena</dc:creator>
  <cp:lastModifiedBy>Martha Elena</cp:lastModifiedBy>
  <dcterms:created xsi:type="dcterms:W3CDTF">2021-10-07T23:22:49Z</dcterms:created>
  <dcterms:modified xsi:type="dcterms:W3CDTF">2021-10-08T06:55:08Z</dcterms:modified>
</cp:coreProperties>
</file>