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C890BE39-C23F-495B-BDCE-C21B5EE6980A}" xr6:coauthVersionLast="47" xr6:coauthVersionMax="47" xr10:uidLastSave="{00000000-0000-0000-0000-000000000000}"/>
  <bookViews>
    <workbookView xWindow="-120" yWindow="-120" windowWidth="20730" windowHeight="11160" xr2:uid="{D9983384-8BAA-40C3-B0EE-05C3381FFA08}"/>
  </bookViews>
  <sheets>
    <sheet name="Personaje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2" l="1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5" i="2"/>
  <c r="C204" i="2"/>
  <c r="C203" i="2"/>
  <c r="C198" i="2"/>
  <c r="C202" i="2"/>
  <c r="C201" i="2"/>
  <c r="C200" i="2"/>
  <c r="C199" i="2"/>
  <c r="C206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156" i="2"/>
  <c r="C155" i="2"/>
  <c r="C160" i="2"/>
  <c r="C159" i="2"/>
  <c r="C158" i="2"/>
  <c r="C147" i="2"/>
  <c r="C142" i="2"/>
  <c r="C145" i="2"/>
  <c r="C141" i="2"/>
  <c r="C144" i="2"/>
  <c r="C140" i="2"/>
  <c r="C143" i="2"/>
  <c r="C132" i="2"/>
  <c r="C120" i="2"/>
  <c r="C128" i="2"/>
  <c r="C130" i="2"/>
  <c r="C127" i="2"/>
  <c r="C129" i="2"/>
  <c r="C121" i="2"/>
  <c r="C99" i="2"/>
  <c r="C109" i="2"/>
  <c r="C116" i="2"/>
  <c r="C115" i="2"/>
  <c r="C118" i="2"/>
  <c r="C117" i="2"/>
  <c r="C110" i="2"/>
  <c r="C98" i="2"/>
  <c r="C105" i="2"/>
  <c r="C107" i="2"/>
  <c r="C104" i="2"/>
  <c r="C106" i="2"/>
  <c r="C93" i="2"/>
  <c r="C92" i="2"/>
  <c r="C91" i="2"/>
  <c r="C96" i="2"/>
  <c r="C95" i="2"/>
  <c r="C90" i="2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61" i="2"/>
  <c r="C49" i="2"/>
  <c r="C55" i="2"/>
  <c r="C58" i="2"/>
  <c r="C57" i="2"/>
  <c r="C56" i="2"/>
  <c r="C51" i="2"/>
  <c r="C50" i="2"/>
  <c r="C24" i="2"/>
  <c r="C44" i="2"/>
  <c r="C47" i="2"/>
  <c r="C43" i="2"/>
  <c r="C46" i="2"/>
  <c r="C42" i="2"/>
  <c r="C29" i="2"/>
  <c r="C32" i="2"/>
  <c r="C31" i="2"/>
  <c r="C30" i="2"/>
  <c r="C13" i="2"/>
  <c r="C19" i="2"/>
  <c r="C22" i="2"/>
  <c r="C21" i="2"/>
  <c r="C20" i="2"/>
  <c r="C14" i="2"/>
  <c r="C3" i="2"/>
  <c r="C12" i="2"/>
  <c r="C8" i="2"/>
  <c r="C10" i="2"/>
  <c r="C4" i="1"/>
  <c r="C3" i="1"/>
  <c r="C8" i="1"/>
</calcChain>
</file>

<file path=xl/sharedStrings.xml><?xml version="1.0" encoding="utf-8"?>
<sst xmlns="http://schemas.openxmlformats.org/spreadsheetml/2006/main" count="271" uniqueCount="145">
  <si>
    <t>Material</t>
  </si>
  <si>
    <t>Cantidad</t>
  </si>
  <si>
    <t>Días de farmeo</t>
  </si>
  <si>
    <t>Resina</t>
  </si>
  <si>
    <t>Donde conseguir</t>
  </si>
  <si>
    <t>Semilla de fuego eterno</t>
  </si>
  <si>
    <t>Diario</t>
  </si>
  <si>
    <t>Regisvid Pyro</t>
  </si>
  <si>
    <t>Ingenio del héroe</t>
  </si>
  <si>
    <t>Flor de revelación</t>
  </si>
  <si>
    <t>Mora</t>
  </si>
  <si>
    <t>Diluc</t>
  </si>
  <si>
    <t>Ágata agnitus</t>
  </si>
  <si>
    <t>Lucetta</t>
  </si>
  <si>
    <t>Insignia de oficial</t>
  </si>
  <si>
    <t>Guía de la resistencia</t>
  </si>
  <si>
    <t>Filosofía de la resistencia</t>
  </si>
  <si>
    <t>Insignia de sargento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</si>
  <si>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</si>
  <si>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</si>
  <si>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</si>
  <si>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</si>
  <si>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</si>
  <si>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</si>
  <si>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</si>
  <si>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</si>
  <si>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</si>
  <si>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</si>
  <si>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</si>
  <si>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</si>
  <si>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</si>
  <si>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</si>
  <si>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</si>
  <si>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</si>
  <si>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</si>
  <si>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</si>
  <si>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</si>
  <si>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</si>
  <si>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</si>
  <si>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</si>
  <si>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</si>
  <si>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</si>
  <si>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</si>
  <si>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</si>
  <si>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</si>
  <si>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</si>
  <si>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</si>
  <si>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</si>
  <si>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</si>
  <si>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</si>
  <si>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</si>
  <si>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</si>
  <si>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</si>
  <si>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</si>
  <si>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</si>
  <si>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</si>
  <si>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</si>
  <si>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</si>
  <si>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</si>
  <si>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</si>
  <si>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</si>
  <si>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Trozo de ágata agnitus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</si>
  <si>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</si>
  <si>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</si>
  <si>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</si>
  <si>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</si>
  <si>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</si>
  <si>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</si>
  <si>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</si>
  <si>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</si>
  <si>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</si>
  <si>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</si>
  <si>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</si>
  <si>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</si>
  <si>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</si>
  <si>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</si>
  <si>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</si>
  <si>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</si>
  <si>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</si>
  <si>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</si>
  <si>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</si>
  <si>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</si>
  <si>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</si>
  <si>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</si>
  <si>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</si>
  <si>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</si>
  <si>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</si>
  <si>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</si>
  <si>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</si>
  <si>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</si>
  <si>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</si>
  <si>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</si>
  <si>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</si>
  <si>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</si>
  <si>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</si>
  <si>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</si>
  <si>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</si>
  <si>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Máscara dañana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</si>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</sst>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223" totalsRowShown="0" headerRowDxfId="0" dataDxfId="1">
  <autoFilter ref="B2:C223" xr:uid="{279ADBCD-BB26-402B-AAE9-C060D80B27BC}"/>
  <tableColumns count="2">
    <tableColumn id="1" xr3:uid="{AE56AA23-0831-4871-97DA-CCAFFAC51AB9}" name="Material" dataDxfId="3"/>
    <tableColumn id="2" xr3:uid="{AADF59F2-6477-4DF1-B64E-C9F196F7D95D}" name="Cantida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E223"/>
  <sheetViews>
    <sheetView tabSelected="1" zoomScaleNormal="100" workbookViewId="0">
      <selection activeCell="E3" sqref="E3:E12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1.42578125" style="3" bestFit="1" customWidth="1"/>
    <col min="5" max="5" width="21.28515625" style="3" customWidth="1"/>
    <col min="6" max="16384" width="11.42578125" style="1"/>
  </cols>
  <sheetData>
    <row r="2" spans="2:5" ht="15" x14ac:dyDescent="0.2">
      <c r="B2" s="6" t="s">
        <v>0</v>
      </c>
      <c r="C2" s="6" t="s">
        <v>1</v>
      </c>
      <c r="D2" s="6" t="s">
        <v>143</v>
      </c>
      <c r="E2" s="6" t="s">
        <v>144</v>
      </c>
    </row>
    <row r="3" spans="2:5" ht="15" x14ac:dyDescent="0.2">
      <c r="B3" s="1" t="s">
        <v>10</v>
      </c>
      <c r="C3" s="1">
        <f>804600+37500+(120000+260000+450000)*3</f>
        <v>3332100</v>
      </c>
      <c r="D3" s="5" t="s">
        <v>11</v>
      </c>
      <c r="E3" s="2" t="s">
        <v>127</v>
      </c>
    </row>
    <row r="4" spans="2:5" ht="15" x14ac:dyDescent="0.2">
      <c r="B4" s="1" t="s">
        <v>8</v>
      </c>
      <c r="C4" s="1">
        <v>192</v>
      </c>
      <c r="D4" s="5"/>
      <c r="E4" s="2"/>
    </row>
    <row r="5" spans="2:5" ht="15" x14ac:dyDescent="0.2">
      <c r="B5" s="1" t="s">
        <v>12</v>
      </c>
      <c r="C5" s="1">
        <v>6</v>
      </c>
      <c r="D5" s="5"/>
      <c r="E5" s="2"/>
    </row>
    <row r="6" spans="2:5" ht="15" x14ac:dyDescent="0.2">
      <c r="B6" s="1" t="s">
        <v>5</v>
      </c>
      <c r="C6" s="1">
        <v>20</v>
      </c>
      <c r="D6" s="5"/>
      <c r="E6" s="2"/>
    </row>
    <row r="7" spans="2:5" ht="15" x14ac:dyDescent="0.2">
      <c r="B7" s="1" t="s">
        <v>13</v>
      </c>
      <c r="C7" s="1">
        <v>60</v>
      </c>
      <c r="D7" s="5"/>
      <c r="E7" s="2"/>
    </row>
    <row r="8" spans="2:5" ht="15" x14ac:dyDescent="0.2">
      <c r="B8" s="1" t="s">
        <v>14</v>
      </c>
      <c r="C8" s="1">
        <f>24+19*3</f>
        <v>81</v>
      </c>
      <c r="D8" s="5"/>
      <c r="E8" s="2"/>
    </row>
    <row r="9" spans="2:5" ht="15" x14ac:dyDescent="0.2">
      <c r="B9" s="1" t="s">
        <v>15</v>
      </c>
      <c r="C9" s="1">
        <v>9</v>
      </c>
      <c r="D9" s="5"/>
      <c r="E9" s="2"/>
    </row>
    <row r="10" spans="2:5" ht="15" x14ac:dyDescent="0.2">
      <c r="B10" s="1" t="s">
        <v>16</v>
      </c>
      <c r="C10" s="1">
        <f>22*3</f>
        <v>66</v>
      </c>
      <c r="D10" s="5"/>
      <c r="E10" s="2"/>
    </row>
    <row r="11" spans="2:5" ht="15" x14ac:dyDescent="0.2">
      <c r="B11" s="1" t="s">
        <v>17</v>
      </c>
      <c r="C11" s="1">
        <v>9</v>
      </c>
      <c r="D11" s="5"/>
      <c r="E11" s="2"/>
    </row>
    <row r="12" spans="2:5" ht="15" x14ac:dyDescent="0.2">
      <c r="B12" s="1" t="s">
        <v>18</v>
      </c>
      <c r="C12" s="1">
        <f>4*3</f>
        <v>12</v>
      </c>
      <c r="D12" s="5"/>
      <c r="E12" s="2"/>
    </row>
    <row r="13" spans="2:5" ht="15.75" customHeight="1" x14ac:dyDescent="0.2">
      <c r="B13" s="1" t="s">
        <v>10</v>
      </c>
      <c r="C13" s="1">
        <f>422200+804600+30000+(37500+120000+260000+450000)*3</f>
        <v>3859300</v>
      </c>
      <c r="D13" s="5" t="s">
        <v>19</v>
      </c>
      <c r="E13" s="2" t="s">
        <v>128</v>
      </c>
    </row>
    <row r="14" spans="2:5" ht="15.75" customHeight="1" x14ac:dyDescent="0.2">
      <c r="B14" s="1" t="s">
        <v>8</v>
      </c>
      <c r="C14" s="1">
        <f>81+192</f>
        <v>273</v>
      </c>
      <c r="D14" s="5"/>
      <c r="E14" s="2"/>
    </row>
    <row r="15" spans="2:5" ht="15.75" customHeight="1" x14ac:dyDescent="0.2">
      <c r="B15" s="1" t="s">
        <v>20</v>
      </c>
      <c r="C15" s="1">
        <v>6</v>
      </c>
      <c r="D15" s="5"/>
      <c r="E15" s="2"/>
    </row>
    <row r="16" spans="2:5" ht="15.75" customHeight="1" x14ac:dyDescent="0.2">
      <c r="B16" s="1" t="s">
        <v>21</v>
      </c>
      <c r="C16" s="1">
        <v>6</v>
      </c>
      <c r="D16" s="5"/>
      <c r="E16" s="2"/>
    </row>
    <row r="17" spans="2:5" ht="15.75" customHeight="1" x14ac:dyDescent="0.2">
      <c r="B17" s="1" t="s">
        <v>22</v>
      </c>
      <c r="C17" s="1">
        <v>32</v>
      </c>
      <c r="D17" s="5"/>
      <c r="E17" s="2"/>
    </row>
    <row r="18" spans="2:5" ht="15.75" customHeight="1" x14ac:dyDescent="0.2">
      <c r="B18" s="1" t="s">
        <v>23</v>
      </c>
      <c r="C18" s="1">
        <v>105</v>
      </c>
      <c r="D18" s="5"/>
      <c r="E18" s="2"/>
    </row>
    <row r="19" spans="2:5" ht="15.75" customHeight="1" x14ac:dyDescent="0.2">
      <c r="B19" s="1" t="s">
        <v>24</v>
      </c>
      <c r="C19" s="1">
        <f>36+19*3</f>
        <v>93</v>
      </c>
      <c r="D19" s="5"/>
      <c r="E19" s="2"/>
    </row>
    <row r="20" spans="2:5" ht="15.75" customHeight="1" x14ac:dyDescent="0.2">
      <c r="B20" s="1" t="s">
        <v>25</v>
      </c>
      <c r="C20" s="1">
        <f>6+9*3</f>
        <v>33</v>
      </c>
      <c r="D20" s="5"/>
      <c r="E20" s="2"/>
    </row>
    <row r="21" spans="2:5" ht="15.75" customHeight="1" x14ac:dyDescent="0.2">
      <c r="B21" s="1" t="s">
        <v>26</v>
      </c>
      <c r="C21" s="1">
        <f>6+9*3</f>
        <v>33</v>
      </c>
      <c r="D21" s="5"/>
      <c r="E21" s="2"/>
    </row>
    <row r="22" spans="2:5" ht="15.75" customHeight="1" x14ac:dyDescent="0.2">
      <c r="B22" s="1" t="s">
        <v>27</v>
      </c>
      <c r="C22" s="1">
        <f>22*3</f>
        <v>66</v>
      </c>
      <c r="D22" s="5"/>
      <c r="E22" s="2"/>
    </row>
    <row r="23" spans="2:5" ht="15.75" customHeight="1" x14ac:dyDescent="0.2">
      <c r="B23" s="1" t="s">
        <v>28</v>
      </c>
      <c r="C23" s="1">
        <v>12</v>
      </c>
      <c r="D23" s="5"/>
      <c r="E23" s="2"/>
    </row>
    <row r="24" spans="2:5" ht="15.75" customHeight="1" x14ac:dyDescent="0.2">
      <c r="B24" s="1" t="s">
        <v>10</v>
      </c>
      <c r="C24" s="1">
        <f>804600+(37500+120000+260000+450000)*3</f>
        <v>3407100</v>
      </c>
      <c r="D24" s="5" t="s">
        <v>29</v>
      </c>
      <c r="E24" s="2" t="s">
        <v>126</v>
      </c>
    </row>
    <row r="25" spans="2:5" ht="15.75" customHeight="1" x14ac:dyDescent="0.2">
      <c r="B25" s="1" t="s">
        <v>8</v>
      </c>
      <c r="C25" s="1">
        <v>192</v>
      </c>
      <c r="D25" s="5"/>
      <c r="E25" s="2"/>
    </row>
    <row r="26" spans="2:5" ht="15.75" customHeight="1" x14ac:dyDescent="0.2">
      <c r="B26" s="1" t="s">
        <v>12</v>
      </c>
      <c r="C26" s="1">
        <v>6</v>
      </c>
      <c r="D26" s="5"/>
      <c r="E26" s="2"/>
    </row>
    <row r="27" spans="2:5" ht="15.75" customHeight="1" x14ac:dyDescent="0.2">
      <c r="B27" s="1" t="s">
        <v>5</v>
      </c>
      <c r="C27" s="1">
        <v>20</v>
      </c>
      <c r="D27" s="5"/>
      <c r="E27" s="2"/>
    </row>
    <row r="28" spans="2:5" ht="15.75" customHeight="1" x14ac:dyDescent="0.2">
      <c r="B28" s="1" t="s">
        <v>30</v>
      </c>
      <c r="C28" s="1">
        <v>60</v>
      </c>
      <c r="D28" s="5"/>
      <c r="E28" s="2"/>
    </row>
    <row r="29" spans="2:5" ht="15.75" customHeight="1" x14ac:dyDescent="0.2">
      <c r="B29" s="1" t="s">
        <v>31</v>
      </c>
      <c r="C29" s="1">
        <f>24+19*3</f>
        <v>81</v>
      </c>
      <c r="D29" s="5"/>
      <c r="E29" s="2"/>
    </row>
    <row r="30" spans="2:5" ht="15.75" customHeight="1" x14ac:dyDescent="0.2">
      <c r="B30" s="1" t="s">
        <v>15</v>
      </c>
      <c r="C30" s="1">
        <f>9*3</f>
        <v>27</v>
      </c>
      <c r="D30" s="5"/>
      <c r="E30" s="2"/>
    </row>
    <row r="31" spans="2:5" ht="15.75" customHeight="1" x14ac:dyDescent="0.2">
      <c r="B31" s="1" t="s">
        <v>32</v>
      </c>
      <c r="C31" s="1">
        <f>9*3</f>
        <v>27</v>
      </c>
      <c r="D31" s="5"/>
      <c r="E31" s="2"/>
    </row>
    <row r="32" spans="2:5" ht="15.75" customHeight="1" x14ac:dyDescent="0.2">
      <c r="B32" s="1" t="s">
        <v>16</v>
      </c>
      <c r="C32" s="1">
        <f>22*3</f>
        <v>66</v>
      </c>
      <c r="D32" s="5"/>
      <c r="E32" s="2"/>
    </row>
    <row r="33" spans="2:5" ht="15.75" customHeight="1" x14ac:dyDescent="0.2">
      <c r="B33" s="1" t="s">
        <v>18</v>
      </c>
      <c r="C33" s="1">
        <v>12</v>
      </c>
      <c r="D33" s="5"/>
      <c r="E33" s="2"/>
    </row>
    <row r="34" spans="2:5" ht="15.75" customHeight="1" x14ac:dyDescent="0.2">
      <c r="B34" s="1" t="s">
        <v>10</v>
      </c>
      <c r="C34" s="1">
        <f>2092200+(12500+17500+25000+30000+37500+120000+260000+450000)*3</f>
        <v>4949700</v>
      </c>
      <c r="D34" s="5" t="s">
        <v>33</v>
      </c>
      <c r="E34" s="2" t="s">
        <v>129</v>
      </c>
    </row>
    <row r="35" spans="2:5" ht="15.75" customHeight="1" x14ac:dyDescent="0.2">
      <c r="B35" s="1" t="s">
        <v>8</v>
      </c>
      <c r="C35" s="1">
        <v>450</v>
      </c>
      <c r="D35" s="5"/>
      <c r="E35" s="2"/>
    </row>
    <row r="36" spans="2:5" ht="15.75" customHeight="1" x14ac:dyDescent="0.2">
      <c r="B36" s="1" t="s">
        <v>34</v>
      </c>
      <c r="C36" s="1">
        <v>1</v>
      </c>
      <c r="D36" s="5"/>
      <c r="E36" s="2"/>
    </row>
    <row r="37" spans="2:5" ht="15.75" customHeight="1" x14ac:dyDescent="0.2">
      <c r="B37" s="1" t="s">
        <v>35</v>
      </c>
      <c r="C37" s="1">
        <v>9</v>
      </c>
      <c r="D37" s="5"/>
      <c r="E37" s="2"/>
    </row>
    <row r="38" spans="2:5" ht="15.75" customHeight="1" x14ac:dyDescent="0.2">
      <c r="B38" s="1" t="s">
        <v>36</v>
      </c>
      <c r="C38" s="1">
        <v>9</v>
      </c>
      <c r="D38" s="5"/>
      <c r="E38" s="2"/>
    </row>
    <row r="39" spans="2:5" ht="15.75" customHeight="1" x14ac:dyDescent="0.2">
      <c r="B39" s="1" t="s">
        <v>37</v>
      </c>
      <c r="C39" s="1">
        <v>6</v>
      </c>
      <c r="D39" s="5"/>
      <c r="E39" s="2"/>
    </row>
    <row r="40" spans="2:5" ht="15.75" customHeight="1" x14ac:dyDescent="0.2">
      <c r="B40" s="1" t="s">
        <v>38</v>
      </c>
      <c r="C40" s="1">
        <v>168</v>
      </c>
      <c r="D40" s="5"/>
      <c r="E40" s="2"/>
    </row>
    <row r="41" spans="2:5" ht="15.75" customHeight="1" x14ac:dyDescent="0.2">
      <c r="B41" s="1" t="s">
        <v>39</v>
      </c>
      <c r="C41" s="1">
        <v>46</v>
      </c>
      <c r="D41" s="5"/>
      <c r="E41" s="2"/>
    </row>
    <row r="42" spans="2:5" ht="15.75" customHeight="1" x14ac:dyDescent="0.2">
      <c r="B42" s="1" t="s">
        <v>40</v>
      </c>
      <c r="C42" s="1">
        <f>18+18</f>
        <v>36</v>
      </c>
      <c r="D42" s="5"/>
      <c r="E42" s="2"/>
    </row>
    <row r="43" spans="2:5" ht="15.75" customHeight="1" x14ac:dyDescent="0.2">
      <c r="B43" s="1" t="s">
        <v>41</v>
      </c>
      <c r="C43" s="1">
        <f>30+22*3</f>
        <v>96</v>
      </c>
      <c r="D43" s="5"/>
      <c r="E43" s="2"/>
    </row>
    <row r="44" spans="2:5" ht="15.75" customHeight="1" x14ac:dyDescent="0.2">
      <c r="B44" s="1" t="s">
        <v>42</v>
      </c>
      <c r="C44" s="1">
        <f>36+19*3</f>
        <v>93</v>
      </c>
      <c r="D44" s="5"/>
      <c r="E44" s="2"/>
    </row>
    <row r="45" spans="2:5" ht="15.75" customHeight="1" x14ac:dyDescent="0.2">
      <c r="B45" s="1" t="s">
        <v>43</v>
      </c>
      <c r="C45" s="1">
        <v>9</v>
      </c>
      <c r="D45" s="5"/>
      <c r="E45" s="2"/>
    </row>
    <row r="46" spans="2:5" ht="15.75" customHeight="1" x14ac:dyDescent="0.2">
      <c r="B46" s="1" t="s">
        <v>25</v>
      </c>
      <c r="C46" s="1">
        <f>21*3</f>
        <v>63</v>
      </c>
      <c r="D46" s="5"/>
      <c r="E46" s="2"/>
    </row>
    <row r="47" spans="2:5" ht="15.75" customHeight="1" x14ac:dyDescent="0.2">
      <c r="B47" s="1" t="s">
        <v>27</v>
      </c>
      <c r="C47" s="1">
        <f>22*3</f>
        <v>66</v>
      </c>
      <c r="D47" s="5"/>
      <c r="E47" s="2"/>
    </row>
    <row r="48" spans="2:5" ht="15.75" customHeight="1" x14ac:dyDescent="0.2">
      <c r="B48" s="1" t="s">
        <v>44</v>
      </c>
      <c r="C48" s="1">
        <v>12</v>
      </c>
      <c r="D48" s="5"/>
      <c r="E48" s="2"/>
    </row>
    <row r="49" spans="2:5" ht="15.75" customHeight="1" x14ac:dyDescent="0.2">
      <c r="B49" s="1" t="s">
        <v>10</v>
      </c>
      <c r="C49" s="1">
        <f>422200+804600+30000*2+(37500+120000+260000+450000)*3</f>
        <v>3889300</v>
      </c>
      <c r="D49" s="5" t="s">
        <v>45</v>
      </c>
      <c r="E49" s="2" t="s">
        <v>130</v>
      </c>
    </row>
    <row r="50" spans="2:5" ht="15.75" customHeight="1" x14ac:dyDescent="0.2">
      <c r="B50" s="1" t="s">
        <v>8</v>
      </c>
      <c r="C50" s="1">
        <f>81+192</f>
        <v>273</v>
      </c>
      <c r="D50" s="5"/>
      <c r="E50" s="2"/>
    </row>
    <row r="51" spans="2:5" ht="15.75" customHeight="1" x14ac:dyDescent="0.2">
      <c r="B51" s="1" t="s">
        <v>46</v>
      </c>
      <c r="C51" s="1">
        <f>6</f>
        <v>6</v>
      </c>
      <c r="D51" s="5"/>
      <c r="E51" s="2"/>
    </row>
    <row r="52" spans="2:5" ht="15.75" customHeight="1" x14ac:dyDescent="0.2">
      <c r="B52" s="1" t="s">
        <v>47</v>
      </c>
      <c r="C52" s="1">
        <v>6</v>
      </c>
      <c r="D52" s="5"/>
      <c r="E52" s="2"/>
    </row>
    <row r="53" spans="2:5" ht="15.75" customHeight="1" x14ac:dyDescent="0.2">
      <c r="B53" s="1" t="s">
        <v>48</v>
      </c>
      <c r="C53" s="1">
        <v>32</v>
      </c>
      <c r="D53" s="5"/>
      <c r="E53" s="2"/>
    </row>
    <row r="54" spans="2:5" ht="15.75" customHeight="1" x14ac:dyDescent="0.2">
      <c r="B54" s="1" t="s">
        <v>49</v>
      </c>
      <c r="C54" s="1">
        <v>105</v>
      </c>
      <c r="D54" s="5"/>
      <c r="E54" s="2"/>
    </row>
    <row r="55" spans="2:5" ht="15.75" customHeight="1" x14ac:dyDescent="0.2">
      <c r="B55" s="1" t="s">
        <v>50</v>
      </c>
      <c r="C55" s="1">
        <f>36+19*3</f>
        <v>93</v>
      </c>
      <c r="D55" s="5"/>
      <c r="E55" s="2"/>
    </row>
    <row r="56" spans="2:5" ht="15.75" customHeight="1" x14ac:dyDescent="0.2">
      <c r="B56" s="1" t="s">
        <v>51</v>
      </c>
      <c r="C56" s="1">
        <f>12+9*3</f>
        <v>39</v>
      </c>
      <c r="D56" s="5"/>
      <c r="E56" s="2"/>
    </row>
    <row r="57" spans="2:5" ht="15.75" customHeight="1" x14ac:dyDescent="0.2">
      <c r="B57" s="1" t="s">
        <v>52</v>
      </c>
      <c r="C57" s="1">
        <f>12+9*3</f>
        <v>39</v>
      </c>
      <c r="D57" s="5"/>
      <c r="E57" s="2"/>
    </row>
    <row r="58" spans="2:5" ht="15.75" customHeight="1" x14ac:dyDescent="0.2">
      <c r="B58" s="1" t="s">
        <v>53</v>
      </c>
      <c r="C58" s="1">
        <f>22*3</f>
        <v>66</v>
      </c>
      <c r="D58" s="5"/>
      <c r="E58" s="2"/>
    </row>
    <row r="59" spans="2:5" ht="15.75" customHeight="1" x14ac:dyDescent="0.2">
      <c r="B59" s="1" t="s">
        <v>54</v>
      </c>
      <c r="C59" s="1">
        <v>12</v>
      </c>
      <c r="D59" s="5"/>
      <c r="E59" s="2"/>
    </row>
    <row r="60" spans="2:5" ht="15.75" customHeight="1" x14ac:dyDescent="0.2">
      <c r="B60" s="1" t="s">
        <v>10</v>
      </c>
      <c r="C60" s="1">
        <f>230800+319000+422200+804600+(17500+25000+30000+37500+120000+260000+450000)*3</f>
        <v>4596600</v>
      </c>
      <c r="D60" s="5" t="s">
        <v>55</v>
      </c>
      <c r="E60" s="2" t="s">
        <v>131</v>
      </c>
    </row>
    <row r="61" spans="2:5" ht="15.75" customHeight="1" x14ac:dyDescent="0.2">
      <c r="B61" s="1" t="s">
        <v>8</v>
      </c>
      <c r="C61" s="1">
        <f>43+60+81+192</f>
        <v>376</v>
      </c>
      <c r="D61" s="5"/>
      <c r="E61" s="2"/>
    </row>
    <row r="62" spans="2:5" ht="15.75" customHeight="1" x14ac:dyDescent="0.2">
      <c r="B62" s="1" t="s">
        <v>56</v>
      </c>
      <c r="C62" s="1">
        <v>6</v>
      </c>
      <c r="D62" s="5"/>
      <c r="E62" s="2"/>
    </row>
    <row r="63" spans="2:5" ht="15.75" customHeight="1" x14ac:dyDescent="0.2">
      <c r="B63" s="1" t="s">
        <v>46</v>
      </c>
      <c r="C63" s="1">
        <v>9</v>
      </c>
      <c r="D63" s="5"/>
      <c r="E63" s="2"/>
    </row>
    <row r="64" spans="2:5" ht="15.75" customHeight="1" x14ac:dyDescent="0.2">
      <c r="B64" s="1" t="s">
        <v>47</v>
      </c>
      <c r="C64" s="1">
        <v>6</v>
      </c>
      <c r="D64" s="5"/>
      <c r="E64" s="2"/>
    </row>
    <row r="65" spans="2:5" ht="15.75" customHeight="1" x14ac:dyDescent="0.2">
      <c r="B65" s="1" t="s">
        <v>48</v>
      </c>
      <c r="C65" s="1">
        <v>44</v>
      </c>
      <c r="D65" s="5"/>
      <c r="E65" s="2"/>
    </row>
    <row r="66" spans="2:5" ht="15.75" customHeight="1" x14ac:dyDescent="0.2">
      <c r="B66" s="1" t="s">
        <v>57</v>
      </c>
      <c r="C66" s="1">
        <v>155</v>
      </c>
      <c r="D66" s="5"/>
      <c r="E66" s="2"/>
    </row>
    <row r="67" spans="2:5" ht="15.75" customHeight="1" x14ac:dyDescent="0.2">
      <c r="B67" s="1" t="s">
        <v>26</v>
      </c>
      <c r="C67" s="1">
        <f>30+66</f>
        <v>96</v>
      </c>
      <c r="D67" s="5"/>
      <c r="E67" s="2"/>
    </row>
    <row r="68" spans="2:5" ht="15.75" customHeight="1" x14ac:dyDescent="0.2">
      <c r="B68" s="1" t="s">
        <v>24</v>
      </c>
      <c r="C68" s="1">
        <f>36+19*3</f>
        <v>93</v>
      </c>
      <c r="D68" s="5"/>
      <c r="E68" s="2"/>
    </row>
    <row r="69" spans="2:5" ht="15.75" customHeight="1" x14ac:dyDescent="0.2">
      <c r="B69" s="1" t="s">
        <v>58</v>
      </c>
      <c r="C69" s="1">
        <f>21*3</f>
        <v>63</v>
      </c>
      <c r="D69" s="5"/>
      <c r="E69" s="2"/>
    </row>
    <row r="70" spans="2:5" ht="15.75" customHeight="1" x14ac:dyDescent="0.2">
      <c r="B70" s="1" t="s">
        <v>59</v>
      </c>
      <c r="C70" s="1">
        <f>22*3</f>
        <v>66</v>
      </c>
      <c r="D70" s="5"/>
      <c r="E70" s="2"/>
    </row>
    <row r="71" spans="2:5" ht="15.75" customHeight="1" x14ac:dyDescent="0.2">
      <c r="B71" s="1" t="s">
        <v>60</v>
      </c>
      <c r="C71" s="1">
        <v>12</v>
      </c>
      <c r="D71" s="5"/>
      <c r="E71" s="2"/>
    </row>
    <row r="72" spans="2:5" ht="15.75" customHeight="1" x14ac:dyDescent="0.2">
      <c r="B72" s="1" t="s">
        <v>10</v>
      </c>
      <c r="C72" s="1">
        <f>319000+422200+804600+17500+(25000+30000+37500+120000+260000+450000)*3</f>
        <v>4330800</v>
      </c>
      <c r="D72" s="5" t="s">
        <v>66</v>
      </c>
      <c r="E72" s="2" t="s">
        <v>132</v>
      </c>
    </row>
    <row r="73" spans="2:5" ht="15.75" customHeight="1" x14ac:dyDescent="0.2">
      <c r="B73" s="1" t="s">
        <v>8</v>
      </c>
      <c r="C73" s="1">
        <f>60+81+192</f>
        <v>333</v>
      </c>
      <c r="D73" s="5"/>
      <c r="E73" s="2"/>
    </row>
    <row r="74" spans="2:5" ht="15.75" customHeight="1" x14ac:dyDescent="0.2">
      <c r="B74" s="1" t="s">
        <v>61</v>
      </c>
      <c r="C74" s="1">
        <v>9</v>
      </c>
      <c r="D74" s="5"/>
      <c r="E74" s="2"/>
    </row>
    <row r="75" spans="2:5" ht="15.75" customHeight="1" x14ac:dyDescent="0.2">
      <c r="B75" s="1" t="s">
        <v>12</v>
      </c>
      <c r="C75" s="1">
        <v>6</v>
      </c>
      <c r="D75" s="5"/>
      <c r="E75" s="2"/>
    </row>
    <row r="76" spans="2:5" ht="15.75" customHeight="1" x14ac:dyDescent="0.2">
      <c r="B76" s="1" t="s">
        <v>5</v>
      </c>
      <c r="C76" s="1">
        <v>40</v>
      </c>
      <c r="D76" s="5"/>
      <c r="E76" s="2"/>
    </row>
    <row r="77" spans="2:5" ht="15.75" customHeight="1" x14ac:dyDescent="0.2">
      <c r="B77" s="1" t="s">
        <v>62</v>
      </c>
      <c r="C77" s="1">
        <v>135</v>
      </c>
      <c r="D77" s="5"/>
      <c r="E77" s="2"/>
    </row>
    <row r="78" spans="2:5" ht="15.75" customHeight="1" x14ac:dyDescent="0.2">
      <c r="B78" s="1" t="s">
        <v>41</v>
      </c>
      <c r="C78" s="1">
        <f>18+3+19*3</f>
        <v>78</v>
      </c>
      <c r="D78" s="5"/>
      <c r="E78" s="2"/>
    </row>
    <row r="79" spans="2:5" ht="15.75" customHeight="1" x14ac:dyDescent="0.2">
      <c r="B79" s="1" t="s">
        <v>42</v>
      </c>
      <c r="C79" s="1">
        <f>36+19*3</f>
        <v>93</v>
      </c>
      <c r="D79" s="5"/>
      <c r="E79" s="2"/>
    </row>
    <row r="80" spans="2:5" ht="15.75" customHeight="1" x14ac:dyDescent="0.2">
      <c r="B80" s="1" t="s">
        <v>63</v>
      </c>
      <c r="C80" s="1">
        <f>2+19*3</f>
        <v>59</v>
      </c>
      <c r="D80" s="5"/>
      <c r="E80" s="2"/>
    </row>
    <row r="81" spans="2:5" ht="15.75" customHeight="1" x14ac:dyDescent="0.2">
      <c r="B81" s="1" t="s">
        <v>64</v>
      </c>
      <c r="C81" s="1">
        <f>22*3</f>
        <v>66</v>
      </c>
      <c r="D81" s="5"/>
      <c r="E81" s="2"/>
    </row>
    <row r="82" spans="2:5" ht="15.75" customHeight="1" x14ac:dyDescent="0.2">
      <c r="B82" s="1" t="s">
        <v>65</v>
      </c>
      <c r="C82" s="1">
        <v>12</v>
      </c>
      <c r="D82" s="5"/>
      <c r="E82" s="2"/>
    </row>
    <row r="83" spans="2:5" ht="15.75" customHeight="1" x14ac:dyDescent="0.2">
      <c r="B83" s="1" t="s">
        <v>10</v>
      </c>
      <c r="C83" s="1">
        <f>2092200+(12500+17500+25000+30000+37500+120000+260000+450000)*3</f>
        <v>4949700</v>
      </c>
      <c r="D83" s="5" t="s">
        <v>76</v>
      </c>
      <c r="E83" s="4" t="s">
        <v>138</v>
      </c>
    </row>
    <row r="84" spans="2:5" ht="15.75" customHeight="1" x14ac:dyDescent="0.2">
      <c r="B84" s="1" t="s">
        <v>8</v>
      </c>
      <c r="C84" s="1">
        <v>450</v>
      </c>
      <c r="D84" s="5"/>
      <c r="E84" s="2"/>
    </row>
    <row r="85" spans="2:5" ht="15.75" customHeight="1" x14ac:dyDescent="0.2">
      <c r="B85" s="1" t="s">
        <v>67</v>
      </c>
      <c r="C85" s="1">
        <v>1</v>
      </c>
      <c r="D85" s="5"/>
      <c r="E85" s="2"/>
    </row>
    <row r="86" spans="2:5" ht="15.75" customHeight="1" x14ac:dyDescent="0.2">
      <c r="B86" s="1" t="s">
        <v>68</v>
      </c>
      <c r="C86" s="1">
        <v>9</v>
      </c>
      <c r="D86" s="5"/>
      <c r="E86" s="2"/>
    </row>
    <row r="87" spans="2:5" ht="15.75" customHeight="1" x14ac:dyDescent="0.2">
      <c r="B87" s="1" t="s">
        <v>69</v>
      </c>
      <c r="C87" s="1">
        <v>9</v>
      </c>
      <c r="D87" s="5"/>
      <c r="E87" s="2"/>
    </row>
    <row r="88" spans="2:5" ht="15.75" customHeight="1" x14ac:dyDescent="0.2">
      <c r="B88" s="1" t="s">
        <v>70</v>
      </c>
      <c r="C88" s="1">
        <v>6</v>
      </c>
      <c r="D88" s="5"/>
      <c r="E88" s="2"/>
    </row>
    <row r="89" spans="2:5" ht="15.75" customHeight="1" x14ac:dyDescent="0.2">
      <c r="B89" s="1" t="s">
        <v>71</v>
      </c>
      <c r="C89" s="1">
        <v>168</v>
      </c>
      <c r="D89" s="5"/>
      <c r="E89" s="2"/>
    </row>
    <row r="90" spans="2:5" ht="15.75" customHeight="1" x14ac:dyDescent="0.2">
      <c r="B90" s="1" t="s">
        <v>72</v>
      </c>
      <c r="C90" s="1">
        <f>46</f>
        <v>46</v>
      </c>
      <c r="D90" s="5"/>
      <c r="E90" s="2"/>
    </row>
    <row r="91" spans="2:5" ht="15.75" customHeight="1" x14ac:dyDescent="0.2">
      <c r="B91" s="1" t="s">
        <v>73</v>
      </c>
      <c r="C91" s="1">
        <f>18+6*3</f>
        <v>36</v>
      </c>
      <c r="D91" s="5"/>
      <c r="E91" s="2"/>
    </row>
    <row r="92" spans="2:5" ht="15.75" customHeight="1" x14ac:dyDescent="0.2">
      <c r="B92" s="1" t="s">
        <v>32</v>
      </c>
      <c r="C92" s="1">
        <f>30+22*3</f>
        <v>96</v>
      </c>
      <c r="D92" s="5"/>
      <c r="E92" s="2"/>
    </row>
    <row r="93" spans="2:5" ht="15.75" customHeight="1" x14ac:dyDescent="0.2">
      <c r="B93" s="1" t="s">
        <v>31</v>
      </c>
      <c r="C93" s="1">
        <f>36+19*3</f>
        <v>93</v>
      </c>
      <c r="D93" s="5"/>
      <c r="E93" s="2"/>
    </row>
    <row r="94" spans="2:5" ht="15.75" customHeight="1" x14ac:dyDescent="0.2">
      <c r="B94" s="1" t="s">
        <v>74</v>
      </c>
      <c r="C94" s="1">
        <v>9</v>
      </c>
      <c r="D94" s="5"/>
      <c r="E94" s="2"/>
    </row>
    <row r="95" spans="2:5" ht="15.75" customHeight="1" x14ac:dyDescent="0.2">
      <c r="B95" s="1" t="s">
        <v>63</v>
      </c>
      <c r="C95" s="1">
        <f>21*3</f>
        <v>63</v>
      </c>
      <c r="D95" s="5"/>
      <c r="E95" s="2"/>
    </row>
    <row r="96" spans="2:5" ht="15.75" customHeight="1" x14ac:dyDescent="0.2">
      <c r="B96" s="1" t="s">
        <v>64</v>
      </c>
      <c r="C96" s="1">
        <f>22*3</f>
        <v>66</v>
      </c>
      <c r="D96" s="5"/>
      <c r="E96" s="2"/>
    </row>
    <row r="97" spans="2:5" ht="15.75" customHeight="1" x14ac:dyDescent="0.2">
      <c r="B97" s="1" t="s">
        <v>75</v>
      </c>
      <c r="C97" s="1">
        <v>12</v>
      </c>
      <c r="D97" s="5"/>
      <c r="E97" s="2"/>
    </row>
    <row r="98" spans="2:5" ht="15.75" customHeight="1" x14ac:dyDescent="0.2">
      <c r="B98" s="1" t="s">
        <v>10</v>
      </c>
      <c r="C98" s="1">
        <f>319000+422200+804600+(17500+25000+30000+37500+120000+260000+450000)*3</f>
        <v>4365800</v>
      </c>
      <c r="D98" s="5" t="s">
        <v>84</v>
      </c>
      <c r="E98" s="4" t="s">
        <v>139</v>
      </c>
    </row>
    <row r="99" spans="2:5" ht="15.75" customHeight="1" x14ac:dyDescent="0.2">
      <c r="B99" s="1" t="s">
        <v>8</v>
      </c>
      <c r="C99" s="1">
        <f>60+81+192</f>
        <v>333</v>
      </c>
      <c r="D99" s="5"/>
      <c r="E99" s="2"/>
    </row>
    <row r="100" spans="2:5" ht="15.75" customHeight="1" x14ac:dyDescent="0.2">
      <c r="B100" s="1" t="s">
        <v>61</v>
      </c>
      <c r="C100" s="1">
        <v>9</v>
      </c>
      <c r="D100" s="5"/>
      <c r="E100" s="2"/>
    </row>
    <row r="101" spans="2:5" ht="15.75" customHeight="1" x14ac:dyDescent="0.2">
      <c r="B101" s="1" t="s">
        <v>12</v>
      </c>
      <c r="C101" s="1">
        <v>6</v>
      </c>
      <c r="D101" s="5"/>
      <c r="E101" s="2"/>
    </row>
    <row r="102" spans="2:5" ht="15.75" customHeight="1" x14ac:dyDescent="0.2">
      <c r="B102" s="1" t="s">
        <v>77</v>
      </c>
      <c r="C102" s="1">
        <v>40</v>
      </c>
      <c r="D102" s="5"/>
      <c r="E102" s="2"/>
    </row>
    <row r="103" spans="2:5" ht="15.75" customHeight="1" x14ac:dyDescent="0.2">
      <c r="B103" s="1" t="s">
        <v>78</v>
      </c>
      <c r="C103" s="1">
        <v>135</v>
      </c>
      <c r="D103" s="5"/>
      <c r="E103" s="2"/>
    </row>
    <row r="104" spans="2:5" ht="15.75" customHeight="1" x14ac:dyDescent="0.2">
      <c r="B104" s="1" t="s">
        <v>79</v>
      </c>
      <c r="C104" s="1">
        <f>18+22*3</f>
        <v>84</v>
      </c>
      <c r="D104" s="5"/>
      <c r="E104" s="2"/>
    </row>
    <row r="105" spans="2:5" ht="15.75" customHeight="1" x14ac:dyDescent="0.2">
      <c r="B105" s="1" t="s">
        <v>80</v>
      </c>
      <c r="C105" s="1">
        <f>36+19*3</f>
        <v>93</v>
      </c>
      <c r="D105" s="5"/>
      <c r="E105" s="2"/>
    </row>
    <row r="106" spans="2:5" ht="15.75" customHeight="1" x14ac:dyDescent="0.2">
      <c r="B106" s="1" t="s">
        <v>81</v>
      </c>
      <c r="C106" s="1">
        <f>21*3</f>
        <v>63</v>
      </c>
      <c r="D106" s="5"/>
      <c r="E106" s="2"/>
    </row>
    <row r="107" spans="2:5" ht="15.75" customHeight="1" x14ac:dyDescent="0.2">
      <c r="B107" s="1" t="s">
        <v>82</v>
      </c>
      <c r="C107" s="1">
        <f>22*3</f>
        <v>66</v>
      </c>
      <c r="D107" s="5"/>
      <c r="E107" s="2"/>
    </row>
    <row r="108" spans="2:5" ht="15.75" customHeight="1" x14ac:dyDescent="0.2">
      <c r="B108" s="1" t="s">
        <v>83</v>
      </c>
      <c r="C108" s="1">
        <v>12</v>
      </c>
      <c r="D108" s="5"/>
      <c r="E108" s="2"/>
    </row>
    <row r="109" spans="2:5" ht="15.75" customHeight="1" x14ac:dyDescent="0.2">
      <c r="B109" s="1" t="s">
        <v>10</v>
      </c>
      <c r="C109" s="1">
        <f>319000+422200+804600+(30000+37500+120000+260000+450000)*3</f>
        <v>4238300</v>
      </c>
      <c r="D109" s="5" t="s">
        <v>88</v>
      </c>
      <c r="E109" s="4" t="s">
        <v>140</v>
      </c>
    </row>
    <row r="110" spans="2:5" ht="15.75" customHeight="1" x14ac:dyDescent="0.2">
      <c r="B110" s="1" t="s">
        <v>8</v>
      </c>
      <c r="C110" s="1">
        <f>60+81+192</f>
        <v>333</v>
      </c>
      <c r="D110" s="5"/>
      <c r="E110" s="2"/>
    </row>
    <row r="111" spans="2:5" ht="15.75" customHeight="1" x14ac:dyDescent="0.2">
      <c r="B111" s="1" t="s">
        <v>46</v>
      </c>
      <c r="C111" s="1">
        <v>9</v>
      </c>
      <c r="D111" s="5"/>
      <c r="E111" s="2"/>
    </row>
    <row r="112" spans="2:5" ht="15.75" customHeight="1" x14ac:dyDescent="0.2">
      <c r="B112" s="1" t="s">
        <v>47</v>
      </c>
      <c r="C112" s="1">
        <v>6</v>
      </c>
      <c r="D112" s="5"/>
      <c r="E112" s="2"/>
    </row>
    <row r="113" spans="2:5" ht="15.75" customHeight="1" x14ac:dyDescent="0.2">
      <c r="B113" s="1" t="s">
        <v>85</v>
      </c>
      <c r="C113" s="1">
        <v>135</v>
      </c>
      <c r="D113" s="5"/>
      <c r="E113" s="2"/>
    </row>
    <row r="114" spans="2:5" ht="15.75" customHeight="1" x14ac:dyDescent="0.2">
      <c r="B114" s="1" t="s">
        <v>86</v>
      </c>
      <c r="C114" s="1">
        <v>40</v>
      </c>
      <c r="D114" s="5"/>
      <c r="E114" s="2"/>
    </row>
    <row r="115" spans="2:5" ht="15.75" customHeight="1" x14ac:dyDescent="0.2">
      <c r="B115" s="1" t="s">
        <v>32</v>
      </c>
      <c r="C115" s="1">
        <f>18+15*3</f>
        <v>63</v>
      </c>
      <c r="D115" s="5"/>
      <c r="E115" s="2"/>
    </row>
    <row r="116" spans="2:5" ht="15.75" customHeight="1" x14ac:dyDescent="0.2">
      <c r="B116" s="1" t="s">
        <v>31</v>
      </c>
      <c r="C116" s="1">
        <f>36+19*3</f>
        <v>93</v>
      </c>
      <c r="D116" s="5"/>
      <c r="E116" s="2"/>
    </row>
    <row r="117" spans="2:5" ht="15.75" customHeight="1" x14ac:dyDescent="0.2">
      <c r="B117" s="1" t="s">
        <v>25</v>
      </c>
      <c r="C117" s="1">
        <f>15*3</f>
        <v>45</v>
      </c>
      <c r="D117" s="5"/>
      <c r="E117" s="2"/>
    </row>
    <row r="118" spans="2:5" ht="15.75" customHeight="1" x14ac:dyDescent="0.2">
      <c r="B118" s="1" t="s">
        <v>27</v>
      </c>
      <c r="C118" s="1">
        <f>22*3</f>
        <v>66</v>
      </c>
      <c r="D118" s="5"/>
      <c r="E118" s="2"/>
    </row>
    <row r="119" spans="2:5" ht="15.75" customHeight="1" x14ac:dyDescent="0.2">
      <c r="B119" s="1" t="s">
        <v>87</v>
      </c>
      <c r="C119" s="1">
        <v>12</v>
      </c>
      <c r="D119" s="5"/>
      <c r="E119" s="2"/>
    </row>
    <row r="120" spans="2:5" ht="15.75" customHeight="1" x14ac:dyDescent="0.2">
      <c r="B120" s="1" t="s">
        <v>10</v>
      </c>
      <c r="C120" s="1">
        <f>230800+319000+422200+804600+(17500+25000+30000+37500+120000+260000+450000)*3</f>
        <v>4596600</v>
      </c>
      <c r="D120" s="5" t="s">
        <v>94</v>
      </c>
      <c r="E120" s="2" t="s">
        <v>133</v>
      </c>
    </row>
    <row r="121" spans="2:5" ht="15.75" customHeight="1" x14ac:dyDescent="0.2">
      <c r="B121" s="1" t="s">
        <v>8</v>
      </c>
      <c r="C121" s="1">
        <f>43+60+81+192</f>
        <v>376</v>
      </c>
      <c r="D121" s="5"/>
      <c r="E121" s="2"/>
    </row>
    <row r="122" spans="2:5" ht="15.75" customHeight="1" x14ac:dyDescent="0.2">
      <c r="B122" s="1" t="s">
        <v>56</v>
      </c>
      <c r="C122" s="1">
        <v>6</v>
      </c>
      <c r="D122" s="5"/>
      <c r="E122" s="2"/>
    </row>
    <row r="123" spans="2:5" ht="15.75" customHeight="1" x14ac:dyDescent="0.2">
      <c r="B123" s="1" t="s">
        <v>46</v>
      </c>
      <c r="C123" s="1">
        <v>9</v>
      </c>
      <c r="D123" s="5"/>
      <c r="E123" s="2"/>
    </row>
    <row r="124" spans="2:5" ht="15.75" customHeight="1" x14ac:dyDescent="0.2">
      <c r="B124" s="1" t="s">
        <v>47</v>
      </c>
      <c r="C124" s="1">
        <v>6</v>
      </c>
      <c r="D124" s="5"/>
      <c r="E124" s="2"/>
    </row>
    <row r="125" spans="2:5" ht="15.75" customHeight="1" x14ac:dyDescent="0.2">
      <c r="B125" s="1" t="s">
        <v>13</v>
      </c>
      <c r="C125" s="1">
        <v>155</v>
      </c>
      <c r="D125" s="5"/>
      <c r="E125" s="2"/>
    </row>
    <row r="126" spans="2:5" ht="15.75" customHeight="1" x14ac:dyDescent="0.2">
      <c r="B126" s="1" t="s">
        <v>86</v>
      </c>
      <c r="C126" s="1">
        <v>44</v>
      </c>
      <c r="D126" s="5"/>
      <c r="E126" s="2"/>
    </row>
    <row r="127" spans="2:5" ht="15.75" customHeight="1" x14ac:dyDescent="0.2">
      <c r="B127" s="1" t="s">
        <v>89</v>
      </c>
      <c r="C127" s="1">
        <f>30+22*3</f>
        <v>96</v>
      </c>
      <c r="D127" s="5"/>
      <c r="E127" s="2"/>
    </row>
    <row r="128" spans="2:5" ht="15.75" customHeight="1" x14ac:dyDescent="0.2">
      <c r="B128" s="1" t="s">
        <v>90</v>
      </c>
      <c r="C128" s="1">
        <f>36+19*3</f>
        <v>93</v>
      </c>
      <c r="D128" s="5"/>
      <c r="E128" s="2"/>
    </row>
    <row r="129" spans="2:5" ht="15.75" customHeight="1" x14ac:dyDescent="0.2">
      <c r="B129" s="1" t="s">
        <v>91</v>
      </c>
      <c r="C129" s="1">
        <f>21*3</f>
        <v>63</v>
      </c>
      <c r="D129" s="5"/>
      <c r="E129" s="2"/>
    </row>
    <row r="130" spans="2:5" ht="15.75" customHeight="1" x14ac:dyDescent="0.2">
      <c r="B130" s="1" t="s">
        <v>92</v>
      </c>
      <c r="C130" s="1">
        <f>22*3</f>
        <v>66</v>
      </c>
      <c r="D130" s="5"/>
      <c r="E130" s="2"/>
    </row>
    <row r="131" spans="2:5" ht="15.75" customHeight="1" x14ac:dyDescent="0.2">
      <c r="B131" s="1" t="s">
        <v>93</v>
      </c>
      <c r="C131" s="1">
        <v>12</v>
      </c>
      <c r="D131" s="5"/>
      <c r="E131" s="2"/>
    </row>
    <row r="132" spans="2:5" ht="15.75" customHeight="1" x14ac:dyDescent="0.2">
      <c r="B132" s="1" t="s">
        <v>10</v>
      </c>
      <c r="C132" s="1">
        <f>2092200+(12500+17500+25000+30000+37500+120000+260000+450000)*3</f>
        <v>4949700</v>
      </c>
      <c r="D132" s="5" t="s">
        <v>99</v>
      </c>
      <c r="E132" s="4" t="s">
        <v>141</v>
      </c>
    </row>
    <row r="133" spans="2:5" ht="15.75" customHeight="1" x14ac:dyDescent="0.2">
      <c r="B133" s="1" t="s">
        <v>8</v>
      </c>
      <c r="C133" s="1">
        <v>450</v>
      </c>
      <c r="D133" s="5"/>
      <c r="E133" s="2"/>
    </row>
    <row r="134" spans="2:5" ht="15.75" customHeight="1" x14ac:dyDescent="0.2">
      <c r="B134" s="1" t="s">
        <v>67</v>
      </c>
      <c r="C134" s="1">
        <v>1</v>
      </c>
      <c r="D134" s="5"/>
      <c r="E134" s="2"/>
    </row>
    <row r="135" spans="2:5" ht="15.75" customHeight="1" x14ac:dyDescent="0.2">
      <c r="B135" s="1" t="s">
        <v>68</v>
      </c>
      <c r="C135" s="1">
        <v>9</v>
      </c>
      <c r="D135" s="5"/>
      <c r="E135" s="2"/>
    </row>
    <row r="136" spans="2:5" ht="15.75" customHeight="1" x14ac:dyDescent="0.2">
      <c r="B136" s="1" t="s">
        <v>69</v>
      </c>
      <c r="C136" s="1">
        <v>9</v>
      </c>
      <c r="D136" s="5"/>
      <c r="E136" s="2"/>
    </row>
    <row r="137" spans="2:5" ht="15.75" customHeight="1" x14ac:dyDescent="0.2">
      <c r="B137" s="1" t="s">
        <v>70</v>
      </c>
      <c r="C137" s="1">
        <v>6</v>
      </c>
      <c r="D137" s="5"/>
      <c r="E137" s="2"/>
    </row>
    <row r="138" spans="2:5" ht="15.75" customHeight="1" x14ac:dyDescent="0.2">
      <c r="B138" s="1" t="s">
        <v>95</v>
      </c>
      <c r="C138" s="1">
        <v>168</v>
      </c>
      <c r="D138" s="5"/>
      <c r="E138" s="2"/>
    </row>
    <row r="139" spans="2:5" ht="15.75" customHeight="1" x14ac:dyDescent="0.2">
      <c r="B139" s="1" t="s">
        <v>96</v>
      </c>
      <c r="C139" s="1">
        <v>46</v>
      </c>
      <c r="D139" s="5"/>
      <c r="E139" s="2"/>
    </row>
    <row r="140" spans="2:5" ht="15.75" customHeight="1" x14ac:dyDescent="0.2">
      <c r="B140" s="1" t="s">
        <v>97</v>
      </c>
      <c r="C140" s="1">
        <f>18+6*3</f>
        <v>36</v>
      </c>
      <c r="D140" s="5"/>
      <c r="E140" s="2"/>
    </row>
    <row r="141" spans="2:5" ht="15.75" customHeight="1" x14ac:dyDescent="0.2">
      <c r="B141" s="1" t="s">
        <v>26</v>
      </c>
      <c r="C141" s="1">
        <f>30+22*3</f>
        <v>96</v>
      </c>
      <c r="D141" s="5"/>
      <c r="E141" s="2"/>
    </row>
    <row r="142" spans="2:5" ht="15.75" customHeight="1" x14ac:dyDescent="0.2">
      <c r="B142" s="1" t="s">
        <v>24</v>
      </c>
      <c r="C142" s="1">
        <f>36+19*3</f>
        <v>93</v>
      </c>
      <c r="D142" s="5"/>
      <c r="E142" s="2"/>
    </row>
    <row r="143" spans="2:5" ht="15.75" customHeight="1" x14ac:dyDescent="0.2">
      <c r="B143" s="1" t="s">
        <v>98</v>
      </c>
      <c r="C143" s="1">
        <f>3*3</f>
        <v>9</v>
      </c>
      <c r="D143" s="5"/>
      <c r="E143" s="2"/>
    </row>
    <row r="144" spans="2:5" ht="15.75" customHeight="1" x14ac:dyDescent="0.2">
      <c r="B144" s="1" t="s">
        <v>15</v>
      </c>
      <c r="C144" s="1">
        <f>21*3</f>
        <v>63</v>
      </c>
      <c r="D144" s="5"/>
      <c r="E144" s="2"/>
    </row>
    <row r="145" spans="2:5" ht="15.75" customHeight="1" x14ac:dyDescent="0.2">
      <c r="B145" s="1" t="s">
        <v>16</v>
      </c>
      <c r="C145" s="1">
        <f>22*3</f>
        <v>66</v>
      </c>
      <c r="D145" s="5"/>
      <c r="E145" s="2"/>
    </row>
    <row r="146" spans="2:5" ht="15.75" customHeight="1" x14ac:dyDescent="0.2">
      <c r="B146" s="1" t="s">
        <v>18</v>
      </c>
      <c r="C146" s="1">
        <v>12</v>
      </c>
      <c r="D146" s="5"/>
      <c r="E146" s="2"/>
    </row>
    <row r="147" spans="2:5" ht="15.75" customHeight="1" x14ac:dyDescent="0.2">
      <c r="B147" s="1" t="s">
        <v>10</v>
      </c>
      <c r="C147" s="1">
        <f>2092200+(12500+17500+25000+30000+37500+120000+260000+450000)*3</f>
        <v>4949700</v>
      </c>
      <c r="D147" s="5" t="s">
        <v>110</v>
      </c>
      <c r="E147" s="2" t="s">
        <v>134</v>
      </c>
    </row>
    <row r="148" spans="2:5" ht="15.75" customHeight="1" x14ac:dyDescent="0.2">
      <c r="B148" s="1" t="s">
        <v>8</v>
      </c>
      <c r="C148" s="1">
        <v>450</v>
      </c>
      <c r="D148" s="5"/>
      <c r="E148" s="2"/>
    </row>
    <row r="149" spans="2:5" ht="15.75" customHeight="1" x14ac:dyDescent="0.2">
      <c r="B149" s="1" t="s">
        <v>100</v>
      </c>
      <c r="C149" s="1">
        <v>1</v>
      </c>
      <c r="D149" s="5"/>
      <c r="E149" s="2"/>
    </row>
    <row r="150" spans="2:5" ht="15.75" customHeight="1" x14ac:dyDescent="0.2">
      <c r="B150" s="1" t="s">
        <v>101</v>
      </c>
      <c r="C150" s="1">
        <v>9</v>
      </c>
      <c r="D150" s="5"/>
      <c r="E150" s="2"/>
    </row>
    <row r="151" spans="2:5" ht="15.75" customHeight="1" x14ac:dyDescent="0.2">
      <c r="B151" s="1" t="s">
        <v>102</v>
      </c>
      <c r="C151" s="1">
        <v>9</v>
      </c>
      <c r="D151" s="5"/>
      <c r="E151" s="2"/>
    </row>
    <row r="152" spans="2:5" ht="15.75" customHeight="1" x14ac:dyDescent="0.2">
      <c r="B152" s="1" t="s">
        <v>103</v>
      </c>
      <c r="C152" s="1">
        <v>6</v>
      </c>
      <c r="D152" s="5"/>
      <c r="E152" s="2"/>
    </row>
    <row r="153" spans="2:5" ht="15.75" customHeight="1" x14ac:dyDescent="0.2">
      <c r="B153" s="1" t="s">
        <v>104</v>
      </c>
      <c r="C153" s="1">
        <v>168</v>
      </c>
      <c r="D153" s="5"/>
      <c r="E153" s="2"/>
    </row>
    <row r="154" spans="2:5" ht="15.75" customHeight="1" x14ac:dyDescent="0.2">
      <c r="B154" s="1" t="s">
        <v>105</v>
      </c>
      <c r="C154" s="1">
        <v>46</v>
      </c>
      <c r="D154" s="5"/>
      <c r="E154" s="2"/>
    </row>
    <row r="155" spans="2:5" ht="15.75" customHeight="1" x14ac:dyDescent="0.2">
      <c r="B155" s="1" t="s">
        <v>106</v>
      </c>
      <c r="C155" s="1">
        <f>18+6*3</f>
        <v>36</v>
      </c>
      <c r="D155" s="5"/>
      <c r="E155" s="2"/>
    </row>
    <row r="156" spans="2:5" ht="15.75" customHeight="1" x14ac:dyDescent="0.2">
      <c r="B156" s="1" t="s">
        <v>107</v>
      </c>
      <c r="C156" s="1">
        <f>30+22*3</f>
        <v>96</v>
      </c>
      <c r="D156" s="5"/>
      <c r="E156" s="2"/>
    </row>
    <row r="157" spans="2:5" ht="15.75" customHeight="1" x14ac:dyDescent="0.2">
      <c r="B157" s="1" t="s">
        <v>108</v>
      </c>
      <c r="C157" s="1">
        <f>36+19*3</f>
        <v>93</v>
      </c>
      <c r="D157" s="5"/>
      <c r="E157" s="2"/>
    </row>
    <row r="158" spans="2:5" ht="15.75" customHeight="1" x14ac:dyDescent="0.2">
      <c r="B158" s="1" t="s">
        <v>74</v>
      </c>
      <c r="C158" s="1">
        <f>3*3</f>
        <v>9</v>
      </c>
      <c r="D158" s="5"/>
      <c r="E158" s="2"/>
    </row>
    <row r="159" spans="2:5" ht="15.75" customHeight="1" x14ac:dyDescent="0.2">
      <c r="B159" s="1" t="s">
        <v>63</v>
      </c>
      <c r="C159" s="1">
        <f>21*3</f>
        <v>63</v>
      </c>
      <c r="D159" s="5"/>
      <c r="E159" s="2"/>
    </row>
    <row r="160" spans="2:5" ht="15.75" customHeight="1" x14ac:dyDescent="0.2">
      <c r="B160" s="1" t="s">
        <v>64</v>
      </c>
      <c r="C160" s="1">
        <f>22*3</f>
        <v>66</v>
      </c>
      <c r="D160" s="5"/>
      <c r="E160" s="2"/>
    </row>
    <row r="161" spans="2:5" ht="15.75" customHeight="1" x14ac:dyDescent="0.2">
      <c r="B161" s="1" t="s">
        <v>109</v>
      </c>
      <c r="C161" s="1">
        <v>12</v>
      </c>
      <c r="D161" s="5"/>
      <c r="E161" s="2"/>
    </row>
    <row r="162" spans="2:5" ht="15.75" customHeight="1" x14ac:dyDescent="0.2">
      <c r="B162" s="1" t="s">
        <v>10</v>
      </c>
      <c r="C162" s="1">
        <f>2092200+(12500+17500+25000+30000+37500+120000+260000+450000)*3</f>
        <v>4949700</v>
      </c>
      <c r="D162" s="5" t="s">
        <v>115</v>
      </c>
      <c r="E162" s="2" t="s">
        <v>135</v>
      </c>
    </row>
    <row r="163" spans="2:5" ht="15.75" customHeight="1" x14ac:dyDescent="0.2">
      <c r="B163" s="1" t="s">
        <v>8</v>
      </c>
      <c r="C163" s="1">
        <v>450</v>
      </c>
      <c r="D163" s="5"/>
      <c r="E163" s="2"/>
    </row>
    <row r="164" spans="2:5" ht="15.75" customHeight="1" x14ac:dyDescent="0.2">
      <c r="B164" s="1" t="s">
        <v>111</v>
      </c>
      <c r="C164" s="1">
        <v>1</v>
      </c>
      <c r="D164" s="5"/>
      <c r="E164" s="2"/>
    </row>
    <row r="165" spans="2:5" ht="15.75" customHeight="1" x14ac:dyDescent="0.2">
      <c r="B165" s="1" t="s">
        <v>112</v>
      </c>
      <c r="C165" s="1">
        <v>9</v>
      </c>
      <c r="D165" s="5"/>
      <c r="E165" s="2"/>
    </row>
    <row r="166" spans="2:5" ht="15.75" customHeight="1" x14ac:dyDescent="0.2">
      <c r="B166" s="1" t="s">
        <v>20</v>
      </c>
      <c r="C166" s="1">
        <v>9</v>
      </c>
      <c r="D166" s="5"/>
      <c r="E166" s="2"/>
    </row>
    <row r="167" spans="2:5" ht="15.75" customHeight="1" x14ac:dyDescent="0.2">
      <c r="B167" s="1" t="s">
        <v>21</v>
      </c>
      <c r="C167" s="1">
        <v>6</v>
      </c>
      <c r="D167" s="5"/>
      <c r="E167" s="2"/>
    </row>
    <row r="168" spans="2:5" ht="15.75" customHeight="1" x14ac:dyDescent="0.2">
      <c r="B168" s="1" t="s">
        <v>113</v>
      </c>
      <c r="C168" s="1">
        <v>168</v>
      </c>
      <c r="D168" s="5"/>
      <c r="E168" s="2"/>
    </row>
    <row r="169" spans="2:5" ht="15.75" customHeight="1" x14ac:dyDescent="0.2">
      <c r="B169" s="1" t="s">
        <v>22</v>
      </c>
      <c r="C169" s="1">
        <v>46</v>
      </c>
      <c r="D169" s="5"/>
      <c r="E169" s="2"/>
    </row>
    <row r="170" spans="2:5" ht="15.75" customHeight="1" x14ac:dyDescent="0.2">
      <c r="B170" s="1" t="s">
        <v>106</v>
      </c>
      <c r="C170" s="1">
        <f>18+6*3</f>
        <v>36</v>
      </c>
      <c r="D170" s="5"/>
      <c r="E170" s="2"/>
    </row>
    <row r="171" spans="2:5" ht="15.75" customHeight="1" x14ac:dyDescent="0.2">
      <c r="B171" s="1" t="s">
        <v>107</v>
      </c>
      <c r="C171" s="1">
        <f>30+22*3</f>
        <v>96</v>
      </c>
      <c r="D171" s="5"/>
      <c r="E171" s="2"/>
    </row>
    <row r="172" spans="2:5" ht="15.75" customHeight="1" x14ac:dyDescent="0.2">
      <c r="B172" s="1" t="s">
        <v>108</v>
      </c>
      <c r="C172" s="1">
        <f>36+19*3</f>
        <v>93</v>
      </c>
      <c r="D172" s="5"/>
      <c r="E172" s="2"/>
    </row>
    <row r="173" spans="2:5" ht="15.75" customHeight="1" x14ac:dyDescent="0.2">
      <c r="B173" s="1" t="s">
        <v>98</v>
      </c>
      <c r="C173" s="1">
        <f>3*3</f>
        <v>9</v>
      </c>
      <c r="D173" s="5"/>
      <c r="E173" s="2"/>
    </row>
    <row r="174" spans="2:5" ht="15.75" customHeight="1" x14ac:dyDescent="0.2">
      <c r="B174" s="1" t="s">
        <v>15</v>
      </c>
      <c r="C174" s="1">
        <f>21*3</f>
        <v>63</v>
      </c>
      <c r="D174" s="5"/>
      <c r="E174" s="2"/>
    </row>
    <row r="175" spans="2:5" ht="15.75" customHeight="1" x14ac:dyDescent="0.2">
      <c r="B175" s="1" t="s">
        <v>16</v>
      </c>
      <c r="C175" s="1">
        <f>22*3</f>
        <v>66</v>
      </c>
      <c r="D175" s="5"/>
      <c r="E175" s="2"/>
    </row>
    <row r="176" spans="2:5" ht="15.75" customHeight="1" x14ac:dyDescent="0.2">
      <c r="B176" s="1" t="s">
        <v>114</v>
      </c>
      <c r="C176" s="1">
        <v>12</v>
      </c>
      <c r="D176" s="5"/>
      <c r="E176" s="2"/>
    </row>
    <row r="177" spans="2:5" ht="15.75" customHeight="1" x14ac:dyDescent="0.2">
      <c r="B177" s="1" t="s">
        <v>10</v>
      </c>
      <c r="C177" s="1">
        <f>319000+422200+804600+(25000+30000+37500+120000+260000+450000)*3</f>
        <v>4313300</v>
      </c>
      <c r="D177" s="5" t="s">
        <v>120</v>
      </c>
      <c r="E177" s="2" t="s">
        <v>136</v>
      </c>
    </row>
    <row r="178" spans="2:5" ht="15.75" customHeight="1" x14ac:dyDescent="0.2">
      <c r="B178" s="1" t="s">
        <v>8</v>
      </c>
      <c r="C178" s="1">
        <f>60+81+192</f>
        <v>333</v>
      </c>
      <c r="D178" s="5"/>
      <c r="E178" s="2"/>
    </row>
    <row r="179" spans="2:5" ht="15.75" customHeight="1" x14ac:dyDescent="0.2">
      <c r="B179" s="1" t="s">
        <v>102</v>
      </c>
      <c r="C179" s="1">
        <v>9</v>
      </c>
      <c r="D179" s="5"/>
      <c r="E179" s="2"/>
    </row>
    <row r="180" spans="2:5" ht="15.75" customHeight="1" x14ac:dyDescent="0.2">
      <c r="B180" s="1" t="s">
        <v>103</v>
      </c>
      <c r="C180" s="1">
        <v>6</v>
      </c>
      <c r="D180" s="5"/>
      <c r="E180" s="2"/>
    </row>
    <row r="181" spans="2:5" ht="15.75" customHeight="1" x14ac:dyDescent="0.2">
      <c r="B181" s="1" t="s">
        <v>116</v>
      </c>
      <c r="C181" s="1">
        <v>135</v>
      </c>
      <c r="D181" s="5"/>
      <c r="E181" s="2"/>
    </row>
    <row r="182" spans="2:5" ht="15.75" customHeight="1" x14ac:dyDescent="0.2">
      <c r="B182" s="1" t="s">
        <v>105</v>
      </c>
      <c r="C182" s="1">
        <v>40</v>
      </c>
      <c r="D182" s="5"/>
      <c r="E182" s="2"/>
    </row>
    <row r="183" spans="2:5" ht="15.75" customHeight="1" x14ac:dyDescent="0.2">
      <c r="B183" s="1" t="s">
        <v>89</v>
      </c>
      <c r="C183" s="1">
        <f>18+19*3</f>
        <v>75</v>
      </c>
      <c r="D183" s="5"/>
      <c r="E183" s="2"/>
    </row>
    <row r="184" spans="2:5" ht="15.75" customHeight="1" x14ac:dyDescent="0.2">
      <c r="B184" s="1" t="s">
        <v>90</v>
      </c>
      <c r="C184" s="1">
        <f>36+19*3</f>
        <v>93</v>
      </c>
      <c r="D184" s="5"/>
      <c r="E184" s="2"/>
    </row>
    <row r="185" spans="2:5" ht="15.75" customHeight="1" x14ac:dyDescent="0.2">
      <c r="B185" s="1" t="s">
        <v>117</v>
      </c>
      <c r="C185" s="1">
        <f>19*3</f>
        <v>57</v>
      </c>
      <c r="D185" s="5"/>
      <c r="E185" s="2"/>
    </row>
    <row r="186" spans="2:5" ht="15.75" customHeight="1" x14ac:dyDescent="0.2">
      <c r="B186" s="1" t="s">
        <v>118</v>
      </c>
      <c r="C186" s="1">
        <f>22*3</f>
        <v>66</v>
      </c>
      <c r="D186" s="5"/>
      <c r="E186" s="2"/>
    </row>
    <row r="187" spans="2:5" ht="15.75" customHeight="1" x14ac:dyDescent="0.2">
      <c r="B187" s="1" t="s">
        <v>119</v>
      </c>
      <c r="C187" s="1">
        <v>12</v>
      </c>
      <c r="D187" s="5"/>
      <c r="E187" s="2"/>
    </row>
    <row r="188" spans="2:5" ht="15.75" customHeight="1" x14ac:dyDescent="0.2">
      <c r="B188" s="1" t="s">
        <v>10</v>
      </c>
      <c r="C188" s="1">
        <f>422200+804600+(120000+260000+450000)*3</f>
        <v>3716800</v>
      </c>
      <c r="D188" s="5" t="s">
        <v>122</v>
      </c>
      <c r="E188" s="4" t="s">
        <v>142</v>
      </c>
    </row>
    <row r="189" spans="2:5" ht="15.75" customHeight="1" x14ac:dyDescent="0.2">
      <c r="B189" s="1" t="s">
        <v>8</v>
      </c>
      <c r="C189" s="1">
        <f>81+192</f>
        <v>273</v>
      </c>
      <c r="D189" s="5"/>
      <c r="E189" s="2"/>
    </row>
    <row r="190" spans="2:5" ht="15.75" customHeight="1" x14ac:dyDescent="0.2">
      <c r="B190" s="1" t="s">
        <v>69</v>
      </c>
      <c r="C190" s="1">
        <v>6</v>
      </c>
      <c r="D190" s="5"/>
      <c r="E190" s="2"/>
    </row>
    <row r="191" spans="2:5" ht="15.75" customHeight="1" x14ac:dyDescent="0.2">
      <c r="B191" s="1" t="s">
        <v>70</v>
      </c>
      <c r="C191" s="1">
        <v>6</v>
      </c>
      <c r="D191" s="5"/>
      <c r="E191" s="2"/>
    </row>
    <row r="192" spans="2:5" ht="15.75" customHeight="1" x14ac:dyDescent="0.2">
      <c r="B192" s="1" t="s">
        <v>121</v>
      </c>
      <c r="C192" s="1">
        <v>105</v>
      </c>
      <c r="D192" s="5"/>
      <c r="E192" s="2"/>
    </row>
    <row r="193" spans="2:5" ht="15.75" customHeight="1" x14ac:dyDescent="0.2">
      <c r="B193" s="1" t="s">
        <v>96</v>
      </c>
      <c r="C193" s="1">
        <v>32</v>
      </c>
      <c r="D193" s="5"/>
      <c r="E193" s="2"/>
    </row>
    <row r="194" spans="2:5" ht="15.75" customHeight="1" x14ac:dyDescent="0.2">
      <c r="B194" s="1" t="s">
        <v>42</v>
      </c>
      <c r="C194" s="1">
        <f>36+19*3</f>
        <v>93</v>
      </c>
      <c r="D194" s="5"/>
      <c r="E194" s="2"/>
    </row>
    <row r="195" spans="2:5" ht="15.75" customHeight="1" x14ac:dyDescent="0.2">
      <c r="B195" s="1" t="s">
        <v>92</v>
      </c>
      <c r="C195" s="1">
        <f>22*3</f>
        <v>66</v>
      </c>
      <c r="D195" s="5"/>
      <c r="E195" s="2"/>
    </row>
    <row r="196" spans="2:5" ht="15.75" customHeight="1" x14ac:dyDescent="0.2">
      <c r="B196" s="1" t="s">
        <v>28</v>
      </c>
      <c r="C196" s="1">
        <v>12</v>
      </c>
      <c r="D196" s="5"/>
      <c r="E196" s="2"/>
    </row>
    <row r="197" spans="2:5" ht="15.75" customHeight="1" x14ac:dyDescent="0.2">
      <c r="B197" s="1" t="s">
        <v>10</v>
      </c>
      <c r="C197" s="1">
        <f>30000+(37500+120000+260000+450000+700000)*3+25000+30000+37500*2+(120000+260000+450000+700000)*3+(25000+30000+37500+120000+260000+450000+700000)*3</f>
        <v>14320000</v>
      </c>
      <c r="D197" s="5" t="s">
        <v>125</v>
      </c>
      <c r="E197" s="2" t="s">
        <v>137</v>
      </c>
    </row>
    <row r="198" spans="2:5" ht="15.75" customHeight="1" x14ac:dyDescent="0.2">
      <c r="B198" s="1" t="s">
        <v>117</v>
      </c>
      <c r="C198" s="1">
        <f>6+6</f>
        <v>12</v>
      </c>
      <c r="D198" s="5"/>
      <c r="E198" s="2"/>
    </row>
    <row r="199" spans="2:5" ht="15.75" customHeight="1" x14ac:dyDescent="0.2">
      <c r="B199" s="1" t="s">
        <v>79</v>
      </c>
      <c r="C199" s="1">
        <f>6+9*3+4+6+9</f>
        <v>52</v>
      </c>
      <c r="D199" s="5"/>
      <c r="E199" s="2"/>
    </row>
    <row r="200" spans="2:5" ht="15.75" customHeight="1" x14ac:dyDescent="0.2">
      <c r="B200" s="1" t="s">
        <v>15</v>
      </c>
      <c r="C200" s="1">
        <f>9*3+9</f>
        <v>36</v>
      </c>
      <c r="D200" s="5"/>
      <c r="E200" s="2"/>
    </row>
    <row r="201" spans="2:5" ht="15.75" customHeight="1" x14ac:dyDescent="0.2">
      <c r="B201" s="1" t="s">
        <v>92</v>
      </c>
      <c r="C201" s="1">
        <f>20*3+20</f>
        <v>80</v>
      </c>
      <c r="D201" s="5"/>
      <c r="E201" s="2"/>
    </row>
    <row r="202" spans="2:5" ht="15.75" customHeight="1" x14ac:dyDescent="0.2">
      <c r="B202" s="1" t="s">
        <v>80</v>
      </c>
      <c r="C202" s="1">
        <f>31*3+31</f>
        <v>124</v>
      </c>
      <c r="D202" s="5"/>
      <c r="E202" s="2"/>
    </row>
    <row r="203" spans="2:5" ht="15.75" customHeight="1" x14ac:dyDescent="0.2">
      <c r="B203" s="1" t="s">
        <v>118</v>
      </c>
      <c r="C203" s="1">
        <f>6*3+6</f>
        <v>24</v>
      </c>
      <c r="D203" s="5"/>
      <c r="E203" s="2"/>
    </row>
    <row r="204" spans="2:5" ht="15.75" customHeight="1" x14ac:dyDescent="0.2">
      <c r="B204" s="1" t="s">
        <v>16</v>
      </c>
      <c r="C204" s="1">
        <f>12*3+12</f>
        <v>48</v>
      </c>
      <c r="D204" s="5"/>
      <c r="E204" s="2"/>
    </row>
    <row r="205" spans="2:5" ht="15.75" customHeight="1" x14ac:dyDescent="0.2">
      <c r="B205" s="1" t="s">
        <v>87</v>
      </c>
      <c r="C205" s="1">
        <f>18+6</f>
        <v>24</v>
      </c>
      <c r="D205" s="5"/>
      <c r="E205" s="2"/>
    </row>
    <row r="206" spans="2:5" ht="15.75" customHeight="1" x14ac:dyDescent="0.2">
      <c r="B206" s="1" t="s">
        <v>91</v>
      </c>
      <c r="C206" s="1">
        <f>4</f>
        <v>4</v>
      </c>
      <c r="D206" s="5"/>
      <c r="E206" s="2"/>
    </row>
    <row r="207" spans="2:5" ht="15.75" customHeight="1" x14ac:dyDescent="0.2">
      <c r="B207" s="1" t="s">
        <v>63</v>
      </c>
      <c r="C207" s="1">
        <f>9</f>
        <v>9</v>
      </c>
      <c r="D207" s="5"/>
      <c r="E207" s="2"/>
    </row>
    <row r="208" spans="2:5" ht="15.75" customHeight="1" x14ac:dyDescent="0.2">
      <c r="B208" s="1" t="s">
        <v>89</v>
      </c>
      <c r="C208" s="1">
        <f>9</f>
        <v>9</v>
      </c>
      <c r="D208" s="5"/>
      <c r="E208" s="2"/>
    </row>
    <row r="209" spans="2:5" ht="15.75" customHeight="1" x14ac:dyDescent="0.2">
      <c r="B209" s="1" t="s">
        <v>27</v>
      </c>
      <c r="C209" s="1">
        <f>20+20</f>
        <v>40</v>
      </c>
      <c r="D209" s="5"/>
      <c r="E209" s="2"/>
    </row>
    <row r="210" spans="2:5" ht="15.75" customHeight="1" x14ac:dyDescent="0.2">
      <c r="B210" s="1" t="s">
        <v>123</v>
      </c>
      <c r="C210" s="1">
        <f>6+6</f>
        <v>12</v>
      </c>
      <c r="D210" s="5"/>
      <c r="E210" s="2"/>
    </row>
    <row r="211" spans="2:5" ht="15.75" customHeight="1" x14ac:dyDescent="0.2">
      <c r="B211" s="1" t="s">
        <v>64</v>
      </c>
      <c r="C211" s="1">
        <f>12+12</f>
        <v>24</v>
      </c>
      <c r="D211" s="5"/>
      <c r="E211" s="2"/>
    </row>
    <row r="212" spans="2:5" ht="15.75" customHeight="1" x14ac:dyDescent="0.2">
      <c r="B212" s="1" t="s">
        <v>90</v>
      </c>
      <c r="C212" s="1">
        <f>31+31</f>
        <v>62</v>
      </c>
      <c r="D212" s="5"/>
      <c r="E212" s="2"/>
    </row>
    <row r="213" spans="2:5" ht="15.75" customHeight="1" x14ac:dyDescent="0.2">
      <c r="B213" s="1" t="s">
        <v>28</v>
      </c>
      <c r="C213" s="1">
        <f>6+6</f>
        <v>12</v>
      </c>
      <c r="D213" s="5"/>
      <c r="E213" s="2"/>
    </row>
    <row r="214" spans="2:5" ht="15.75" customHeight="1" x14ac:dyDescent="0.2">
      <c r="B214" s="1" t="s">
        <v>51</v>
      </c>
      <c r="C214" s="1">
        <f>4*3</f>
        <v>12</v>
      </c>
      <c r="D214" s="5"/>
      <c r="E214" s="2"/>
    </row>
    <row r="215" spans="2:5" ht="15.75" customHeight="1" x14ac:dyDescent="0.2">
      <c r="B215" s="1" t="s">
        <v>81</v>
      </c>
      <c r="C215" s="1">
        <f>6*3</f>
        <v>18</v>
      </c>
      <c r="D215" s="5"/>
      <c r="E215" s="2"/>
    </row>
    <row r="216" spans="2:5" ht="15.75" customHeight="1" x14ac:dyDescent="0.2">
      <c r="B216" s="1" t="s">
        <v>58</v>
      </c>
      <c r="C216" s="1">
        <f>9*3</f>
        <v>27</v>
      </c>
      <c r="D216" s="5"/>
      <c r="E216" s="2"/>
    </row>
    <row r="217" spans="2:5" ht="15.75" customHeight="1" x14ac:dyDescent="0.2">
      <c r="B217" s="1" t="s">
        <v>53</v>
      </c>
      <c r="C217" s="1">
        <f>20*3</f>
        <v>60</v>
      </c>
      <c r="D217" s="5"/>
      <c r="E217" s="2"/>
    </row>
    <row r="218" spans="2:5" ht="15.75" customHeight="1" x14ac:dyDescent="0.2">
      <c r="B218" s="1" t="s">
        <v>82</v>
      </c>
      <c r="C218" s="1">
        <f>6*3</f>
        <v>18</v>
      </c>
      <c r="D218" s="5"/>
      <c r="E218" s="2"/>
    </row>
    <row r="219" spans="2:5" ht="15.75" customHeight="1" x14ac:dyDescent="0.2">
      <c r="B219" s="1" t="s">
        <v>59</v>
      </c>
      <c r="C219" s="1">
        <f>12*3</f>
        <v>36</v>
      </c>
      <c r="D219" s="5"/>
      <c r="E219" s="2"/>
    </row>
    <row r="220" spans="2:5" ht="15.75" customHeight="1" x14ac:dyDescent="0.2">
      <c r="B220" s="1" t="s">
        <v>52</v>
      </c>
      <c r="C220" s="1">
        <f>19*3</f>
        <v>57</v>
      </c>
      <c r="D220" s="5"/>
      <c r="E220" s="2"/>
    </row>
    <row r="221" spans="2:5" ht="15.75" customHeight="1" x14ac:dyDescent="0.2">
      <c r="B221" s="1" t="s">
        <v>50</v>
      </c>
      <c r="C221" s="1">
        <f>31*3</f>
        <v>93</v>
      </c>
      <c r="D221" s="5"/>
      <c r="E221" s="2"/>
    </row>
    <row r="222" spans="2:5" ht="15.75" customHeight="1" x14ac:dyDescent="0.2">
      <c r="B222" s="1" t="s">
        <v>83</v>
      </c>
      <c r="C222" s="1">
        <v>18</v>
      </c>
      <c r="D222" s="5"/>
      <c r="E222" s="2"/>
    </row>
    <row r="223" spans="2:5" ht="15.75" customHeight="1" x14ac:dyDescent="0.2">
      <c r="B223" s="1" t="s">
        <v>124</v>
      </c>
      <c r="C223" s="1">
        <v>9</v>
      </c>
      <c r="D223" s="5"/>
      <c r="E223" s="2"/>
    </row>
  </sheetData>
  <mergeCells count="34"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F8"/>
  <sheetViews>
    <sheetView workbookViewId="0">
      <selection activeCell="C4" sqref="C4"/>
    </sheetView>
  </sheetViews>
  <sheetFormatPr baseColWidth="10" defaultRowHeight="15" x14ac:dyDescent="0.25"/>
  <cols>
    <col min="2" max="2" width="22.5703125" bestFit="1" customWidth="1"/>
    <col min="3" max="3" width="8.85546875" bestFit="1" customWidth="1"/>
    <col min="4" max="4" width="14.140625" bestFit="1" customWidth="1"/>
    <col min="6" max="6" width="15.855468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8</v>
      </c>
      <c r="C3">
        <f>432</f>
        <v>432</v>
      </c>
      <c r="D3" t="s">
        <v>6</v>
      </c>
      <c r="E3">
        <v>20</v>
      </c>
      <c r="F3" t="s">
        <v>9</v>
      </c>
    </row>
    <row r="4" spans="2:6" x14ac:dyDescent="0.25">
      <c r="B4" t="s">
        <v>10</v>
      </c>
      <c r="C4">
        <f>1672000+120000</f>
        <v>1792000</v>
      </c>
    </row>
    <row r="8" spans="2:6" x14ac:dyDescent="0.25">
      <c r="B8" t="s">
        <v>5</v>
      </c>
      <c r="C8">
        <f>17+0</f>
        <v>17</v>
      </c>
      <c r="D8" t="s">
        <v>6</v>
      </c>
      <c r="E8">
        <v>40</v>
      </c>
      <c r="F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Personajes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2021-10-09T06:39:51Z</dcterms:modified>
</cp:coreProperties>
</file>