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uola\Collegamento GitHub\GPOI\Appunti\"/>
    </mc:Choice>
  </mc:AlternateContent>
  <xr:revisionPtr revIDLastSave="0" documentId="13_ncr:1_{2F6B57C8-92D9-491A-9DBE-8221EC098BEB}" xr6:coauthVersionLast="47" xr6:coauthVersionMax="47" xr10:uidLastSave="{00000000-0000-0000-0000-000000000000}"/>
  <bookViews>
    <workbookView xWindow="-98" yWindow="-98" windowWidth="28996" windowHeight="15675" activeTab="2" xr2:uid="{0087FA8B-F93B-45C6-8E70-570E54A69374}"/>
  </bookViews>
  <sheets>
    <sheet name="BEP" sheetId="2" r:id="rId1"/>
    <sheet name="Costi e Ricavi" sheetId="1" r:id="rId2"/>
    <sheet name="Analisi Investiment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3" l="1"/>
  <c r="G15" i="3" s="1"/>
  <c r="H15" i="3" s="1"/>
  <c r="H14" i="3"/>
  <c r="G14" i="3"/>
  <c r="H12" i="3"/>
  <c r="C17" i="3"/>
  <c r="D17" i="3"/>
  <c r="E17" i="3"/>
  <c r="B17" i="3"/>
  <c r="H10" i="3" l="1"/>
  <c r="D16" i="3"/>
  <c r="E16" i="3" s="1"/>
  <c r="C16" i="3"/>
  <c r="D15" i="3"/>
  <c r="E15" i="3"/>
  <c r="C15" i="3"/>
  <c r="B15" i="3"/>
  <c r="B16" i="3"/>
  <c r="H10" i="2"/>
  <c r="B17" i="2"/>
  <c r="D17" i="2" s="1"/>
  <c r="C17" i="2"/>
  <c r="E17" i="2"/>
  <c r="B18" i="2"/>
  <c r="D18" i="2" s="1"/>
  <c r="C18" i="2"/>
  <c r="E18" i="2"/>
  <c r="B19" i="2"/>
  <c r="C19" i="2"/>
  <c r="D19" i="2"/>
  <c r="E19" i="2"/>
  <c r="B20" i="2"/>
  <c r="D20" i="2" s="1"/>
  <c r="C20" i="2"/>
  <c r="E20" i="2"/>
  <c r="B21" i="2"/>
  <c r="C21" i="2"/>
  <c r="D21" i="2"/>
  <c r="E21" i="2"/>
  <c r="B22" i="2"/>
  <c r="C22" i="2"/>
  <c r="D22" i="2"/>
  <c r="E22" i="2"/>
  <c r="B23" i="2"/>
  <c r="D23" i="2" s="1"/>
  <c r="C23" i="2"/>
  <c r="E23" i="2"/>
  <c r="B24" i="2"/>
  <c r="C24" i="2"/>
  <c r="D24" i="2"/>
  <c r="E24" i="2"/>
  <c r="B25" i="2"/>
  <c r="C25" i="2"/>
  <c r="D25" i="2"/>
  <c r="E25" i="2"/>
  <c r="B26" i="2"/>
  <c r="D26" i="2" s="1"/>
  <c r="C26" i="2"/>
  <c r="E26" i="2"/>
  <c r="B27" i="2"/>
  <c r="C27" i="2"/>
  <c r="D27" i="2"/>
  <c r="E27" i="2"/>
  <c r="B28" i="2"/>
  <c r="C28" i="2"/>
  <c r="D28" i="2"/>
  <c r="E28" i="2"/>
  <c r="B29" i="2"/>
  <c r="D29" i="2" s="1"/>
  <c r="C29" i="2"/>
  <c r="E29" i="2"/>
  <c r="B30" i="2"/>
  <c r="C30" i="2"/>
  <c r="D30" i="2"/>
  <c r="E30" i="2"/>
  <c r="B31" i="2"/>
  <c r="C31" i="2"/>
  <c r="D31" i="2"/>
  <c r="E31" i="2"/>
  <c r="B32" i="2"/>
  <c r="D32" i="2" s="1"/>
  <c r="C32" i="2"/>
  <c r="E32" i="2"/>
  <c r="B33" i="2"/>
  <c r="C33" i="2"/>
  <c r="D33" i="2"/>
  <c r="E33" i="2"/>
  <c r="B34" i="2"/>
  <c r="C34" i="2"/>
  <c r="D34" i="2"/>
  <c r="E34" i="2"/>
  <c r="B35" i="2"/>
  <c r="D35" i="2" s="1"/>
  <c r="C35" i="2"/>
  <c r="E35" i="2"/>
  <c r="B16" i="2"/>
  <c r="C16" i="2"/>
  <c r="E16" i="2"/>
  <c r="E15" i="2"/>
  <c r="D15" i="2"/>
  <c r="C15" i="2"/>
  <c r="B15" i="2"/>
  <c r="H9" i="2"/>
  <c r="B18" i="1"/>
  <c r="C27" i="1"/>
  <c r="G22" i="1"/>
  <c r="H25" i="1"/>
  <c r="H26" i="1"/>
  <c r="D25" i="1"/>
  <c r="C23" i="1"/>
  <c r="E23" i="1" s="1"/>
  <c r="C24" i="1"/>
  <c r="H24" i="1" s="1"/>
  <c r="C25" i="1"/>
  <c r="E25" i="1" s="1"/>
  <c r="C26" i="1"/>
  <c r="E26" i="1" s="1"/>
  <c r="E27" i="1"/>
  <c r="C28" i="1"/>
  <c r="E28" i="1" s="1"/>
  <c r="C22" i="1"/>
  <c r="B23" i="1"/>
  <c r="H23" i="1" s="1"/>
  <c r="B24" i="1"/>
  <c r="B25" i="1"/>
  <c r="B26" i="1"/>
  <c r="D26" i="1" s="1"/>
  <c r="F26" i="1" s="1"/>
  <c r="G26" i="1" s="1"/>
  <c r="B27" i="1"/>
  <c r="H27" i="1" s="1"/>
  <c r="B17" i="1" s="1"/>
  <c r="B28" i="1"/>
  <c r="H28" i="1" s="1"/>
  <c r="B22" i="1"/>
  <c r="H22" i="1" s="1"/>
  <c r="D16" i="2" l="1"/>
  <c r="F25" i="1"/>
  <c r="G25" i="1" s="1"/>
  <c r="D24" i="1"/>
  <c r="F24" i="1" s="1"/>
  <c r="G24" i="1" s="1"/>
  <c r="E24" i="1"/>
  <c r="D23" i="1"/>
  <c r="F23" i="1" s="1"/>
  <c r="G23" i="1" s="1"/>
  <c r="D28" i="1"/>
  <c r="F28" i="1" s="1"/>
  <c r="G28" i="1" s="1"/>
  <c r="D27" i="1"/>
  <c r="F27" i="1" s="1"/>
  <c r="G27" i="1" s="1"/>
</calcChain>
</file>

<file path=xl/sharedStrings.xml><?xml version="1.0" encoding="utf-8"?>
<sst xmlns="http://schemas.openxmlformats.org/spreadsheetml/2006/main" count="132" uniqueCount="87">
  <si>
    <t>Studente</t>
  </si>
  <si>
    <t>Ancora Giovanni</t>
  </si>
  <si>
    <t>Classe</t>
  </si>
  <si>
    <t>5^Ci</t>
  </si>
  <si>
    <t>Data</t>
  </si>
  <si>
    <t>TRACCIA</t>
  </si>
  <si>
    <t>COMPITO DI G.P.O.I.</t>
  </si>
  <si>
    <t>Costi e Ricavi</t>
  </si>
  <si>
    <t>Dati</t>
  </si>
  <si>
    <t>Dato</t>
  </si>
  <si>
    <t>Valore</t>
  </si>
  <si>
    <t>Descrizione</t>
  </si>
  <si>
    <t>R</t>
  </si>
  <si>
    <t>R(q)</t>
  </si>
  <si>
    <t>R = 15q</t>
  </si>
  <si>
    <t>Curva di ricavo</t>
  </si>
  <si>
    <t>C(0)</t>
  </si>
  <si>
    <t>C(1)</t>
  </si>
  <si>
    <t>C(2)</t>
  </si>
  <si>
    <t>C(3)</t>
  </si>
  <si>
    <t>C(4)</t>
  </si>
  <si>
    <t>C(5)</t>
  </si>
  <si>
    <t>C(6)</t>
  </si>
  <si>
    <t>Costo per quantità pari a 0</t>
  </si>
  <si>
    <t>Costo per quantità pari a 1</t>
  </si>
  <si>
    <t>Costo per quantità pari a 2</t>
  </si>
  <si>
    <t>Costo per quantità pari a 3</t>
  </si>
  <si>
    <t>Costo per quantità pari a 4</t>
  </si>
  <si>
    <t>Costo per quantità pari a 5</t>
  </si>
  <si>
    <t>Costo per quantità pari a 6</t>
  </si>
  <si>
    <t>Quantità</t>
  </si>
  <si>
    <t>q</t>
  </si>
  <si>
    <t>Calcoli</t>
  </si>
  <si>
    <t>p.u.</t>
  </si>
  <si>
    <t>Prezzo unitario</t>
  </si>
  <si>
    <t>Ricavi</t>
  </si>
  <si>
    <t>Costi fissi</t>
  </si>
  <si>
    <t>Costi totali</t>
  </si>
  <si>
    <t>Cf</t>
  </si>
  <si>
    <t>C</t>
  </si>
  <si>
    <t>Ricavi Marginali</t>
  </si>
  <si>
    <t>Rm</t>
  </si>
  <si>
    <t>-</t>
  </si>
  <si>
    <t>Costi Marginali</t>
  </si>
  <si>
    <t>Cm</t>
  </si>
  <si>
    <t>Profitto marginale</t>
  </si>
  <si>
    <t>Rm - Cm</t>
  </si>
  <si>
    <t>Decisione</t>
  </si>
  <si>
    <t>?</t>
  </si>
  <si>
    <t>Profitto</t>
  </si>
  <si>
    <t>P</t>
  </si>
  <si>
    <t>q*</t>
  </si>
  <si>
    <t>Pmax</t>
  </si>
  <si>
    <t>Massimo profitto</t>
  </si>
  <si>
    <t>Quantità di massimo profitto</t>
  </si>
  <si>
    <t>Cf tot</t>
  </si>
  <si>
    <t>Costi fissi totali</t>
  </si>
  <si>
    <t>Cvu</t>
  </si>
  <si>
    <t>Costo variabile unitario</t>
  </si>
  <si>
    <t>Pu</t>
  </si>
  <si>
    <t>BEP</t>
  </si>
  <si>
    <t>Break Even Point</t>
  </si>
  <si>
    <t>Costi variabili</t>
  </si>
  <si>
    <t>Cv</t>
  </si>
  <si>
    <t>Ctot</t>
  </si>
  <si>
    <t>Costo BEP</t>
  </si>
  <si>
    <t>Costo corrispondente al BEP</t>
  </si>
  <si>
    <t>Un'azienda vuole produrre siti web e investe inizialmente 50000 euro in infrastrutture e costi indiretti. Prevede un ricavo annuale di 20000 euro per almeno 3 anni e stabilisce un ROI del 25%. Calcolare la redditività della nuova produzione con i tre modi VAN, TIR e Payback.</t>
  </si>
  <si>
    <t>Analisi Investimenti</t>
  </si>
  <si>
    <t>Inv.</t>
  </si>
  <si>
    <t>Investimento iniziale</t>
  </si>
  <si>
    <t>Ra</t>
  </si>
  <si>
    <t>Ricavo Annuale</t>
  </si>
  <si>
    <t>Periodo</t>
  </si>
  <si>
    <t>ROI</t>
  </si>
  <si>
    <t>Return on Investment</t>
  </si>
  <si>
    <t>Anni</t>
  </si>
  <si>
    <t>Movimenti</t>
  </si>
  <si>
    <t>Tabella Movimenti</t>
  </si>
  <si>
    <t>VAN</t>
  </si>
  <si>
    <t>TIR</t>
  </si>
  <si>
    <t>Saldo</t>
  </si>
  <si>
    <t>Calcolo per Payback Period</t>
  </si>
  <si>
    <t>Payback Period</t>
  </si>
  <si>
    <t>Valore Attuale Netto</t>
  </si>
  <si>
    <t>Tasso Interno di Rendimento</t>
  </si>
  <si>
    <t>Tasso di Recupero (in anni)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</si>
</sst>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7" formatCode="0.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DLaM Display"/>
    </font>
    <font>
      <sz val="8"/>
      <color theme="1"/>
      <name val="ADLaM Display"/>
    </font>
    <font>
      <sz val="8"/>
      <name val="Aptos Narrow"/>
      <family val="2"/>
      <scheme val="minor"/>
    </font>
    <font>
      <sz val="11"/>
      <color theme="1"/>
      <name val="Cascadia Mono Light"/>
      <family val="3"/>
    </font>
    <font>
      <b/>
      <sz val="11"/>
      <color theme="1"/>
      <name val="Cascadia Mono Light"/>
      <family val="3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518"/>
        <bgColor indexed="64"/>
      </patternFill>
    </fill>
    <fill>
      <patternFill patternType="solid">
        <fgColor rgb="FF4188D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44" fontId="0" fillId="4" borderId="0" xfId="1" applyFont="1" applyFill="1" applyAlignment="1">
      <alignment horizontal="center" vertical="center"/>
    </xf>
    <xf numFmtId="0" fontId="5" fillId="4" borderId="5" xfId="0" applyFont="1" applyFill="1" applyBorder="1" applyAlignment="1">
      <alignment horizontal="right" vertical="center" indent="1"/>
    </xf>
    <xf numFmtId="44" fontId="5" fillId="4" borderId="1" xfId="1" applyFont="1" applyFill="1" applyBorder="1" applyAlignment="1">
      <alignment horizontal="right" vertical="center" indent="1"/>
    </xf>
    <xf numFmtId="44" fontId="5" fillId="4" borderId="6" xfId="1" applyFont="1" applyFill="1" applyBorder="1" applyAlignment="1">
      <alignment horizontal="right" vertical="center" indent="1"/>
    </xf>
    <xf numFmtId="0" fontId="5" fillId="4" borderId="7" xfId="0" applyFont="1" applyFill="1" applyBorder="1" applyAlignment="1">
      <alignment horizontal="right" vertical="center" indent="1"/>
    </xf>
    <xf numFmtId="44" fontId="5" fillId="4" borderId="8" xfId="1" applyFont="1" applyFill="1" applyBorder="1" applyAlignment="1">
      <alignment horizontal="right" vertical="center" indent="1"/>
    </xf>
    <xf numFmtId="44" fontId="5" fillId="4" borderId="9" xfId="1" applyFont="1" applyFill="1" applyBorder="1" applyAlignment="1">
      <alignment horizontal="right" vertical="center" indent="1"/>
    </xf>
    <xf numFmtId="0" fontId="1" fillId="3" borderId="0" xfId="1" applyNumberFormat="1" applyFont="1" applyFill="1" applyAlignment="1">
      <alignment horizontal="center" vertical="center"/>
    </xf>
    <xf numFmtId="164" fontId="0" fillId="4" borderId="0" xfId="1" applyNumberFormat="1" applyFont="1" applyFill="1" applyAlignment="1">
      <alignment horizontal="center" vertical="center"/>
    </xf>
    <xf numFmtId="1" fontId="0" fillId="4" borderId="0" xfId="1" applyNumberFormat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right" vertical="center" indent="1"/>
    </xf>
    <xf numFmtId="164" fontId="5" fillId="4" borderId="6" xfId="0" applyNumberFormat="1" applyFont="1" applyFill="1" applyBorder="1" applyAlignment="1">
      <alignment horizontal="right" vertical="center" indent="1"/>
    </xf>
    <xf numFmtId="164" fontId="5" fillId="4" borderId="8" xfId="0" applyNumberFormat="1" applyFont="1" applyFill="1" applyBorder="1" applyAlignment="1">
      <alignment horizontal="right" vertical="center" indent="1"/>
    </xf>
    <xf numFmtId="164" fontId="5" fillId="4" borderId="9" xfId="0" applyNumberFormat="1" applyFont="1" applyFill="1" applyBorder="1" applyAlignment="1">
      <alignment horizontal="right" vertical="center" indent="1"/>
    </xf>
    <xf numFmtId="0" fontId="0" fillId="5" borderId="0" xfId="0" applyFill="1" applyAlignment="1">
      <alignment horizontal="left" vertical="center" indent="1"/>
    </xf>
    <xf numFmtId="0" fontId="3" fillId="5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0" fillId="4" borderId="6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14" fontId="0" fillId="4" borderId="8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 wrapText="1" indent="1"/>
    </xf>
    <xf numFmtId="0" fontId="8" fillId="4" borderId="6" xfId="0" applyFont="1" applyFill="1" applyBorder="1" applyAlignment="1">
      <alignment horizontal="left" vertical="center" wrapText="1" indent="1"/>
    </xf>
    <xf numFmtId="0" fontId="8" fillId="4" borderId="7" xfId="0" applyFont="1" applyFill="1" applyBorder="1" applyAlignment="1">
      <alignment horizontal="left" vertical="center" wrapText="1" indent="1"/>
    </xf>
    <xf numFmtId="0" fontId="8" fillId="4" borderId="8" xfId="0" applyFont="1" applyFill="1" applyBorder="1" applyAlignment="1">
      <alignment horizontal="left" vertical="center" wrapText="1" indent="1"/>
    </xf>
    <xf numFmtId="0" fontId="8" fillId="4" borderId="9" xfId="0" applyFont="1" applyFill="1" applyBorder="1" applyAlignment="1">
      <alignment horizontal="left" vertical="center" wrapText="1" indent="1"/>
    </xf>
    <xf numFmtId="0" fontId="0" fillId="4" borderId="1" xfId="0" applyFill="1" applyBorder="1"/>
    <xf numFmtId="164" fontId="0" fillId="4" borderId="1" xfId="0" applyNumberFormat="1" applyFill="1" applyBorder="1"/>
    <xf numFmtId="0" fontId="3" fillId="3" borderId="5" xfId="0" applyFont="1" applyFill="1" applyBorder="1" applyAlignment="1">
      <alignment horizontal="right" vertical="center" indent="1"/>
    </xf>
    <xf numFmtId="0" fontId="0" fillId="4" borderId="6" xfId="0" applyFill="1" applyBorder="1"/>
    <xf numFmtId="164" fontId="0" fillId="4" borderId="6" xfId="0" applyNumberFormat="1" applyFill="1" applyBorder="1"/>
    <xf numFmtId="0" fontId="3" fillId="3" borderId="7" xfId="0" applyFont="1" applyFill="1" applyBorder="1" applyAlignment="1">
      <alignment horizontal="right" vertical="center" indent="1"/>
    </xf>
    <xf numFmtId="1" fontId="0" fillId="4" borderId="8" xfId="0" applyNumberFormat="1" applyFill="1" applyBorder="1"/>
    <xf numFmtId="167" fontId="0" fillId="4" borderId="9" xfId="0" applyNumberForma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indent="1"/>
    </xf>
    <xf numFmtId="164" fontId="0" fillId="4" borderId="1" xfId="1" applyNumberFormat="1" applyFont="1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 indent="1"/>
    </xf>
    <xf numFmtId="1" fontId="0" fillId="4" borderId="1" xfId="1" applyNumberFormat="1" applyFont="1" applyFill="1" applyBorder="1" applyAlignment="1">
      <alignment horizontal="right" vertical="center" indent="1"/>
    </xf>
    <xf numFmtId="9" fontId="0" fillId="4" borderId="1" xfId="2" applyFont="1" applyFill="1" applyBorder="1" applyAlignment="1">
      <alignment horizontal="right" vertical="center" indent="1"/>
    </xf>
    <xf numFmtId="0" fontId="3" fillId="3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 indent="1"/>
    </xf>
    <xf numFmtId="0" fontId="1" fillId="3" borderId="5" xfId="1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9" fontId="0" fillId="4" borderId="8" xfId="2" applyFont="1" applyFill="1" applyBorder="1" applyAlignment="1">
      <alignment horizontal="right" vertical="center" indent="1"/>
    </xf>
    <xf numFmtId="0" fontId="0" fillId="5" borderId="8" xfId="0" applyFill="1" applyBorder="1" applyAlignment="1">
      <alignment horizontal="left" vertical="center" indent="1"/>
    </xf>
    <xf numFmtId="0" fontId="0" fillId="5" borderId="9" xfId="0" applyFill="1" applyBorder="1" applyAlignment="1">
      <alignment horizontal="left" vertical="center" indent="1"/>
    </xf>
    <xf numFmtId="44" fontId="0" fillId="4" borderId="1" xfId="1" applyFont="1" applyFill="1" applyBorder="1" applyAlignment="1">
      <alignment horizontal="right" vertical="center" indent="1"/>
    </xf>
    <xf numFmtId="167" fontId="0" fillId="4" borderId="8" xfId="1" applyNumberFormat="1" applyFont="1" applyFill="1" applyBorder="1" applyAlignment="1">
      <alignment horizontal="right" vertical="center" inden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Normale" xfId="0" builtinId="0"/>
    <cellStyle name="Percentuale" xfId="2" builtinId="5"/>
    <cellStyle name="Valuta" xfId="1" builtinId="4"/>
  </cellStyles>
  <dxfs count="6">
    <dxf>
      <font>
        <color rgb="FFFF0000"/>
      </font>
      <fill>
        <patternFill>
          <bgColor rgb="FFFFA3A3"/>
        </patternFill>
      </fill>
    </dxf>
    <dxf>
      <font>
        <color rgb="FFFF0000"/>
      </font>
      <fill>
        <patternFill>
          <bgColor rgb="FFFFA3A3"/>
        </patternFill>
      </fill>
    </dxf>
    <dxf>
      <fill>
        <patternFill>
          <bgColor rgb="FFFF6161"/>
        </patternFill>
      </fill>
    </dxf>
    <dxf>
      <fill>
        <patternFill>
          <bgColor rgb="FFFFFFA3"/>
        </patternFill>
      </fill>
    </dxf>
    <dxf>
      <fill>
        <patternFill>
          <bgColor theme="6" tint="0.59996337778862885"/>
        </patternFill>
      </fill>
    </dxf>
    <dxf>
      <fill>
        <patternFill>
          <bgColor rgb="FFFF6161"/>
        </patternFill>
      </fill>
    </dxf>
  </dxfs>
  <tableStyles count="0" defaultTableStyle="TableStyleMedium2" defaultPivotStyle="PivotStyleLight16"/>
  <colors>
    <mruColors>
      <color rgb="FFFFA3A3"/>
      <color rgb="FFFF7171"/>
      <color rgb="FF4188D7"/>
      <color rgb="FFFF6161"/>
      <color rgb="FFFFFFA3"/>
      <color rgb="FFFF7518"/>
      <color rgb="FFFFA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BEP!$A$15:$A$35</c:f>
              <c:numCache>
                <c:formatCode>General</c:formatCode>
                <c:ptCount val="2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</c:numCache>
            </c:numRef>
          </c:xVal>
          <c:yVal>
            <c:numRef>
              <c:f>BEP!$D$15:$D$35</c:f>
              <c:numCache>
                <c:formatCode>_-* #,##0\ "€"_-;\-* #,##0\ "€"_-;_-* "-"??\ "€"_-;_-@_-</c:formatCode>
                <c:ptCount val="2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85-4558-83D2-7974A158DF9F}"/>
            </c:ext>
          </c:extLst>
        </c:ser>
        <c:ser>
          <c:idx val="1"/>
          <c:order val="1"/>
          <c:tx>
            <c:v>Ricavi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BEP!$A$15:$A$35</c:f>
              <c:numCache>
                <c:formatCode>General</c:formatCode>
                <c:ptCount val="2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</c:numCache>
            </c:numRef>
          </c:xVal>
          <c:yVal>
            <c:numRef>
              <c:f>BEP!$E$15:$E$35</c:f>
              <c:numCache>
                <c:formatCode>_-* #,##0\ "€"_-;\-* #,##0\ "€"_-;_-* "-"??\ "€"_-;_-@_-</c:formatCode>
                <c:ptCount val="21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12000</c:v>
                </c:pt>
                <c:pt idx="5">
                  <c:v>15000</c:v>
                </c:pt>
                <c:pt idx="6">
                  <c:v>18000</c:v>
                </c:pt>
                <c:pt idx="7">
                  <c:v>21000</c:v>
                </c:pt>
                <c:pt idx="8">
                  <c:v>24000</c:v>
                </c:pt>
                <c:pt idx="9">
                  <c:v>27000</c:v>
                </c:pt>
                <c:pt idx="10">
                  <c:v>30000</c:v>
                </c:pt>
                <c:pt idx="11">
                  <c:v>33000</c:v>
                </c:pt>
                <c:pt idx="12">
                  <c:v>36000</c:v>
                </c:pt>
                <c:pt idx="13">
                  <c:v>39000</c:v>
                </c:pt>
                <c:pt idx="14">
                  <c:v>42000</c:v>
                </c:pt>
                <c:pt idx="15">
                  <c:v>45000</c:v>
                </c:pt>
                <c:pt idx="16">
                  <c:v>48000</c:v>
                </c:pt>
                <c:pt idx="17">
                  <c:v>51000</c:v>
                </c:pt>
                <c:pt idx="18">
                  <c:v>54000</c:v>
                </c:pt>
                <c:pt idx="19">
                  <c:v>57000</c:v>
                </c:pt>
                <c:pt idx="20">
                  <c:v>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85-4558-83D2-7974A158DF9F}"/>
            </c:ext>
          </c:extLst>
        </c:ser>
        <c:ser>
          <c:idx val="2"/>
          <c:order val="2"/>
          <c:tx>
            <c:v>BEP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BEP!$H$9</c:f>
              <c:numCache>
                <c:formatCode>0</c:formatCode>
                <c:ptCount val="1"/>
                <c:pt idx="0">
                  <c:v>1000</c:v>
                </c:pt>
              </c:numCache>
            </c:numRef>
          </c:xVal>
          <c:yVal>
            <c:numRef>
              <c:f>BEP!$H$10</c:f>
              <c:numCache>
                <c:formatCode>_-* #,##0\ "€"_-;\-* #,##0\ "€"_-;_-* "-"??\ "€"_-;_-@_-</c:formatCode>
                <c:ptCount val="1"/>
                <c:pt idx="0">
                  <c:v>15000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85-4558-83D2-7974A158D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555327"/>
        <c:axId val="1781559647"/>
      </c:scatterChart>
      <c:valAx>
        <c:axId val="1781555327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1559647"/>
        <c:crosses val="autoZero"/>
        <c:crossBetween val="midCat"/>
      </c:valAx>
      <c:valAx>
        <c:axId val="1781559647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155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Costi e Ricavi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Ricavi</c:v>
          </c:tx>
          <c:spPr>
            <a:ln w="25400" cap="rnd">
              <a:solidFill>
                <a:srgbClr val="4188D7"/>
              </a:solidFill>
              <a:round/>
            </a:ln>
            <a:effectLst/>
          </c:spPr>
          <c:marker>
            <c:symbol val="none"/>
          </c:marker>
          <c:xVal>
            <c:numRef>
              <c:f>'Costi e Ricavi'!$A$22:$A$28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'Costi e Ricavi'!$B$22:$B$28</c:f>
              <c:numCache>
                <c:formatCode>_("€"* #,##0.00_);_("€"* \(#,##0.00\);_("€"* "-"??_);_(@_)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3-417F-ABBF-8D5E61CB5644}"/>
            </c:ext>
          </c:extLst>
        </c:ser>
        <c:ser>
          <c:idx val="1"/>
          <c:order val="1"/>
          <c:tx>
            <c:v>Costi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'Costi e Ricavi'!$A$22:$A$28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'Costi e Ricavi'!$C$22:$C$28</c:f>
              <c:numCache>
                <c:formatCode>_("€"* #,##0.00_);_("€"* \(#,##0.00\);_("€"* "-"??_);_(@_)</c:formatCode>
                <c:ptCount val="7"/>
                <c:pt idx="0">
                  <c:v>30</c:v>
                </c:pt>
                <c:pt idx="1">
                  <c:v>30</c:v>
                </c:pt>
                <c:pt idx="2">
                  <c:v>32</c:v>
                </c:pt>
                <c:pt idx="3">
                  <c:v>35</c:v>
                </c:pt>
                <c:pt idx="4">
                  <c:v>43</c:v>
                </c:pt>
                <c:pt idx="5">
                  <c:v>58</c:v>
                </c:pt>
                <c:pt idx="6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83-417F-ABBF-8D5E61CB5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639631"/>
        <c:axId val="2090635791"/>
      </c:scatterChart>
      <c:valAx>
        <c:axId val="2090639631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90635791"/>
        <c:crosses val="autoZero"/>
        <c:crossBetween val="midCat"/>
      </c:valAx>
      <c:valAx>
        <c:axId val="209063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9063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5494</xdr:colOff>
      <xdr:row>12</xdr:row>
      <xdr:rowOff>364</xdr:rowOff>
    </xdr:from>
    <xdr:to>
      <xdr:col>13</xdr:col>
      <xdr:colOff>338869</xdr:colOff>
      <xdr:row>25</xdr:row>
      <xdr:rowOff>91218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62311F0-8016-2E60-EFE7-A50F3314D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808470</xdr:colOff>
      <xdr:row>11</xdr:row>
      <xdr:rowOff>173412</xdr:rowOff>
    </xdr:from>
    <xdr:to>
      <xdr:col>13</xdr:col>
      <xdr:colOff>645792</xdr:colOff>
      <xdr:row>25</xdr:row>
      <xdr:rowOff>44041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707D1BC-E9F6-B94B-EB7A-33ADB4ABD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AB7-6642-4E22-BD7A-613EF90EA581}">
  <dimension ref="A1:K35"/>
  <sheetViews>
    <sheetView zoomScale="130" zoomScaleNormal="130" workbookViewId="0">
      <selection activeCell="A6" sqref="A6:E6"/>
    </sheetView>
  </sheetViews>
  <sheetFormatPr defaultRowHeight="14.25" x14ac:dyDescent="0.45"/>
  <cols>
    <col min="1" max="1" width="9" bestFit="1" customWidth="1"/>
    <col min="2" max="2" width="13.265625" bestFit="1" customWidth="1"/>
    <col min="3" max="3" width="13.46484375" bestFit="1" customWidth="1"/>
    <col min="4" max="4" width="13.265625" bestFit="1" customWidth="1"/>
    <col min="5" max="5" width="14.3984375" bestFit="1" customWidth="1"/>
    <col min="7" max="7" width="9" bestFit="1" customWidth="1"/>
    <col min="8" max="8" width="8.796875" bestFit="1" customWidth="1"/>
  </cols>
  <sheetData>
    <row r="1" spans="1:11" ht="15" x14ac:dyDescent="0.45">
      <c r="A1" s="31" t="s">
        <v>6</v>
      </c>
      <c r="B1" s="31"/>
      <c r="C1" s="31"/>
      <c r="D1" s="31"/>
      <c r="E1" s="31"/>
      <c r="G1" s="31" t="s">
        <v>8</v>
      </c>
      <c r="H1" s="31"/>
      <c r="I1" s="31"/>
      <c r="J1" s="31"/>
      <c r="K1" s="31"/>
    </row>
    <row r="2" spans="1:11" x14ac:dyDescent="0.45">
      <c r="A2" s="2" t="s">
        <v>0</v>
      </c>
      <c r="B2" s="33" t="s">
        <v>1</v>
      </c>
      <c r="C2" s="33"/>
      <c r="D2" s="33"/>
      <c r="E2" s="33"/>
      <c r="G2" s="3" t="s">
        <v>9</v>
      </c>
      <c r="H2" s="4" t="s">
        <v>10</v>
      </c>
      <c r="I2" s="30" t="s">
        <v>11</v>
      </c>
      <c r="J2" s="30"/>
      <c r="K2" s="30"/>
    </row>
    <row r="3" spans="1:11" x14ac:dyDescent="0.45">
      <c r="A3" s="2" t="s">
        <v>2</v>
      </c>
      <c r="B3" s="33" t="s">
        <v>3</v>
      </c>
      <c r="C3" s="33"/>
      <c r="D3" s="33"/>
      <c r="E3" s="33"/>
      <c r="G3" s="22" t="s">
        <v>55</v>
      </c>
      <c r="H3" s="23">
        <v>10000</v>
      </c>
      <c r="I3" s="29" t="s">
        <v>56</v>
      </c>
      <c r="J3" s="29"/>
      <c r="K3" s="29"/>
    </row>
    <row r="4" spans="1:11" x14ac:dyDescent="0.45">
      <c r="A4" s="2" t="s">
        <v>4</v>
      </c>
      <c r="B4" s="35">
        <v>45722</v>
      </c>
      <c r="C4" s="33"/>
      <c r="D4" s="33"/>
      <c r="E4" s="33"/>
      <c r="G4" s="6" t="s">
        <v>57</v>
      </c>
      <c r="H4" s="23">
        <v>5</v>
      </c>
      <c r="I4" s="29" t="s">
        <v>58</v>
      </c>
      <c r="J4" s="29"/>
      <c r="K4" s="29"/>
    </row>
    <row r="5" spans="1:11" x14ac:dyDescent="0.45">
      <c r="A5" s="1"/>
      <c r="B5" s="1"/>
      <c r="C5" s="1"/>
      <c r="D5" s="1"/>
      <c r="E5" s="1"/>
      <c r="G5" s="6" t="s">
        <v>59</v>
      </c>
      <c r="H5" s="23">
        <v>15</v>
      </c>
      <c r="I5" s="29" t="s">
        <v>34</v>
      </c>
      <c r="J5" s="29"/>
      <c r="K5" s="29"/>
    </row>
    <row r="6" spans="1:11" ht="15" x14ac:dyDescent="0.45">
      <c r="A6" s="31" t="s">
        <v>7</v>
      </c>
      <c r="B6" s="31"/>
      <c r="C6" s="31"/>
      <c r="D6" s="31"/>
      <c r="E6" s="31"/>
    </row>
    <row r="7" spans="1:11" ht="15" x14ac:dyDescent="0.45">
      <c r="A7" s="34" t="s">
        <v>5</v>
      </c>
      <c r="B7" s="34"/>
      <c r="C7" s="34"/>
      <c r="D7" s="34"/>
      <c r="E7" s="34"/>
      <c r="G7" s="31" t="s">
        <v>32</v>
      </c>
      <c r="H7" s="31"/>
      <c r="I7" s="31"/>
      <c r="J7" s="31"/>
      <c r="K7" s="31"/>
    </row>
    <row r="8" spans="1:11" x14ac:dyDescent="0.45">
      <c r="A8" s="32"/>
      <c r="B8" s="32"/>
      <c r="C8" s="32"/>
      <c r="D8" s="32"/>
      <c r="E8" s="32"/>
      <c r="G8" s="3" t="s">
        <v>9</v>
      </c>
      <c r="H8" s="4" t="s">
        <v>10</v>
      </c>
      <c r="I8" s="30" t="s">
        <v>11</v>
      </c>
      <c r="J8" s="30"/>
      <c r="K8" s="30"/>
    </row>
    <row r="9" spans="1:11" x14ac:dyDescent="0.45">
      <c r="A9" s="32"/>
      <c r="B9" s="32"/>
      <c r="C9" s="32"/>
      <c r="D9" s="32"/>
      <c r="E9" s="32"/>
      <c r="G9" s="22" t="s">
        <v>60</v>
      </c>
      <c r="H9" s="24">
        <f>$H$3/($H$5-$H$4)</f>
        <v>1000</v>
      </c>
      <c r="I9" s="29" t="s">
        <v>61</v>
      </c>
      <c r="J9" s="29"/>
      <c r="K9" s="29"/>
    </row>
    <row r="10" spans="1:11" x14ac:dyDescent="0.45">
      <c r="A10" s="32"/>
      <c r="B10" s="32"/>
      <c r="C10" s="32"/>
      <c r="D10" s="32"/>
      <c r="E10" s="32"/>
      <c r="G10" s="6" t="s">
        <v>65</v>
      </c>
      <c r="H10" s="23">
        <f ca="1">OFFSET($E$14,MATCH($H$9,A15:A35,0),0)</f>
        <v>15000</v>
      </c>
      <c r="I10" s="29" t="s">
        <v>66</v>
      </c>
      <c r="J10" s="29"/>
      <c r="K10" s="29"/>
    </row>
    <row r="11" spans="1:11" x14ac:dyDescent="0.45">
      <c r="A11" s="32"/>
      <c r="B11" s="32"/>
      <c r="C11" s="32"/>
      <c r="D11" s="32"/>
      <c r="E11" s="32"/>
      <c r="G11" s="6"/>
      <c r="H11" s="23"/>
      <c r="I11" s="29"/>
      <c r="J11" s="29"/>
      <c r="K11" s="29"/>
    </row>
    <row r="12" spans="1:11" ht="14.65" thickBot="1" x14ac:dyDescent="0.5"/>
    <row r="13" spans="1:11" ht="15" x14ac:dyDescent="0.45">
      <c r="A13" s="9" t="s">
        <v>30</v>
      </c>
      <c r="B13" s="10" t="s">
        <v>36</v>
      </c>
      <c r="C13" s="10" t="s">
        <v>62</v>
      </c>
      <c r="D13" s="10" t="s">
        <v>37</v>
      </c>
      <c r="E13" s="11" t="s">
        <v>35</v>
      </c>
    </row>
    <row r="14" spans="1:11" ht="16.149999999999999" x14ac:dyDescent="0.45">
      <c r="A14" s="12" t="s">
        <v>31</v>
      </c>
      <c r="B14" s="8" t="s">
        <v>38</v>
      </c>
      <c r="C14" s="8" t="s">
        <v>63</v>
      </c>
      <c r="D14" s="8" t="s">
        <v>64</v>
      </c>
      <c r="E14" s="13" t="s">
        <v>12</v>
      </c>
    </row>
    <row r="15" spans="1:11" ht="16.149999999999999" x14ac:dyDescent="0.45">
      <c r="A15" s="16">
        <v>0</v>
      </c>
      <c r="B15" s="25">
        <f>$H$3</f>
        <v>10000</v>
      </c>
      <c r="C15" s="25">
        <f>A15*$H$4</f>
        <v>0</v>
      </c>
      <c r="D15" s="25">
        <f>B15+C15</f>
        <v>10000</v>
      </c>
      <c r="E15" s="26">
        <f>A15*$H$5</f>
        <v>0</v>
      </c>
    </row>
    <row r="16" spans="1:11" ht="16.149999999999999" x14ac:dyDescent="0.45">
      <c r="A16" s="16">
        <v>200</v>
      </c>
      <c r="B16" s="25">
        <f t="shared" ref="B16:B35" si="0">$H$3</f>
        <v>10000</v>
      </c>
      <c r="C16" s="25">
        <f t="shared" ref="C16:C17" si="1">A16*$H$4</f>
        <v>1000</v>
      </c>
      <c r="D16" s="25">
        <f t="shared" ref="D16:D17" si="2">B16+C16</f>
        <v>11000</v>
      </c>
      <c r="E16" s="26">
        <f t="shared" ref="E16:E17" si="3">A16*$H$5</f>
        <v>3000</v>
      </c>
    </row>
    <row r="17" spans="1:5" ht="16.149999999999999" x14ac:dyDescent="0.45">
      <c r="A17" s="16">
        <v>400</v>
      </c>
      <c r="B17" s="25">
        <f t="shared" si="0"/>
        <v>10000</v>
      </c>
      <c r="C17" s="25">
        <f t="shared" si="1"/>
        <v>2000</v>
      </c>
      <c r="D17" s="25">
        <f t="shared" si="2"/>
        <v>12000</v>
      </c>
      <c r="E17" s="26">
        <f t="shared" si="3"/>
        <v>6000</v>
      </c>
    </row>
    <row r="18" spans="1:5" ht="16.149999999999999" x14ac:dyDescent="0.45">
      <c r="A18" s="16">
        <v>600</v>
      </c>
      <c r="B18" s="25">
        <f t="shared" si="0"/>
        <v>10000</v>
      </c>
      <c r="C18" s="25">
        <f t="shared" ref="C18:C35" si="4">A18*$H$4</f>
        <v>3000</v>
      </c>
      <c r="D18" s="25">
        <f t="shared" ref="D18:D35" si="5">B18+C18</f>
        <v>13000</v>
      </c>
      <c r="E18" s="26">
        <f t="shared" ref="E18:E35" si="6">A18*$H$5</f>
        <v>9000</v>
      </c>
    </row>
    <row r="19" spans="1:5" ht="16.149999999999999" x14ac:dyDescent="0.45">
      <c r="A19" s="16">
        <v>800</v>
      </c>
      <c r="B19" s="25">
        <f t="shared" si="0"/>
        <v>10000</v>
      </c>
      <c r="C19" s="25">
        <f t="shared" si="4"/>
        <v>4000</v>
      </c>
      <c r="D19" s="25">
        <f t="shared" si="5"/>
        <v>14000</v>
      </c>
      <c r="E19" s="26">
        <f t="shared" si="6"/>
        <v>12000</v>
      </c>
    </row>
    <row r="20" spans="1:5" ht="16.149999999999999" x14ac:dyDescent="0.45">
      <c r="A20" s="16">
        <v>1000</v>
      </c>
      <c r="B20" s="25">
        <f t="shared" si="0"/>
        <v>10000</v>
      </c>
      <c r="C20" s="25">
        <f t="shared" si="4"/>
        <v>5000</v>
      </c>
      <c r="D20" s="25">
        <f t="shared" si="5"/>
        <v>15000</v>
      </c>
      <c r="E20" s="26">
        <f t="shared" si="6"/>
        <v>15000</v>
      </c>
    </row>
    <row r="21" spans="1:5" ht="16.149999999999999" x14ac:dyDescent="0.45">
      <c r="A21" s="16">
        <v>1200</v>
      </c>
      <c r="B21" s="25">
        <f t="shared" si="0"/>
        <v>10000</v>
      </c>
      <c r="C21" s="25">
        <f t="shared" si="4"/>
        <v>6000</v>
      </c>
      <c r="D21" s="25">
        <f t="shared" si="5"/>
        <v>16000</v>
      </c>
      <c r="E21" s="26">
        <f t="shared" si="6"/>
        <v>18000</v>
      </c>
    </row>
    <row r="22" spans="1:5" ht="16.149999999999999" x14ac:dyDescent="0.45">
      <c r="A22" s="16">
        <v>1400</v>
      </c>
      <c r="B22" s="25">
        <f t="shared" si="0"/>
        <v>10000</v>
      </c>
      <c r="C22" s="25">
        <f t="shared" si="4"/>
        <v>7000</v>
      </c>
      <c r="D22" s="25">
        <f t="shared" si="5"/>
        <v>17000</v>
      </c>
      <c r="E22" s="26">
        <f t="shared" si="6"/>
        <v>21000</v>
      </c>
    </row>
    <row r="23" spans="1:5" ht="16.149999999999999" x14ac:dyDescent="0.45">
      <c r="A23" s="16">
        <v>1600</v>
      </c>
      <c r="B23" s="25">
        <f t="shared" si="0"/>
        <v>10000</v>
      </c>
      <c r="C23" s="25">
        <f t="shared" si="4"/>
        <v>8000</v>
      </c>
      <c r="D23" s="25">
        <f t="shared" si="5"/>
        <v>18000</v>
      </c>
      <c r="E23" s="26">
        <f t="shared" si="6"/>
        <v>24000</v>
      </c>
    </row>
    <row r="24" spans="1:5" ht="16.149999999999999" x14ac:dyDescent="0.45">
      <c r="A24" s="16">
        <v>1800</v>
      </c>
      <c r="B24" s="25">
        <f t="shared" si="0"/>
        <v>10000</v>
      </c>
      <c r="C24" s="25">
        <f t="shared" si="4"/>
        <v>9000</v>
      </c>
      <c r="D24" s="25">
        <f t="shared" si="5"/>
        <v>19000</v>
      </c>
      <c r="E24" s="26">
        <f t="shared" si="6"/>
        <v>27000</v>
      </c>
    </row>
    <row r="25" spans="1:5" ht="16.149999999999999" x14ac:dyDescent="0.45">
      <c r="A25" s="16">
        <v>2000</v>
      </c>
      <c r="B25" s="25">
        <f t="shared" si="0"/>
        <v>10000</v>
      </c>
      <c r="C25" s="25">
        <f t="shared" si="4"/>
        <v>10000</v>
      </c>
      <c r="D25" s="25">
        <f t="shared" si="5"/>
        <v>20000</v>
      </c>
      <c r="E25" s="26">
        <f t="shared" si="6"/>
        <v>30000</v>
      </c>
    </row>
    <row r="26" spans="1:5" ht="16.149999999999999" x14ac:dyDescent="0.45">
      <c r="A26" s="16">
        <v>2200</v>
      </c>
      <c r="B26" s="25">
        <f t="shared" si="0"/>
        <v>10000</v>
      </c>
      <c r="C26" s="25">
        <f t="shared" si="4"/>
        <v>11000</v>
      </c>
      <c r="D26" s="25">
        <f t="shared" si="5"/>
        <v>21000</v>
      </c>
      <c r="E26" s="26">
        <f t="shared" si="6"/>
        <v>33000</v>
      </c>
    </row>
    <row r="27" spans="1:5" ht="16.149999999999999" x14ac:dyDescent="0.45">
      <c r="A27" s="16">
        <v>2400</v>
      </c>
      <c r="B27" s="25">
        <f t="shared" si="0"/>
        <v>10000</v>
      </c>
      <c r="C27" s="25">
        <f t="shared" si="4"/>
        <v>12000</v>
      </c>
      <c r="D27" s="25">
        <f t="shared" si="5"/>
        <v>22000</v>
      </c>
      <c r="E27" s="26">
        <f t="shared" si="6"/>
        <v>36000</v>
      </c>
    </row>
    <row r="28" spans="1:5" ht="16.149999999999999" x14ac:dyDescent="0.45">
      <c r="A28" s="16">
        <v>2600</v>
      </c>
      <c r="B28" s="25">
        <f t="shared" si="0"/>
        <v>10000</v>
      </c>
      <c r="C28" s="25">
        <f t="shared" si="4"/>
        <v>13000</v>
      </c>
      <c r="D28" s="25">
        <f t="shared" si="5"/>
        <v>23000</v>
      </c>
      <c r="E28" s="26">
        <f t="shared" si="6"/>
        <v>39000</v>
      </c>
    </row>
    <row r="29" spans="1:5" ht="16.149999999999999" x14ac:dyDescent="0.45">
      <c r="A29" s="16">
        <v>2800</v>
      </c>
      <c r="B29" s="25">
        <f t="shared" si="0"/>
        <v>10000</v>
      </c>
      <c r="C29" s="25">
        <f t="shared" si="4"/>
        <v>14000</v>
      </c>
      <c r="D29" s="25">
        <f t="shared" si="5"/>
        <v>24000</v>
      </c>
      <c r="E29" s="26">
        <f t="shared" si="6"/>
        <v>42000</v>
      </c>
    </row>
    <row r="30" spans="1:5" ht="16.149999999999999" x14ac:dyDescent="0.45">
      <c r="A30" s="16">
        <v>3000</v>
      </c>
      <c r="B30" s="25">
        <f t="shared" si="0"/>
        <v>10000</v>
      </c>
      <c r="C30" s="25">
        <f t="shared" si="4"/>
        <v>15000</v>
      </c>
      <c r="D30" s="25">
        <f t="shared" si="5"/>
        <v>25000</v>
      </c>
      <c r="E30" s="26">
        <f t="shared" si="6"/>
        <v>45000</v>
      </c>
    </row>
    <row r="31" spans="1:5" ht="16.149999999999999" x14ac:dyDescent="0.45">
      <c r="A31" s="16">
        <v>3200</v>
      </c>
      <c r="B31" s="25">
        <f t="shared" si="0"/>
        <v>10000</v>
      </c>
      <c r="C31" s="25">
        <f t="shared" si="4"/>
        <v>16000</v>
      </c>
      <c r="D31" s="25">
        <f t="shared" si="5"/>
        <v>26000</v>
      </c>
      <c r="E31" s="26">
        <f t="shared" si="6"/>
        <v>48000</v>
      </c>
    </row>
    <row r="32" spans="1:5" ht="16.149999999999999" x14ac:dyDescent="0.45">
      <c r="A32" s="16">
        <v>3400</v>
      </c>
      <c r="B32" s="25">
        <f t="shared" si="0"/>
        <v>10000</v>
      </c>
      <c r="C32" s="25">
        <f t="shared" si="4"/>
        <v>17000</v>
      </c>
      <c r="D32" s="25">
        <f t="shared" si="5"/>
        <v>27000</v>
      </c>
      <c r="E32" s="26">
        <f t="shared" si="6"/>
        <v>51000</v>
      </c>
    </row>
    <row r="33" spans="1:5" ht="16.149999999999999" x14ac:dyDescent="0.45">
      <c r="A33" s="16">
        <v>3600</v>
      </c>
      <c r="B33" s="25">
        <f t="shared" si="0"/>
        <v>10000</v>
      </c>
      <c r="C33" s="25">
        <f t="shared" si="4"/>
        <v>18000</v>
      </c>
      <c r="D33" s="25">
        <f t="shared" si="5"/>
        <v>28000</v>
      </c>
      <c r="E33" s="26">
        <f t="shared" si="6"/>
        <v>54000</v>
      </c>
    </row>
    <row r="34" spans="1:5" ht="16.149999999999999" x14ac:dyDescent="0.45">
      <c r="A34" s="16">
        <v>3800</v>
      </c>
      <c r="B34" s="25">
        <f t="shared" si="0"/>
        <v>10000</v>
      </c>
      <c r="C34" s="25">
        <f t="shared" si="4"/>
        <v>19000</v>
      </c>
      <c r="D34" s="25">
        <f t="shared" si="5"/>
        <v>29000</v>
      </c>
      <c r="E34" s="26">
        <f t="shared" si="6"/>
        <v>57000</v>
      </c>
    </row>
    <row r="35" spans="1:5" ht="16.5" thickBot="1" x14ac:dyDescent="0.5">
      <c r="A35" s="19">
        <v>4000</v>
      </c>
      <c r="B35" s="27">
        <f t="shared" si="0"/>
        <v>10000</v>
      </c>
      <c r="C35" s="27">
        <f t="shared" si="4"/>
        <v>20000</v>
      </c>
      <c r="D35" s="27">
        <f t="shared" si="5"/>
        <v>30000</v>
      </c>
      <c r="E35" s="28">
        <f t="shared" si="6"/>
        <v>60000</v>
      </c>
    </row>
  </sheetData>
  <mergeCells count="17">
    <mergeCell ref="A8:E11"/>
    <mergeCell ref="A1:E1"/>
    <mergeCell ref="B2:E2"/>
    <mergeCell ref="B3:E3"/>
    <mergeCell ref="B4:E4"/>
    <mergeCell ref="A6:E6"/>
    <mergeCell ref="A7:E7"/>
    <mergeCell ref="I11:K11"/>
    <mergeCell ref="I10:K10"/>
    <mergeCell ref="I9:K9"/>
    <mergeCell ref="I8:K8"/>
    <mergeCell ref="I5:K5"/>
    <mergeCell ref="I4:K4"/>
    <mergeCell ref="I3:K3"/>
    <mergeCell ref="I2:K2"/>
    <mergeCell ref="G7:K7"/>
    <mergeCell ref="G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9CC2-13BB-41C5-8316-27ED970CC12D}">
  <dimension ref="A1:J28"/>
  <sheetViews>
    <sheetView zoomScale="115" zoomScaleNormal="115" workbookViewId="0">
      <selection activeCell="B5" sqref="B5"/>
    </sheetView>
  </sheetViews>
  <sheetFormatPr defaultRowHeight="14.25" x14ac:dyDescent="0.45"/>
  <cols>
    <col min="1" max="1" width="9.19921875" style="1" bestFit="1" customWidth="1"/>
    <col min="2" max="2" width="12.19921875" style="1" bestFit="1" customWidth="1"/>
    <col min="3" max="3" width="13.3984375" style="1" bestFit="1" customWidth="1"/>
    <col min="4" max="4" width="16.1328125" style="1" bestFit="1" customWidth="1"/>
    <col min="5" max="5" width="15.265625" style="1" bestFit="1" customWidth="1"/>
    <col min="6" max="6" width="18.53125" style="1" bestFit="1" customWidth="1"/>
    <col min="7" max="8" width="12.19921875" style="1" bestFit="1" customWidth="1"/>
    <col min="9" max="9" width="22.3984375" style="1" bestFit="1" customWidth="1"/>
    <col min="10" max="16384" width="9.06640625" style="1"/>
  </cols>
  <sheetData>
    <row r="1" spans="1:10" ht="15" x14ac:dyDescent="0.45">
      <c r="A1" s="31" t="s">
        <v>6</v>
      </c>
      <c r="B1" s="31"/>
      <c r="C1" s="31"/>
      <c r="D1" s="31"/>
      <c r="E1" s="31"/>
      <c r="G1" s="31" t="s">
        <v>8</v>
      </c>
      <c r="H1" s="31"/>
      <c r="I1" s="31"/>
      <c r="J1" s="31"/>
    </row>
    <row r="2" spans="1:10" x14ac:dyDescent="0.45">
      <c r="A2" s="2" t="s">
        <v>0</v>
      </c>
      <c r="B2" s="33" t="s">
        <v>1</v>
      </c>
      <c r="C2" s="33"/>
      <c r="D2" s="33"/>
      <c r="E2" s="33"/>
      <c r="G2" s="3" t="s">
        <v>9</v>
      </c>
      <c r="H2" s="4" t="s">
        <v>10</v>
      </c>
      <c r="I2" s="30" t="s">
        <v>11</v>
      </c>
      <c r="J2" s="30"/>
    </row>
    <row r="3" spans="1:10" x14ac:dyDescent="0.45">
      <c r="A3" s="2" t="s">
        <v>2</v>
      </c>
      <c r="B3" s="33" t="s">
        <v>3</v>
      </c>
      <c r="C3" s="33"/>
      <c r="D3" s="33"/>
      <c r="E3" s="33"/>
      <c r="G3" s="6" t="s">
        <v>13</v>
      </c>
      <c r="H3" s="5" t="s">
        <v>14</v>
      </c>
      <c r="I3" s="29" t="s">
        <v>15</v>
      </c>
      <c r="J3" s="29"/>
    </row>
    <row r="4" spans="1:10" x14ac:dyDescent="0.45">
      <c r="A4" s="2" t="s">
        <v>4</v>
      </c>
      <c r="B4" s="35">
        <v>45722</v>
      </c>
      <c r="C4" s="33"/>
      <c r="D4" s="33"/>
      <c r="E4" s="33"/>
      <c r="G4" s="6" t="s">
        <v>16</v>
      </c>
      <c r="H4" s="15">
        <v>30</v>
      </c>
      <c r="I4" s="29" t="s">
        <v>23</v>
      </c>
      <c r="J4" s="29"/>
    </row>
    <row r="5" spans="1:10" x14ac:dyDescent="0.45">
      <c r="G5" s="6" t="s">
        <v>17</v>
      </c>
      <c r="H5" s="15">
        <v>30</v>
      </c>
      <c r="I5" s="29" t="s">
        <v>24</v>
      </c>
      <c r="J5" s="29"/>
    </row>
    <row r="6" spans="1:10" ht="15" x14ac:dyDescent="0.45">
      <c r="A6" s="31" t="s">
        <v>7</v>
      </c>
      <c r="B6" s="31"/>
      <c r="C6" s="31"/>
      <c r="D6" s="31"/>
      <c r="E6" s="31"/>
      <c r="G6" s="6" t="s">
        <v>18</v>
      </c>
      <c r="H6" s="15">
        <v>32</v>
      </c>
      <c r="I6" s="29" t="s">
        <v>25</v>
      </c>
      <c r="J6" s="29"/>
    </row>
    <row r="7" spans="1:10" x14ac:dyDescent="0.45">
      <c r="A7" s="34" t="s">
        <v>5</v>
      </c>
      <c r="B7" s="34"/>
      <c r="C7" s="34"/>
      <c r="D7" s="34"/>
      <c r="E7" s="34"/>
      <c r="G7" s="6" t="s">
        <v>19</v>
      </c>
      <c r="H7" s="15">
        <v>35</v>
      </c>
      <c r="I7" s="29" t="s">
        <v>26</v>
      </c>
      <c r="J7" s="29"/>
    </row>
    <row r="8" spans="1:10" x14ac:dyDescent="0.45">
      <c r="A8" s="32"/>
      <c r="B8" s="32"/>
      <c r="C8" s="32"/>
      <c r="D8" s="32"/>
      <c r="E8" s="32"/>
      <c r="G8" s="6" t="s">
        <v>20</v>
      </c>
      <c r="H8" s="15">
        <v>43</v>
      </c>
      <c r="I8" s="29" t="s">
        <v>27</v>
      </c>
      <c r="J8" s="29"/>
    </row>
    <row r="9" spans="1:10" x14ac:dyDescent="0.45">
      <c r="A9" s="32"/>
      <c r="B9" s="32"/>
      <c r="C9" s="32"/>
      <c r="D9" s="32"/>
      <c r="E9" s="32"/>
      <c r="G9" s="6" t="s">
        <v>21</v>
      </c>
      <c r="H9" s="15">
        <v>58</v>
      </c>
      <c r="I9" s="29" t="s">
        <v>28</v>
      </c>
      <c r="J9" s="29"/>
    </row>
    <row r="10" spans="1:10" x14ac:dyDescent="0.45">
      <c r="A10" s="32"/>
      <c r="B10" s="32"/>
      <c r="C10" s="32"/>
      <c r="D10" s="32"/>
      <c r="E10" s="32"/>
      <c r="G10" s="6" t="s">
        <v>22</v>
      </c>
      <c r="H10" s="15">
        <v>120</v>
      </c>
      <c r="I10" s="29" t="s">
        <v>29</v>
      </c>
      <c r="J10" s="29"/>
    </row>
    <row r="11" spans="1:10" x14ac:dyDescent="0.45">
      <c r="A11" s="32"/>
      <c r="B11" s="32"/>
      <c r="C11" s="32"/>
      <c r="D11" s="32"/>
      <c r="E11" s="32"/>
      <c r="G11" s="6"/>
      <c r="H11" s="5"/>
      <c r="I11" s="29"/>
      <c r="J11" s="29"/>
    </row>
    <row r="13" spans="1:10" ht="15" x14ac:dyDescent="0.45">
      <c r="A13" s="31" t="s">
        <v>32</v>
      </c>
      <c r="B13" s="31"/>
      <c r="C13" s="31"/>
      <c r="D13" s="31"/>
    </row>
    <row r="14" spans="1:10" x14ac:dyDescent="0.45">
      <c r="A14" s="3" t="s">
        <v>9</v>
      </c>
      <c r="B14" s="4" t="s">
        <v>10</v>
      </c>
      <c r="C14" s="30" t="s">
        <v>11</v>
      </c>
      <c r="D14" s="30"/>
    </row>
    <row r="15" spans="1:10" x14ac:dyDescent="0.45">
      <c r="A15" s="6" t="s">
        <v>33</v>
      </c>
      <c r="B15" s="15">
        <v>15</v>
      </c>
      <c r="C15" s="29" t="s">
        <v>34</v>
      </c>
      <c r="D15" s="29"/>
    </row>
    <row r="16" spans="1:10" x14ac:dyDescent="0.45">
      <c r="A16" s="6" t="s">
        <v>38</v>
      </c>
      <c r="B16" s="15">
        <v>30</v>
      </c>
      <c r="C16" s="29" t="s">
        <v>36</v>
      </c>
      <c r="D16" s="29"/>
    </row>
    <row r="17" spans="1:8" x14ac:dyDescent="0.45">
      <c r="A17" s="6" t="s">
        <v>52</v>
      </c>
      <c r="B17" s="15">
        <f>MAX(H22:H28)</f>
        <v>17</v>
      </c>
      <c r="C17" s="29" t="s">
        <v>53</v>
      </c>
      <c r="D17" s="29"/>
    </row>
    <row r="18" spans="1:8" x14ac:dyDescent="0.45">
      <c r="A18" s="6" t="s">
        <v>51</v>
      </c>
      <c r="B18" s="5">
        <f ca="1">OFFSET(A21,MATCH($B$17,H22:H28,0),0)</f>
        <v>4</v>
      </c>
      <c r="C18" s="29" t="s">
        <v>54</v>
      </c>
      <c r="D18" s="29"/>
    </row>
    <row r="19" spans="1:8" ht="14.65" thickBot="1" x14ac:dyDescent="0.5"/>
    <row r="20" spans="1:8" ht="15" x14ac:dyDescent="0.45">
      <c r="A20" s="9" t="s">
        <v>30</v>
      </c>
      <c r="B20" s="10" t="s">
        <v>35</v>
      </c>
      <c r="C20" s="10" t="s">
        <v>37</v>
      </c>
      <c r="D20" s="10" t="s">
        <v>40</v>
      </c>
      <c r="E20" s="10" t="s">
        <v>43</v>
      </c>
      <c r="F20" s="10" t="s">
        <v>45</v>
      </c>
      <c r="G20" s="10" t="s">
        <v>47</v>
      </c>
      <c r="H20" s="11" t="s">
        <v>49</v>
      </c>
    </row>
    <row r="21" spans="1:8" ht="16.149999999999999" x14ac:dyDescent="0.45">
      <c r="A21" s="12" t="s">
        <v>31</v>
      </c>
      <c r="B21" s="8" t="s">
        <v>12</v>
      </c>
      <c r="C21" s="8" t="s">
        <v>39</v>
      </c>
      <c r="D21" s="8" t="s">
        <v>41</v>
      </c>
      <c r="E21" s="8" t="s">
        <v>44</v>
      </c>
      <c r="F21" s="8" t="s">
        <v>46</v>
      </c>
      <c r="G21" s="8" t="s">
        <v>48</v>
      </c>
      <c r="H21" s="13" t="s">
        <v>50</v>
      </c>
    </row>
    <row r="22" spans="1:8" ht="16.149999999999999" x14ac:dyDescent="0.45">
      <c r="A22" s="16">
        <v>0</v>
      </c>
      <c r="B22" s="17">
        <f>A22*$B$15</f>
        <v>0</v>
      </c>
      <c r="C22" s="17">
        <f t="shared" ref="C22:C28" si="0">H4</f>
        <v>30</v>
      </c>
      <c r="D22" s="17" t="s">
        <v>42</v>
      </c>
      <c r="E22" s="17" t="s">
        <v>42</v>
      </c>
      <c r="F22" s="17" t="s">
        <v>42</v>
      </c>
      <c r="G22" s="7" t="str">
        <f>IF(F22&gt;0, "Aumentare", IF(F22&lt;0, "Diminuire", "Mantieni"))</f>
        <v>Aumentare</v>
      </c>
      <c r="H22" s="18">
        <f>B22-C22</f>
        <v>-30</v>
      </c>
    </row>
    <row r="23" spans="1:8" ht="16.149999999999999" x14ac:dyDescent="0.45">
      <c r="A23" s="16">
        <v>1</v>
      </c>
      <c r="B23" s="17">
        <f t="shared" ref="B23:B28" si="1">A23*$B$15</f>
        <v>15</v>
      </c>
      <c r="C23" s="17">
        <f t="shared" si="0"/>
        <v>30</v>
      </c>
      <c r="D23" s="17">
        <f>B23-B22</f>
        <v>15</v>
      </c>
      <c r="E23" s="17">
        <f>C23-C22</f>
        <v>0</v>
      </c>
      <c r="F23" s="17">
        <f>D23-E23</f>
        <v>15</v>
      </c>
      <c r="G23" s="7" t="str">
        <f t="shared" ref="G23:G28" si="2">IF(F23&gt;0, "Aumentare", IF(F23&lt;0, "Diminuire", "Mantieni"))</f>
        <v>Aumentare</v>
      </c>
      <c r="H23" s="18">
        <f t="shared" ref="H23:H28" si="3">B23-C23</f>
        <v>-15</v>
      </c>
    </row>
    <row r="24" spans="1:8" ht="16.149999999999999" x14ac:dyDescent="0.45">
      <c r="A24" s="16">
        <v>2</v>
      </c>
      <c r="B24" s="17">
        <f t="shared" si="1"/>
        <v>30</v>
      </c>
      <c r="C24" s="17">
        <f t="shared" si="0"/>
        <v>32</v>
      </c>
      <c r="D24" s="17">
        <f t="shared" ref="D24:E28" si="4">B24-B23</f>
        <v>15</v>
      </c>
      <c r="E24" s="17">
        <f t="shared" si="4"/>
        <v>2</v>
      </c>
      <c r="F24" s="17">
        <f t="shared" ref="F24:F28" si="5">D24-E24</f>
        <v>13</v>
      </c>
      <c r="G24" s="7" t="str">
        <f t="shared" si="2"/>
        <v>Aumentare</v>
      </c>
      <c r="H24" s="18">
        <f t="shared" si="3"/>
        <v>-2</v>
      </c>
    </row>
    <row r="25" spans="1:8" ht="16.149999999999999" x14ac:dyDescent="0.45">
      <c r="A25" s="16">
        <v>3</v>
      </c>
      <c r="B25" s="17">
        <f t="shared" si="1"/>
        <v>45</v>
      </c>
      <c r="C25" s="17">
        <f t="shared" si="0"/>
        <v>35</v>
      </c>
      <c r="D25" s="17">
        <f t="shared" si="4"/>
        <v>15</v>
      </c>
      <c r="E25" s="17">
        <f t="shared" si="4"/>
        <v>3</v>
      </c>
      <c r="F25" s="17">
        <f t="shared" si="5"/>
        <v>12</v>
      </c>
      <c r="G25" s="7" t="str">
        <f t="shared" si="2"/>
        <v>Aumentare</v>
      </c>
      <c r="H25" s="18">
        <f t="shared" si="3"/>
        <v>10</v>
      </c>
    </row>
    <row r="26" spans="1:8" ht="16.149999999999999" x14ac:dyDescent="0.45">
      <c r="A26" s="16">
        <v>4</v>
      </c>
      <c r="B26" s="17">
        <f t="shared" si="1"/>
        <v>60</v>
      </c>
      <c r="C26" s="17">
        <f t="shared" si="0"/>
        <v>43</v>
      </c>
      <c r="D26" s="17">
        <f t="shared" si="4"/>
        <v>15</v>
      </c>
      <c r="E26" s="17">
        <f t="shared" si="4"/>
        <v>8</v>
      </c>
      <c r="F26" s="17">
        <f t="shared" si="5"/>
        <v>7</v>
      </c>
      <c r="G26" s="7" t="str">
        <f t="shared" si="2"/>
        <v>Aumentare</v>
      </c>
      <c r="H26" s="18">
        <f t="shared" si="3"/>
        <v>17</v>
      </c>
    </row>
    <row r="27" spans="1:8" ht="16.149999999999999" x14ac:dyDescent="0.45">
      <c r="A27" s="16">
        <v>5</v>
      </c>
      <c r="B27" s="17">
        <f t="shared" si="1"/>
        <v>75</v>
      </c>
      <c r="C27" s="17">
        <f t="shared" si="0"/>
        <v>58</v>
      </c>
      <c r="D27" s="17">
        <f t="shared" si="4"/>
        <v>15</v>
      </c>
      <c r="E27" s="17">
        <f t="shared" si="4"/>
        <v>15</v>
      </c>
      <c r="F27" s="17">
        <f t="shared" si="5"/>
        <v>0</v>
      </c>
      <c r="G27" s="7" t="str">
        <f t="shared" si="2"/>
        <v>Mantieni</v>
      </c>
      <c r="H27" s="18">
        <f t="shared" si="3"/>
        <v>17</v>
      </c>
    </row>
    <row r="28" spans="1:8" ht="16.5" thickBot="1" x14ac:dyDescent="0.5">
      <c r="A28" s="19">
        <v>6</v>
      </c>
      <c r="B28" s="20">
        <f t="shared" si="1"/>
        <v>90</v>
      </c>
      <c r="C28" s="20">
        <f t="shared" si="0"/>
        <v>120</v>
      </c>
      <c r="D28" s="20">
        <f t="shared" si="4"/>
        <v>15</v>
      </c>
      <c r="E28" s="20">
        <f t="shared" si="4"/>
        <v>62</v>
      </c>
      <c r="F28" s="20">
        <f t="shared" si="5"/>
        <v>-47</v>
      </c>
      <c r="G28" s="14" t="str">
        <f t="shared" si="2"/>
        <v>Diminuire</v>
      </c>
      <c r="H28" s="21">
        <f t="shared" si="3"/>
        <v>-30</v>
      </c>
    </row>
  </sheetData>
  <mergeCells count="24">
    <mergeCell ref="I11:J11"/>
    <mergeCell ref="A13:D13"/>
    <mergeCell ref="C14:D14"/>
    <mergeCell ref="B3:E3"/>
    <mergeCell ref="C15:D15"/>
    <mergeCell ref="C16:D16"/>
    <mergeCell ref="C17:D17"/>
    <mergeCell ref="C18:D18"/>
    <mergeCell ref="B2:E2"/>
    <mergeCell ref="I10:J10"/>
    <mergeCell ref="A8:E11"/>
    <mergeCell ref="G1:J1"/>
    <mergeCell ref="I2:J2"/>
    <mergeCell ref="I3:J3"/>
    <mergeCell ref="I4:J4"/>
    <mergeCell ref="I5:J5"/>
    <mergeCell ref="I6:J6"/>
    <mergeCell ref="I7:J7"/>
    <mergeCell ref="I8:J8"/>
    <mergeCell ref="I9:J9"/>
    <mergeCell ref="A7:E7"/>
    <mergeCell ref="A1:E1"/>
    <mergeCell ref="A6:E6"/>
    <mergeCell ref="B4:E4"/>
  </mergeCells>
  <phoneticPr fontId="4" type="noConversion"/>
  <conditionalFormatting sqref="G22:G28">
    <cfRule type="cellIs" dxfId="5" priority="4" operator="equal">
      <formula>"Diminuire"</formula>
    </cfRule>
    <cfRule type="cellIs" dxfId="4" priority="5" operator="equal">
      <formula>"Mantieni"</formula>
    </cfRule>
    <cfRule type="cellIs" dxfId="3" priority="6" operator="equal">
      <formula>"Aumentare"</formula>
    </cfRule>
  </conditionalFormatting>
  <conditionalFormatting sqref="H22:H28">
    <cfRule type="cellIs" dxfId="2" priority="1" operator="lessThan">
      <formula>0</formula>
    </cfRule>
    <cfRule type="colorScale" priority="2">
      <colorScale>
        <cfvo type="num" val="0"/>
        <cfvo type="max"/>
        <color rgb="FFFF6161"/>
        <color theme="6" tint="0.59999389629810485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F4EF-50E1-4977-BD6E-E67B7E93A7F8}">
  <dimension ref="A1:K17"/>
  <sheetViews>
    <sheetView tabSelected="1" topLeftCell="A3" zoomScale="175" zoomScaleNormal="175" workbookViewId="0">
      <selection activeCell="H17" sqref="H17"/>
    </sheetView>
  </sheetViews>
  <sheetFormatPr defaultRowHeight="14.25" x14ac:dyDescent="0.45"/>
  <cols>
    <col min="1" max="1" width="20.3984375" bestFit="1" customWidth="1"/>
    <col min="7" max="7" width="13.06640625" bestFit="1" customWidth="1"/>
    <col min="8" max="8" width="17.6640625" bestFit="1" customWidth="1"/>
  </cols>
  <sheetData>
    <row r="1" spans="1:11" ht="15" x14ac:dyDescent="0.45">
      <c r="A1" s="37" t="s">
        <v>6</v>
      </c>
      <c r="B1" s="38"/>
      <c r="C1" s="38"/>
      <c r="D1" s="38"/>
      <c r="E1" s="39"/>
      <c r="G1" s="37" t="s">
        <v>8</v>
      </c>
      <c r="H1" s="38"/>
      <c r="I1" s="38"/>
      <c r="J1" s="38"/>
      <c r="K1" s="39"/>
    </row>
    <row r="2" spans="1:11" x14ac:dyDescent="0.45">
      <c r="A2" s="40" t="s">
        <v>0</v>
      </c>
      <c r="B2" s="36" t="s">
        <v>1</v>
      </c>
      <c r="C2" s="36"/>
      <c r="D2" s="36"/>
      <c r="E2" s="41"/>
      <c r="G2" s="69" t="s">
        <v>9</v>
      </c>
      <c r="H2" s="63" t="s">
        <v>10</v>
      </c>
      <c r="I2" s="64" t="s">
        <v>11</v>
      </c>
      <c r="J2" s="64"/>
      <c r="K2" s="70"/>
    </row>
    <row r="3" spans="1:11" x14ac:dyDescent="0.45">
      <c r="A3" s="40" t="s">
        <v>2</v>
      </c>
      <c r="B3" s="36" t="s">
        <v>3</v>
      </c>
      <c r="C3" s="36"/>
      <c r="D3" s="36"/>
      <c r="E3" s="41"/>
      <c r="G3" s="71" t="s">
        <v>69</v>
      </c>
      <c r="H3" s="65">
        <v>-50000</v>
      </c>
      <c r="I3" s="66" t="s">
        <v>70</v>
      </c>
      <c r="J3" s="66"/>
      <c r="K3" s="72"/>
    </row>
    <row r="4" spans="1:11" ht="14.65" thickBot="1" x14ac:dyDescent="0.5">
      <c r="A4" s="42" t="s">
        <v>4</v>
      </c>
      <c r="B4" s="43">
        <v>45722</v>
      </c>
      <c r="C4" s="44"/>
      <c r="D4" s="44"/>
      <c r="E4" s="45"/>
      <c r="G4" s="73" t="s">
        <v>71</v>
      </c>
      <c r="H4" s="65">
        <v>20000</v>
      </c>
      <c r="I4" s="66" t="s">
        <v>72</v>
      </c>
      <c r="J4" s="66"/>
      <c r="K4" s="72"/>
    </row>
    <row r="5" spans="1:11" ht="14.65" thickBot="1" x14ac:dyDescent="0.5">
      <c r="A5" s="1"/>
      <c r="B5" s="1"/>
      <c r="C5" s="1"/>
      <c r="D5" s="1"/>
      <c r="E5" s="1"/>
      <c r="G5" s="73" t="s">
        <v>73</v>
      </c>
      <c r="H5" s="67">
        <v>3</v>
      </c>
      <c r="I5" s="66" t="s">
        <v>73</v>
      </c>
      <c r="J5" s="66"/>
      <c r="K5" s="72"/>
    </row>
    <row r="6" spans="1:11" ht="15.4" thickBot="1" x14ac:dyDescent="0.5">
      <c r="A6" s="37" t="s">
        <v>68</v>
      </c>
      <c r="B6" s="38"/>
      <c r="C6" s="38"/>
      <c r="D6" s="38"/>
      <c r="E6" s="39"/>
      <c r="G6" s="74" t="s">
        <v>74</v>
      </c>
      <c r="H6" s="75">
        <v>0.25</v>
      </c>
      <c r="I6" s="76" t="s">
        <v>75</v>
      </c>
      <c r="J6" s="76"/>
      <c r="K6" s="77"/>
    </row>
    <row r="7" spans="1:11" ht="14.65" thickBot="1" x14ac:dyDescent="0.5">
      <c r="A7" s="48" t="s">
        <v>5</v>
      </c>
      <c r="B7" s="46"/>
      <c r="C7" s="46"/>
      <c r="D7" s="46"/>
      <c r="E7" s="49"/>
    </row>
    <row r="8" spans="1:11" ht="15" x14ac:dyDescent="0.45">
      <c r="A8" s="50" t="s">
        <v>67</v>
      </c>
      <c r="B8" s="47"/>
      <c r="C8" s="47"/>
      <c r="D8" s="47"/>
      <c r="E8" s="51"/>
      <c r="G8" s="37" t="s">
        <v>32</v>
      </c>
      <c r="H8" s="38"/>
      <c r="I8" s="38"/>
      <c r="J8" s="38"/>
      <c r="K8" s="39"/>
    </row>
    <row r="9" spans="1:11" x14ac:dyDescent="0.45">
      <c r="A9" s="50"/>
      <c r="B9" s="47"/>
      <c r="C9" s="47"/>
      <c r="D9" s="47"/>
      <c r="E9" s="51"/>
      <c r="G9" s="69" t="s">
        <v>9</v>
      </c>
      <c r="H9" s="63" t="s">
        <v>10</v>
      </c>
      <c r="I9" s="64" t="s">
        <v>11</v>
      </c>
      <c r="J9" s="64"/>
      <c r="K9" s="70"/>
    </row>
    <row r="10" spans="1:11" x14ac:dyDescent="0.45">
      <c r="A10" s="50"/>
      <c r="B10" s="47"/>
      <c r="C10" s="47"/>
      <c r="D10" s="47"/>
      <c r="E10" s="51"/>
      <c r="G10" s="71" t="s">
        <v>79</v>
      </c>
      <c r="H10" s="78">
        <f>NPV(H6,C15:E15)+$B$15</f>
        <v>-10960</v>
      </c>
      <c r="I10" s="66" t="s">
        <v>84</v>
      </c>
      <c r="J10" s="66"/>
      <c r="K10" s="72"/>
    </row>
    <row r="11" spans="1:11" ht="14.65" thickBot="1" x14ac:dyDescent="0.5">
      <c r="A11" s="52"/>
      <c r="B11" s="53"/>
      <c r="C11" s="53"/>
      <c r="D11" s="53"/>
      <c r="E11" s="54"/>
      <c r="G11" s="73" t="s">
        <v>80</v>
      </c>
      <c r="H11" s="68">
        <f>IRR(B15:E15)</f>
        <v>9.7010257403348898E-2</v>
      </c>
      <c r="I11" s="66" t="s">
        <v>85</v>
      </c>
      <c r="J11" s="66"/>
      <c r="K11" s="72"/>
    </row>
    <row r="12" spans="1:11" ht="14.65" thickBot="1" x14ac:dyDescent="0.5">
      <c r="G12" s="74" t="s">
        <v>83</v>
      </c>
      <c r="H12" s="79">
        <f>SUM(B17:E17)</f>
        <v>2.5</v>
      </c>
      <c r="I12" s="76" t="s">
        <v>86</v>
      </c>
      <c r="J12" s="76"/>
      <c r="K12" s="77"/>
    </row>
    <row r="13" spans="1:11" ht="15.4" thickBot="1" x14ac:dyDescent="0.5">
      <c r="A13" s="37" t="s">
        <v>78</v>
      </c>
      <c r="B13" s="38"/>
      <c r="C13" s="38"/>
      <c r="D13" s="38"/>
      <c r="E13" s="39"/>
    </row>
    <row r="14" spans="1:11" x14ac:dyDescent="0.45">
      <c r="A14" s="57" t="s">
        <v>76</v>
      </c>
      <c r="B14" s="55">
        <v>0</v>
      </c>
      <c r="C14" s="55">
        <v>1</v>
      </c>
      <c r="D14" s="55">
        <v>2</v>
      </c>
      <c r="E14" s="58">
        <v>3</v>
      </c>
      <c r="G14" s="80" t="str">
        <f>IF(H10&lt;0,"VAN negativo","")</f>
        <v>VAN negativo</v>
      </c>
      <c r="H14" s="81" t="str">
        <f>IF(G14="VAN negativo","Redditività negativa!","")</f>
        <v>Redditività negativa!</v>
      </c>
    </row>
    <row r="15" spans="1:11" ht="14.65" thickBot="1" x14ac:dyDescent="0.5">
      <c r="A15" s="57" t="s">
        <v>77</v>
      </c>
      <c r="B15" s="56">
        <f>$H$3</f>
        <v>-50000</v>
      </c>
      <c r="C15" s="56">
        <f>$H$4</f>
        <v>20000</v>
      </c>
      <c r="D15" s="56">
        <f t="shared" ref="D15:E15" si="0">$H$4</f>
        <v>20000</v>
      </c>
      <c r="E15" s="59">
        <f t="shared" si="0"/>
        <v>20000</v>
      </c>
      <c r="G15" s="82" t="str">
        <f>IF(H11&lt;H6,"TIR &lt; ROI","")</f>
        <v>TIR &lt; ROI</v>
      </c>
      <c r="H15" s="83" t="str">
        <f>IF(G15="TIR &lt; ROI","Redditività negativa!","")</f>
        <v>Redditività negativa!</v>
      </c>
    </row>
    <row r="16" spans="1:11" x14ac:dyDescent="0.45">
      <c r="A16" s="57" t="s">
        <v>81</v>
      </c>
      <c r="B16" s="56">
        <f>$H$3</f>
        <v>-50000</v>
      </c>
      <c r="C16" s="56">
        <f>B16+C15</f>
        <v>-30000</v>
      </c>
      <c r="D16" s="56">
        <f t="shared" ref="D16:E16" si="1">C16+D15</f>
        <v>-10000</v>
      </c>
      <c r="E16" s="59">
        <f t="shared" si="1"/>
        <v>10000</v>
      </c>
    </row>
    <row r="17" spans="1:5" ht="14.65" thickBot="1" x14ac:dyDescent="0.5">
      <c r="A17" s="60" t="s">
        <v>82</v>
      </c>
      <c r="B17" s="61">
        <f>IF(AND(B16&lt;0,B15&gt;0),1,IF(B16&lt;B15,B16/B15,0))</f>
        <v>0</v>
      </c>
      <c r="C17" s="61">
        <f t="shared" ref="C17:E17" si="2">IF(AND(C16&lt;0,C15&gt;0),1,IF(C16&lt;C15,C16/C15,0))</f>
        <v>1</v>
      </c>
      <c r="D17" s="61">
        <f t="shared" si="2"/>
        <v>1</v>
      </c>
      <c r="E17" s="62">
        <f t="shared" si="2"/>
        <v>0.5</v>
      </c>
    </row>
  </sheetData>
  <mergeCells count="19">
    <mergeCell ref="A13:E13"/>
    <mergeCell ref="I12:K12"/>
    <mergeCell ref="A8:E11"/>
    <mergeCell ref="I9:K9"/>
    <mergeCell ref="I10:K10"/>
    <mergeCell ref="I11:K11"/>
    <mergeCell ref="I6:K6"/>
    <mergeCell ref="B4:E4"/>
    <mergeCell ref="I4:K4"/>
    <mergeCell ref="I5:K5"/>
    <mergeCell ref="A6:E6"/>
    <mergeCell ref="A7:E7"/>
    <mergeCell ref="G8:K8"/>
    <mergeCell ref="A1:E1"/>
    <mergeCell ref="G1:K1"/>
    <mergeCell ref="B2:E2"/>
    <mergeCell ref="I2:K2"/>
    <mergeCell ref="B3:E3"/>
    <mergeCell ref="I3:K3"/>
  </mergeCells>
  <conditionalFormatting sqref="G14:H15">
    <cfRule type="notContainsBlanks" dxfId="1" priority="2">
      <formula>LEN(TRIM(G14))&gt;0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BEP</vt:lpstr>
      <vt:lpstr>Costi e Ricavi</vt:lpstr>
      <vt:lpstr>Analisi Investimenti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Ancora</dc:creator>
  <cp:lastModifiedBy>Giovanni Ancora</cp:lastModifiedBy>
  <dcterms:created xsi:type="dcterms:W3CDTF">2025-03-02T09:24:27Z</dcterms:created>
  <dcterms:modified xsi:type="dcterms:W3CDTF">2025-03-02T16:52:03Z</dcterms:modified>
</cp:coreProperties>
</file>