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ora2200\Documents\Chat\"/>
    </mc:Choice>
  </mc:AlternateContent>
  <bookViews>
    <workbookView xWindow="0" yWindow="0" windowWidth="24000" windowHeight="9735" activeTab="2"/>
  </bookViews>
  <sheets>
    <sheet name="BEP" sheetId="1" r:id="rId1"/>
    <sheet name="Costi e Ricavi" sheetId="4" r:id="rId2"/>
    <sheet name="Analisi Investimento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C49" i="1"/>
  <c r="D49" i="1"/>
  <c r="L11" i="5"/>
  <c r="D8" i="5"/>
  <c r="E8" i="5"/>
  <c r="F8" i="5"/>
  <c r="G8" i="5"/>
  <c r="C8" i="5"/>
  <c r="L10" i="5" s="1"/>
  <c r="B8" i="5"/>
  <c r="B9" i="5" s="1"/>
  <c r="C9" i="5" s="1"/>
  <c r="D9" i="5" s="1"/>
  <c r="E9" i="5" s="1"/>
  <c r="F9" i="5" l="1"/>
  <c r="G9" i="5" s="1"/>
  <c r="E11" i="5"/>
  <c r="L12" i="5" s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9" i="4"/>
  <c r="B50" i="4"/>
  <c r="C50" i="4" s="1"/>
  <c r="D50" i="4"/>
  <c r="E50" i="4"/>
  <c r="B51" i="4"/>
  <c r="C51" i="4" s="1"/>
  <c r="D51" i="4"/>
  <c r="E51" i="4"/>
  <c r="B52" i="4"/>
  <c r="C52" i="4" s="1"/>
  <c r="D52" i="4"/>
  <c r="E52" i="4"/>
  <c r="B53" i="4"/>
  <c r="C53" i="4" s="1"/>
  <c r="D53" i="4"/>
  <c r="E53" i="4"/>
  <c r="B54" i="4"/>
  <c r="C54" i="4" s="1"/>
  <c r="D54" i="4"/>
  <c r="E54" i="4"/>
  <c r="B55" i="4"/>
  <c r="C55" i="4" s="1"/>
  <c r="D55" i="4"/>
  <c r="E55" i="4"/>
  <c r="B56" i="4"/>
  <c r="C56" i="4" s="1"/>
  <c r="D56" i="4"/>
  <c r="E56" i="4"/>
  <c r="B57" i="4"/>
  <c r="C57" i="4" s="1"/>
  <c r="D57" i="4"/>
  <c r="E57" i="4"/>
  <c r="B58" i="4"/>
  <c r="C58" i="4" s="1"/>
  <c r="D58" i="4"/>
  <c r="E58" i="4"/>
  <c r="B59" i="4"/>
  <c r="C59" i="4" s="1"/>
  <c r="D59" i="4"/>
  <c r="E59" i="4"/>
  <c r="E10" i="4"/>
  <c r="D10" i="4"/>
  <c r="E11" i="4" s="1"/>
  <c r="D11" i="4"/>
  <c r="D12" i="4"/>
  <c r="E12" i="4" s="1"/>
  <c r="D13" i="4"/>
  <c r="E13" i="4" s="1"/>
  <c r="D14" i="4"/>
  <c r="E15" i="4" s="1"/>
  <c r="D15" i="4"/>
  <c r="D16" i="4"/>
  <c r="E16" i="4" s="1"/>
  <c r="D17" i="4"/>
  <c r="E17" i="4" s="1"/>
  <c r="D18" i="4"/>
  <c r="E19" i="4" s="1"/>
  <c r="D19" i="4"/>
  <c r="D20" i="4"/>
  <c r="E20" i="4" s="1"/>
  <c r="D21" i="4"/>
  <c r="E21" i="4" s="1"/>
  <c r="D22" i="4"/>
  <c r="E23" i="4" s="1"/>
  <c r="D23" i="4"/>
  <c r="D24" i="4"/>
  <c r="E24" i="4" s="1"/>
  <c r="D25" i="4"/>
  <c r="E25" i="4" s="1"/>
  <c r="D26" i="4"/>
  <c r="E27" i="4" s="1"/>
  <c r="D27" i="4"/>
  <c r="D28" i="4"/>
  <c r="E28" i="4" s="1"/>
  <c r="D29" i="4"/>
  <c r="E29" i="4" s="1"/>
  <c r="D30" i="4"/>
  <c r="E31" i="4" s="1"/>
  <c r="D31" i="4"/>
  <c r="D32" i="4"/>
  <c r="E32" i="4" s="1"/>
  <c r="D33" i="4"/>
  <c r="E33" i="4" s="1"/>
  <c r="D34" i="4"/>
  <c r="E35" i="4" s="1"/>
  <c r="D35" i="4"/>
  <c r="D36" i="4"/>
  <c r="E36" i="4" s="1"/>
  <c r="D37" i="4"/>
  <c r="E37" i="4" s="1"/>
  <c r="D38" i="4"/>
  <c r="E39" i="4" s="1"/>
  <c r="D39" i="4"/>
  <c r="D40" i="4"/>
  <c r="E40" i="4" s="1"/>
  <c r="D41" i="4"/>
  <c r="E41" i="4" s="1"/>
  <c r="D42" i="4"/>
  <c r="E43" i="4" s="1"/>
  <c r="D43" i="4"/>
  <c r="D44" i="4"/>
  <c r="E44" i="4" s="1"/>
  <c r="D45" i="4"/>
  <c r="E45" i="4" s="1"/>
  <c r="D46" i="4"/>
  <c r="E47" i="4" s="1"/>
  <c r="D47" i="4"/>
  <c r="D48" i="4"/>
  <c r="E48" i="4" s="1"/>
  <c r="D49" i="4"/>
  <c r="E49" i="4" s="1"/>
  <c r="D9" i="4"/>
  <c r="B10" i="4"/>
  <c r="B11" i="4"/>
  <c r="B12" i="4"/>
  <c r="C12" i="4" s="1"/>
  <c r="B13" i="4"/>
  <c r="B14" i="4"/>
  <c r="B15" i="4"/>
  <c r="C15" i="4" s="1"/>
  <c r="B16" i="4"/>
  <c r="C16" i="4" s="1"/>
  <c r="B17" i="4"/>
  <c r="B18" i="4"/>
  <c r="B19" i="4"/>
  <c r="B20" i="4"/>
  <c r="B21" i="4"/>
  <c r="B22" i="4"/>
  <c r="B23" i="4"/>
  <c r="C23" i="4" s="1"/>
  <c r="B24" i="4"/>
  <c r="C24" i="4" s="1"/>
  <c r="B25" i="4"/>
  <c r="B26" i="4"/>
  <c r="B27" i="4"/>
  <c r="C27" i="4" s="1"/>
  <c r="B28" i="4"/>
  <c r="C28" i="4" s="1"/>
  <c r="B29" i="4"/>
  <c r="B30" i="4"/>
  <c r="B31" i="4"/>
  <c r="C31" i="4" s="1"/>
  <c r="B32" i="4"/>
  <c r="C32" i="4" s="1"/>
  <c r="B33" i="4"/>
  <c r="B34" i="4"/>
  <c r="B35" i="4"/>
  <c r="C35" i="4" s="1"/>
  <c r="B36" i="4"/>
  <c r="B37" i="4"/>
  <c r="B38" i="4"/>
  <c r="B39" i="4"/>
  <c r="C39" i="4" s="1"/>
  <c r="B40" i="4"/>
  <c r="B41" i="4"/>
  <c r="B42" i="4"/>
  <c r="B43" i="4"/>
  <c r="C43" i="4" s="1"/>
  <c r="B44" i="4"/>
  <c r="B45" i="4"/>
  <c r="B46" i="4"/>
  <c r="B47" i="4"/>
  <c r="C47" i="4" s="1"/>
  <c r="B48" i="4"/>
  <c r="B49" i="4"/>
  <c r="B9" i="4"/>
  <c r="H9" i="4" s="1"/>
  <c r="M8" i="4" s="1"/>
  <c r="M9" i="4" s="1"/>
  <c r="M6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M7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9" i="1"/>
  <c r="M5" i="1"/>
  <c r="C10" i="1"/>
  <c r="C11" i="1"/>
  <c r="C12" i="1"/>
  <c r="D12" i="1" s="1"/>
  <c r="C13" i="1"/>
  <c r="D13" i="1" s="1"/>
  <c r="C14" i="1"/>
  <c r="C15" i="1"/>
  <c r="C16" i="1"/>
  <c r="D16" i="1" s="1"/>
  <c r="C17" i="1"/>
  <c r="D17" i="1" s="1"/>
  <c r="C18" i="1"/>
  <c r="C19" i="1"/>
  <c r="C20" i="1"/>
  <c r="D20" i="1" s="1"/>
  <c r="C21" i="1"/>
  <c r="D21" i="1" s="1"/>
  <c r="C22" i="1"/>
  <c r="C23" i="1"/>
  <c r="C24" i="1"/>
  <c r="D24" i="1" s="1"/>
  <c r="C25" i="1"/>
  <c r="D25" i="1" s="1"/>
  <c r="C26" i="1"/>
  <c r="C27" i="1"/>
  <c r="C28" i="1"/>
  <c r="D28" i="1" s="1"/>
  <c r="C29" i="1"/>
  <c r="D29" i="1" s="1"/>
  <c r="C30" i="1"/>
  <c r="C31" i="1"/>
  <c r="C32" i="1"/>
  <c r="D32" i="1" s="1"/>
  <c r="C33" i="1"/>
  <c r="D33" i="1" s="1"/>
  <c r="C34" i="1"/>
  <c r="C35" i="1"/>
  <c r="C36" i="1"/>
  <c r="D36" i="1" s="1"/>
  <c r="C37" i="1"/>
  <c r="D37" i="1" s="1"/>
  <c r="C38" i="1"/>
  <c r="C39" i="1"/>
  <c r="C40" i="1"/>
  <c r="D40" i="1" s="1"/>
  <c r="C41" i="1"/>
  <c r="D41" i="1" s="1"/>
  <c r="C42" i="1"/>
  <c r="C43" i="1"/>
  <c r="C44" i="1"/>
  <c r="D44" i="1" s="1"/>
  <c r="C45" i="1"/>
  <c r="D45" i="1" s="1"/>
  <c r="C46" i="1"/>
  <c r="C47" i="1"/>
  <c r="C48" i="1"/>
  <c r="D48" i="1" s="1"/>
  <c r="C9" i="1"/>
  <c r="D9" i="1" s="1"/>
  <c r="M4" i="1"/>
  <c r="C10" i="4" l="1"/>
  <c r="F10" i="4" s="1"/>
  <c r="G10" i="4" s="1"/>
  <c r="C48" i="4"/>
  <c r="C44" i="4"/>
  <c r="C40" i="4"/>
  <c r="C36" i="4"/>
  <c r="C20" i="4"/>
  <c r="E46" i="4"/>
  <c r="E42" i="4"/>
  <c r="E38" i="4"/>
  <c r="E34" i="4"/>
  <c r="E30" i="4"/>
  <c r="E26" i="4"/>
  <c r="E22" i="4"/>
  <c r="E18" i="4"/>
  <c r="E14" i="4"/>
  <c r="C46" i="4"/>
  <c r="C42" i="4"/>
  <c r="C38" i="4"/>
  <c r="C34" i="4"/>
  <c r="C30" i="4"/>
  <c r="C26" i="4"/>
  <c r="C22" i="4"/>
  <c r="C14" i="4"/>
  <c r="C19" i="4"/>
  <c r="C18" i="4"/>
  <c r="C49" i="4"/>
  <c r="C45" i="4"/>
  <c r="C41" i="4"/>
  <c r="C37" i="4"/>
  <c r="C33" i="4"/>
  <c r="C29" i="4"/>
  <c r="C25" i="4"/>
  <c r="C21" i="4"/>
  <c r="C17" i="4"/>
  <c r="C13" i="4"/>
  <c r="C11" i="4"/>
  <c r="D46" i="1"/>
  <c r="D42" i="1"/>
  <c r="D38" i="1"/>
  <c r="D34" i="1"/>
  <c r="D26" i="1"/>
  <c r="D22" i="1"/>
  <c r="D14" i="1"/>
  <c r="D18" i="1"/>
  <c r="D47" i="1"/>
  <c r="D43" i="1"/>
  <c r="D39" i="1"/>
  <c r="D35" i="1"/>
  <c r="D31" i="1"/>
  <c r="D27" i="1"/>
  <c r="D23" i="1"/>
  <c r="D19" i="1"/>
  <c r="D15" i="1"/>
  <c r="D11" i="1"/>
  <c r="D10" i="1"/>
  <c r="M8" i="1"/>
  <c r="D30" i="1"/>
</calcChain>
</file>

<file path=xl/sharedStrings.xml><?xml version="1.0" encoding="utf-8"?>
<sst xmlns="http://schemas.openxmlformats.org/spreadsheetml/2006/main" count="131" uniqueCount="93">
  <si>
    <t>Studente</t>
  </si>
  <si>
    <t>Giovanni Ancora</t>
  </si>
  <si>
    <t>Classe</t>
  </si>
  <si>
    <t>5^Ci</t>
  </si>
  <si>
    <t>Data</t>
  </si>
  <si>
    <t>Dati</t>
  </si>
  <si>
    <t>Quantità</t>
  </si>
  <si>
    <t>q</t>
  </si>
  <si>
    <t>Simbolo</t>
  </si>
  <si>
    <t>Valore</t>
  </si>
  <si>
    <t>Descrizione</t>
  </si>
  <si>
    <t>Verifica - BEP</t>
  </si>
  <si>
    <t>Costi Fissi</t>
  </si>
  <si>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</si>
  <si>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</si>
  <si>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</si>
  <si>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</si>
  <si>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</si>
  <si>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</si>
  <si>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</si>
  <si>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</si>
  <si>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</si>
  <si>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CF10</t>
  </si>
  <si>
    <t>CF11</t>
  </si>
  <si>
    <t>CF12</t>
  </si>
  <si>
    <t>CF13</t>
  </si>
  <si>
    <t>Calcoli</t>
  </si>
  <si>
    <t>Cft</t>
  </si>
  <si>
    <t>Pu</t>
  </si>
  <si>
    <t>Prezzo unitario</t>
  </si>
  <si>
    <t>Cvu</t>
  </si>
  <si>
    <t>Costo variabile unitario</t>
  </si>
  <si>
    <t>Costi totali</t>
  </si>
  <si>
    <t>Ctot</t>
  </si>
  <si>
    <t>Cft + Cvu*q</t>
  </si>
  <si>
    <t>Dato</t>
  </si>
  <si>
    <t>P</t>
  </si>
  <si>
    <t>Pu * q</t>
  </si>
  <si>
    <t>Costo fisso totale annuale</t>
  </si>
  <si>
    <t>Cfta</t>
  </si>
  <si>
    <t>Costo fisso totale al giorno</t>
  </si>
  <si>
    <t>Ricavi</t>
  </si>
  <si>
    <t>R</t>
  </si>
  <si>
    <t>P - Ctot</t>
  </si>
  <si>
    <t>BEP</t>
  </si>
  <si>
    <t>Break Even point</t>
  </si>
  <si>
    <t>C BEP</t>
  </si>
  <si>
    <t>Costo relativo al BEP</t>
  </si>
  <si>
    <t>21,7  arrotondato per eccesso per prendere il primo profitto positivo sulla tabella</t>
  </si>
  <si>
    <t>Guadagno</t>
  </si>
  <si>
    <t>G</t>
  </si>
  <si>
    <t>G traccia</t>
  </si>
  <si>
    <t>Utile da cercare</t>
  </si>
  <si>
    <t>q(G traccia)</t>
  </si>
  <si>
    <t>Camere per avere l'utile richiesto</t>
  </si>
  <si>
    <t>R(q)</t>
  </si>
  <si>
    <t>2q</t>
  </si>
  <si>
    <t>Curva ricavi</t>
  </si>
  <si>
    <t>C(q)</t>
  </si>
  <si>
    <t>6+(1/60)q^3</t>
  </si>
  <si>
    <t>Curva costi</t>
  </si>
  <si>
    <t>Costi Marginali</t>
  </si>
  <si>
    <t>Cm</t>
  </si>
  <si>
    <t>C(q) - C(q-1)</t>
  </si>
  <si>
    <t>Ricavi Marginali</t>
  </si>
  <si>
    <t>Profitto Marginale</t>
  </si>
  <si>
    <t>Decisione</t>
  </si>
  <si>
    <t>Profitto</t>
  </si>
  <si>
    <t>R(q) - R(q-1)</t>
  </si>
  <si>
    <t>Rm</t>
  </si>
  <si>
    <t>Pm</t>
  </si>
  <si>
    <t>Rm - Cm</t>
  </si>
  <si>
    <t>R - C</t>
  </si>
  <si>
    <t>Pmax</t>
  </si>
  <si>
    <t>Profitto Massimo</t>
  </si>
  <si>
    <t>q*</t>
  </si>
  <si>
    <t>Quantità per Pmax</t>
  </si>
  <si>
    <t>Appunto</t>
  </si>
  <si>
    <t>Si è ridotta la scala del grafico per mostrare meglio il grafico, dato che i valori sono inzialmente molto piccoli.</t>
  </si>
  <si>
    <t>Verifica - Analisi investimento</t>
  </si>
  <si>
    <t>Verifica - Costi e ricavi</t>
  </si>
  <si>
    <t>Investimento iniziale</t>
  </si>
  <si>
    <t>Ricavo annuale</t>
  </si>
  <si>
    <t>Periodo in anni</t>
  </si>
  <si>
    <t>ROI (Return On Investment)</t>
  </si>
  <si>
    <t>Movimenti</t>
  </si>
  <si>
    <t>Anni</t>
  </si>
  <si>
    <t>VAN</t>
  </si>
  <si>
    <t>TIR</t>
  </si>
  <si>
    <t>Dato che il VAN è positivo e il TIR è maggiore del ROI, avremo una redditività positiva. Questo investimento è quindi conveniente.</t>
  </si>
  <si>
    <t>Payback Period</t>
  </si>
  <si>
    <t>Cioè 3 anni e 8 mesi</t>
  </si>
  <si>
    <t>Anni Payback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</si>
</sst>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_-* #,##0.0\ &quot;€&quot;_-;\-* #,##0.0\ &quot;€&quot;_-;_-* &quot;-&quot;??\ &quot;€&quot;_-;_-@_-"/>
    <numFmt numFmtId="165" formatCode="_-* #,##0\ &quot;€&quot;_-;\-* #,##0\ &quot;€&quot;_-;_-* &quot;-&quot;??\ &quot;€&quot;_-;_-@_-"/>
    <numFmt numFmtId="166" formatCode="_-* #,##0.0\ &quot;€&quot;_-;\-* #,##0.0\ &quot;€&quot;_-;_-* &quot;-&quot;?\ &quot;€&quot;_-;_-@_-"/>
    <numFmt numFmtId="167" formatCode="0.0"/>
    <numFmt numFmtId="168" formatCode="_-* #,##0.00\ &quot;€&quot;_-;\-* #,##0.00\ &quot;€&quot;_-;_-* &quot;-&quot;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Bahnschrift Light"/>
      <family val="2"/>
    </font>
    <font>
      <b/>
      <sz val="11"/>
      <color theme="1"/>
      <name val="Calibri"/>
      <family val="2"/>
      <scheme val="minor"/>
    </font>
    <font>
      <sz val="8"/>
      <color theme="1"/>
      <name val="Bahnschrift Light"/>
      <family val="2"/>
    </font>
    <font>
      <b/>
      <sz val="11"/>
      <color theme="1"/>
      <name val="Arial Black"/>
      <family val="2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51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Alignment="1"/>
    <xf numFmtId="0" fontId="0" fillId="0" borderId="0" xfId="0"/>
    <xf numFmtId="0" fontId="3" fillId="0" borderId="0" xfId="0" applyFont="1"/>
    <xf numFmtId="168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4" fontId="3" fillId="0" borderId="0" xfId="1" applyNumberFormat="1" applyFont="1"/>
    <xf numFmtId="166" fontId="3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4" fontId="3" fillId="0" borderId="0" xfId="0" applyNumberFormat="1" applyFont="1"/>
    <xf numFmtId="0" fontId="0" fillId="3" borderId="0" xfId="0" applyFill="1" applyBorder="1"/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/>
    </xf>
    <xf numFmtId="165" fontId="0" fillId="3" borderId="0" xfId="1" applyNumberFormat="1" applyFont="1" applyFill="1" applyBorder="1"/>
    <xf numFmtId="164" fontId="0" fillId="3" borderId="0" xfId="1" applyNumberFormat="1" applyFont="1" applyFill="1" applyBorder="1"/>
    <xf numFmtId="167" fontId="0" fillId="3" borderId="0" xfId="1" applyNumberFormat="1" applyFont="1" applyFill="1" applyBorder="1"/>
    <xf numFmtId="1" fontId="0" fillId="3" borderId="0" xfId="1" applyNumberFormat="1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4" fontId="0" fillId="3" borderId="0" xfId="1" applyNumberFormat="1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6" borderId="2" xfId="0" applyFill="1" applyBorder="1" applyAlignment="1">
      <alignment horizontal="left" vertical="center" indent="1"/>
    </xf>
    <xf numFmtId="0" fontId="0" fillId="6" borderId="3" xfId="0" applyFill="1" applyBorder="1" applyAlignment="1">
      <alignment vertical="center"/>
    </xf>
    <xf numFmtId="0" fontId="0" fillId="6" borderId="0" xfId="0" applyFill="1" applyBorder="1" applyAlignment="1">
      <alignment horizontal="left" vertical="center" indent="1"/>
    </xf>
    <xf numFmtId="0" fontId="0" fillId="6" borderId="5" xfId="0" applyFill="1" applyBorder="1" applyAlignment="1">
      <alignment vertical="center"/>
    </xf>
    <xf numFmtId="14" fontId="0" fillId="6" borderId="7" xfId="0" applyNumberFormat="1" applyFill="1" applyBorder="1" applyAlignment="1">
      <alignment horizontal="left" vertical="center" indent="1"/>
    </xf>
    <xf numFmtId="0" fontId="0" fillId="6" borderId="8" xfId="0" applyFill="1" applyBorder="1" applyAlignment="1">
      <alignment vertical="center"/>
    </xf>
    <xf numFmtId="0" fontId="7" fillId="5" borderId="1" xfId="0" applyFont="1" applyFill="1" applyBorder="1" applyAlignment="1">
      <alignment horizontal="right" vertical="center" indent="1"/>
    </xf>
    <xf numFmtId="0" fontId="7" fillId="5" borderId="4" xfId="0" applyFont="1" applyFill="1" applyBorder="1" applyAlignment="1">
      <alignment horizontal="right" vertical="center" indent="1"/>
    </xf>
    <xf numFmtId="0" fontId="7" fillId="5" borderId="6" xfId="0" applyFont="1" applyFill="1" applyBorder="1" applyAlignment="1">
      <alignment horizontal="right" vertical="center" indent="1"/>
    </xf>
    <xf numFmtId="0" fontId="0" fillId="7" borderId="18" xfId="0" applyFill="1" applyBorder="1" applyAlignment="1">
      <alignment vertical="center"/>
    </xf>
    <xf numFmtId="0" fontId="0" fillId="7" borderId="19" xfId="0" applyFill="1" applyBorder="1" applyAlignment="1">
      <alignment vertical="center"/>
    </xf>
    <xf numFmtId="165" fontId="0" fillId="7" borderId="18" xfId="1" applyNumberFormat="1" applyFont="1" applyFill="1" applyBorder="1" applyAlignment="1">
      <alignment vertical="center"/>
    </xf>
    <xf numFmtId="44" fontId="0" fillId="7" borderId="21" xfId="1" applyNumberFormat="1" applyFont="1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0" fontId="0" fillId="7" borderId="22" xfId="0" applyFill="1" applyBorder="1" applyAlignment="1">
      <alignment vertical="center"/>
    </xf>
    <xf numFmtId="164" fontId="0" fillId="7" borderId="18" xfId="0" applyNumberFormat="1" applyFill="1" applyBorder="1" applyAlignment="1">
      <alignment vertical="center"/>
    </xf>
    <xf numFmtId="0" fontId="2" fillId="7" borderId="18" xfId="0" applyFont="1" applyFill="1" applyBorder="1" applyAlignment="1">
      <alignment vertical="center"/>
    </xf>
    <xf numFmtId="164" fontId="0" fillId="7" borderId="18" xfId="1" applyNumberFormat="1" applyFont="1" applyFill="1" applyBorder="1" applyAlignment="1">
      <alignment vertical="center"/>
    </xf>
    <xf numFmtId="167" fontId="0" fillId="7" borderId="18" xfId="1" applyNumberFormat="1" applyFont="1" applyFill="1" applyBorder="1" applyAlignment="1">
      <alignment vertical="center"/>
    </xf>
    <xf numFmtId="1" fontId="0" fillId="7" borderId="21" xfId="1" applyNumberFormat="1" applyFont="1" applyFill="1" applyBorder="1" applyAlignment="1">
      <alignment vertical="center"/>
    </xf>
    <xf numFmtId="0" fontId="2" fillId="7" borderId="21" xfId="0" applyFont="1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26" xfId="0" applyFill="1" applyBorder="1" applyAlignment="1">
      <alignment vertical="center"/>
    </xf>
    <xf numFmtId="0" fontId="0" fillId="7" borderId="27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166" fontId="0" fillId="7" borderId="36" xfId="0" applyNumberFormat="1" applyFill="1" applyBorder="1" applyAlignment="1">
      <alignment horizontal="center" vertical="center"/>
    </xf>
    <xf numFmtId="165" fontId="0" fillId="7" borderId="36" xfId="0" applyNumberFormat="1" applyFill="1" applyBorder="1" applyAlignment="1">
      <alignment horizontal="center" vertical="center"/>
    </xf>
    <xf numFmtId="166" fontId="0" fillId="7" borderId="37" xfId="0" applyNumberFormat="1" applyFill="1" applyBorder="1" applyAlignment="1">
      <alignment horizontal="center" vertical="center"/>
    </xf>
    <xf numFmtId="166" fontId="0" fillId="7" borderId="39" xfId="0" applyNumberFormat="1" applyFill="1" applyBorder="1" applyAlignment="1">
      <alignment horizontal="center" vertical="center"/>
    </xf>
    <xf numFmtId="165" fontId="0" fillId="7" borderId="39" xfId="0" applyNumberFormat="1" applyFill="1" applyBorder="1" applyAlignment="1">
      <alignment horizontal="center" vertical="center"/>
    </xf>
    <xf numFmtId="166" fontId="0" fillId="7" borderId="40" xfId="0" applyNumberFormat="1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vertical="center"/>
    </xf>
    <xf numFmtId="0" fontId="4" fillId="7" borderId="18" xfId="0" applyFont="1" applyFill="1" applyBorder="1" applyAlignment="1">
      <alignment vertical="center"/>
    </xf>
    <xf numFmtId="0" fontId="4" fillId="7" borderId="19" xfId="0" applyFont="1" applyFill="1" applyBorder="1" applyAlignment="1">
      <alignment vertical="center"/>
    </xf>
    <xf numFmtId="0" fontId="4" fillId="7" borderId="17" xfId="0" applyFont="1" applyFill="1" applyBorder="1" applyAlignment="1">
      <alignment vertical="center"/>
    </xf>
    <xf numFmtId="0" fontId="4" fillId="7" borderId="20" xfId="0" applyFont="1" applyFill="1" applyBorder="1" applyAlignment="1">
      <alignment vertical="center"/>
    </xf>
    <xf numFmtId="0" fontId="0" fillId="7" borderId="35" xfId="0" applyFill="1" applyBorder="1" applyAlignment="1">
      <alignment horizontal="right" vertical="center" indent="1"/>
    </xf>
    <xf numFmtId="0" fontId="0" fillId="7" borderId="38" xfId="0" applyFill="1" applyBorder="1" applyAlignment="1">
      <alignment horizontal="right" vertical="center" indent="1"/>
    </xf>
    <xf numFmtId="0" fontId="0" fillId="0" borderId="0" xfId="0" applyAlignment="1">
      <alignment wrapText="1"/>
    </xf>
    <xf numFmtId="0" fontId="0" fillId="5" borderId="55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3" fillId="7" borderId="60" xfId="0" applyFont="1" applyFill="1" applyBorder="1"/>
    <xf numFmtId="168" fontId="3" fillId="7" borderId="61" xfId="0" applyNumberFormat="1" applyFont="1" applyFill="1" applyBorder="1"/>
    <xf numFmtId="165" fontId="3" fillId="7" borderId="61" xfId="0" applyNumberFormat="1" applyFont="1" applyFill="1" applyBorder="1"/>
    <xf numFmtId="166" fontId="3" fillId="7" borderId="61" xfId="0" applyNumberFormat="1" applyFont="1" applyFill="1" applyBorder="1"/>
    <xf numFmtId="166" fontId="3" fillId="7" borderId="61" xfId="0" applyNumberFormat="1" applyFont="1" applyFill="1" applyBorder="1" applyAlignment="1"/>
    <xf numFmtId="44" fontId="3" fillId="7" borderId="61" xfId="0" applyNumberFormat="1" applyFont="1" applyFill="1" applyBorder="1"/>
    <xf numFmtId="0" fontId="3" fillId="7" borderId="61" xfId="0" applyFont="1" applyFill="1" applyBorder="1"/>
    <xf numFmtId="44" fontId="3" fillId="7" borderId="62" xfId="1" applyNumberFormat="1" applyFont="1" applyFill="1" applyBorder="1"/>
    <xf numFmtId="0" fontId="3" fillId="7" borderId="35" xfId="0" applyFont="1" applyFill="1" applyBorder="1"/>
    <xf numFmtId="168" fontId="3" fillId="7" borderId="36" xfId="0" applyNumberFormat="1" applyFont="1" applyFill="1" applyBorder="1"/>
    <xf numFmtId="165" fontId="3" fillId="7" borderId="36" xfId="0" applyNumberFormat="1" applyFont="1" applyFill="1" applyBorder="1"/>
    <xf numFmtId="166" fontId="3" fillId="7" borderId="36" xfId="0" applyNumberFormat="1" applyFont="1" applyFill="1" applyBorder="1"/>
    <xf numFmtId="166" fontId="3" fillId="7" borderId="36" xfId="0" applyNumberFormat="1" applyFont="1" applyFill="1" applyBorder="1" applyAlignment="1"/>
    <xf numFmtId="44" fontId="3" fillId="7" borderId="36" xfId="0" applyNumberFormat="1" applyFont="1" applyFill="1" applyBorder="1"/>
    <xf numFmtId="0" fontId="3" fillId="7" borderId="36" xfId="0" applyFont="1" applyFill="1" applyBorder="1"/>
    <xf numFmtId="44" fontId="3" fillId="7" borderId="37" xfId="1" applyNumberFormat="1" applyFont="1" applyFill="1" applyBorder="1"/>
    <xf numFmtId="0" fontId="3" fillId="7" borderId="38" xfId="0" applyFont="1" applyFill="1" applyBorder="1"/>
    <xf numFmtId="168" fontId="3" fillId="7" borderId="39" xfId="0" applyNumberFormat="1" applyFont="1" applyFill="1" applyBorder="1"/>
    <xf numFmtId="165" fontId="3" fillId="7" borderId="39" xfId="0" applyNumberFormat="1" applyFont="1" applyFill="1" applyBorder="1"/>
    <xf numFmtId="166" fontId="3" fillId="7" borderId="39" xfId="0" applyNumberFormat="1" applyFont="1" applyFill="1" applyBorder="1"/>
    <xf numFmtId="166" fontId="3" fillId="7" borderId="39" xfId="0" applyNumberFormat="1" applyFont="1" applyFill="1" applyBorder="1" applyAlignment="1"/>
    <xf numFmtId="44" fontId="3" fillId="7" borderId="39" xfId="0" applyNumberFormat="1" applyFont="1" applyFill="1" applyBorder="1"/>
    <xf numFmtId="0" fontId="3" fillId="7" borderId="39" xfId="0" applyFont="1" applyFill="1" applyBorder="1"/>
    <xf numFmtId="44" fontId="3" fillId="7" borderId="40" xfId="1" applyNumberFormat="1" applyFont="1" applyFill="1" applyBorder="1"/>
    <xf numFmtId="0" fontId="0" fillId="5" borderId="63" xfId="0" applyFill="1" applyBorder="1" applyAlignment="1">
      <alignment horizontal="center"/>
    </xf>
    <xf numFmtId="0" fontId="0" fillId="5" borderId="64" xfId="0" applyFill="1" applyBorder="1" applyAlignment="1">
      <alignment horizontal="center"/>
    </xf>
    <xf numFmtId="0" fontId="0" fillId="5" borderId="65" xfId="0" applyFill="1" applyBorder="1" applyAlignment="1">
      <alignment horizontal="center"/>
    </xf>
    <xf numFmtId="165" fontId="0" fillId="7" borderId="67" xfId="1" applyNumberFormat="1" applyFont="1" applyFill="1" applyBorder="1" applyAlignment="1">
      <alignment horizontal="left"/>
    </xf>
    <xf numFmtId="0" fontId="0" fillId="7" borderId="66" xfId="0" applyFill="1" applyBorder="1" applyAlignment="1">
      <alignment horizontal="center"/>
    </xf>
    <xf numFmtId="0" fontId="0" fillId="7" borderId="67" xfId="0" applyFill="1" applyBorder="1" applyAlignment="1">
      <alignment horizontal="center"/>
    </xf>
    <xf numFmtId="0" fontId="0" fillId="7" borderId="68" xfId="0" applyFill="1" applyBorder="1" applyAlignment="1">
      <alignment horizontal="center"/>
    </xf>
    <xf numFmtId="0" fontId="0" fillId="7" borderId="66" xfId="0" applyFill="1" applyBorder="1" applyAlignment="1"/>
    <xf numFmtId="1" fontId="0" fillId="7" borderId="67" xfId="1" applyNumberFormat="1" applyFont="1" applyFill="1" applyBorder="1"/>
    <xf numFmtId="0" fontId="2" fillId="7" borderId="67" xfId="0" applyFont="1" applyFill="1" applyBorder="1" applyAlignment="1">
      <alignment horizontal="center"/>
    </xf>
    <xf numFmtId="0" fontId="2" fillId="7" borderId="68" xfId="0" applyFont="1" applyFill="1" applyBorder="1" applyAlignment="1">
      <alignment horizontal="center"/>
    </xf>
    <xf numFmtId="0" fontId="0" fillId="7" borderId="69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70" xfId="0" applyFill="1" applyBorder="1" applyAlignment="1">
      <alignment horizontal="center"/>
    </xf>
    <xf numFmtId="0" fontId="0" fillId="7" borderId="69" xfId="0" applyFill="1" applyBorder="1" applyAlignment="1"/>
    <xf numFmtId="164" fontId="0" fillId="7" borderId="33" xfId="0" applyNumberFormat="1" applyFill="1" applyBorder="1" applyAlignment="1"/>
    <xf numFmtId="0" fontId="2" fillId="7" borderId="33" xfId="0" applyFont="1" applyFill="1" applyBorder="1" applyAlignment="1">
      <alignment horizontal="center"/>
    </xf>
    <xf numFmtId="0" fontId="2" fillId="7" borderId="70" xfId="0" applyFont="1" applyFill="1" applyBorder="1" applyAlignment="1">
      <alignment horizontal="center"/>
    </xf>
    <xf numFmtId="0" fontId="0" fillId="6" borderId="71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72" xfId="0" applyFill="1" applyBorder="1" applyAlignment="1">
      <alignment horizontal="center"/>
    </xf>
    <xf numFmtId="0" fontId="0" fillId="6" borderId="71" xfId="0" applyFill="1" applyBorder="1" applyAlignment="1"/>
    <xf numFmtId="0" fontId="0" fillId="6" borderId="27" xfId="0" applyFill="1" applyBorder="1" applyAlignment="1"/>
    <xf numFmtId="0" fontId="0" fillId="6" borderId="7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6" fillId="4" borderId="55" xfId="0" applyFont="1" applyFill="1" applyBorder="1" applyAlignment="1">
      <alignment horizontal="center" vertical="center"/>
    </xf>
    <xf numFmtId="0" fontId="6" fillId="4" borderId="56" xfId="0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/>
    </xf>
    <xf numFmtId="0" fontId="6" fillId="4" borderId="57" xfId="0" applyFont="1" applyFill="1" applyBorder="1" applyAlignment="1">
      <alignment horizontal="center" vertical="center"/>
    </xf>
    <xf numFmtId="0" fontId="7" fillId="5" borderId="75" xfId="0" applyFont="1" applyFill="1" applyBorder="1" applyAlignment="1">
      <alignment horizontal="right" vertical="center" indent="1"/>
    </xf>
    <xf numFmtId="0" fontId="0" fillId="3" borderId="51" xfId="0" applyFill="1" applyBorder="1"/>
    <xf numFmtId="0" fontId="7" fillId="5" borderId="50" xfId="0" applyFont="1" applyFill="1" applyBorder="1" applyAlignment="1">
      <alignment horizontal="right" vertical="center" indent="1"/>
    </xf>
    <xf numFmtId="0" fontId="7" fillId="5" borderId="76" xfId="0" applyFont="1" applyFill="1" applyBorder="1" applyAlignment="1">
      <alignment horizontal="right" vertical="center" indent="1"/>
    </xf>
    <xf numFmtId="0" fontId="0" fillId="3" borderId="50" xfId="0" applyFill="1" applyBorder="1"/>
    <xf numFmtId="0" fontId="0" fillId="3" borderId="0" xfId="0" applyFill="1" applyBorder="1" applyAlignment="1">
      <alignment wrapText="1"/>
    </xf>
    <xf numFmtId="0" fontId="0" fillId="3" borderId="51" xfId="0" applyFill="1" applyBorder="1" applyAlignment="1">
      <alignment wrapText="1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 wrapText="1"/>
    </xf>
    <xf numFmtId="0" fontId="0" fillId="3" borderId="53" xfId="0" applyFill="1" applyBorder="1"/>
    <xf numFmtId="0" fontId="0" fillId="3" borderId="54" xfId="0" applyFill="1" applyBorder="1"/>
    <xf numFmtId="44" fontId="0" fillId="7" borderId="0" xfId="0" applyNumberFormat="1" applyFill="1" applyBorder="1"/>
    <xf numFmtId="165" fontId="0" fillId="7" borderId="0" xfId="0" applyNumberFormat="1" applyFill="1" applyBorder="1"/>
    <xf numFmtId="165" fontId="0" fillId="7" borderId="51" xfId="0" applyNumberFormat="1" applyFill="1" applyBorder="1"/>
    <xf numFmtId="1" fontId="3" fillId="7" borderId="53" xfId="0" applyNumberFormat="1" applyFont="1" applyFill="1" applyBorder="1"/>
    <xf numFmtId="2" fontId="3" fillId="7" borderId="53" xfId="0" applyNumberFormat="1" applyFont="1" applyFill="1" applyBorder="1" applyAlignment="1"/>
    <xf numFmtId="1" fontId="3" fillId="7" borderId="54" xfId="0" applyNumberFormat="1" applyFont="1" applyFill="1" applyBorder="1"/>
    <xf numFmtId="0" fontId="7" fillId="5" borderId="77" xfId="0" applyFont="1" applyFill="1" applyBorder="1" applyAlignment="1">
      <alignment horizontal="right" vertical="center" indent="1"/>
    </xf>
    <xf numFmtId="0" fontId="7" fillId="5" borderId="78" xfId="0" applyFont="1" applyFill="1" applyBorder="1" applyAlignment="1">
      <alignment horizontal="right" vertical="center" indent="1"/>
    </xf>
    <xf numFmtId="0" fontId="5" fillId="2" borderId="78" xfId="0" applyFont="1" applyFill="1" applyBorder="1" applyAlignment="1">
      <alignment wrapText="1"/>
    </xf>
    <xf numFmtId="0" fontId="5" fillId="2" borderId="79" xfId="0" applyFont="1" applyFill="1" applyBorder="1" applyAlignment="1">
      <alignment wrapText="1"/>
    </xf>
    <xf numFmtId="0" fontId="0" fillId="6" borderId="80" xfId="0" applyFill="1" applyBorder="1"/>
    <xf numFmtId="0" fontId="0" fillId="6" borderId="64" xfId="0" applyFill="1" applyBorder="1"/>
    <xf numFmtId="0" fontId="0" fillId="6" borderId="65" xfId="0" applyFill="1" applyBorder="1" applyAlignment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4" xfId="0" applyFill="1" applyBorder="1" applyAlignment="1">
      <alignment horizontal="center"/>
    </xf>
    <xf numFmtId="0" fontId="0" fillId="5" borderId="55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6" fillId="4" borderId="49" xfId="0" applyFont="1" applyFill="1" applyBorder="1" applyAlignment="1">
      <alignment horizontal="center" vertical="center"/>
    </xf>
    <xf numFmtId="44" fontId="3" fillId="3" borderId="0" xfId="1" applyNumberFormat="1" applyFont="1" applyFill="1" applyBorder="1"/>
    <xf numFmtId="0" fontId="5" fillId="3" borderId="50" xfId="0" applyFont="1" applyFill="1" applyBorder="1" applyAlignment="1">
      <alignment wrapText="1"/>
    </xf>
    <xf numFmtId="168" fontId="3" fillId="3" borderId="0" xfId="0" applyNumberFormat="1" applyFont="1" applyFill="1" applyBorder="1"/>
    <xf numFmtId="165" fontId="3" fillId="3" borderId="0" xfId="0" applyNumberFormat="1" applyFont="1" applyFill="1" applyBorder="1"/>
    <xf numFmtId="166" fontId="3" fillId="3" borderId="0" xfId="0" applyNumberFormat="1" applyFont="1" applyFill="1" applyBorder="1"/>
    <xf numFmtId="166" fontId="3" fillId="3" borderId="0" xfId="0" applyNumberFormat="1" applyFont="1" applyFill="1" applyBorder="1" applyAlignment="1"/>
    <xf numFmtId="44" fontId="3" fillId="3" borderId="0" xfId="0" applyNumberFormat="1" applyFont="1" applyFill="1" applyBorder="1"/>
    <xf numFmtId="0" fontId="3" fillId="3" borderId="0" xfId="0" applyFont="1" applyFill="1" applyBorder="1"/>
    <xf numFmtId="0" fontId="3" fillId="3" borderId="50" xfId="0" applyFont="1" applyFill="1" applyBorder="1"/>
    <xf numFmtId="0" fontId="0" fillId="7" borderId="51" xfId="0" applyFill="1" applyBorder="1" applyAlignment="1">
      <alignment horizontal="center" wrapText="1"/>
    </xf>
    <xf numFmtId="0" fontId="3" fillId="3" borderId="52" xfId="0" applyFont="1" applyFill="1" applyBorder="1"/>
    <xf numFmtId="168" fontId="3" fillId="3" borderId="53" xfId="0" applyNumberFormat="1" applyFont="1" applyFill="1" applyBorder="1"/>
    <xf numFmtId="165" fontId="3" fillId="3" borderId="53" xfId="0" applyNumberFormat="1" applyFont="1" applyFill="1" applyBorder="1"/>
    <xf numFmtId="166" fontId="3" fillId="3" borderId="53" xfId="0" applyNumberFormat="1" applyFont="1" applyFill="1" applyBorder="1"/>
    <xf numFmtId="166" fontId="3" fillId="3" borderId="53" xfId="0" applyNumberFormat="1" applyFont="1" applyFill="1" applyBorder="1" applyAlignment="1"/>
    <xf numFmtId="44" fontId="3" fillId="3" borderId="53" xfId="0" applyNumberFormat="1" applyFont="1" applyFill="1" applyBorder="1"/>
    <xf numFmtId="0" fontId="3" fillId="3" borderId="53" xfId="0" applyFont="1" applyFill="1" applyBorder="1"/>
    <xf numFmtId="44" fontId="3" fillId="3" borderId="53" xfId="1" applyNumberFormat="1" applyFont="1" applyFill="1" applyBorder="1"/>
    <xf numFmtId="0" fontId="0" fillId="3" borderId="53" xfId="0" applyFill="1" applyBorder="1" applyAlignment="1"/>
    <xf numFmtId="0" fontId="0" fillId="7" borderId="53" xfId="0" applyFill="1" applyBorder="1" applyAlignment="1">
      <alignment horizontal="center" wrapText="1"/>
    </xf>
    <xf numFmtId="0" fontId="0" fillId="7" borderId="54" xfId="0" applyFill="1" applyBorder="1" applyAlignment="1">
      <alignment horizontal="center" wrapText="1"/>
    </xf>
    <xf numFmtId="0" fontId="0" fillId="7" borderId="50" xfId="0" applyFill="1" applyBorder="1" applyAlignment="1">
      <alignment horizontal="center" wrapText="1"/>
    </xf>
    <xf numFmtId="0" fontId="0" fillId="7" borderId="52" xfId="0" applyFill="1" applyBorder="1" applyAlignment="1">
      <alignment horizontal="center" wrapText="1"/>
    </xf>
    <xf numFmtId="0" fontId="0" fillId="5" borderId="5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9" xfId="0" applyFill="1" applyBorder="1" applyAlignment="1">
      <alignment horizontal="center"/>
    </xf>
    <xf numFmtId="44" fontId="0" fillId="7" borderId="81" xfId="1" applyFont="1" applyFill="1" applyBorder="1" applyAlignment="1">
      <alignment horizontal="right" indent="1"/>
    </xf>
    <xf numFmtId="0" fontId="0" fillId="7" borderId="82" xfId="0" applyFill="1" applyBorder="1" applyAlignment="1">
      <alignment horizontal="left" indent="1"/>
    </xf>
    <xf numFmtId="0" fontId="0" fillId="7" borderId="83" xfId="0" applyFill="1" applyBorder="1" applyAlignment="1">
      <alignment horizontal="left" indent="1"/>
    </xf>
    <xf numFmtId="165" fontId="0" fillId="7" borderId="84" xfId="1" applyNumberFormat="1" applyFont="1" applyFill="1" applyBorder="1" applyAlignment="1">
      <alignment horizontal="right" indent="1"/>
    </xf>
    <xf numFmtId="0" fontId="0" fillId="7" borderId="85" xfId="0" applyFill="1" applyBorder="1" applyAlignment="1">
      <alignment horizontal="left" indent="1"/>
    </xf>
    <xf numFmtId="0" fontId="0" fillId="7" borderId="86" xfId="0" applyFill="1" applyBorder="1" applyAlignment="1">
      <alignment horizontal="left" indent="1"/>
    </xf>
    <xf numFmtId="165" fontId="0" fillId="7" borderId="87" xfId="1" applyNumberFormat="1" applyFont="1" applyFill="1" applyBorder="1" applyAlignment="1">
      <alignment horizontal="right" indent="1"/>
    </xf>
    <xf numFmtId="44" fontId="0" fillId="7" borderId="88" xfId="1" applyFont="1" applyFill="1" applyBorder="1" applyAlignment="1">
      <alignment horizontal="right" indent="1"/>
    </xf>
    <xf numFmtId="0" fontId="0" fillId="7" borderId="89" xfId="0" applyFill="1" applyBorder="1" applyAlignment="1">
      <alignment horizontal="left" indent="1"/>
    </xf>
    <xf numFmtId="0" fontId="0" fillId="7" borderId="90" xfId="0" applyFill="1" applyBorder="1" applyAlignment="1">
      <alignment horizontal="left" indent="1"/>
    </xf>
    <xf numFmtId="165" fontId="0" fillId="7" borderId="91" xfId="1" applyNumberFormat="1" applyFont="1" applyFill="1" applyBorder="1" applyAlignment="1">
      <alignment horizontal="right" indent="1"/>
    </xf>
    <xf numFmtId="0" fontId="0" fillId="7" borderId="92" xfId="0" applyFill="1" applyBorder="1" applyAlignment="1">
      <alignment horizontal="left" indent="1"/>
    </xf>
    <xf numFmtId="0" fontId="0" fillId="7" borderId="93" xfId="0" applyFill="1" applyBorder="1" applyAlignment="1">
      <alignment horizontal="left" indent="1"/>
    </xf>
    <xf numFmtId="0" fontId="0" fillId="7" borderId="91" xfId="0" applyFill="1" applyBorder="1" applyAlignment="1">
      <alignment horizontal="right" indent="1"/>
    </xf>
    <xf numFmtId="9" fontId="0" fillId="7" borderId="94" xfId="0" applyNumberFormat="1" applyFill="1" applyBorder="1" applyAlignment="1">
      <alignment horizontal="right" indent="1"/>
    </xf>
    <xf numFmtId="0" fontId="0" fillId="7" borderId="95" xfId="0" applyFill="1" applyBorder="1" applyAlignment="1">
      <alignment horizontal="left" indent="1"/>
    </xf>
    <xf numFmtId="0" fontId="0" fillId="7" borderId="96" xfId="0" applyFill="1" applyBorder="1" applyAlignment="1">
      <alignment horizontal="left" indent="1"/>
    </xf>
    <xf numFmtId="0" fontId="0" fillId="7" borderId="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7" xfId="0" applyFill="1" applyBorder="1" applyAlignment="1">
      <alignment horizontal="left" indent="1"/>
    </xf>
    <xf numFmtId="0" fontId="0" fillId="7" borderId="7" xfId="0" applyFill="1" applyBorder="1" applyAlignment="1">
      <alignment horizontal="left" indent="1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colors>
    <mruColors>
      <color rgb="FFFF75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Break Even</a:t>
            </a:r>
            <a:r>
              <a:rPr lang="it-IT" baseline="0"/>
              <a:t>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Costi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BEP!$A$9:$A$49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BEP!$B$9:$B$49</c:f>
              <c:numCache>
                <c:formatCode>_-* #,##0.0\ "€"_-;\-* #,##0.0\ "€"_-;_-* "-"?\ "€"_-;_-@_-</c:formatCode>
                <c:ptCount val="41"/>
                <c:pt idx="0">
                  <c:v>1388.4931506849316</c:v>
                </c:pt>
                <c:pt idx="1">
                  <c:v>1394.4931506849316</c:v>
                </c:pt>
                <c:pt idx="2">
                  <c:v>1400.4931506849316</c:v>
                </c:pt>
                <c:pt idx="3">
                  <c:v>1406.4931506849316</c:v>
                </c:pt>
                <c:pt idx="4">
                  <c:v>1412.4931506849316</c:v>
                </c:pt>
                <c:pt idx="5">
                  <c:v>1418.4931506849316</c:v>
                </c:pt>
                <c:pt idx="6">
                  <c:v>1424.4931506849316</c:v>
                </c:pt>
                <c:pt idx="7">
                  <c:v>1430.4931506849316</c:v>
                </c:pt>
                <c:pt idx="8">
                  <c:v>1436.4931506849316</c:v>
                </c:pt>
                <c:pt idx="9">
                  <c:v>1442.4931506849316</c:v>
                </c:pt>
                <c:pt idx="10">
                  <c:v>1448.4931506849316</c:v>
                </c:pt>
                <c:pt idx="11">
                  <c:v>1454.4931506849316</c:v>
                </c:pt>
                <c:pt idx="12">
                  <c:v>1460.4931506849316</c:v>
                </c:pt>
                <c:pt idx="13">
                  <c:v>1466.4931506849316</c:v>
                </c:pt>
                <c:pt idx="14">
                  <c:v>1472.4931506849316</c:v>
                </c:pt>
                <c:pt idx="15">
                  <c:v>1478.4931506849316</c:v>
                </c:pt>
                <c:pt idx="16">
                  <c:v>1484.4931506849316</c:v>
                </c:pt>
                <c:pt idx="17">
                  <c:v>1490.4931506849316</c:v>
                </c:pt>
                <c:pt idx="18">
                  <c:v>1496.4931506849316</c:v>
                </c:pt>
                <c:pt idx="19">
                  <c:v>1502.4931506849316</c:v>
                </c:pt>
                <c:pt idx="20">
                  <c:v>1508.4931506849316</c:v>
                </c:pt>
                <c:pt idx="21">
                  <c:v>1514.4931506849316</c:v>
                </c:pt>
                <c:pt idx="22">
                  <c:v>1520.4931506849316</c:v>
                </c:pt>
                <c:pt idx="23">
                  <c:v>1526.4931506849316</c:v>
                </c:pt>
                <c:pt idx="24">
                  <c:v>1532.4931506849316</c:v>
                </c:pt>
                <c:pt idx="25">
                  <c:v>1538.4931506849316</c:v>
                </c:pt>
                <c:pt idx="26">
                  <c:v>1544.4931506849316</c:v>
                </c:pt>
                <c:pt idx="27">
                  <c:v>1550.4931506849316</c:v>
                </c:pt>
                <c:pt idx="28">
                  <c:v>1556.4931506849316</c:v>
                </c:pt>
                <c:pt idx="29">
                  <c:v>1562.4931506849316</c:v>
                </c:pt>
                <c:pt idx="30">
                  <c:v>1568.4931506849316</c:v>
                </c:pt>
                <c:pt idx="31">
                  <c:v>1574.4931506849316</c:v>
                </c:pt>
                <c:pt idx="32">
                  <c:v>1580.4931506849316</c:v>
                </c:pt>
                <c:pt idx="33">
                  <c:v>1586.4931506849316</c:v>
                </c:pt>
                <c:pt idx="34">
                  <c:v>1592.4931506849316</c:v>
                </c:pt>
                <c:pt idx="35">
                  <c:v>1598.4931506849316</c:v>
                </c:pt>
                <c:pt idx="36">
                  <c:v>1604.4931506849316</c:v>
                </c:pt>
                <c:pt idx="37">
                  <c:v>1610.4931506849316</c:v>
                </c:pt>
                <c:pt idx="38">
                  <c:v>1616.4931506849316</c:v>
                </c:pt>
                <c:pt idx="39">
                  <c:v>1622.4931506849316</c:v>
                </c:pt>
                <c:pt idx="40">
                  <c:v>1628.4931506849316</c:v>
                </c:pt>
              </c:numCache>
            </c:numRef>
          </c:yVal>
          <c:smooth val="0"/>
        </c:ser>
        <c:ser>
          <c:idx val="1"/>
          <c:order val="1"/>
          <c:tx>
            <c:v>Ricavi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BEP!$A$9:$A$49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BEP!$C$9:$C$49</c:f>
              <c:numCache>
                <c:formatCode>_-* #,##0\ "€"_-;\-* #,##0\ "€"_-;_-* "-"??\ "€"_-;_-@_-</c:formatCode>
                <c:ptCount val="41"/>
                <c:pt idx="0">
                  <c:v>0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280</c:v>
                </c:pt>
                <c:pt idx="5">
                  <c:v>350</c:v>
                </c:pt>
                <c:pt idx="6">
                  <c:v>420</c:v>
                </c:pt>
                <c:pt idx="7">
                  <c:v>490</c:v>
                </c:pt>
                <c:pt idx="8">
                  <c:v>560</c:v>
                </c:pt>
                <c:pt idx="9">
                  <c:v>630</c:v>
                </c:pt>
                <c:pt idx="10">
                  <c:v>700</c:v>
                </c:pt>
                <c:pt idx="11">
                  <c:v>770</c:v>
                </c:pt>
                <c:pt idx="12">
                  <c:v>840</c:v>
                </c:pt>
                <c:pt idx="13">
                  <c:v>910</c:v>
                </c:pt>
                <c:pt idx="14">
                  <c:v>980</c:v>
                </c:pt>
                <c:pt idx="15">
                  <c:v>1050</c:v>
                </c:pt>
                <c:pt idx="16">
                  <c:v>1120</c:v>
                </c:pt>
                <c:pt idx="17">
                  <c:v>1190</c:v>
                </c:pt>
                <c:pt idx="18">
                  <c:v>1260</c:v>
                </c:pt>
                <c:pt idx="19">
                  <c:v>1330</c:v>
                </c:pt>
                <c:pt idx="20">
                  <c:v>1400</c:v>
                </c:pt>
                <c:pt idx="21">
                  <c:v>1470</c:v>
                </c:pt>
                <c:pt idx="22">
                  <c:v>1540</c:v>
                </c:pt>
                <c:pt idx="23">
                  <c:v>1610</c:v>
                </c:pt>
                <c:pt idx="24">
                  <c:v>1680</c:v>
                </c:pt>
                <c:pt idx="25">
                  <c:v>1750</c:v>
                </c:pt>
                <c:pt idx="26">
                  <c:v>1820</c:v>
                </c:pt>
                <c:pt idx="27">
                  <c:v>1890</c:v>
                </c:pt>
                <c:pt idx="28">
                  <c:v>1960</c:v>
                </c:pt>
                <c:pt idx="29">
                  <c:v>2030</c:v>
                </c:pt>
                <c:pt idx="30">
                  <c:v>2100</c:v>
                </c:pt>
                <c:pt idx="31">
                  <c:v>2170</c:v>
                </c:pt>
                <c:pt idx="32">
                  <c:v>2240</c:v>
                </c:pt>
                <c:pt idx="33">
                  <c:v>2310</c:v>
                </c:pt>
                <c:pt idx="34">
                  <c:v>2380</c:v>
                </c:pt>
                <c:pt idx="35">
                  <c:v>2450</c:v>
                </c:pt>
                <c:pt idx="36">
                  <c:v>2520</c:v>
                </c:pt>
                <c:pt idx="37">
                  <c:v>2590</c:v>
                </c:pt>
                <c:pt idx="38">
                  <c:v>2660</c:v>
                </c:pt>
                <c:pt idx="39">
                  <c:v>2730</c:v>
                </c:pt>
                <c:pt idx="40">
                  <c:v>2800</c:v>
                </c:pt>
              </c:numCache>
            </c:numRef>
          </c:yVal>
          <c:smooth val="0"/>
        </c:ser>
        <c:ser>
          <c:idx val="2"/>
          <c:order val="2"/>
          <c:tx>
            <c:v>BEP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0">
                <a:solidFill>
                  <a:schemeClr val="tx1"/>
                </a:solidFill>
              </a:ln>
              <a:effectLst/>
            </c:spPr>
          </c:marker>
          <c:xVal>
            <c:numRef>
              <c:f>BEP!$M$6</c:f>
              <c:numCache>
                <c:formatCode>0.0</c:formatCode>
                <c:ptCount val="1"/>
                <c:pt idx="0">
                  <c:v>22</c:v>
                </c:pt>
              </c:numCache>
            </c:numRef>
          </c:xVal>
          <c:yVal>
            <c:numRef>
              <c:f>BEP!$M$7</c:f>
              <c:numCache>
                <c:formatCode>_-* #,##0.0\ "€"_-;\-* #,##0.0\ "€"_-;_-* "-"??\ "€"_-;_-@_-</c:formatCode>
                <c:ptCount val="1"/>
                <c:pt idx="0">
                  <c:v>1520.4931506849316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480"/>
        <c:axId val="52751184"/>
      </c:scatterChart>
      <c:valAx>
        <c:axId val="527424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51184"/>
        <c:crosses val="autoZero"/>
        <c:crossBetween val="midCat"/>
      </c:valAx>
      <c:valAx>
        <c:axId val="527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&quot;€&quot;_-;\-* #,##0.0\ &quot;€&quot;_-;_-* &quot;-&quot;?\ &quot;€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Costi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'Costi e Ricavi'!$A$9:$A$59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'Costi e Ricavi'!$B$9:$B$59</c:f>
              <c:numCache>
                <c:formatCode>_-* #,##0.00\ "€"_-;\-* #,##0.00\ "€"_-;_-* "-"?\ "€"_-;_-@_-</c:formatCode>
                <c:ptCount val="51"/>
                <c:pt idx="0">
                  <c:v>6</c:v>
                </c:pt>
                <c:pt idx="1">
                  <c:v>6.0166666666666666</c:v>
                </c:pt>
                <c:pt idx="2">
                  <c:v>6.1333333333333337</c:v>
                </c:pt>
                <c:pt idx="3">
                  <c:v>6.45</c:v>
                </c:pt>
                <c:pt idx="4">
                  <c:v>7.0666666666666664</c:v>
                </c:pt>
                <c:pt idx="5">
                  <c:v>8.0833333333333339</c:v>
                </c:pt>
                <c:pt idx="6">
                  <c:v>9.6</c:v>
                </c:pt>
                <c:pt idx="7">
                  <c:v>11.716666666666667</c:v>
                </c:pt>
                <c:pt idx="8">
                  <c:v>14.533333333333333</c:v>
                </c:pt>
                <c:pt idx="9">
                  <c:v>18.149999999999999</c:v>
                </c:pt>
                <c:pt idx="10">
                  <c:v>22.666666666666668</c:v>
                </c:pt>
                <c:pt idx="11">
                  <c:v>28.183333333333334</c:v>
                </c:pt>
                <c:pt idx="12">
                  <c:v>34.799999999999997</c:v>
                </c:pt>
                <c:pt idx="13">
                  <c:v>42.616666666666667</c:v>
                </c:pt>
                <c:pt idx="14">
                  <c:v>51.733333333333334</c:v>
                </c:pt>
                <c:pt idx="15">
                  <c:v>62.25</c:v>
                </c:pt>
                <c:pt idx="16">
                  <c:v>74.266666666666666</c:v>
                </c:pt>
                <c:pt idx="17">
                  <c:v>87.883333333333326</c:v>
                </c:pt>
                <c:pt idx="18">
                  <c:v>103.2</c:v>
                </c:pt>
                <c:pt idx="19">
                  <c:v>120.31666666666666</c:v>
                </c:pt>
                <c:pt idx="20">
                  <c:v>139.33333333333334</c:v>
                </c:pt>
                <c:pt idx="21">
                  <c:v>160.35</c:v>
                </c:pt>
                <c:pt idx="22">
                  <c:v>183.46666666666667</c:v>
                </c:pt>
                <c:pt idx="23">
                  <c:v>208.78333333333333</c:v>
                </c:pt>
                <c:pt idx="24">
                  <c:v>236.4</c:v>
                </c:pt>
                <c:pt idx="25">
                  <c:v>266.41666666666669</c:v>
                </c:pt>
                <c:pt idx="26">
                  <c:v>298.93333333333334</c:v>
                </c:pt>
                <c:pt idx="27">
                  <c:v>334.05</c:v>
                </c:pt>
                <c:pt idx="28">
                  <c:v>371.86666666666667</c:v>
                </c:pt>
                <c:pt idx="29">
                  <c:v>412.48333333333335</c:v>
                </c:pt>
                <c:pt idx="30">
                  <c:v>456</c:v>
                </c:pt>
                <c:pt idx="31">
                  <c:v>502.51666666666665</c:v>
                </c:pt>
                <c:pt idx="32">
                  <c:v>552.13333333333333</c:v>
                </c:pt>
                <c:pt idx="33">
                  <c:v>604.95000000000005</c:v>
                </c:pt>
                <c:pt idx="34">
                  <c:v>661.06666666666661</c:v>
                </c:pt>
                <c:pt idx="35">
                  <c:v>720.58333333333337</c:v>
                </c:pt>
                <c:pt idx="36">
                  <c:v>783.6</c:v>
                </c:pt>
                <c:pt idx="37">
                  <c:v>850.2166666666667</c:v>
                </c:pt>
                <c:pt idx="38">
                  <c:v>920.5333333333333</c:v>
                </c:pt>
                <c:pt idx="39">
                  <c:v>994.65</c:v>
                </c:pt>
                <c:pt idx="40">
                  <c:v>1072.6666666666667</c:v>
                </c:pt>
                <c:pt idx="41">
                  <c:v>1154.6833333333334</c:v>
                </c:pt>
                <c:pt idx="42">
                  <c:v>1240.8</c:v>
                </c:pt>
                <c:pt idx="43">
                  <c:v>1331.1166666666666</c:v>
                </c:pt>
                <c:pt idx="44">
                  <c:v>1425.7333333333333</c:v>
                </c:pt>
                <c:pt idx="45">
                  <c:v>1524.75</c:v>
                </c:pt>
                <c:pt idx="46">
                  <c:v>1628.2666666666667</c:v>
                </c:pt>
                <c:pt idx="47">
                  <c:v>1736.3833333333332</c:v>
                </c:pt>
                <c:pt idx="48">
                  <c:v>1849.2</c:v>
                </c:pt>
                <c:pt idx="49">
                  <c:v>1966.8166666666666</c:v>
                </c:pt>
                <c:pt idx="50">
                  <c:v>2089.3333333333335</c:v>
                </c:pt>
              </c:numCache>
            </c:numRef>
          </c:yVal>
          <c:smooth val="0"/>
        </c:ser>
        <c:ser>
          <c:idx val="1"/>
          <c:order val="1"/>
          <c:tx>
            <c:v>Ricavi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'Costi e Ricavi'!$A$9:$A$59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'Costi e Ricavi'!$D$9:$D$59</c:f>
              <c:numCache>
                <c:formatCode>_-* #,##0.0\ "€"_-;\-* #,##0.0\ "€"_-;_-* "-"?\ "€"_-;_-@_-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5200"/>
        <c:axId val="52745744"/>
      </c:scatterChart>
      <c:valAx>
        <c:axId val="527452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45744"/>
        <c:crosses val="autoZero"/>
        <c:crossBetween val="midCat"/>
      </c:valAx>
      <c:valAx>
        <c:axId val="527457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\ &quot;€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9</xdr:row>
      <xdr:rowOff>166687</xdr:rowOff>
    </xdr:from>
    <xdr:to>
      <xdr:col>19</xdr:col>
      <xdr:colOff>180975</xdr:colOff>
      <xdr:row>24</xdr:row>
      <xdr:rowOff>52387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9</xdr:row>
      <xdr:rowOff>147637</xdr:rowOff>
    </xdr:from>
    <xdr:to>
      <xdr:col>18</xdr:col>
      <xdr:colOff>104775</xdr:colOff>
      <xdr:row>24</xdr:row>
      <xdr:rowOff>33337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A2" sqref="A2:C4"/>
    </sheetView>
  </sheetViews>
  <sheetFormatPr defaultRowHeight="15" x14ac:dyDescent="0.25"/>
  <cols>
    <col min="1" max="1" width="8.7109375" style="22" customWidth="1"/>
    <col min="2" max="4" width="12.7109375" style="22" customWidth="1"/>
    <col min="5" max="6" width="9.140625" style="22"/>
    <col min="7" max="7" width="8.28515625" style="22" customWidth="1"/>
    <col min="8" max="8" width="12" style="22" customWidth="1"/>
    <col min="9" max="11" width="9.140625" style="22"/>
    <col min="12" max="12" width="16.42578125" style="22" bestFit="1" customWidth="1"/>
    <col min="13" max="13" width="12" style="22" customWidth="1"/>
    <col min="14" max="16384" width="9.140625" style="22"/>
  </cols>
  <sheetData>
    <row r="1" spans="1:21" ht="19.5" thickBot="1" x14ac:dyDescent="0.3">
      <c r="A1" s="19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1"/>
    </row>
    <row r="2" spans="1:21" x14ac:dyDescent="0.25">
      <c r="A2" s="35" t="s">
        <v>0</v>
      </c>
      <c r="B2" s="29" t="s">
        <v>1</v>
      </c>
      <c r="C2" s="30"/>
      <c r="D2" s="23"/>
      <c r="E2" s="23"/>
      <c r="F2" s="23"/>
      <c r="G2" s="77" t="s">
        <v>5</v>
      </c>
      <c r="H2" s="78"/>
      <c r="I2" s="78"/>
      <c r="J2" s="78"/>
      <c r="K2" s="79"/>
      <c r="L2" s="77" t="s">
        <v>26</v>
      </c>
      <c r="M2" s="78"/>
      <c r="N2" s="78"/>
      <c r="O2" s="78"/>
      <c r="P2" s="78"/>
      <c r="Q2" s="78"/>
      <c r="R2" s="78"/>
      <c r="S2" s="78"/>
      <c r="T2" s="78"/>
      <c r="U2" s="79"/>
    </row>
    <row r="3" spans="1:21" x14ac:dyDescent="0.25">
      <c r="A3" s="36" t="s">
        <v>2</v>
      </c>
      <c r="B3" s="31" t="s">
        <v>3</v>
      </c>
      <c r="C3" s="32"/>
      <c r="D3" s="23"/>
      <c r="E3" s="23"/>
      <c r="F3" s="23"/>
      <c r="G3" s="80" t="s">
        <v>8</v>
      </c>
      <c r="H3" s="81" t="s">
        <v>9</v>
      </c>
      <c r="I3" s="82" t="s">
        <v>10</v>
      </c>
      <c r="J3" s="82"/>
      <c r="K3" s="83"/>
      <c r="L3" s="84" t="s">
        <v>8</v>
      </c>
      <c r="M3" s="85" t="s">
        <v>9</v>
      </c>
      <c r="N3" s="86" t="s">
        <v>10</v>
      </c>
      <c r="O3" s="86"/>
      <c r="P3" s="86"/>
      <c r="Q3" s="86"/>
      <c r="R3" s="86"/>
      <c r="S3" s="86"/>
      <c r="T3" s="86"/>
      <c r="U3" s="87"/>
    </row>
    <row r="4" spans="1:21" ht="15.75" thickBot="1" x14ac:dyDescent="0.3">
      <c r="A4" s="37" t="s">
        <v>4</v>
      </c>
      <c r="B4" s="33">
        <v>45729</v>
      </c>
      <c r="C4" s="34"/>
      <c r="D4" s="23"/>
      <c r="E4" s="23"/>
      <c r="F4" s="23"/>
      <c r="G4" s="88" t="s">
        <v>12</v>
      </c>
      <c r="H4" s="89"/>
      <c r="I4" s="89"/>
      <c r="J4" s="89"/>
      <c r="K4" s="90"/>
      <c r="L4" s="91" t="s">
        <v>39</v>
      </c>
      <c r="M4" s="44">
        <f>SUM(H5:H17)</f>
        <v>506800</v>
      </c>
      <c r="N4" s="45" t="s">
        <v>38</v>
      </c>
      <c r="O4" s="45"/>
      <c r="P4" s="45"/>
      <c r="Q4" s="50"/>
      <c r="R4" s="51"/>
      <c r="S4" s="51"/>
      <c r="T4" s="51"/>
      <c r="U4" s="52"/>
    </row>
    <row r="5" spans="1:21" ht="15.75" thickBot="1" x14ac:dyDescent="0.3">
      <c r="A5" s="26"/>
      <c r="B5" s="23"/>
      <c r="C5" s="23"/>
      <c r="D5" s="23"/>
      <c r="E5" s="23"/>
      <c r="F5" s="23"/>
      <c r="G5" s="91" t="s">
        <v>13</v>
      </c>
      <c r="H5" s="40">
        <v>74000</v>
      </c>
      <c r="I5" s="38"/>
      <c r="J5" s="38"/>
      <c r="K5" s="39"/>
      <c r="L5" s="91" t="s">
        <v>27</v>
      </c>
      <c r="M5" s="46">
        <f>M4/365</f>
        <v>1388.4931506849316</v>
      </c>
      <c r="N5" s="45" t="s">
        <v>40</v>
      </c>
      <c r="O5" s="45"/>
      <c r="P5" s="45"/>
      <c r="Q5" s="50"/>
      <c r="R5" s="51"/>
      <c r="S5" s="51"/>
      <c r="T5" s="51"/>
      <c r="U5" s="52"/>
    </row>
    <row r="6" spans="1:21" ht="15" customHeight="1" thickTop="1" thickBot="1" x14ac:dyDescent="0.3">
      <c r="A6" s="68" t="s">
        <v>6</v>
      </c>
      <c r="B6" s="69" t="s">
        <v>32</v>
      </c>
      <c r="C6" s="69" t="s">
        <v>41</v>
      </c>
      <c r="D6" s="70" t="s">
        <v>49</v>
      </c>
      <c r="E6" s="23"/>
      <c r="F6" s="23"/>
      <c r="G6" s="91" t="s">
        <v>14</v>
      </c>
      <c r="H6" s="40">
        <v>43000</v>
      </c>
      <c r="I6" s="38"/>
      <c r="J6" s="38"/>
      <c r="K6" s="39"/>
      <c r="L6" s="91" t="s">
        <v>44</v>
      </c>
      <c r="M6" s="47">
        <f>_xlfn.CEILING.MATH($M$5/($H$18-$H$19))</f>
        <v>22</v>
      </c>
      <c r="N6" s="45" t="s">
        <v>45</v>
      </c>
      <c r="O6" s="45"/>
      <c r="P6" s="45"/>
      <c r="Q6" s="56" t="s">
        <v>48</v>
      </c>
      <c r="R6" s="57"/>
      <c r="S6" s="57"/>
      <c r="T6" s="57"/>
      <c r="U6" s="58"/>
    </row>
    <row r="7" spans="1:21" x14ac:dyDescent="0.25">
      <c r="A7" s="71" t="s">
        <v>7</v>
      </c>
      <c r="B7" s="72" t="s">
        <v>33</v>
      </c>
      <c r="C7" s="72" t="s">
        <v>42</v>
      </c>
      <c r="D7" s="73" t="s">
        <v>50</v>
      </c>
      <c r="E7" s="23"/>
      <c r="F7" s="23"/>
      <c r="G7" s="91" t="s">
        <v>15</v>
      </c>
      <c r="H7" s="40">
        <v>59000</v>
      </c>
      <c r="I7" s="38"/>
      <c r="J7" s="38"/>
      <c r="K7" s="39"/>
      <c r="L7" s="91" t="s">
        <v>46</v>
      </c>
      <c r="M7" s="46">
        <f ca="1">OFFSET($B$8,MATCH($M$6,A9:A48,1),0)</f>
        <v>1520.4931506849316</v>
      </c>
      <c r="N7" s="45" t="s">
        <v>47</v>
      </c>
      <c r="O7" s="45"/>
      <c r="P7" s="45"/>
      <c r="Q7" s="59"/>
      <c r="R7" s="60"/>
      <c r="S7" s="60"/>
      <c r="T7" s="60"/>
      <c r="U7" s="61"/>
    </row>
    <row r="8" spans="1:21" ht="15.75" thickBot="1" x14ac:dyDescent="0.3">
      <c r="A8" s="74" t="s">
        <v>35</v>
      </c>
      <c r="B8" s="75" t="s">
        <v>34</v>
      </c>
      <c r="C8" s="75" t="s">
        <v>37</v>
      </c>
      <c r="D8" s="76" t="s">
        <v>43</v>
      </c>
      <c r="E8" s="23"/>
      <c r="F8" s="23"/>
      <c r="G8" s="91" t="s">
        <v>16</v>
      </c>
      <c r="H8" s="40">
        <v>18000</v>
      </c>
      <c r="I8" s="38"/>
      <c r="J8" s="38"/>
      <c r="K8" s="39"/>
      <c r="L8" s="92" t="s">
        <v>53</v>
      </c>
      <c r="M8" s="48">
        <f ca="1">OFFSET($A$8,MATCH($H$20,$D$9:$D$48,1)+1,0)</f>
        <v>39</v>
      </c>
      <c r="N8" s="49" t="s">
        <v>54</v>
      </c>
      <c r="O8" s="49"/>
      <c r="P8" s="49"/>
      <c r="Q8" s="53"/>
      <c r="R8" s="54"/>
      <c r="S8" s="54"/>
      <c r="T8" s="54"/>
      <c r="U8" s="55"/>
    </row>
    <row r="9" spans="1:21" x14ac:dyDescent="0.25">
      <c r="A9" s="93">
        <v>0</v>
      </c>
      <c r="B9" s="62">
        <f>$M$5+$H$19*A9</f>
        <v>1388.4931506849316</v>
      </c>
      <c r="C9" s="63">
        <f>$H$18*A9</f>
        <v>0</v>
      </c>
      <c r="D9" s="64">
        <f>C9-B9</f>
        <v>-1388.4931506849316</v>
      </c>
      <c r="E9" s="23"/>
      <c r="F9" s="23"/>
      <c r="G9" s="91" t="s">
        <v>17</v>
      </c>
      <c r="H9" s="40">
        <v>12000</v>
      </c>
      <c r="I9" s="38"/>
      <c r="J9" s="38"/>
      <c r="K9" s="39"/>
      <c r="L9" s="23"/>
      <c r="M9" s="27"/>
      <c r="N9" s="23"/>
      <c r="O9" s="23"/>
      <c r="P9" s="23"/>
      <c r="Q9" s="23"/>
      <c r="R9" s="23"/>
      <c r="S9" s="23"/>
      <c r="T9" s="23"/>
      <c r="U9" s="24"/>
    </row>
    <row r="10" spans="1:21" x14ac:dyDescent="0.25">
      <c r="A10" s="93">
        <v>1</v>
      </c>
      <c r="B10" s="62">
        <f t="shared" ref="B10:B48" si="0">$M$5+$H$19*A10</f>
        <v>1394.4931506849316</v>
      </c>
      <c r="C10" s="63">
        <f t="shared" ref="C10:C48" si="1">$H$18*A10</f>
        <v>70</v>
      </c>
      <c r="D10" s="64">
        <f t="shared" ref="D10:D48" si="2">C10-B10</f>
        <v>-1324.4931506849316</v>
      </c>
      <c r="E10" s="23"/>
      <c r="F10" s="23"/>
      <c r="G10" s="91" t="s">
        <v>18</v>
      </c>
      <c r="H10" s="40">
        <v>25000</v>
      </c>
      <c r="I10" s="38"/>
      <c r="J10" s="38"/>
      <c r="K10" s="39"/>
      <c r="L10" s="23"/>
      <c r="M10" s="27"/>
      <c r="N10" s="23"/>
      <c r="O10" s="23"/>
      <c r="P10" s="23"/>
      <c r="Q10" s="23"/>
      <c r="R10" s="23"/>
      <c r="S10" s="23"/>
      <c r="T10" s="23"/>
      <c r="U10" s="24"/>
    </row>
    <row r="11" spans="1:21" x14ac:dyDescent="0.25">
      <c r="A11" s="93">
        <v>2</v>
      </c>
      <c r="B11" s="62">
        <f t="shared" si="0"/>
        <v>1400.4931506849316</v>
      </c>
      <c r="C11" s="63">
        <f t="shared" si="1"/>
        <v>140</v>
      </c>
      <c r="D11" s="64">
        <f t="shared" si="2"/>
        <v>-1260.4931506849316</v>
      </c>
      <c r="E11" s="23"/>
      <c r="F11" s="23"/>
      <c r="G11" s="91" t="s">
        <v>19</v>
      </c>
      <c r="H11" s="40">
        <v>24000</v>
      </c>
      <c r="I11" s="38"/>
      <c r="J11" s="38"/>
      <c r="K11" s="39"/>
      <c r="L11" s="23"/>
      <c r="M11" s="27"/>
      <c r="N11" s="23"/>
      <c r="O11" s="23"/>
      <c r="P11" s="23"/>
      <c r="Q11" s="23"/>
      <c r="R11" s="23"/>
      <c r="S11" s="23"/>
      <c r="T11" s="23"/>
      <c r="U11" s="24"/>
    </row>
    <row r="12" spans="1:21" x14ac:dyDescent="0.25">
      <c r="A12" s="93">
        <v>3</v>
      </c>
      <c r="B12" s="62">
        <f t="shared" si="0"/>
        <v>1406.4931506849316</v>
      </c>
      <c r="C12" s="63">
        <f t="shared" si="1"/>
        <v>210</v>
      </c>
      <c r="D12" s="64">
        <f t="shared" si="2"/>
        <v>-1196.4931506849316</v>
      </c>
      <c r="E12" s="23"/>
      <c r="F12" s="23"/>
      <c r="G12" s="91" t="s">
        <v>20</v>
      </c>
      <c r="H12" s="40">
        <v>27000</v>
      </c>
      <c r="I12" s="38"/>
      <c r="J12" s="38"/>
      <c r="K12" s="39"/>
      <c r="L12" s="23"/>
      <c r="M12" s="27"/>
      <c r="N12" s="23"/>
      <c r="O12" s="23"/>
      <c r="P12" s="23"/>
      <c r="Q12" s="23"/>
      <c r="R12" s="23"/>
      <c r="S12" s="23"/>
      <c r="T12" s="23"/>
      <c r="U12" s="24"/>
    </row>
    <row r="13" spans="1:21" x14ac:dyDescent="0.25">
      <c r="A13" s="93">
        <v>4</v>
      </c>
      <c r="B13" s="62">
        <f t="shared" si="0"/>
        <v>1412.4931506849316</v>
      </c>
      <c r="C13" s="63">
        <f t="shared" si="1"/>
        <v>280</v>
      </c>
      <c r="D13" s="64">
        <f t="shared" si="2"/>
        <v>-1132.4931506849316</v>
      </c>
      <c r="E13" s="23"/>
      <c r="F13" s="23"/>
      <c r="G13" s="91" t="s">
        <v>21</v>
      </c>
      <c r="H13" s="40">
        <v>13000</v>
      </c>
      <c r="I13" s="38"/>
      <c r="J13" s="38"/>
      <c r="K13" s="39"/>
      <c r="L13" s="23"/>
      <c r="M13" s="27"/>
      <c r="N13" s="23"/>
      <c r="O13" s="23"/>
      <c r="P13" s="23"/>
      <c r="Q13" s="23"/>
      <c r="R13" s="23"/>
      <c r="S13" s="23"/>
      <c r="T13" s="23"/>
      <c r="U13" s="24"/>
    </row>
    <row r="14" spans="1:21" x14ac:dyDescent="0.25">
      <c r="A14" s="93">
        <v>5</v>
      </c>
      <c r="B14" s="62">
        <f t="shared" si="0"/>
        <v>1418.4931506849316</v>
      </c>
      <c r="C14" s="63">
        <f t="shared" si="1"/>
        <v>350</v>
      </c>
      <c r="D14" s="64">
        <f t="shared" si="2"/>
        <v>-1068.4931506849316</v>
      </c>
      <c r="E14" s="23"/>
      <c r="F14" s="23"/>
      <c r="G14" s="91" t="s">
        <v>22</v>
      </c>
      <c r="H14" s="40">
        <v>28400</v>
      </c>
      <c r="I14" s="38"/>
      <c r="J14" s="38"/>
      <c r="K14" s="39"/>
      <c r="L14" s="23"/>
      <c r="M14" s="27"/>
      <c r="N14" s="23"/>
      <c r="O14" s="23"/>
      <c r="P14" s="23"/>
      <c r="Q14" s="23"/>
      <c r="R14" s="23"/>
      <c r="S14" s="23"/>
      <c r="T14" s="23"/>
      <c r="U14" s="24"/>
    </row>
    <row r="15" spans="1:21" x14ac:dyDescent="0.25">
      <c r="A15" s="93">
        <v>6</v>
      </c>
      <c r="B15" s="62">
        <f t="shared" si="0"/>
        <v>1424.4931506849316</v>
      </c>
      <c r="C15" s="63">
        <f t="shared" si="1"/>
        <v>420</v>
      </c>
      <c r="D15" s="64">
        <f t="shared" si="2"/>
        <v>-1004.4931506849316</v>
      </c>
      <c r="E15" s="23"/>
      <c r="F15" s="23"/>
      <c r="G15" s="91" t="s">
        <v>23</v>
      </c>
      <c r="H15" s="40">
        <v>55000</v>
      </c>
      <c r="I15" s="38"/>
      <c r="J15" s="38"/>
      <c r="K15" s="39"/>
      <c r="L15" s="23"/>
      <c r="M15" s="27"/>
      <c r="N15" s="23"/>
      <c r="O15" s="23"/>
      <c r="P15" s="23"/>
      <c r="Q15" s="23"/>
      <c r="R15" s="23"/>
      <c r="S15" s="23"/>
      <c r="T15" s="23"/>
      <c r="U15" s="24"/>
    </row>
    <row r="16" spans="1:21" x14ac:dyDescent="0.25">
      <c r="A16" s="93">
        <v>7</v>
      </c>
      <c r="B16" s="62">
        <f t="shared" si="0"/>
        <v>1430.4931506849316</v>
      </c>
      <c r="C16" s="63">
        <f t="shared" si="1"/>
        <v>490</v>
      </c>
      <c r="D16" s="64">
        <f t="shared" si="2"/>
        <v>-940.49315068493161</v>
      </c>
      <c r="E16" s="23"/>
      <c r="F16" s="23"/>
      <c r="G16" s="91" t="s">
        <v>24</v>
      </c>
      <c r="H16" s="40">
        <v>111000</v>
      </c>
      <c r="I16" s="38"/>
      <c r="J16" s="38"/>
      <c r="K16" s="39"/>
      <c r="L16" s="23"/>
      <c r="M16" s="27"/>
      <c r="N16" s="23"/>
      <c r="O16" s="23"/>
      <c r="P16" s="23"/>
      <c r="Q16" s="23"/>
      <c r="R16" s="23"/>
      <c r="S16" s="23"/>
      <c r="T16" s="23"/>
      <c r="U16" s="24"/>
    </row>
    <row r="17" spans="1:21" x14ac:dyDescent="0.25">
      <c r="A17" s="93">
        <v>8</v>
      </c>
      <c r="B17" s="62">
        <f t="shared" si="0"/>
        <v>1436.4931506849316</v>
      </c>
      <c r="C17" s="63">
        <f t="shared" si="1"/>
        <v>560</v>
      </c>
      <c r="D17" s="64">
        <f t="shared" si="2"/>
        <v>-876.49315068493161</v>
      </c>
      <c r="E17" s="23"/>
      <c r="F17" s="23"/>
      <c r="G17" s="91" t="s">
        <v>25</v>
      </c>
      <c r="H17" s="40">
        <v>17400</v>
      </c>
      <c r="I17" s="38"/>
      <c r="J17" s="38"/>
      <c r="K17" s="39"/>
      <c r="L17" s="23"/>
      <c r="M17" s="27"/>
      <c r="N17" s="23"/>
      <c r="O17" s="23"/>
      <c r="P17" s="23"/>
      <c r="Q17" s="23"/>
      <c r="R17" s="23"/>
      <c r="S17" s="23"/>
      <c r="T17" s="23"/>
      <c r="U17" s="24"/>
    </row>
    <row r="18" spans="1:21" x14ac:dyDescent="0.25">
      <c r="A18" s="93">
        <v>9</v>
      </c>
      <c r="B18" s="62">
        <f t="shared" si="0"/>
        <v>1442.4931506849316</v>
      </c>
      <c r="C18" s="63">
        <f t="shared" si="1"/>
        <v>630</v>
      </c>
      <c r="D18" s="64">
        <f t="shared" si="2"/>
        <v>-812.49315068493161</v>
      </c>
      <c r="E18" s="23"/>
      <c r="F18" s="23"/>
      <c r="G18" s="91" t="s">
        <v>28</v>
      </c>
      <c r="H18" s="40">
        <v>70</v>
      </c>
      <c r="I18" s="38" t="s">
        <v>29</v>
      </c>
      <c r="J18" s="38"/>
      <c r="K18" s="39"/>
      <c r="L18" s="23"/>
      <c r="M18" s="23"/>
      <c r="N18" s="23"/>
      <c r="O18" s="23"/>
      <c r="P18" s="23"/>
      <c r="Q18" s="23"/>
      <c r="R18" s="23"/>
      <c r="S18" s="23"/>
      <c r="T18" s="23"/>
      <c r="U18" s="24"/>
    </row>
    <row r="19" spans="1:21" x14ac:dyDescent="0.25">
      <c r="A19" s="93">
        <v>10</v>
      </c>
      <c r="B19" s="62">
        <f t="shared" si="0"/>
        <v>1448.4931506849316</v>
      </c>
      <c r="C19" s="63">
        <f t="shared" si="1"/>
        <v>700</v>
      </c>
      <c r="D19" s="64">
        <f t="shared" si="2"/>
        <v>-748.49315068493161</v>
      </c>
      <c r="E19" s="23"/>
      <c r="F19" s="23"/>
      <c r="G19" s="91" t="s">
        <v>30</v>
      </c>
      <c r="H19" s="40">
        <v>6</v>
      </c>
      <c r="I19" s="38" t="s">
        <v>31</v>
      </c>
      <c r="J19" s="38"/>
      <c r="K19" s="39"/>
      <c r="L19" s="23"/>
      <c r="M19" s="23"/>
      <c r="N19" s="23"/>
      <c r="O19" s="23"/>
      <c r="P19" s="23"/>
      <c r="Q19" s="23"/>
      <c r="R19" s="23"/>
      <c r="S19" s="23"/>
      <c r="T19" s="23"/>
      <c r="U19" s="24"/>
    </row>
    <row r="20" spans="1:21" ht="15.75" thickBot="1" x14ac:dyDescent="0.3">
      <c r="A20" s="93">
        <v>11</v>
      </c>
      <c r="B20" s="62">
        <f t="shared" si="0"/>
        <v>1454.4931506849316</v>
      </c>
      <c r="C20" s="63">
        <f t="shared" si="1"/>
        <v>770</v>
      </c>
      <c r="D20" s="64">
        <f t="shared" si="2"/>
        <v>-684.49315068493161</v>
      </c>
      <c r="E20" s="23"/>
      <c r="F20" s="23"/>
      <c r="G20" s="92" t="s">
        <v>51</v>
      </c>
      <c r="H20" s="41">
        <v>1048.22</v>
      </c>
      <c r="I20" s="42" t="s">
        <v>52</v>
      </c>
      <c r="J20" s="42"/>
      <c r="K20" s="43"/>
      <c r="L20" s="23"/>
      <c r="M20" s="23"/>
      <c r="N20" s="23"/>
      <c r="O20" s="23"/>
      <c r="P20" s="23"/>
      <c r="Q20" s="23"/>
      <c r="R20" s="23"/>
      <c r="S20" s="23"/>
      <c r="T20" s="23"/>
      <c r="U20" s="24"/>
    </row>
    <row r="21" spans="1:21" x14ac:dyDescent="0.25">
      <c r="A21" s="93">
        <v>12</v>
      </c>
      <c r="B21" s="62">
        <f t="shared" si="0"/>
        <v>1460.4931506849316</v>
      </c>
      <c r="C21" s="63">
        <f t="shared" si="1"/>
        <v>840</v>
      </c>
      <c r="D21" s="64">
        <f t="shared" si="2"/>
        <v>-620.49315068493161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</row>
    <row r="22" spans="1:21" x14ac:dyDescent="0.25">
      <c r="A22" s="93">
        <v>13</v>
      </c>
      <c r="B22" s="62">
        <f t="shared" si="0"/>
        <v>1466.4931506849316</v>
      </c>
      <c r="C22" s="63">
        <f t="shared" si="1"/>
        <v>910</v>
      </c>
      <c r="D22" s="64">
        <f t="shared" si="2"/>
        <v>-556.49315068493161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</row>
    <row r="23" spans="1:21" x14ac:dyDescent="0.25">
      <c r="A23" s="93">
        <v>14</v>
      </c>
      <c r="B23" s="62">
        <f t="shared" si="0"/>
        <v>1472.4931506849316</v>
      </c>
      <c r="C23" s="63">
        <f t="shared" si="1"/>
        <v>980</v>
      </c>
      <c r="D23" s="64">
        <f t="shared" si="2"/>
        <v>-492.49315068493161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</row>
    <row r="24" spans="1:21" x14ac:dyDescent="0.25">
      <c r="A24" s="93">
        <v>15</v>
      </c>
      <c r="B24" s="62">
        <f t="shared" si="0"/>
        <v>1478.4931506849316</v>
      </c>
      <c r="C24" s="63">
        <f t="shared" si="1"/>
        <v>1050</v>
      </c>
      <c r="D24" s="64">
        <f t="shared" si="2"/>
        <v>-428.49315068493161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</row>
    <row r="25" spans="1:21" x14ac:dyDescent="0.25">
      <c r="A25" s="93">
        <v>16</v>
      </c>
      <c r="B25" s="62">
        <f t="shared" si="0"/>
        <v>1484.4931506849316</v>
      </c>
      <c r="C25" s="63">
        <f t="shared" si="1"/>
        <v>1120</v>
      </c>
      <c r="D25" s="64">
        <f t="shared" si="2"/>
        <v>-364.49315068493161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</row>
    <row r="26" spans="1:21" x14ac:dyDescent="0.25">
      <c r="A26" s="93">
        <v>17</v>
      </c>
      <c r="B26" s="62">
        <f t="shared" si="0"/>
        <v>1490.4931506849316</v>
      </c>
      <c r="C26" s="63">
        <f t="shared" si="1"/>
        <v>1190</v>
      </c>
      <c r="D26" s="64">
        <f t="shared" si="2"/>
        <v>-300.49315068493161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</row>
    <row r="27" spans="1:21" x14ac:dyDescent="0.25">
      <c r="A27" s="93">
        <v>18</v>
      </c>
      <c r="B27" s="62">
        <f t="shared" si="0"/>
        <v>1496.4931506849316</v>
      </c>
      <c r="C27" s="63">
        <f t="shared" si="1"/>
        <v>1260</v>
      </c>
      <c r="D27" s="64">
        <f t="shared" si="2"/>
        <v>-236.49315068493161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</row>
    <row r="28" spans="1:21" x14ac:dyDescent="0.25">
      <c r="A28" s="93">
        <v>19</v>
      </c>
      <c r="B28" s="62">
        <f t="shared" si="0"/>
        <v>1502.4931506849316</v>
      </c>
      <c r="C28" s="63">
        <f t="shared" si="1"/>
        <v>1330</v>
      </c>
      <c r="D28" s="64">
        <f t="shared" si="2"/>
        <v>-172.49315068493161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</row>
    <row r="29" spans="1:21" x14ac:dyDescent="0.25">
      <c r="A29" s="93">
        <v>20</v>
      </c>
      <c r="B29" s="62">
        <f t="shared" si="0"/>
        <v>1508.4931506849316</v>
      </c>
      <c r="C29" s="63">
        <f t="shared" si="1"/>
        <v>1400</v>
      </c>
      <c r="D29" s="64">
        <f t="shared" si="2"/>
        <v>-108.49315068493161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</row>
    <row r="30" spans="1:21" x14ac:dyDescent="0.25">
      <c r="A30" s="93">
        <v>21</v>
      </c>
      <c r="B30" s="62">
        <f t="shared" si="0"/>
        <v>1514.4931506849316</v>
      </c>
      <c r="C30" s="63">
        <f t="shared" si="1"/>
        <v>1470</v>
      </c>
      <c r="D30" s="64">
        <f t="shared" si="2"/>
        <v>-44.493150684931607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</row>
    <row r="31" spans="1:21" x14ac:dyDescent="0.25">
      <c r="A31" s="93">
        <v>22</v>
      </c>
      <c r="B31" s="62">
        <f t="shared" si="0"/>
        <v>1520.4931506849316</v>
      </c>
      <c r="C31" s="63">
        <f t="shared" si="1"/>
        <v>1540</v>
      </c>
      <c r="D31" s="64">
        <f t="shared" si="2"/>
        <v>19.506849315068393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</row>
    <row r="32" spans="1:21" x14ac:dyDescent="0.25">
      <c r="A32" s="93">
        <v>23</v>
      </c>
      <c r="B32" s="62">
        <f t="shared" si="0"/>
        <v>1526.4931506849316</v>
      </c>
      <c r="C32" s="63">
        <f t="shared" si="1"/>
        <v>1610</v>
      </c>
      <c r="D32" s="64">
        <f t="shared" si="2"/>
        <v>83.506849315068393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</row>
    <row r="33" spans="1:21" x14ac:dyDescent="0.25">
      <c r="A33" s="93">
        <v>24</v>
      </c>
      <c r="B33" s="62">
        <f t="shared" si="0"/>
        <v>1532.4931506849316</v>
      </c>
      <c r="C33" s="63">
        <f t="shared" si="1"/>
        <v>1680</v>
      </c>
      <c r="D33" s="64">
        <f t="shared" si="2"/>
        <v>147.50684931506839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</row>
    <row r="34" spans="1:21" x14ac:dyDescent="0.25">
      <c r="A34" s="93">
        <v>25</v>
      </c>
      <c r="B34" s="62">
        <f t="shared" si="0"/>
        <v>1538.4931506849316</v>
      </c>
      <c r="C34" s="63">
        <f t="shared" si="1"/>
        <v>1750</v>
      </c>
      <c r="D34" s="64">
        <f t="shared" si="2"/>
        <v>211.50684931506839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</row>
    <row r="35" spans="1:21" x14ac:dyDescent="0.25">
      <c r="A35" s="93">
        <v>26</v>
      </c>
      <c r="B35" s="62">
        <f t="shared" si="0"/>
        <v>1544.4931506849316</v>
      </c>
      <c r="C35" s="63">
        <f t="shared" si="1"/>
        <v>1820</v>
      </c>
      <c r="D35" s="64">
        <f t="shared" si="2"/>
        <v>275.50684931506839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</row>
    <row r="36" spans="1:21" x14ac:dyDescent="0.25">
      <c r="A36" s="93">
        <v>27</v>
      </c>
      <c r="B36" s="62">
        <f t="shared" si="0"/>
        <v>1550.4931506849316</v>
      </c>
      <c r="C36" s="63">
        <f t="shared" si="1"/>
        <v>1890</v>
      </c>
      <c r="D36" s="64">
        <f t="shared" si="2"/>
        <v>339.50684931506839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</row>
    <row r="37" spans="1:21" x14ac:dyDescent="0.25">
      <c r="A37" s="93">
        <v>28</v>
      </c>
      <c r="B37" s="62">
        <f t="shared" si="0"/>
        <v>1556.4931506849316</v>
      </c>
      <c r="C37" s="63">
        <f t="shared" si="1"/>
        <v>1960</v>
      </c>
      <c r="D37" s="64">
        <f t="shared" si="2"/>
        <v>403.50684931506839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</row>
    <row r="38" spans="1:21" x14ac:dyDescent="0.25">
      <c r="A38" s="93">
        <v>29</v>
      </c>
      <c r="B38" s="62">
        <f t="shared" si="0"/>
        <v>1562.4931506849316</v>
      </c>
      <c r="C38" s="63">
        <f t="shared" si="1"/>
        <v>2030</v>
      </c>
      <c r="D38" s="64">
        <f t="shared" si="2"/>
        <v>467.50684931506839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</row>
    <row r="39" spans="1:21" x14ac:dyDescent="0.25">
      <c r="A39" s="93">
        <v>30</v>
      </c>
      <c r="B39" s="62">
        <f t="shared" si="0"/>
        <v>1568.4931506849316</v>
      </c>
      <c r="C39" s="63">
        <f t="shared" si="1"/>
        <v>2100</v>
      </c>
      <c r="D39" s="64">
        <f t="shared" si="2"/>
        <v>531.50684931506839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</row>
    <row r="40" spans="1:21" x14ac:dyDescent="0.25">
      <c r="A40" s="93">
        <v>31</v>
      </c>
      <c r="B40" s="62">
        <f t="shared" si="0"/>
        <v>1574.4931506849316</v>
      </c>
      <c r="C40" s="63">
        <f t="shared" si="1"/>
        <v>2170</v>
      </c>
      <c r="D40" s="64">
        <f t="shared" si="2"/>
        <v>595.50684931506839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</row>
    <row r="41" spans="1:21" x14ac:dyDescent="0.25">
      <c r="A41" s="93">
        <v>32</v>
      </c>
      <c r="B41" s="62">
        <f t="shared" si="0"/>
        <v>1580.4931506849316</v>
      </c>
      <c r="C41" s="63">
        <f t="shared" si="1"/>
        <v>2240</v>
      </c>
      <c r="D41" s="64">
        <f t="shared" si="2"/>
        <v>659.50684931506839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</row>
    <row r="42" spans="1:21" x14ac:dyDescent="0.25">
      <c r="A42" s="93">
        <v>33</v>
      </c>
      <c r="B42" s="62">
        <f t="shared" si="0"/>
        <v>1586.4931506849316</v>
      </c>
      <c r="C42" s="63">
        <f t="shared" si="1"/>
        <v>2310</v>
      </c>
      <c r="D42" s="64">
        <f t="shared" si="2"/>
        <v>723.50684931506839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</row>
    <row r="43" spans="1:21" x14ac:dyDescent="0.25">
      <c r="A43" s="93">
        <v>34</v>
      </c>
      <c r="B43" s="62">
        <f t="shared" si="0"/>
        <v>1592.4931506849316</v>
      </c>
      <c r="C43" s="63">
        <f t="shared" si="1"/>
        <v>2380</v>
      </c>
      <c r="D43" s="64">
        <f t="shared" si="2"/>
        <v>787.50684931506839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</row>
    <row r="44" spans="1:21" x14ac:dyDescent="0.25">
      <c r="A44" s="93">
        <v>35</v>
      </c>
      <c r="B44" s="62">
        <f t="shared" si="0"/>
        <v>1598.4931506849316</v>
      </c>
      <c r="C44" s="63">
        <f t="shared" si="1"/>
        <v>2450</v>
      </c>
      <c r="D44" s="64">
        <f t="shared" si="2"/>
        <v>851.50684931506839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</row>
    <row r="45" spans="1:21" x14ac:dyDescent="0.25">
      <c r="A45" s="93">
        <v>36</v>
      </c>
      <c r="B45" s="62">
        <f t="shared" si="0"/>
        <v>1604.4931506849316</v>
      </c>
      <c r="C45" s="63">
        <f t="shared" si="1"/>
        <v>2520</v>
      </c>
      <c r="D45" s="64">
        <f t="shared" si="2"/>
        <v>915.50684931506839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</row>
    <row r="46" spans="1:21" x14ac:dyDescent="0.25">
      <c r="A46" s="93">
        <v>37</v>
      </c>
      <c r="B46" s="62">
        <f t="shared" si="0"/>
        <v>1610.4931506849316</v>
      </c>
      <c r="C46" s="63">
        <f t="shared" si="1"/>
        <v>2590</v>
      </c>
      <c r="D46" s="64">
        <f t="shared" si="2"/>
        <v>979.50684931506839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</row>
    <row r="47" spans="1:21" x14ac:dyDescent="0.25">
      <c r="A47" s="93">
        <v>38</v>
      </c>
      <c r="B47" s="62">
        <f t="shared" si="0"/>
        <v>1616.4931506849316</v>
      </c>
      <c r="C47" s="63">
        <f t="shared" si="1"/>
        <v>2660</v>
      </c>
      <c r="D47" s="64">
        <f t="shared" si="2"/>
        <v>1043.5068493150684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</row>
    <row r="48" spans="1:21" x14ac:dyDescent="0.25">
      <c r="A48" s="93">
        <v>39</v>
      </c>
      <c r="B48" s="62">
        <f t="shared" si="0"/>
        <v>1622.4931506849316</v>
      </c>
      <c r="C48" s="63">
        <f t="shared" si="1"/>
        <v>2730</v>
      </c>
      <c r="D48" s="64">
        <f t="shared" si="2"/>
        <v>1107.5068493150684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</row>
    <row r="49" spans="1:21" ht="15.75" thickBot="1" x14ac:dyDescent="0.3">
      <c r="A49" s="94">
        <v>40</v>
      </c>
      <c r="B49" s="65">
        <f t="shared" ref="B49" si="3">$M$5+$H$19*A49</f>
        <v>1628.4931506849316</v>
      </c>
      <c r="C49" s="66">
        <f t="shared" ref="C49" si="4">$H$18*A49</f>
        <v>2800</v>
      </c>
      <c r="D49" s="67">
        <f t="shared" ref="D49" si="5">C49-B49</f>
        <v>1171.5068493150684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5"/>
    </row>
    <row r="50" spans="1:21" ht="15.75" thickTop="1" x14ac:dyDescent="0.25"/>
  </sheetData>
  <mergeCells count="31">
    <mergeCell ref="I17:K17"/>
    <mergeCell ref="N4:P4"/>
    <mergeCell ref="I3:K3"/>
    <mergeCell ref="G2:K2"/>
    <mergeCell ref="G4:K4"/>
    <mergeCell ref="L2:U2"/>
    <mergeCell ref="N3:U3"/>
    <mergeCell ref="Q4:U4"/>
    <mergeCell ref="Q5:U5"/>
    <mergeCell ref="Q8:U8"/>
    <mergeCell ref="I12:K12"/>
    <mergeCell ref="I13:K13"/>
    <mergeCell ref="I14:K14"/>
    <mergeCell ref="I15:K15"/>
    <mergeCell ref="I16:K16"/>
    <mergeCell ref="I20:K20"/>
    <mergeCell ref="N8:P8"/>
    <mergeCell ref="A1:U1"/>
    <mergeCell ref="I19:K19"/>
    <mergeCell ref="N5:P5"/>
    <mergeCell ref="N6:P6"/>
    <mergeCell ref="N7:P7"/>
    <mergeCell ref="Q6:U7"/>
    <mergeCell ref="I18:K18"/>
    <mergeCell ref="I5:K5"/>
    <mergeCell ref="I6:K6"/>
    <mergeCell ref="I7:K7"/>
    <mergeCell ref="I8:K8"/>
    <mergeCell ref="I9:K9"/>
    <mergeCell ref="I10:K10"/>
    <mergeCell ref="I11:K11"/>
  </mergeCells>
  <pageMargins left="0.7" right="0.7" top="0.75" bottom="0.75" header="0.3" footer="0.3"/>
  <pageSetup paperSize="9" orientation="portrait" r:id="rId1"/>
  <ignoredErrors>
    <ignoredError sqref="M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I17" sqref="I17"/>
    </sheetView>
  </sheetViews>
  <sheetFormatPr defaultRowHeight="15" x14ac:dyDescent="0.25"/>
  <cols>
    <col min="1" max="1" width="8.7109375" customWidth="1"/>
    <col min="2" max="2" width="12.85546875" bestFit="1" customWidth="1"/>
    <col min="3" max="3" width="14.28515625" customWidth="1"/>
    <col min="4" max="4" width="9.7109375" customWidth="1"/>
    <col min="5" max="5" width="15" customWidth="1"/>
    <col min="6" max="6" width="17.42578125" customWidth="1"/>
    <col min="7" max="7" width="11.85546875" customWidth="1"/>
    <col min="8" max="8" width="12.7109375" customWidth="1"/>
    <col min="12" max="12" width="16.42578125" bestFit="1" customWidth="1"/>
    <col min="13" max="13" width="12" customWidth="1"/>
  </cols>
  <sheetData>
    <row r="1" spans="1:21" ht="20.25" thickTop="1" thickBot="1" x14ac:dyDescent="0.3">
      <c r="A1" s="155" t="s">
        <v>80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7"/>
      <c r="M1" s="157"/>
      <c r="N1" s="157"/>
      <c r="O1" s="157"/>
      <c r="P1" s="157"/>
      <c r="Q1" s="156"/>
      <c r="R1" s="156"/>
      <c r="S1" s="156"/>
      <c r="T1" s="156"/>
      <c r="U1" s="158"/>
    </row>
    <row r="2" spans="1:21" ht="15.75" thickTop="1" x14ac:dyDescent="0.25">
      <c r="A2" s="159" t="s">
        <v>0</v>
      </c>
      <c r="B2" s="29" t="s">
        <v>1</v>
      </c>
      <c r="C2" s="30"/>
      <c r="D2" s="12"/>
      <c r="E2" s="12"/>
      <c r="F2" s="12"/>
      <c r="G2" s="12"/>
      <c r="H2" s="12"/>
      <c r="I2" s="12"/>
      <c r="J2" s="12"/>
      <c r="K2" s="12"/>
      <c r="L2" s="124" t="s">
        <v>5</v>
      </c>
      <c r="M2" s="125"/>
      <c r="N2" s="125"/>
      <c r="O2" s="125"/>
      <c r="P2" s="126"/>
      <c r="Q2" s="12"/>
      <c r="R2" s="12"/>
      <c r="S2" s="12"/>
      <c r="T2" s="12"/>
      <c r="U2" s="160"/>
    </row>
    <row r="3" spans="1:21" ht="15.75" thickBot="1" x14ac:dyDescent="0.3">
      <c r="A3" s="161" t="s">
        <v>2</v>
      </c>
      <c r="B3" s="31" t="s">
        <v>3</v>
      </c>
      <c r="C3" s="32"/>
      <c r="D3" s="12"/>
      <c r="E3" s="12"/>
      <c r="F3" s="12"/>
      <c r="G3" s="12"/>
      <c r="H3" s="12"/>
      <c r="I3" s="12"/>
      <c r="J3" s="12"/>
      <c r="K3" s="12"/>
      <c r="L3" s="143" t="s">
        <v>8</v>
      </c>
      <c r="M3" s="144" t="s">
        <v>9</v>
      </c>
      <c r="N3" s="145" t="s">
        <v>10</v>
      </c>
      <c r="O3" s="145"/>
      <c r="P3" s="146"/>
      <c r="Q3" s="12"/>
      <c r="R3" s="12"/>
      <c r="S3" s="12"/>
      <c r="T3" s="12"/>
      <c r="U3" s="160"/>
    </row>
    <row r="4" spans="1:21" ht="15.75" thickBot="1" x14ac:dyDescent="0.3">
      <c r="A4" s="162" t="s">
        <v>4</v>
      </c>
      <c r="B4" s="33">
        <v>45729</v>
      </c>
      <c r="C4" s="34"/>
      <c r="D4" s="12"/>
      <c r="E4" s="12"/>
      <c r="F4" s="12"/>
      <c r="G4" s="12"/>
      <c r="H4" s="12"/>
      <c r="I4" s="12"/>
      <c r="J4" s="12"/>
      <c r="K4" s="12"/>
      <c r="L4" s="135" t="s">
        <v>55</v>
      </c>
      <c r="M4" s="136" t="s">
        <v>56</v>
      </c>
      <c r="N4" s="137" t="s">
        <v>57</v>
      </c>
      <c r="O4" s="137"/>
      <c r="P4" s="138"/>
      <c r="Q4" s="12"/>
      <c r="R4" s="12"/>
      <c r="S4" s="12"/>
      <c r="T4" s="12"/>
      <c r="U4" s="160"/>
    </row>
    <row r="5" spans="1:21" ht="15.75" thickBot="1" x14ac:dyDescent="0.3">
      <c r="A5" s="163"/>
      <c r="B5" s="12"/>
      <c r="C5" s="12"/>
      <c r="D5" s="12"/>
      <c r="E5" s="12"/>
      <c r="F5" s="12"/>
      <c r="G5" s="12"/>
      <c r="H5" s="12"/>
      <c r="I5" s="12"/>
      <c r="J5" s="12"/>
      <c r="K5" s="12"/>
      <c r="L5" s="128" t="s">
        <v>58</v>
      </c>
      <c r="M5" s="127" t="s">
        <v>59</v>
      </c>
      <c r="N5" s="129" t="s">
        <v>60</v>
      </c>
      <c r="O5" s="129"/>
      <c r="P5" s="130"/>
      <c r="Q5" s="12"/>
      <c r="R5" s="12"/>
      <c r="S5" s="12"/>
      <c r="T5" s="12"/>
      <c r="U5" s="160"/>
    </row>
    <row r="6" spans="1:21" ht="15" customHeight="1" thickTop="1" thickBot="1" x14ac:dyDescent="0.3">
      <c r="A6" s="96" t="s">
        <v>6</v>
      </c>
      <c r="B6" s="97" t="s">
        <v>32</v>
      </c>
      <c r="C6" s="97" t="s">
        <v>61</v>
      </c>
      <c r="D6" s="97" t="s">
        <v>41</v>
      </c>
      <c r="E6" s="97" t="s">
        <v>64</v>
      </c>
      <c r="F6" s="97" t="s">
        <v>65</v>
      </c>
      <c r="G6" s="97" t="s">
        <v>66</v>
      </c>
      <c r="H6" s="98" t="s">
        <v>67</v>
      </c>
      <c r="I6" s="13"/>
      <c r="J6" s="13"/>
      <c r="K6" s="13"/>
      <c r="L6" s="124" t="s">
        <v>26</v>
      </c>
      <c r="M6" s="125"/>
      <c r="N6" s="125"/>
      <c r="O6" s="125"/>
      <c r="P6" s="126"/>
      <c r="Q6" s="164"/>
      <c r="R6" s="164"/>
      <c r="S6" s="164"/>
      <c r="T6" s="164"/>
      <c r="U6" s="165"/>
    </row>
    <row r="7" spans="1:21" ht="15.75" thickBot="1" x14ac:dyDescent="0.3">
      <c r="A7" s="149" t="s">
        <v>7</v>
      </c>
      <c r="B7" s="150" t="s">
        <v>33</v>
      </c>
      <c r="C7" s="150" t="s">
        <v>62</v>
      </c>
      <c r="D7" s="150" t="s">
        <v>42</v>
      </c>
      <c r="E7" s="150" t="s">
        <v>69</v>
      </c>
      <c r="F7" s="150" t="s">
        <v>70</v>
      </c>
      <c r="G7" s="150"/>
      <c r="H7" s="151" t="s">
        <v>36</v>
      </c>
      <c r="I7" s="13"/>
      <c r="J7" s="13"/>
      <c r="K7" s="13"/>
      <c r="L7" s="147" t="s">
        <v>8</v>
      </c>
      <c r="M7" s="148" t="s">
        <v>9</v>
      </c>
      <c r="N7" s="145" t="s">
        <v>10</v>
      </c>
      <c r="O7" s="145"/>
      <c r="P7" s="146"/>
      <c r="Q7" s="164"/>
      <c r="R7" s="164"/>
      <c r="S7" s="164"/>
      <c r="T7" s="164"/>
      <c r="U7" s="165"/>
    </row>
    <row r="8" spans="1:21" ht="15.75" thickBot="1" x14ac:dyDescent="0.3">
      <c r="A8" s="152" t="s">
        <v>35</v>
      </c>
      <c r="B8" s="153" t="s">
        <v>58</v>
      </c>
      <c r="C8" s="153" t="s">
        <v>63</v>
      </c>
      <c r="D8" s="153" t="s">
        <v>55</v>
      </c>
      <c r="E8" s="153" t="s">
        <v>68</v>
      </c>
      <c r="F8" s="153" t="s">
        <v>71</v>
      </c>
      <c r="G8" s="153"/>
      <c r="H8" s="154" t="s">
        <v>72</v>
      </c>
      <c r="I8" s="13"/>
      <c r="J8" s="13"/>
      <c r="K8" s="13"/>
      <c r="L8" s="139" t="s">
        <v>73</v>
      </c>
      <c r="M8" s="140">
        <f>MAX(H9:H59)</f>
        <v>2.4000000000000004</v>
      </c>
      <c r="N8" s="141" t="s">
        <v>74</v>
      </c>
      <c r="O8" s="141"/>
      <c r="P8" s="142"/>
      <c r="Q8" s="12"/>
      <c r="R8" s="12"/>
      <c r="S8" s="12"/>
      <c r="T8" s="12"/>
      <c r="U8" s="160"/>
    </row>
    <row r="9" spans="1:21" ht="15.75" thickBot="1" x14ac:dyDescent="0.3">
      <c r="A9" s="100">
        <v>0</v>
      </c>
      <c r="B9" s="101">
        <f>6+(1/60)*(A9^3)</f>
        <v>6</v>
      </c>
      <c r="C9" s="102">
        <v>0</v>
      </c>
      <c r="D9" s="103">
        <f>2*A9</f>
        <v>0</v>
      </c>
      <c r="E9" s="104">
        <v>0</v>
      </c>
      <c r="F9" s="105">
        <f>E9-C9</f>
        <v>0</v>
      </c>
      <c r="G9" s="106"/>
      <c r="H9" s="107">
        <f>D9-B9</f>
        <v>-6</v>
      </c>
      <c r="I9" s="13"/>
      <c r="J9" s="13"/>
      <c r="K9" s="13"/>
      <c r="L9" s="131" t="s">
        <v>75</v>
      </c>
      <c r="M9" s="132">
        <f ca="1">OFFSET($A$8,MATCH($M$8,$H$9:$H$59,0),0)</f>
        <v>6</v>
      </c>
      <c r="N9" s="133" t="s">
        <v>76</v>
      </c>
      <c r="O9" s="133"/>
      <c r="P9" s="134"/>
      <c r="Q9" s="12"/>
      <c r="R9" s="12"/>
      <c r="S9" s="12"/>
      <c r="T9" s="12"/>
      <c r="U9" s="160"/>
    </row>
    <row r="10" spans="1:21" ht="15.75" thickTop="1" x14ac:dyDescent="0.25">
      <c r="A10" s="108">
        <v>1</v>
      </c>
      <c r="B10" s="109">
        <f t="shared" ref="B10:B59" si="0">6+(1/60)*(A10^3)</f>
        <v>6.0166666666666666</v>
      </c>
      <c r="C10" s="110">
        <f>B10-B9</f>
        <v>1.6666666666666607E-2</v>
      </c>
      <c r="D10" s="111">
        <f t="shared" ref="D10:D49" si="1">2*A10</f>
        <v>2</v>
      </c>
      <c r="E10" s="112">
        <f>D10-D9</f>
        <v>2</v>
      </c>
      <c r="F10" s="113">
        <f t="shared" ref="F10:F59" si="2">E10-C10</f>
        <v>1.9833333333333334</v>
      </c>
      <c r="G10" s="114" t="str">
        <f t="shared" ref="G10:G59" si="3">IF(F10&gt;0,"Aumentare",IF(F10&lt;0,"Diminuire","Fermarsi"))</f>
        <v>Aumentare</v>
      </c>
      <c r="H10" s="115">
        <f t="shared" ref="H10:H59" si="4">D10-B10</f>
        <v>-4.0166666666666666</v>
      </c>
      <c r="I10" s="13"/>
      <c r="J10" s="13"/>
      <c r="K10" s="13"/>
      <c r="L10" s="12"/>
      <c r="M10" s="17"/>
      <c r="N10" s="14"/>
      <c r="O10" s="14"/>
      <c r="P10" s="14"/>
      <c r="Q10" s="12"/>
      <c r="R10" s="12"/>
      <c r="S10" s="12"/>
      <c r="T10" s="12"/>
      <c r="U10" s="160"/>
    </row>
    <row r="11" spans="1:21" x14ac:dyDescent="0.25">
      <c r="A11" s="108">
        <v>2</v>
      </c>
      <c r="B11" s="109">
        <f t="shared" si="0"/>
        <v>6.1333333333333337</v>
      </c>
      <c r="C11" s="110">
        <f t="shared" ref="C11:C59" si="5">B11-B10</f>
        <v>0.11666666666666714</v>
      </c>
      <c r="D11" s="111">
        <f t="shared" si="1"/>
        <v>4</v>
      </c>
      <c r="E11" s="112">
        <f t="shared" ref="E11:E59" si="6">D11-D10</f>
        <v>2</v>
      </c>
      <c r="F11" s="113">
        <f t="shared" si="2"/>
        <v>1.8833333333333329</v>
      </c>
      <c r="G11" s="114" t="str">
        <f t="shared" si="3"/>
        <v>Aumentare</v>
      </c>
      <c r="H11" s="115">
        <f t="shared" si="4"/>
        <v>-2.1333333333333337</v>
      </c>
      <c r="I11" s="13"/>
      <c r="J11" s="13"/>
      <c r="K11" s="13"/>
      <c r="L11" s="12"/>
      <c r="M11" s="16"/>
      <c r="N11" s="14"/>
      <c r="O11" s="14"/>
      <c r="P11" s="14"/>
      <c r="Q11" s="12"/>
      <c r="R11" s="12"/>
      <c r="S11" s="12"/>
      <c r="T11" s="12"/>
      <c r="U11" s="160"/>
    </row>
    <row r="12" spans="1:21" x14ac:dyDescent="0.25">
      <c r="A12" s="108">
        <v>3</v>
      </c>
      <c r="B12" s="109">
        <f t="shared" si="0"/>
        <v>6.45</v>
      </c>
      <c r="C12" s="110">
        <f t="shared" si="5"/>
        <v>0.31666666666666643</v>
      </c>
      <c r="D12" s="111">
        <f t="shared" si="1"/>
        <v>6</v>
      </c>
      <c r="E12" s="112">
        <f t="shared" si="6"/>
        <v>2</v>
      </c>
      <c r="F12" s="113">
        <f t="shared" si="2"/>
        <v>1.6833333333333336</v>
      </c>
      <c r="G12" s="114" t="str">
        <f t="shared" si="3"/>
        <v>Aumentare</v>
      </c>
      <c r="H12" s="115">
        <f t="shared" si="4"/>
        <v>-0.45000000000000018</v>
      </c>
      <c r="I12" s="13"/>
      <c r="J12" s="13"/>
      <c r="K12" s="13"/>
      <c r="L12" s="12"/>
      <c r="M12" s="18"/>
      <c r="N12" s="14"/>
      <c r="O12" s="14"/>
      <c r="P12" s="14"/>
      <c r="Q12" s="12"/>
      <c r="R12" s="12"/>
      <c r="S12" s="12"/>
      <c r="T12" s="12"/>
      <c r="U12" s="160"/>
    </row>
    <row r="13" spans="1:21" x14ac:dyDescent="0.25">
      <c r="A13" s="108">
        <v>4</v>
      </c>
      <c r="B13" s="109">
        <f t="shared" si="0"/>
        <v>7.0666666666666664</v>
      </c>
      <c r="C13" s="110">
        <f t="shared" si="5"/>
        <v>0.61666666666666625</v>
      </c>
      <c r="D13" s="111">
        <f t="shared" si="1"/>
        <v>8</v>
      </c>
      <c r="E13" s="112">
        <f t="shared" si="6"/>
        <v>2</v>
      </c>
      <c r="F13" s="113">
        <f t="shared" si="2"/>
        <v>1.3833333333333337</v>
      </c>
      <c r="G13" s="114" t="str">
        <f t="shared" si="3"/>
        <v>Aumentare</v>
      </c>
      <c r="H13" s="115">
        <f t="shared" si="4"/>
        <v>0.93333333333333357</v>
      </c>
      <c r="I13" s="13"/>
      <c r="J13" s="13"/>
      <c r="K13" s="13"/>
      <c r="L13" s="12"/>
      <c r="M13" s="16"/>
      <c r="N13" s="12"/>
      <c r="O13" s="12"/>
      <c r="P13" s="12"/>
      <c r="Q13" s="12"/>
      <c r="R13" s="12"/>
      <c r="S13" s="12"/>
      <c r="T13" s="12"/>
      <c r="U13" s="160"/>
    </row>
    <row r="14" spans="1:21" x14ac:dyDescent="0.25">
      <c r="A14" s="108">
        <v>5</v>
      </c>
      <c r="B14" s="109">
        <f t="shared" si="0"/>
        <v>8.0833333333333339</v>
      </c>
      <c r="C14" s="110">
        <f t="shared" si="5"/>
        <v>1.0166666666666675</v>
      </c>
      <c r="D14" s="111">
        <f t="shared" si="1"/>
        <v>10</v>
      </c>
      <c r="E14" s="112">
        <f t="shared" si="6"/>
        <v>2</v>
      </c>
      <c r="F14" s="113">
        <f t="shared" si="2"/>
        <v>0.9833333333333325</v>
      </c>
      <c r="G14" s="114" t="str">
        <f t="shared" si="3"/>
        <v>Aumentare</v>
      </c>
      <c r="H14" s="115">
        <f t="shared" si="4"/>
        <v>1.9166666666666661</v>
      </c>
      <c r="I14" s="13"/>
      <c r="J14" s="13"/>
      <c r="K14" s="13"/>
      <c r="L14" s="12"/>
      <c r="M14" s="12"/>
      <c r="N14" s="12"/>
      <c r="O14" s="12"/>
      <c r="P14" s="12"/>
      <c r="Q14" s="12"/>
      <c r="R14" s="12"/>
      <c r="S14" s="12"/>
      <c r="T14" s="12"/>
      <c r="U14" s="160"/>
    </row>
    <row r="15" spans="1:21" x14ac:dyDescent="0.25">
      <c r="A15" s="108">
        <v>6</v>
      </c>
      <c r="B15" s="109">
        <f t="shared" si="0"/>
        <v>9.6</v>
      </c>
      <c r="C15" s="110">
        <f t="shared" si="5"/>
        <v>1.5166666666666657</v>
      </c>
      <c r="D15" s="111">
        <f t="shared" si="1"/>
        <v>12</v>
      </c>
      <c r="E15" s="112">
        <f t="shared" si="6"/>
        <v>2</v>
      </c>
      <c r="F15" s="113">
        <f t="shared" si="2"/>
        <v>0.48333333333333428</v>
      </c>
      <c r="G15" s="114" t="str">
        <f t="shared" si="3"/>
        <v>Aumentare</v>
      </c>
      <c r="H15" s="115">
        <f t="shared" si="4"/>
        <v>2.4000000000000004</v>
      </c>
      <c r="I15" s="13"/>
      <c r="J15" s="13"/>
      <c r="K15" s="13"/>
      <c r="L15" s="12"/>
      <c r="M15" s="12"/>
      <c r="N15" s="12"/>
      <c r="O15" s="12"/>
      <c r="P15" s="12"/>
      <c r="Q15" s="12"/>
      <c r="R15" s="12"/>
      <c r="S15" s="12"/>
      <c r="T15" s="12"/>
      <c r="U15" s="160"/>
    </row>
    <row r="16" spans="1:21" x14ac:dyDescent="0.25">
      <c r="A16" s="108">
        <v>7</v>
      </c>
      <c r="B16" s="109">
        <f t="shared" si="0"/>
        <v>11.716666666666667</v>
      </c>
      <c r="C16" s="110">
        <f t="shared" si="5"/>
        <v>2.1166666666666671</v>
      </c>
      <c r="D16" s="111">
        <f t="shared" si="1"/>
        <v>14</v>
      </c>
      <c r="E16" s="112">
        <f t="shared" si="6"/>
        <v>2</v>
      </c>
      <c r="F16" s="113">
        <f t="shared" si="2"/>
        <v>-0.11666666666666714</v>
      </c>
      <c r="G16" s="114" t="str">
        <f t="shared" si="3"/>
        <v>Diminuire</v>
      </c>
      <c r="H16" s="115">
        <f t="shared" si="4"/>
        <v>2.2833333333333332</v>
      </c>
      <c r="I16" s="13"/>
      <c r="J16" s="13"/>
      <c r="K16" s="13"/>
      <c r="L16" s="12"/>
      <c r="M16" s="12"/>
      <c r="N16" s="12"/>
      <c r="O16" s="12"/>
      <c r="P16" s="12"/>
      <c r="Q16" s="12"/>
      <c r="R16" s="12"/>
      <c r="S16" s="12"/>
      <c r="T16" s="12"/>
      <c r="U16" s="160"/>
    </row>
    <row r="17" spans="1:21" x14ac:dyDescent="0.25">
      <c r="A17" s="108">
        <v>8</v>
      </c>
      <c r="B17" s="109">
        <f t="shared" si="0"/>
        <v>14.533333333333333</v>
      </c>
      <c r="C17" s="110">
        <f t="shared" si="5"/>
        <v>2.8166666666666664</v>
      </c>
      <c r="D17" s="111">
        <f t="shared" si="1"/>
        <v>16</v>
      </c>
      <c r="E17" s="112">
        <f t="shared" si="6"/>
        <v>2</v>
      </c>
      <c r="F17" s="113">
        <f t="shared" si="2"/>
        <v>-0.81666666666666643</v>
      </c>
      <c r="G17" s="114" t="str">
        <f t="shared" si="3"/>
        <v>Diminuire</v>
      </c>
      <c r="H17" s="115">
        <f t="shared" si="4"/>
        <v>1.4666666666666668</v>
      </c>
      <c r="I17" s="13"/>
      <c r="J17" s="13"/>
      <c r="K17" s="13"/>
      <c r="L17" s="12"/>
      <c r="M17" s="16"/>
      <c r="N17" s="12"/>
      <c r="O17" s="12"/>
      <c r="P17" s="12"/>
      <c r="Q17" s="12"/>
      <c r="R17" s="12"/>
      <c r="S17" s="12"/>
      <c r="T17" s="12"/>
      <c r="U17" s="160"/>
    </row>
    <row r="18" spans="1:21" x14ac:dyDescent="0.25">
      <c r="A18" s="108">
        <v>9</v>
      </c>
      <c r="B18" s="109">
        <f t="shared" si="0"/>
        <v>18.149999999999999</v>
      </c>
      <c r="C18" s="110">
        <f t="shared" si="5"/>
        <v>3.6166666666666654</v>
      </c>
      <c r="D18" s="111">
        <f t="shared" si="1"/>
        <v>18</v>
      </c>
      <c r="E18" s="112">
        <f t="shared" si="6"/>
        <v>2</v>
      </c>
      <c r="F18" s="113">
        <f t="shared" si="2"/>
        <v>-1.6166666666666654</v>
      </c>
      <c r="G18" s="114" t="str">
        <f t="shared" si="3"/>
        <v>Diminuire</v>
      </c>
      <c r="H18" s="115">
        <f t="shared" si="4"/>
        <v>-0.14999999999999858</v>
      </c>
      <c r="I18" s="13"/>
      <c r="J18" s="13"/>
      <c r="K18" s="13"/>
      <c r="L18" s="12"/>
      <c r="M18" s="12"/>
      <c r="N18" s="12"/>
      <c r="O18" s="12"/>
      <c r="P18" s="12"/>
      <c r="Q18" s="12"/>
      <c r="R18" s="12"/>
      <c r="S18" s="12"/>
      <c r="T18" s="12"/>
      <c r="U18" s="160"/>
    </row>
    <row r="19" spans="1:21" x14ac:dyDescent="0.25">
      <c r="A19" s="108">
        <v>10</v>
      </c>
      <c r="B19" s="109">
        <f t="shared" si="0"/>
        <v>22.666666666666668</v>
      </c>
      <c r="C19" s="110">
        <f t="shared" si="5"/>
        <v>4.5166666666666693</v>
      </c>
      <c r="D19" s="111">
        <f t="shared" si="1"/>
        <v>20</v>
      </c>
      <c r="E19" s="112">
        <f t="shared" si="6"/>
        <v>2</v>
      </c>
      <c r="F19" s="113">
        <f t="shared" si="2"/>
        <v>-2.5166666666666693</v>
      </c>
      <c r="G19" s="114" t="str">
        <f t="shared" si="3"/>
        <v>Diminuire</v>
      </c>
      <c r="H19" s="115">
        <f t="shared" si="4"/>
        <v>-2.6666666666666679</v>
      </c>
      <c r="I19" s="13"/>
      <c r="J19" s="13"/>
      <c r="K19" s="13"/>
      <c r="L19" s="12"/>
      <c r="M19" s="12"/>
      <c r="N19" s="12"/>
      <c r="O19" s="12"/>
      <c r="P19" s="12"/>
      <c r="Q19" s="12"/>
      <c r="R19" s="12"/>
      <c r="S19" s="12"/>
      <c r="T19" s="12"/>
      <c r="U19" s="160"/>
    </row>
    <row r="20" spans="1:21" x14ac:dyDescent="0.25">
      <c r="A20" s="108">
        <v>11</v>
      </c>
      <c r="B20" s="109">
        <f t="shared" si="0"/>
        <v>28.183333333333334</v>
      </c>
      <c r="C20" s="110">
        <f t="shared" si="5"/>
        <v>5.5166666666666657</v>
      </c>
      <c r="D20" s="111">
        <f t="shared" si="1"/>
        <v>22</v>
      </c>
      <c r="E20" s="112">
        <f t="shared" si="6"/>
        <v>2</v>
      </c>
      <c r="F20" s="113">
        <f t="shared" si="2"/>
        <v>-3.5166666666666657</v>
      </c>
      <c r="G20" s="114" t="str">
        <f t="shared" si="3"/>
        <v>Diminuire</v>
      </c>
      <c r="H20" s="115">
        <f t="shared" si="4"/>
        <v>-6.1833333333333336</v>
      </c>
      <c r="I20" s="13"/>
      <c r="J20" s="13"/>
      <c r="K20" s="13"/>
      <c r="L20" s="12"/>
      <c r="M20" s="12"/>
      <c r="N20" s="12"/>
      <c r="O20" s="12"/>
      <c r="P20" s="12"/>
      <c r="Q20" s="12"/>
      <c r="R20" s="12"/>
      <c r="S20" s="12"/>
      <c r="T20" s="12"/>
      <c r="U20" s="160"/>
    </row>
    <row r="21" spans="1:21" x14ac:dyDescent="0.25">
      <c r="A21" s="108">
        <v>12</v>
      </c>
      <c r="B21" s="109">
        <f t="shared" si="0"/>
        <v>34.799999999999997</v>
      </c>
      <c r="C21" s="110">
        <f t="shared" si="5"/>
        <v>6.6166666666666636</v>
      </c>
      <c r="D21" s="111">
        <f t="shared" si="1"/>
        <v>24</v>
      </c>
      <c r="E21" s="112">
        <f t="shared" si="6"/>
        <v>2</v>
      </c>
      <c r="F21" s="113">
        <f t="shared" si="2"/>
        <v>-4.6166666666666636</v>
      </c>
      <c r="G21" s="114" t="str">
        <f t="shared" si="3"/>
        <v>Diminuire</v>
      </c>
      <c r="H21" s="115">
        <f t="shared" si="4"/>
        <v>-10.799999999999997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60"/>
    </row>
    <row r="22" spans="1:21" x14ac:dyDescent="0.25">
      <c r="A22" s="108">
        <v>13</v>
      </c>
      <c r="B22" s="109">
        <f t="shared" si="0"/>
        <v>42.616666666666667</v>
      </c>
      <c r="C22" s="110">
        <f t="shared" si="5"/>
        <v>7.81666666666667</v>
      </c>
      <c r="D22" s="111">
        <f t="shared" si="1"/>
        <v>26</v>
      </c>
      <c r="E22" s="112">
        <f t="shared" si="6"/>
        <v>2</v>
      </c>
      <c r="F22" s="113">
        <f t="shared" si="2"/>
        <v>-5.81666666666667</v>
      </c>
      <c r="G22" s="114" t="str">
        <f t="shared" si="3"/>
        <v>Diminuire</v>
      </c>
      <c r="H22" s="115">
        <f t="shared" si="4"/>
        <v>-16.616666666666667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60"/>
    </row>
    <row r="23" spans="1:21" x14ac:dyDescent="0.25">
      <c r="A23" s="108">
        <v>14</v>
      </c>
      <c r="B23" s="109">
        <f t="shared" si="0"/>
        <v>51.733333333333334</v>
      </c>
      <c r="C23" s="110">
        <f t="shared" si="5"/>
        <v>9.1166666666666671</v>
      </c>
      <c r="D23" s="111">
        <f t="shared" si="1"/>
        <v>28</v>
      </c>
      <c r="E23" s="112">
        <f t="shared" si="6"/>
        <v>2</v>
      </c>
      <c r="F23" s="113">
        <f t="shared" si="2"/>
        <v>-7.1166666666666671</v>
      </c>
      <c r="G23" s="114" t="str">
        <f t="shared" si="3"/>
        <v>Diminuire</v>
      </c>
      <c r="H23" s="115">
        <f t="shared" si="4"/>
        <v>-23.733333333333334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60"/>
    </row>
    <row r="24" spans="1:21" x14ac:dyDescent="0.25">
      <c r="A24" s="108">
        <v>15</v>
      </c>
      <c r="B24" s="109">
        <f t="shared" si="0"/>
        <v>62.25</v>
      </c>
      <c r="C24" s="110">
        <f t="shared" si="5"/>
        <v>10.516666666666666</v>
      </c>
      <c r="D24" s="111">
        <f t="shared" si="1"/>
        <v>30</v>
      </c>
      <c r="E24" s="112">
        <f t="shared" si="6"/>
        <v>2</v>
      </c>
      <c r="F24" s="113">
        <f t="shared" si="2"/>
        <v>-8.5166666666666657</v>
      </c>
      <c r="G24" s="114" t="str">
        <f t="shared" si="3"/>
        <v>Diminuire</v>
      </c>
      <c r="H24" s="115">
        <f t="shared" si="4"/>
        <v>-32.25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60"/>
    </row>
    <row r="25" spans="1:21" x14ac:dyDescent="0.25">
      <c r="A25" s="108">
        <v>16</v>
      </c>
      <c r="B25" s="109">
        <f t="shared" si="0"/>
        <v>74.266666666666666</v>
      </c>
      <c r="C25" s="110">
        <f t="shared" si="5"/>
        <v>12.016666666666666</v>
      </c>
      <c r="D25" s="111">
        <f t="shared" si="1"/>
        <v>32</v>
      </c>
      <c r="E25" s="112">
        <f t="shared" si="6"/>
        <v>2</v>
      </c>
      <c r="F25" s="113">
        <f t="shared" si="2"/>
        <v>-10.016666666666666</v>
      </c>
      <c r="G25" s="114" t="str">
        <f t="shared" si="3"/>
        <v>Diminuire</v>
      </c>
      <c r="H25" s="115">
        <f t="shared" si="4"/>
        <v>-42.266666666666666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60"/>
    </row>
    <row r="26" spans="1:21" x14ac:dyDescent="0.25">
      <c r="A26" s="108">
        <v>17</v>
      </c>
      <c r="B26" s="109">
        <f t="shared" si="0"/>
        <v>87.883333333333326</v>
      </c>
      <c r="C26" s="110">
        <f t="shared" si="5"/>
        <v>13.61666666666666</v>
      </c>
      <c r="D26" s="111">
        <f t="shared" si="1"/>
        <v>34</v>
      </c>
      <c r="E26" s="112">
        <f t="shared" si="6"/>
        <v>2</v>
      </c>
      <c r="F26" s="113">
        <f t="shared" si="2"/>
        <v>-11.61666666666666</v>
      </c>
      <c r="G26" s="114" t="str">
        <f t="shared" si="3"/>
        <v>Diminuire</v>
      </c>
      <c r="H26" s="115">
        <f t="shared" si="4"/>
        <v>-53.883333333333326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60"/>
    </row>
    <row r="27" spans="1:21" x14ac:dyDescent="0.25">
      <c r="A27" s="108">
        <v>18</v>
      </c>
      <c r="B27" s="109">
        <f t="shared" si="0"/>
        <v>103.2</v>
      </c>
      <c r="C27" s="110">
        <f t="shared" si="5"/>
        <v>15.316666666666677</v>
      </c>
      <c r="D27" s="111">
        <f t="shared" si="1"/>
        <v>36</v>
      </c>
      <c r="E27" s="112">
        <f t="shared" si="6"/>
        <v>2</v>
      </c>
      <c r="F27" s="113">
        <f t="shared" si="2"/>
        <v>-13.316666666666677</v>
      </c>
      <c r="G27" s="114" t="str">
        <f t="shared" si="3"/>
        <v>Diminuire</v>
      </c>
      <c r="H27" s="115">
        <f t="shared" si="4"/>
        <v>-67.2</v>
      </c>
      <c r="I27" s="12"/>
      <c r="J27" s="12"/>
      <c r="K27" s="12"/>
      <c r="L27" s="166" t="s">
        <v>77</v>
      </c>
      <c r="M27" s="166"/>
      <c r="N27" s="166"/>
      <c r="O27" s="166"/>
      <c r="P27" s="166"/>
      <c r="Q27" s="166"/>
      <c r="R27" s="12"/>
      <c r="S27" s="12"/>
      <c r="T27" s="12"/>
      <c r="U27" s="160"/>
    </row>
    <row r="28" spans="1:21" x14ac:dyDescent="0.25">
      <c r="A28" s="108">
        <v>19</v>
      </c>
      <c r="B28" s="109">
        <f t="shared" si="0"/>
        <v>120.31666666666666</v>
      </c>
      <c r="C28" s="110">
        <f t="shared" si="5"/>
        <v>17.11666666666666</v>
      </c>
      <c r="D28" s="111">
        <f t="shared" si="1"/>
        <v>38</v>
      </c>
      <c r="E28" s="112">
        <f t="shared" si="6"/>
        <v>2</v>
      </c>
      <c r="F28" s="113">
        <f t="shared" si="2"/>
        <v>-15.11666666666666</v>
      </c>
      <c r="G28" s="114" t="str">
        <f t="shared" si="3"/>
        <v>Diminuire</v>
      </c>
      <c r="H28" s="115">
        <f t="shared" si="4"/>
        <v>-82.316666666666663</v>
      </c>
      <c r="I28" s="12"/>
      <c r="J28" s="12"/>
      <c r="K28" s="12"/>
      <c r="L28" s="167" t="s">
        <v>78</v>
      </c>
      <c r="M28" s="167"/>
      <c r="N28" s="167"/>
      <c r="O28" s="167"/>
      <c r="P28" s="167"/>
      <c r="Q28" s="167"/>
      <c r="R28" s="12"/>
      <c r="S28" s="12"/>
      <c r="T28" s="12"/>
      <c r="U28" s="160"/>
    </row>
    <row r="29" spans="1:21" x14ac:dyDescent="0.25">
      <c r="A29" s="108">
        <v>20</v>
      </c>
      <c r="B29" s="109">
        <f t="shared" si="0"/>
        <v>139.33333333333334</v>
      </c>
      <c r="C29" s="110">
        <f t="shared" si="5"/>
        <v>19.01666666666668</v>
      </c>
      <c r="D29" s="111">
        <f t="shared" si="1"/>
        <v>40</v>
      </c>
      <c r="E29" s="112">
        <f t="shared" si="6"/>
        <v>2</v>
      </c>
      <c r="F29" s="113">
        <f t="shared" si="2"/>
        <v>-17.01666666666668</v>
      </c>
      <c r="G29" s="114" t="str">
        <f t="shared" si="3"/>
        <v>Diminuire</v>
      </c>
      <c r="H29" s="115">
        <f t="shared" si="4"/>
        <v>-99.333333333333343</v>
      </c>
      <c r="I29" s="12"/>
      <c r="J29" s="12"/>
      <c r="K29" s="12"/>
      <c r="L29" s="167"/>
      <c r="M29" s="167"/>
      <c r="N29" s="167"/>
      <c r="O29" s="167"/>
      <c r="P29" s="167"/>
      <c r="Q29" s="167"/>
      <c r="R29" s="12"/>
      <c r="S29" s="12"/>
      <c r="T29" s="12"/>
      <c r="U29" s="160"/>
    </row>
    <row r="30" spans="1:21" x14ac:dyDescent="0.25">
      <c r="A30" s="108">
        <v>21</v>
      </c>
      <c r="B30" s="109">
        <f t="shared" si="0"/>
        <v>160.35</v>
      </c>
      <c r="C30" s="110">
        <f t="shared" si="5"/>
        <v>21.016666666666652</v>
      </c>
      <c r="D30" s="111">
        <f t="shared" si="1"/>
        <v>42</v>
      </c>
      <c r="E30" s="112">
        <f t="shared" si="6"/>
        <v>2</v>
      </c>
      <c r="F30" s="113">
        <f t="shared" si="2"/>
        <v>-19.016666666666652</v>
      </c>
      <c r="G30" s="114" t="str">
        <f t="shared" si="3"/>
        <v>Diminuire</v>
      </c>
      <c r="H30" s="115">
        <f t="shared" si="4"/>
        <v>-118.35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60"/>
    </row>
    <row r="31" spans="1:21" x14ac:dyDescent="0.25">
      <c r="A31" s="108">
        <v>22</v>
      </c>
      <c r="B31" s="109">
        <f t="shared" si="0"/>
        <v>183.46666666666667</v>
      </c>
      <c r="C31" s="110">
        <f t="shared" si="5"/>
        <v>23.116666666666674</v>
      </c>
      <c r="D31" s="111">
        <f t="shared" si="1"/>
        <v>44</v>
      </c>
      <c r="E31" s="112">
        <f t="shared" si="6"/>
        <v>2</v>
      </c>
      <c r="F31" s="113">
        <f t="shared" si="2"/>
        <v>-21.116666666666674</v>
      </c>
      <c r="G31" s="114" t="str">
        <f t="shared" si="3"/>
        <v>Diminuire</v>
      </c>
      <c r="H31" s="115">
        <f t="shared" si="4"/>
        <v>-139.46666666666667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60"/>
    </row>
    <row r="32" spans="1:21" x14ac:dyDescent="0.25">
      <c r="A32" s="108">
        <v>23</v>
      </c>
      <c r="B32" s="109">
        <f t="shared" si="0"/>
        <v>208.78333333333333</v>
      </c>
      <c r="C32" s="110">
        <f t="shared" si="5"/>
        <v>25.316666666666663</v>
      </c>
      <c r="D32" s="111">
        <f t="shared" si="1"/>
        <v>46</v>
      </c>
      <c r="E32" s="112">
        <f t="shared" si="6"/>
        <v>2</v>
      </c>
      <c r="F32" s="113">
        <f t="shared" si="2"/>
        <v>-23.316666666666663</v>
      </c>
      <c r="G32" s="114" t="str">
        <f t="shared" si="3"/>
        <v>Diminuire</v>
      </c>
      <c r="H32" s="115">
        <f t="shared" si="4"/>
        <v>-162.78333333333333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60"/>
    </row>
    <row r="33" spans="1:21" x14ac:dyDescent="0.25">
      <c r="A33" s="108">
        <v>24</v>
      </c>
      <c r="B33" s="109">
        <f t="shared" si="0"/>
        <v>236.4</v>
      </c>
      <c r="C33" s="110">
        <f t="shared" si="5"/>
        <v>27.616666666666674</v>
      </c>
      <c r="D33" s="111">
        <f t="shared" si="1"/>
        <v>48</v>
      </c>
      <c r="E33" s="112">
        <f t="shared" si="6"/>
        <v>2</v>
      </c>
      <c r="F33" s="113">
        <f t="shared" si="2"/>
        <v>-25.616666666666674</v>
      </c>
      <c r="G33" s="114" t="str">
        <f t="shared" si="3"/>
        <v>Diminuire</v>
      </c>
      <c r="H33" s="115">
        <f t="shared" si="4"/>
        <v>-188.4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60"/>
    </row>
    <row r="34" spans="1:21" x14ac:dyDescent="0.25">
      <c r="A34" s="108">
        <v>25</v>
      </c>
      <c r="B34" s="109">
        <f t="shared" si="0"/>
        <v>266.41666666666669</v>
      </c>
      <c r="C34" s="110">
        <f t="shared" si="5"/>
        <v>30.01666666666668</v>
      </c>
      <c r="D34" s="111">
        <f t="shared" si="1"/>
        <v>50</v>
      </c>
      <c r="E34" s="112">
        <f t="shared" si="6"/>
        <v>2</v>
      </c>
      <c r="F34" s="113">
        <f t="shared" si="2"/>
        <v>-28.01666666666668</v>
      </c>
      <c r="G34" s="114" t="str">
        <f t="shared" si="3"/>
        <v>Diminuire</v>
      </c>
      <c r="H34" s="115">
        <f t="shared" si="4"/>
        <v>-216.41666666666669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60"/>
    </row>
    <row r="35" spans="1:21" x14ac:dyDescent="0.25">
      <c r="A35" s="108">
        <v>26</v>
      </c>
      <c r="B35" s="109">
        <f t="shared" si="0"/>
        <v>298.93333333333334</v>
      </c>
      <c r="C35" s="110">
        <f t="shared" si="5"/>
        <v>32.516666666666652</v>
      </c>
      <c r="D35" s="111">
        <f t="shared" si="1"/>
        <v>52</v>
      </c>
      <c r="E35" s="112">
        <f t="shared" si="6"/>
        <v>2</v>
      </c>
      <c r="F35" s="113">
        <f t="shared" si="2"/>
        <v>-30.516666666666652</v>
      </c>
      <c r="G35" s="114" t="str">
        <f t="shared" si="3"/>
        <v>Diminuire</v>
      </c>
      <c r="H35" s="115">
        <f t="shared" si="4"/>
        <v>-246.93333333333334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60"/>
    </row>
    <row r="36" spans="1:21" x14ac:dyDescent="0.25">
      <c r="A36" s="108">
        <v>27</v>
      </c>
      <c r="B36" s="109">
        <f t="shared" si="0"/>
        <v>334.05</v>
      </c>
      <c r="C36" s="110">
        <f t="shared" si="5"/>
        <v>35.116666666666674</v>
      </c>
      <c r="D36" s="111">
        <f t="shared" si="1"/>
        <v>54</v>
      </c>
      <c r="E36" s="112">
        <f t="shared" si="6"/>
        <v>2</v>
      </c>
      <c r="F36" s="113">
        <f t="shared" si="2"/>
        <v>-33.116666666666674</v>
      </c>
      <c r="G36" s="114" t="str">
        <f t="shared" si="3"/>
        <v>Diminuire</v>
      </c>
      <c r="H36" s="115">
        <f t="shared" si="4"/>
        <v>-280.05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60"/>
    </row>
    <row r="37" spans="1:21" x14ac:dyDescent="0.25">
      <c r="A37" s="108">
        <v>28</v>
      </c>
      <c r="B37" s="109">
        <f t="shared" si="0"/>
        <v>371.86666666666667</v>
      </c>
      <c r="C37" s="110">
        <f t="shared" si="5"/>
        <v>37.816666666666663</v>
      </c>
      <c r="D37" s="111">
        <f t="shared" si="1"/>
        <v>56</v>
      </c>
      <c r="E37" s="112">
        <f t="shared" si="6"/>
        <v>2</v>
      </c>
      <c r="F37" s="113">
        <f t="shared" si="2"/>
        <v>-35.816666666666663</v>
      </c>
      <c r="G37" s="114" t="str">
        <f t="shared" si="3"/>
        <v>Diminuire</v>
      </c>
      <c r="H37" s="115">
        <f t="shared" si="4"/>
        <v>-315.86666666666667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60"/>
    </row>
    <row r="38" spans="1:21" x14ac:dyDescent="0.25">
      <c r="A38" s="108">
        <v>29</v>
      </c>
      <c r="B38" s="109">
        <f t="shared" si="0"/>
        <v>412.48333333333335</v>
      </c>
      <c r="C38" s="110">
        <f t="shared" si="5"/>
        <v>40.616666666666674</v>
      </c>
      <c r="D38" s="111">
        <f t="shared" si="1"/>
        <v>58</v>
      </c>
      <c r="E38" s="112">
        <f t="shared" si="6"/>
        <v>2</v>
      </c>
      <c r="F38" s="113">
        <f t="shared" si="2"/>
        <v>-38.616666666666674</v>
      </c>
      <c r="G38" s="114" t="str">
        <f t="shared" si="3"/>
        <v>Diminuire</v>
      </c>
      <c r="H38" s="115">
        <f t="shared" si="4"/>
        <v>-354.48333333333335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60"/>
    </row>
    <row r="39" spans="1:21" x14ac:dyDescent="0.25">
      <c r="A39" s="108">
        <v>30</v>
      </c>
      <c r="B39" s="109">
        <f t="shared" si="0"/>
        <v>456</v>
      </c>
      <c r="C39" s="110">
        <f t="shared" si="5"/>
        <v>43.516666666666652</v>
      </c>
      <c r="D39" s="111">
        <f t="shared" si="1"/>
        <v>60</v>
      </c>
      <c r="E39" s="112">
        <f t="shared" si="6"/>
        <v>2</v>
      </c>
      <c r="F39" s="113">
        <f t="shared" si="2"/>
        <v>-41.516666666666652</v>
      </c>
      <c r="G39" s="114" t="str">
        <f t="shared" si="3"/>
        <v>Diminuire</v>
      </c>
      <c r="H39" s="115">
        <f t="shared" si="4"/>
        <v>-396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60"/>
    </row>
    <row r="40" spans="1:21" x14ac:dyDescent="0.25">
      <c r="A40" s="108">
        <v>31</v>
      </c>
      <c r="B40" s="109">
        <f t="shared" si="0"/>
        <v>502.51666666666665</v>
      </c>
      <c r="C40" s="110">
        <f t="shared" si="5"/>
        <v>46.516666666666652</v>
      </c>
      <c r="D40" s="111">
        <f t="shared" si="1"/>
        <v>62</v>
      </c>
      <c r="E40" s="112">
        <f t="shared" si="6"/>
        <v>2</v>
      </c>
      <c r="F40" s="113">
        <f t="shared" si="2"/>
        <v>-44.516666666666652</v>
      </c>
      <c r="G40" s="114" t="str">
        <f t="shared" si="3"/>
        <v>Diminuire</v>
      </c>
      <c r="H40" s="115">
        <f t="shared" si="4"/>
        <v>-440.51666666666665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60"/>
    </row>
    <row r="41" spans="1:21" x14ac:dyDescent="0.25">
      <c r="A41" s="108">
        <v>32</v>
      </c>
      <c r="B41" s="109">
        <f t="shared" si="0"/>
        <v>552.13333333333333</v>
      </c>
      <c r="C41" s="110">
        <f t="shared" si="5"/>
        <v>49.616666666666674</v>
      </c>
      <c r="D41" s="111">
        <f t="shared" si="1"/>
        <v>64</v>
      </c>
      <c r="E41" s="112">
        <f t="shared" si="6"/>
        <v>2</v>
      </c>
      <c r="F41" s="113">
        <f t="shared" si="2"/>
        <v>-47.616666666666674</v>
      </c>
      <c r="G41" s="114" t="str">
        <f t="shared" si="3"/>
        <v>Diminuire</v>
      </c>
      <c r="H41" s="115">
        <f t="shared" si="4"/>
        <v>-488.13333333333333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60"/>
    </row>
    <row r="42" spans="1:21" x14ac:dyDescent="0.25">
      <c r="A42" s="108">
        <v>33</v>
      </c>
      <c r="B42" s="109">
        <f t="shared" si="0"/>
        <v>604.95000000000005</v>
      </c>
      <c r="C42" s="110">
        <f t="shared" si="5"/>
        <v>52.81666666666672</v>
      </c>
      <c r="D42" s="111">
        <f t="shared" si="1"/>
        <v>66</v>
      </c>
      <c r="E42" s="112">
        <f t="shared" si="6"/>
        <v>2</v>
      </c>
      <c r="F42" s="113">
        <f t="shared" si="2"/>
        <v>-50.81666666666672</v>
      </c>
      <c r="G42" s="114" t="str">
        <f t="shared" si="3"/>
        <v>Diminuire</v>
      </c>
      <c r="H42" s="115">
        <f t="shared" si="4"/>
        <v>-538.95000000000005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60"/>
    </row>
    <row r="43" spans="1:21" x14ac:dyDescent="0.25">
      <c r="A43" s="108">
        <v>34</v>
      </c>
      <c r="B43" s="109">
        <f t="shared" si="0"/>
        <v>661.06666666666661</v>
      </c>
      <c r="C43" s="110">
        <f t="shared" si="5"/>
        <v>56.116666666666561</v>
      </c>
      <c r="D43" s="111">
        <f t="shared" si="1"/>
        <v>68</v>
      </c>
      <c r="E43" s="112">
        <f t="shared" si="6"/>
        <v>2</v>
      </c>
      <c r="F43" s="113">
        <f t="shared" si="2"/>
        <v>-54.116666666666561</v>
      </c>
      <c r="G43" s="114" t="str">
        <f t="shared" si="3"/>
        <v>Diminuire</v>
      </c>
      <c r="H43" s="115">
        <f t="shared" si="4"/>
        <v>-593.06666666666661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60"/>
    </row>
    <row r="44" spans="1:21" x14ac:dyDescent="0.25">
      <c r="A44" s="108">
        <v>35</v>
      </c>
      <c r="B44" s="109">
        <f t="shared" si="0"/>
        <v>720.58333333333337</v>
      </c>
      <c r="C44" s="110">
        <f t="shared" si="5"/>
        <v>59.516666666666765</v>
      </c>
      <c r="D44" s="111">
        <f t="shared" si="1"/>
        <v>70</v>
      </c>
      <c r="E44" s="112">
        <f t="shared" si="6"/>
        <v>2</v>
      </c>
      <c r="F44" s="113">
        <f t="shared" si="2"/>
        <v>-57.516666666666765</v>
      </c>
      <c r="G44" s="114" t="str">
        <f t="shared" si="3"/>
        <v>Diminuire</v>
      </c>
      <c r="H44" s="115">
        <f t="shared" si="4"/>
        <v>-650.58333333333337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60"/>
    </row>
    <row r="45" spans="1:21" x14ac:dyDescent="0.25">
      <c r="A45" s="108">
        <v>36</v>
      </c>
      <c r="B45" s="109">
        <f t="shared" si="0"/>
        <v>783.6</v>
      </c>
      <c r="C45" s="110">
        <f t="shared" si="5"/>
        <v>63.016666666666652</v>
      </c>
      <c r="D45" s="111">
        <f t="shared" si="1"/>
        <v>72</v>
      </c>
      <c r="E45" s="112">
        <f t="shared" si="6"/>
        <v>2</v>
      </c>
      <c r="F45" s="113">
        <f t="shared" si="2"/>
        <v>-61.016666666666652</v>
      </c>
      <c r="G45" s="114" t="str">
        <f t="shared" si="3"/>
        <v>Diminuire</v>
      </c>
      <c r="H45" s="115">
        <f t="shared" si="4"/>
        <v>-711.6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60"/>
    </row>
    <row r="46" spans="1:21" x14ac:dyDescent="0.25">
      <c r="A46" s="108">
        <v>37</v>
      </c>
      <c r="B46" s="109">
        <f t="shared" si="0"/>
        <v>850.2166666666667</v>
      </c>
      <c r="C46" s="110">
        <f t="shared" si="5"/>
        <v>66.616666666666674</v>
      </c>
      <c r="D46" s="111">
        <f t="shared" si="1"/>
        <v>74</v>
      </c>
      <c r="E46" s="112">
        <f t="shared" si="6"/>
        <v>2</v>
      </c>
      <c r="F46" s="113">
        <f t="shared" si="2"/>
        <v>-64.616666666666674</v>
      </c>
      <c r="G46" s="114" t="str">
        <f t="shared" si="3"/>
        <v>Diminuire</v>
      </c>
      <c r="H46" s="115">
        <f t="shared" si="4"/>
        <v>-776.2166666666667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60"/>
    </row>
    <row r="47" spans="1:21" x14ac:dyDescent="0.25">
      <c r="A47" s="108">
        <v>38</v>
      </c>
      <c r="B47" s="109">
        <f t="shared" si="0"/>
        <v>920.5333333333333</v>
      </c>
      <c r="C47" s="110">
        <f t="shared" si="5"/>
        <v>70.316666666666606</v>
      </c>
      <c r="D47" s="111">
        <f t="shared" si="1"/>
        <v>76</v>
      </c>
      <c r="E47" s="112">
        <f t="shared" si="6"/>
        <v>2</v>
      </c>
      <c r="F47" s="113">
        <f t="shared" si="2"/>
        <v>-68.316666666666606</v>
      </c>
      <c r="G47" s="114" t="str">
        <f t="shared" si="3"/>
        <v>Diminuire</v>
      </c>
      <c r="H47" s="115">
        <f t="shared" si="4"/>
        <v>-844.5333333333333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60"/>
    </row>
    <row r="48" spans="1:21" x14ac:dyDescent="0.25">
      <c r="A48" s="108">
        <v>39</v>
      </c>
      <c r="B48" s="109">
        <f t="shared" si="0"/>
        <v>994.65</v>
      </c>
      <c r="C48" s="110">
        <f t="shared" si="5"/>
        <v>74.116666666666674</v>
      </c>
      <c r="D48" s="111">
        <f t="shared" si="1"/>
        <v>78</v>
      </c>
      <c r="E48" s="112">
        <f t="shared" si="6"/>
        <v>2</v>
      </c>
      <c r="F48" s="113">
        <f t="shared" si="2"/>
        <v>-72.116666666666674</v>
      </c>
      <c r="G48" s="114" t="str">
        <f t="shared" si="3"/>
        <v>Diminuire</v>
      </c>
      <c r="H48" s="115">
        <f t="shared" si="4"/>
        <v>-916.65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60"/>
    </row>
    <row r="49" spans="1:21" x14ac:dyDescent="0.25">
      <c r="A49" s="108">
        <v>40</v>
      </c>
      <c r="B49" s="109">
        <f t="shared" si="0"/>
        <v>1072.6666666666667</v>
      </c>
      <c r="C49" s="110">
        <f t="shared" si="5"/>
        <v>78.016666666666765</v>
      </c>
      <c r="D49" s="111">
        <f t="shared" si="1"/>
        <v>80</v>
      </c>
      <c r="E49" s="112">
        <f t="shared" si="6"/>
        <v>2</v>
      </c>
      <c r="F49" s="113">
        <f t="shared" si="2"/>
        <v>-76.016666666666765</v>
      </c>
      <c r="G49" s="114" t="str">
        <f t="shared" si="3"/>
        <v>Diminuire</v>
      </c>
      <c r="H49" s="115">
        <f t="shared" si="4"/>
        <v>-992.66666666666674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60"/>
    </row>
    <row r="50" spans="1:21" x14ac:dyDescent="0.25">
      <c r="A50" s="108">
        <v>41</v>
      </c>
      <c r="B50" s="109">
        <f t="shared" si="0"/>
        <v>1154.6833333333334</v>
      </c>
      <c r="C50" s="110">
        <f t="shared" si="5"/>
        <v>82.016666666666652</v>
      </c>
      <c r="D50" s="111">
        <f t="shared" ref="D50:D59" si="7">2*A50</f>
        <v>82</v>
      </c>
      <c r="E50" s="112">
        <f t="shared" si="6"/>
        <v>2</v>
      </c>
      <c r="F50" s="113">
        <f t="shared" si="2"/>
        <v>-80.016666666666652</v>
      </c>
      <c r="G50" s="114" t="str">
        <f t="shared" si="3"/>
        <v>Diminuire</v>
      </c>
      <c r="H50" s="115">
        <f t="shared" si="4"/>
        <v>-1072.6833333333334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60"/>
    </row>
    <row r="51" spans="1:21" x14ac:dyDescent="0.25">
      <c r="A51" s="108">
        <v>42</v>
      </c>
      <c r="B51" s="109">
        <f t="shared" si="0"/>
        <v>1240.8</v>
      </c>
      <c r="C51" s="110">
        <f t="shared" si="5"/>
        <v>86.116666666666561</v>
      </c>
      <c r="D51" s="111">
        <f t="shared" si="7"/>
        <v>84</v>
      </c>
      <c r="E51" s="112">
        <f t="shared" si="6"/>
        <v>2</v>
      </c>
      <c r="F51" s="113">
        <f t="shared" si="2"/>
        <v>-84.116666666666561</v>
      </c>
      <c r="G51" s="114" t="str">
        <f t="shared" si="3"/>
        <v>Diminuire</v>
      </c>
      <c r="H51" s="115">
        <f t="shared" si="4"/>
        <v>-1156.8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60"/>
    </row>
    <row r="52" spans="1:21" x14ac:dyDescent="0.25">
      <c r="A52" s="108">
        <v>43</v>
      </c>
      <c r="B52" s="109">
        <f t="shared" si="0"/>
        <v>1331.1166666666666</v>
      </c>
      <c r="C52" s="110">
        <f t="shared" si="5"/>
        <v>90.316666666666606</v>
      </c>
      <c r="D52" s="111">
        <f t="shared" si="7"/>
        <v>86</v>
      </c>
      <c r="E52" s="112">
        <f t="shared" si="6"/>
        <v>2</v>
      </c>
      <c r="F52" s="113">
        <f t="shared" si="2"/>
        <v>-88.316666666666606</v>
      </c>
      <c r="G52" s="114" t="str">
        <f t="shared" si="3"/>
        <v>Diminuire</v>
      </c>
      <c r="H52" s="115">
        <f t="shared" si="4"/>
        <v>-1245.1166666666666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60"/>
    </row>
    <row r="53" spans="1:21" x14ac:dyDescent="0.25">
      <c r="A53" s="108">
        <v>44</v>
      </c>
      <c r="B53" s="109">
        <f t="shared" si="0"/>
        <v>1425.7333333333333</v>
      </c>
      <c r="C53" s="110">
        <f t="shared" si="5"/>
        <v>94.616666666666788</v>
      </c>
      <c r="D53" s="111">
        <f t="shared" si="7"/>
        <v>88</v>
      </c>
      <c r="E53" s="112">
        <f t="shared" si="6"/>
        <v>2</v>
      </c>
      <c r="F53" s="113">
        <f t="shared" si="2"/>
        <v>-92.616666666666788</v>
      </c>
      <c r="G53" s="114" t="str">
        <f t="shared" si="3"/>
        <v>Diminuire</v>
      </c>
      <c r="H53" s="115">
        <f t="shared" si="4"/>
        <v>-1337.7333333333333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60"/>
    </row>
    <row r="54" spans="1:21" x14ac:dyDescent="0.25">
      <c r="A54" s="108">
        <v>45</v>
      </c>
      <c r="B54" s="109">
        <f t="shared" si="0"/>
        <v>1524.75</v>
      </c>
      <c r="C54" s="110">
        <f t="shared" si="5"/>
        <v>99.016666666666652</v>
      </c>
      <c r="D54" s="111">
        <f t="shared" si="7"/>
        <v>90</v>
      </c>
      <c r="E54" s="112">
        <f t="shared" si="6"/>
        <v>2</v>
      </c>
      <c r="F54" s="113">
        <f t="shared" si="2"/>
        <v>-97.016666666666652</v>
      </c>
      <c r="G54" s="114" t="str">
        <f t="shared" si="3"/>
        <v>Diminuire</v>
      </c>
      <c r="H54" s="115">
        <f t="shared" si="4"/>
        <v>-1434.75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60"/>
    </row>
    <row r="55" spans="1:21" x14ac:dyDescent="0.25">
      <c r="A55" s="108">
        <v>46</v>
      </c>
      <c r="B55" s="109">
        <f t="shared" si="0"/>
        <v>1628.2666666666667</v>
      </c>
      <c r="C55" s="110">
        <f t="shared" si="5"/>
        <v>103.51666666666665</v>
      </c>
      <c r="D55" s="111">
        <f t="shared" si="7"/>
        <v>92</v>
      </c>
      <c r="E55" s="112">
        <f t="shared" si="6"/>
        <v>2</v>
      </c>
      <c r="F55" s="113">
        <f t="shared" si="2"/>
        <v>-101.51666666666665</v>
      </c>
      <c r="G55" s="114" t="str">
        <f t="shared" si="3"/>
        <v>Diminuire</v>
      </c>
      <c r="H55" s="115">
        <f t="shared" si="4"/>
        <v>-1536.2666666666667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60"/>
    </row>
    <row r="56" spans="1:21" x14ac:dyDescent="0.25">
      <c r="A56" s="108">
        <v>47</v>
      </c>
      <c r="B56" s="109">
        <f t="shared" si="0"/>
        <v>1736.3833333333332</v>
      </c>
      <c r="C56" s="110">
        <f t="shared" si="5"/>
        <v>108.11666666666656</v>
      </c>
      <c r="D56" s="111">
        <f t="shared" si="7"/>
        <v>94</v>
      </c>
      <c r="E56" s="112">
        <f t="shared" si="6"/>
        <v>2</v>
      </c>
      <c r="F56" s="113">
        <f t="shared" si="2"/>
        <v>-106.11666666666656</v>
      </c>
      <c r="G56" s="114" t="str">
        <f t="shared" si="3"/>
        <v>Diminuire</v>
      </c>
      <c r="H56" s="115">
        <f t="shared" si="4"/>
        <v>-1642.3833333333332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60"/>
    </row>
    <row r="57" spans="1:21" x14ac:dyDescent="0.25">
      <c r="A57" s="108">
        <v>48</v>
      </c>
      <c r="B57" s="109">
        <f t="shared" si="0"/>
        <v>1849.2</v>
      </c>
      <c r="C57" s="110">
        <f t="shared" si="5"/>
        <v>112.81666666666683</v>
      </c>
      <c r="D57" s="111">
        <f t="shared" si="7"/>
        <v>96</v>
      </c>
      <c r="E57" s="112">
        <f t="shared" si="6"/>
        <v>2</v>
      </c>
      <c r="F57" s="113">
        <f t="shared" si="2"/>
        <v>-110.81666666666683</v>
      </c>
      <c r="G57" s="114" t="str">
        <f t="shared" si="3"/>
        <v>Diminuire</v>
      </c>
      <c r="H57" s="115">
        <f t="shared" si="4"/>
        <v>-1753.2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60"/>
    </row>
    <row r="58" spans="1:21" x14ac:dyDescent="0.25">
      <c r="A58" s="108">
        <v>49</v>
      </c>
      <c r="B58" s="109">
        <f t="shared" si="0"/>
        <v>1966.8166666666666</v>
      </c>
      <c r="C58" s="110">
        <f t="shared" si="5"/>
        <v>117.61666666666656</v>
      </c>
      <c r="D58" s="111">
        <f t="shared" si="7"/>
        <v>98</v>
      </c>
      <c r="E58" s="112">
        <f t="shared" si="6"/>
        <v>2</v>
      </c>
      <c r="F58" s="113">
        <f t="shared" si="2"/>
        <v>-115.61666666666656</v>
      </c>
      <c r="G58" s="114" t="str">
        <f t="shared" si="3"/>
        <v>Diminuire</v>
      </c>
      <c r="H58" s="115">
        <f t="shared" si="4"/>
        <v>-1868.8166666666666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60"/>
    </row>
    <row r="59" spans="1:21" ht="15.75" thickBot="1" x14ac:dyDescent="0.3">
      <c r="A59" s="116">
        <v>50</v>
      </c>
      <c r="B59" s="117">
        <f t="shared" si="0"/>
        <v>2089.3333333333335</v>
      </c>
      <c r="C59" s="118">
        <f t="shared" si="5"/>
        <v>122.51666666666688</v>
      </c>
      <c r="D59" s="119">
        <f t="shared" si="7"/>
        <v>100</v>
      </c>
      <c r="E59" s="120">
        <f t="shared" si="6"/>
        <v>2</v>
      </c>
      <c r="F59" s="121">
        <f t="shared" si="2"/>
        <v>-120.51666666666688</v>
      </c>
      <c r="G59" s="122" t="str">
        <f t="shared" si="3"/>
        <v>Diminuire</v>
      </c>
      <c r="H59" s="123">
        <f t="shared" si="4"/>
        <v>-1989.3333333333335</v>
      </c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9"/>
    </row>
    <row r="60" spans="1:21" ht="15.75" thickTop="1" x14ac:dyDescent="0.25"/>
  </sheetData>
  <mergeCells count="14">
    <mergeCell ref="A1:U1"/>
    <mergeCell ref="L2:P2"/>
    <mergeCell ref="N3:P3"/>
    <mergeCell ref="L27:Q27"/>
    <mergeCell ref="L28:Q29"/>
    <mergeCell ref="N9:P9"/>
    <mergeCell ref="N10:P10"/>
    <mergeCell ref="N12:P12"/>
    <mergeCell ref="N5:P5"/>
    <mergeCell ref="N11:P11"/>
    <mergeCell ref="N4:P4"/>
    <mergeCell ref="L6:P6"/>
    <mergeCell ref="N7:P7"/>
    <mergeCell ref="N8:P8"/>
  </mergeCells>
  <pageMargins left="0.7" right="0.7" top="0.75" bottom="0.75" header="0.3" footer="0.3"/>
  <pageSetup paperSize="9" orientation="portrait" r:id="rId1"/>
  <ignoredErrors>
    <ignoredError sqref="D5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workbookViewId="0">
      <selection activeCell="T18" sqref="T18"/>
    </sheetView>
  </sheetViews>
  <sheetFormatPr defaultRowHeight="15" x14ac:dyDescent="0.25"/>
  <cols>
    <col min="1" max="1" width="10.7109375" style="2" customWidth="1"/>
    <col min="2" max="2" width="12" style="2" customWidth="1"/>
    <col min="3" max="7" width="9.42578125" style="2" customWidth="1"/>
    <col min="8" max="8" width="12.7109375" style="2" customWidth="1"/>
    <col min="9" max="11" width="9.140625" style="2"/>
    <col min="12" max="12" width="16.42578125" style="2" bestFit="1" customWidth="1"/>
    <col min="13" max="13" width="12" style="2" customWidth="1"/>
    <col min="14" max="16384" width="9.140625" style="2"/>
  </cols>
  <sheetData>
    <row r="1" spans="1:21" ht="20.25" thickTop="1" thickBot="1" x14ac:dyDescent="0.3">
      <c r="A1" s="155" t="s">
        <v>79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7"/>
      <c r="M1" s="157"/>
      <c r="N1" s="157"/>
      <c r="O1" s="157"/>
      <c r="P1" s="191"/>
      <c r="Q1" s="1"/>
      <c r="R1" s="1"/>
      <c r="S1" s="1"/>
      <c r="T1" s="1"/>
      <c r="U1" s="1"/>
    </row>
    <row r="2" spans="1:21" ht="16.5" thickTop="1" thickBot="1" x14ac:dyDescent="0.3">
      <c r="A2" s="159" t="s">
        <v>0</v>
      </c>
      <c r="B2" s="29" t="s">
        <v>1</v>
      </c>
      <c r="C2" s="30"/>
      <c r="D2" s="12"/>
      <c r="E2" s="12"/>
      <c r="F2" s="12"/>
      <c r="G2" s="12"/>
      <c r="H2" s="12"/>
      <c r="I2" s="12"/>
      <c r="J2" s="12"/>
      <c r="K2" s="12"/>
      <c r="L2" s="186" t="s">
        <v>5</v>
      </c>
      <c r="M2" s="187"/>
      <c r="N2" s="187"/>
      <c r="O2" s="187"/>
      <c r="P2" s="188"/>
    </row>
    <row r="3" spans="1:21" ht="15.75" thickBot="1" x14ac:dyDescent="0.3">
      <c r="A3" s="161" t="s">
        <v>2</v>
      </c>
      <c r="B3" s="31" t="s">
        <v>3</v>
      </c>
      <c r="C3" s="32"/>
      <c r="D3" s="12"/>
      <c r="E3" s="12"/>
      <c r="F3" s="12"/>
      <c r="G3" s="12"/>
      <c r="H3" s="12"/>
      <c r="I3" s="12"/>
      <c r="J3" s="12"/>
      <c r="K3" s="12"/>
      <c r="L3" s="99" t="s">
        <v>9</v>
      </c>
      <c r="M3" s="189" t="s">
        <v>10</v>
      </c>
      <c r="N3" s="189"/>
      <c r="O3" s="189"/>
      <c r="P3" s="190"/>
    </row>
    <row r="4" spans="1:21" ht="15.75" thickBot="1" x14ac:dyDescent="0.3">
      <c r="A4" s="162" t="s">
        <v>4</v>
      </c>
      <c r="B4" s="33">
        <v>45729</v>
      </c>
      <c r="C4" s="34"/>
      <c r="D4" s="12"/>
      <c r="E4" s="12"/>
      <c r="F4" s="12"/>
      <c r="G4" s="12"/>
      <c r="H4" s="12"/>
      <c r="I4" s="12"/>
      <c r="J4" s="12"/>
      <c r="K4" s="12"/>
      <c r="L4" s="228">
        <v>-70000</v>
      </c>
      <c r="M4" s="229" t="s">
        <v>81</v>
      </c>
      <c r="N4" s="229"/>
      <c r="O4" s="229"/>
      <c r="P4" s="230"/>
    </row>
    <row r="5" spans="1:21" x14ac:dyDescent="0.25">
      <c r="A5" s="163"/>
      <c r="B5" s="12"/>
      <c r="C5" s="12"/>
      <c r="D5" s="12"/>
      <c r="E5" s="12"/>
      <c r="F5" s="12"/>
      <c r="G5" s="12"/>
      <c r="H5" s="12"/>
      <c r="I5" s="12"/>
      <c r="J5" s="12"/>
      <c r="K5" s="12"/>
      <c r="L5" s="231">
        <v>30000</v>
      </c>
      <c r="M5" s="232" t="s">
        <v>82</v>
      </c>
      <c r="N5" s="232"/>
      <c r="O5" s="232"/>
      <c r="P5" s="233"/>
    </row>
    <row r="6" spans="1:21" ht="15" customHeight="1" thickBot="1" x14ac:dyDescent="0.3">
      <c r="A6" s="163"/>
      <c r="B6" s="12"/>
      <c r="C6" s="12"/>
      <c r="D6" s="12"/>
      <c r="E6" s="13"/>
      <c r="F6" s="13"/>
      <c r="G6" s="13"/>
      <c r="H6" s="15"/>
      <c r="I6" s="13"/>
      <c r="J6" s="13"/>
      <c r="K6" s="13"/>
      <c r="L6" s="234">
        <v>6</v>
      </c>
      <c r="M6" s="232" t="s">
        <v>83</v>
      </c>
      <c r="N6" s="232"/>
      <c r="O6" s="232"/>
      <c r="P6" s="233"/>
      <c r="Q6" s="95"/>
      <c r="R6" s="95"/>
      <c r="S6" s="95"/>
      <c r="T6" s="95"/>
      <c r="U6" s="95"/>
    </row>
    <row r="7" spans="1:21" ht="16.5" thickTop="1" thickBot="1" x14ac:dyDescent="0.3">
      <c r="A7" s="176" t="s">
        <v>86</v>
      </c>
      <c r="B7" s="180">
        <v>1</v>
      </c>
      <c r="C7" s="181">
        <v>2</v>
      </c>
      <c r="D7" s="181">
        <v>3</v>
      </c>
      <c r="E7" s="181">
        <v>4</v>
      </c>
      <c r="F7" s="181">
        <v>5</v>
      </c>
      <c r="G7" s="182">
        <v>6</v>
      </c>
      <c r="H7" s="15"/>
      <c r="I7" s="13"/>
      <c r="J7" s="13"/>
      <c r="K7" s="13"/>
      <c r="L7" s="235">
        <v>0.2</v>
      </c>
      <c r="M7" s="236" t="s">
        <v>84</v>
      </c>
      <c r="N7" s="236"/>
      <c r="O7" s="236"/>
      <c r="P7" s="237"/>
      <c r="Q7" s="95"/>
      <c r="R7" s="95"/>
      <c r="S7" s="95"/>
      <c r="T7" s="95"/>
      <c r="U7" s="95"/>
    </row>
    <row r="8" spans="1:21" ht="15.75" thickBot="1" x14ac:dyDescent="0.3">
      <c r="A8" s="177" t="s">
        <v>85</v>
      </c>
      <c r="B8" s="170">
        <f>$L$4</f>
        <v>-70000</v>
      </c>
      <c r="C8" s="171">
        <f>$L$5</f>
        <v>30000</v>
      </c>
      <c r="D8" s="171">
        <f t="shared" ref="D8:G8" si="0">$L$5</f>
        <v>30000</v>
      </c>
      <c r="E8" s="171">
        <f t="shared" si="0"/>
        <v>30000</v>
      </c>
      <c r="F8" s="171">
        <f t="shared" si="0"/>
        <v>30000</v>
      </c>
      <c r="G8" s="172">
        <f t="shared" si="0"/>
        <v>30000</v>
      </c>
      <c r="H8" s="15"/>
      <c r="I8" s="13"/>
      <c r="J8" s="13"/>
      <c r="K8" s="13"/>
      <c r="L8" s="215" t="s">
        <v>26</v>
      </c>
      <c r="M8" s="216"/>
      <c r="N8" s="216"/>
      <c r="O8" s="216"/>
      <c r="P8" s="217"/>
    </row>
    <row r="9" spans="1:21" ht="15.75" thickBot="1" x14ac:dyDescent="0.3">
      <c r="A9" s="177" t="s">
        <v>49</v>
      </c>
      <c r="B9" s="170">
        <f>$B$8</f>
        <v>-70000</v>
      </c>
      <c r="C9" s="171">
        <f>B9+C8</f>
        <v>-40000</v>
      </c>
      <c r="D9" s="171">
        <f t="shared" ref="D9:G9" si="1">C9+D8</f>
        <v>-10000</v>
      </c>
      <c r="E9" s="171">
        <f t="shared" si="1"/>
        <v>20000</v>
      </c>
      <c r="F9" s="171">
        <f t="shared" si="1"/>
        <v>50000</v>
      </c>
      <c r="G9" s="172">
        <f t="shared" si="1"/>
        <v>80000</v>
      </c>
      <c r="H9" s="192"/>
      <c r="I9" s="13"/>
      <c r="J9" s="13"/>
      <c r="K9" s="13"/>
      <c r="L9" s="99" t="s">
        <v>9</v>
      </c>
      <c r="M9" s="189" t="s">
        <v>10</v>
      </c>
      <c r="N9" s="189"/>
      <c r="O9" s="189"/>
      <c r="P9" s="190"/>
    </row>
    <row r="10" spans="1:21" x14ac:dyDescent="0.25">
      <c r="A10" s="178"/>
      <c r="B10" s="183" t="s">
        <v>92</v>
      </c>
      <c r="C10" s="184"/>
      <c r="D10" s="184"/>
      <c r="E10" s="184"/>
      <c r="F10" s="184"/>
      <c r="G10" s="185"/>
      <c r="H10" s="192"/>
      <c r="I10" s="13"/>
      <c r="J10" s="13"/>
      <c r="K10" s="13"/>
      <c r="L10" s="221">
        <f>NPV($L$7,C8:G8)</f>
        <v>89718.364197530886</v>
      </c>
      <c r="M10" s="222" t="s">
        <v>87</v>
      </c>
      <c r="N10" s="222"/>
      <c r="O10" s="222"/>
      <c r="P10" s="223"/>
    </row>
    <row r="11" spans="1:21" ht="15.75" thickBot="1" x14ac:dyDescent="0.3">
      <c r="A11" s="179"/>
      <c r="B11" s="173">
        <v>1</v>
      </c>
      <c r="C11" s="173">
        <v>1</v>
      </c>
      <c r="D11" s="173">
        <v>1</v>
      </c>
      <c r="E11" s="174">
        <f>E9/E8</f>
        <v>0.66666666666666663</v>
      </c>
      <c r="F11" s="173">
        <v>0</v>
      </c>
      <c r="G11" s="175">
        <v>0</v>
      </c>
      <c r="H11" s="192"/>
      <c r="I11" s="13"/>
      <c r="J11" s="13"/>
      <c r="K11" s="13"/>
      <c r="L11" s="224">
        <f>IRR(B8:G8)</f>
        <v>0.32272532658880682</v>
      </c>
      <c r="M11" s="225" t="s">
        <v>88</v>
      </c>
      <c r="N11" s="225"/>
      <c r="O11" s="225"/>
      <c r="P11" s="226"/>
    </row>
    <row r="12" spans="1:21" ht="16.5" thickTop="1" thickBot="1" x14ac:dyDescent="0.3">
      <c r="A12" s="193"/>
      <c r="B12" s="194"/>
      <c r="C12" s="195"/>
      <c r="D12" s="196"/>
      <c r="E12" s="197"/>
      <c r="F12" s="198"/>
      <c r="G12" s="199"/>
      <c r="H12" s="192"/>
      <c r="I12" s="13"/>
      <c r="J12" s="13"/>
      <c r="K12" s="13"/>
      <c r="L12" s="227" t="str">
        <f>CONCATENATE(ROUND(SUM(B11:G11),3), " anni")</f>
        <v>3,667 anni</v>
      </c>
      <c r="M12" s="240" t="s">
        <v>90</v>
      </c>
      <c r="N12" s="241"/>
      <c r="O12" s="238" t="s">
        <v>91</v>
      </c>
      <c r="P12" s="239"/>
    </row>
    <row r="13" spans="1:21" ht="15.75" thickBot="1" x14ac:dyDescent="0.3">
      <c r="A13" s="200"/>
      <c r="B13" s="194"/>
      <c r="C13" s="195"/>
      <c r="D13" s="196"/>
      <c r="E13" s="197"/>
      <c r="F13" s="198"/>
      <c r="G13" s="199"/>
      <c r="H13" s="192"/>
      <c r="I13" s="13"/>
      <c r="J13" s="13"/>
      <c r="K13" s="13"/>
      <c r="L13" s="218" t="s">
        <v>77</v>
      </c>
      <c r="M13" s="219"/>
      <c r="N13" s="219"/>
      <c r="O13" s="219"/>
      <c r="P13" s="220"/>
    </row>
    <row r="14" spans="1:21" x14ac:dyDescent="0.25">
      <c r="A14" s="200"/>
      <c r="B14" s="194"/>
      <c r="C14" s="195"/>
      <c r="D14" s="196"/>
      <c r="E14" s="197"/>
      <c r="F14" s="198"/>
      <c r="G14" s="199"/>
      <c r="H14" s="192"/>
      <c r="I14" s="13"/>
      <c r="J14" s="13"/>
      <c r="K14" s="13"/>
      <c r="L14" s="213" t="s">
        <v>89</v>
      </c>
      <c r="M14" s="167"/>
      <c r="N14" s="167"/>
      <c r="O14" s="167"/>
      <c r="P14" s="201"/>
    </row>
    <row r="15" spans="1:21" x14ac:dyDescent="0.25">
      <c r="A15" s="200"/>
      <c r="B15" s="194"/>
      <c r="C15" s="195"/>
      <c r="D15" s="196"/>
      <c r="E15" s="197"/>
      <c r="F15" s="198"/>
      <c r="G15" s="199"/>
      <c r="H15" s="192"/>
      <c r="I15" s="13"/>
      <c r="J15" s="13"/>
      <c r="K15" s="13"/>
      <c r="L15" s="213"/>
      <c r="M15" s="167"/>
      <c r="N15" s="167"/>
      <c r="O15" s="167"/>
      <c r="P15" s="201"/>
    </row>
    <row r="16" spans="1:21" ht="15.75" thickBot="1" x14ac:dyDescent="0.3">
      <c r="A16" s="202"/>
      <c r="B16" s="203"/>
      <c r="C16" s="204"/>
      <c r="D16" s="205"/>
      <c r="E16" s="206"/>
      <c r="F16" s="207"/>
      <c r="G16" s="208"/>
      <c r="H16" s="209"/>
      <c r="I16" s="210"/>
      <c r="J16" s="210"/>
      <c r="K16" s="210"/>
      <c r="L16" s="214"/>
      <c r="M16" s="211"/>
      <c r="N16" s="211"/>
      <c r="O16" s="211"/>
      <c r="P16" s="212"/>
    </row>
    <row r="17" spans="1:17" ht="15.75" thickTop="1" x14ac:dyDescent="0.25">
      <c r="A17" s="3"/>
      <c r="B17" s="4"/>
      <c r="C17" s="5"/>
      <c r="D17" s="6"/>
      <c r="E17" s="8"/>
      <c r="F17" s="11"/>
      <c r="G17" s="3"/>
      <c r="H17" s="7"/>
      <c r="I17" s="1"/>
      <c r="J17" s="1"/>
      <c r="K17" s="1"/>
    </row>
    <row r="18" spans="1:17" x14ac:dyDescent="0.25">
      <c r="A18" s="3"/>
      <c r="B18" s="4"/>
      <c r="C18" s="5"/>
      <c r="D18" s="6"/>
      <c r="E18" s="8"/>
      <c r="F18" s="11"/>
      <c r="G18" s="3"/>
      <c r="H18" s="7"/>
      <c r="I18" s="1"/>
      <c r="J18" s="1"/>
      <c r="K18" s="1"/>
    </row>
    <row r="19" spans="1:17" x14ac:dyDescent="0.25">
      <c r="A19" s="3"/>
      <c r="B19" s="4"/>
      <c r="C19" s="5"/>
      <c r="D19" s="6"/>
      <c r="E19" s="8"/>
      <c r="F19" s="11"/>
      <c r="G19" s="3"/>
      <c r="H19" s="7"/>
      <c r="I19" s="1"/>
      <c r="J19" s="1"/>
      <c r="K19" s="1"/>
    </row>
    <row r="20" spans="1:17" x14ac:dyDescent="0.25">
      <c r="A20" s="3"/>
      <c r="B20" s="4"/>
      <c r="C20" s="5"/>
      <c r="D20" s="6"/>
      <c r="E20" s="8"/>
      <c r="F20" s="11"/>
      <c r="G20" s="3"/>
      <c r="H20" s="7"/>
      <c r="I20" s="1"/>
      <c r="J20" s="1"/>
      <c r="K20" s="1"/>
    </row>
    <row r="21" spans="1:17" x14ac:dyDescent="0.25">
      <c r="A21" s="3"/>
      <c r="B21" s="4"/>
      <c r="C21" s="5"/>
      <c r="D21" s="6"/>
      <c r="E21" s="8"/>
      <c r="F21" s="11"/>
      <c r="G21" s="3"/>
      <c r="H21" s="7"/>
    </row>
    <row r="22" spans="1:17" x14ac:dyDescent="0.25">
      <c r="A22" s="3"/>
      <c r="B22" s="4"/>
      <c r="C22" s="5"/>
      <c r="D22" s="6"/>
      <c r="E22" s="8"/>
      <c r="F22" s="11"/>
      <c r="G22" s="3"/>
      <c r="H22" s="7"/>
    </row>
    <row r="23" spans="1:17" x14ac:dyDescent="0.25">
      <c r="A23" s="3"/>
      <c r="B23" s="4"/>
      <c r="C23" s="5"/>
      <c r="D23" s="6"/>
      <c r="E23" s="8"/>
      <c r="F23" s="11"/>
      <c r="G23" s="3"/>
      <c r="H23" s="7"/>
    </row>
    <row r="24" spans="1:17" x14ac:dyDescent="0.25">
      <c r="A24" s="3"/>
      <c r="B24" s="4"/>
      <c r="C24" s="5"/>
      <c r="D24" s="6"/>
      <c r="E24" s="8"/>
      <c r="F24" s="11"/>
      <c r="G24" s="3"/>
      <c r="H24" s="7"/>
    </row>
    <row r="25" spans="1:17" x14ac:dyDescent="0.25">
      <c r="A25" s="3"/>
      <c r="B25" s="4"/>
      <c r="C25" s="5"/>
      <c r="D25" s="6"/>
      <c r="E25" s="8"/>
      <c r="F25" s="11"/>
      <c r="G25" s="3"/>
      <c r="H25" s="7"/>
    </row>
    <row r="26" spans="1:17" x14ac:dyDescent="0.25">
      <c r="A26" s="3"/>
      <c r="B26" s="4"/>
      <c r="C26" s="5"/>
      <c r="D26" s="6"/>
      <c r="E26" s="8"/>
      <c r="F26" s="11"/>
      <c r="G26" s="3"/>
      <c r="H26" s="7"/>
    </row>
    <row r="27" spans="1:17" x14ac:dyDescent="0.25">
      <c r="A27" s="3"/>
      <c r="B27" s="4"/>
      <c r="C27" s="5"/>
      <c r="D27" s="6"/>
      <c r="E27" s="8"/>
      <c r="F27" s="11"/>
      <c r="G27" s="3"/>
      <c r="H27" s="7"/>
      <c r="L27" s="9"/>
      <c r="M27" s="9"/>
      <c r="N27" s="9"/>
      <c r="O27" s="9"/>
      <c r="P27" s="9"/>
      <c r="Q27" s="9"/>
    </row>
    <row r="28" spans="1:17" x14ac:dyDescent="0.25">
      <c r="A28" s="3"/>
      <c r="B28" s="4"/>
      <c r="C28" s="5"/>
      <c r="D28" s="6"/>
      <c r="E28" s="8"/>
      <c r="F28" s="11"/>
      <c r="G28" s="3"/>
      <c r="H28" s="7"/>
      <c r="L28" s="10"/>
      <c r="M28" s="10"/>
      <c r="N28" s="10"/>
      <c r="O28" s="10"/>
      <c r="P28" s="10"/>
      <c r="Q28" s="10"/>
    </row>
    <row r="29" spans="1:17" x14ac:dyDescent="0.25">
      <c r="A29" s="3"/>
      <c r="B29" s="4"/>
      <c r="C29" s="5"/>
      <c r="D29" s="6"/>
      <c r="E29" s="8"/>
      <c r="F29" s="11"/>
      <c r="G29" s="3"/>
      <c r="H29" s="7"/>
      <c r="L29" s="10"/>
      <c r="M29" s="10"/>
      <c r="N29" s="10"/>
      <c r="O29" s="10"/>
      <c r="P29" s="10"/>
      <c r="Q29" s="10"/>
    </row>
    <row r="30" spans="1:17" x14ac:dyDescent="0.25">
      <c r="A30" s="3"/>
      <c r="B30" s="4"/>
      <c r="C30" s="5"/>
      <c r="D30" s="6"/>
      <c r="E30" s="8"/>
      <c r="F30" s="11"/>
      <c r="G30" s="3"/>
      <c r="H30" s="7"/>
    </row>
    <row r="31" spans="1:17" x14ac:dyDescent="0.25">
      <c r="A31" s="3"/>
      <c r="B31" s="4"/>
      <c r="C31" s="5"/>
      <c r="D31" s="6"/>
      <c r="E31" s="8"/>
      <c r="F31" s="11"/>
      <c r="G31" s="3"/>
      <c r="H31" s="7"/>
    </row>
    <row r="32" spans="1:17" x14ac:dyDescent="0.25">
      <c r="A32" s="3"/>
      <c r="B32" s="4"/>
      <c r="C32" s="5"/>
      <c r="D32" s="6"/>
      <c r="E32" s="8"/>
      <c r="F32" s="11"/>
      <c r="G32" s="3"/>
      <c r="H32" s="7"/>
    </row>
    <row r="33" spans="1:8" x14ac:dyDescent="0.25">
      <c r="A33" s="3"/>
      <c r="B33" s="4"/>
      <c r="C33" s="5"/>
      <c r="D33" s="6"/>
      <c r="E33" s="8"/>
      <c r="F33" s="11"/>
      <c r="G33" s="3"/>
      <c r="H33" s="7"/>
    </row>
    <row r="34" spans="1:8" x14ac:dyDescent="0.25">
      <c r="A34" s="3"/>
      <c r="B34" s="4"/>
      <c r="C34" s="5"/>
      <c r="D34" s="6"/>
      <c r="E34" s="8"/>
      <c r="F34" s="11"/>
      <c r="G34" s="3"/>
      <c r="H34" s="7"/>
    </row>
    <row r="35" spans="1:8" x14ac:dyDescent="0.25">
      <c r="A35" s="3"/>
      <c r="B35" s="4"/>
      <c r="C35" s="5"/>
      <c r="D35" s="6"/>
      <c r="E35" s="8"/>
      <c r="F35" s="11"/>
      <c r="G35" s="3"/>
      <c r="H35" s="7"/>
    </row>
    <row r="36" spans="1:8" x14ac:dyDescent="0.25">
      <c r="A36" s="3"/>
      <c r="B36" s="4"/>
      <c r="C36" s="5"/>
      <c r="D36" s="6"/>
      <c r="E36" s="8"/>
      <c r="F36" s="11"/>
      <c r="G36" s="3"/>
      <c r="H36" s="7"/>
    </row>
    <row r="37" spans="1:8" x14ac:dyDescent="0.25">
      <c r="A37" s="3"/>
      <c r="B37" s="4"/>
      <c r="C37" s="5"/>
      <c r="D37" s="6"/>
      <c r="E37" s="8"/>
      <c r="F37" s="11"/>
      <c r="G37" s="3"/>
      <c r="H37" s="7"/>
    </row>
    <row r="38" spans="1:8" x14ac:dyDescent="0.25">
      <c r="A38" s="3"/>
      <c r="B38" s="4"/>
      <c r="C38" s="5"/>
      <c r="D38" s="6"/>
      <c r="E38" s="8"/>
      <c r="F38" s="11"/>
      <c r="G38" s="3"/>
      <c r="H38" s="7"/>
    </row>
    <row r="39" spans="1:8" x14ac:dyDescent="0.25">
      <c r="A39" s="3"/>
      <c r="B39" s="4"/>
      <c r="C39" s="5"/>
      <c r="D39" s="6"/>
      <c r="E39" s="8"/>
      <c r="F39" s="11"/>
      <c r="G39" s="3"/>
      <c r="H39" s="7"/>
    </row>
    <row r="40" spans="1:8" x14ac:dyDescent="0.25">
      <c r="A40" s="3"/>
      <c r="B40" s="4"/>
      <c r="C40" s="5"/>
      <c r="D40" s="6"/>
      <c r="E40" s="8"/>
      <c r="F40" s="11"/>
      <c r="G40" s="3"/>
      <c r="H40" s="7"/>
    </row>
    <row r="41" spans="1:8" x14ac:dyDescent="0.25">
      <c r="A41" s="3"/>
      <c r="B41" s="4"/>
      <c r="C41" s="5"/>
      <c r="D41" s="6"/>
      <c r="E41" s="8"/>
      <c r="F41" s="11"/>
      <c r="G41" s="3"/>
      <c r="H41" s="7"/>
    </row>
    <row r="42" spans="1:8" x14ac:dyDescent="0.25">
      <c r="A42" s="3"/>
      <c r="B42" s="4"/>
      <c r="C42" s="5"/>
      <c r="D42" s="6"/>
      <c r="E42" s="8"/>
      <c r="F42" s="11"/>
      <c r="G42" s="3"/>
      <c r="H42" s="7"/>
    </row>
    <row r="43" spans="1:8" x14ac:dyDescent="0.25">
      <c r="A43" s="3"/>
      <c r="B43" s="4"/>
      <c r="C43" s="5"/>
      <c r="D43" s="6"/>
      <c r="E43" s="8"/>
      <c r="F43" s="11"/>
      <c r="G43" s="3"/>
      <c r="H43" s="7"/>
    </row>
    <row r="44" spans="1:8" x14ac:dyDescent="0.25">
      <c r="A44" s="3"/>
      <c r="B44" s="4"/>
      <c r="C44" s="5"/>
      <c r="D44" s="6"/>
      <c r="E44" s="8"/>
      <c r="F44" s="11"/>
      <c r="G44" s="3"/>
      <c r="H44" s="7"/>
    </row>
    <row r="45" spans="1:8" x14ac:dyDescent="0.25">
      <c r="A45" s="3"/>
      <c r="B45" s="4"/>
      <c r="C45" s="5"/>
      <c r="D45" s="6"/>
      <c r="E45" s="8"/>
      <c r="F45" s="11"/>
      <c r="G45" s="3"/>
      <c r="H45" s="7"/>
    </row>
    <row r="46" spans="1:8" x14ac:dyDescent="0.25">
      <c r="A46" s="3"/>
      <c r="B46" s="4"/>
      <c r="C46" s="5"/>
      <c r="D46" s="6"/>
      <c r="E46" s="8"/>
      <c r="F46" s="11"/>
      <c r="G46" s="3"/>
      <c r="H46" s="7"/>
    </row>
    <row r="47" spans="1:8" x14ac:dyDescent="0.25">
      <c r="A47" s="3"/>
      <c r="B47" s="4"/>
      <c r="C47" s="5"/>
      <c r="D47" s="6"/>
      <c r="E47" s="8"/>
      <c r="F47" s="11"/>
      <c r="G47" s="3"/>
      <c r="H47" s="7"/>
    </row>
    <row r="48" spans="1:8" x14ac:dyDescent="0.25">
      <c r="A48" s="3"/>
      <c r="B48" s="4"/>
      <c r="C48" s="5"/>
      <c r="D48" s="6"/>
      <c r="E48" s="8"/>
      <c r="F48" s="11"/>
      <c r="G48" s="3"/>
      <c r="H48" s="7"/>
    </row>
    <row r="49" spans="1:8" x14ac:dyDescent="0.25">
      <c r="A49" s="3"/>
      <c r="B49" s="4"/>
      <c r="C49" s="5"/>
      <c r="D49" s="6"/>
      <c r="E49" s="8"/>
      <c r="F49" s="11"/>
      <c r="G49" s="3"/>
      <c r="H49" s="7"/>
    </row>
    <row r="50" spans="1:8" x14ac:dyDescent="0.25">
      <c r="A50" s="3"/>
      <c r="B50" s="4"/>
      <c r="C50" s="5"/>
      <c r="D50" s="6"/>
      <c r="E50" s="8"/>
      <c r="F50" s="11"/>
      <c r="G50" s="3"/>
      <c r="H50" s="7"/>
    </row>
    <row r="51" spans="1:8" x14ac:dyDescent="0.25">
      <c r="A51" s="3"/>
      <c r="B51" s="4"/>
      <c r="C51" s="5"/>
      <c r="D51" s="6"/>
      <c r="E51" s="8"/>
      <c r="F51" s="11"/>
      <c r="G51" s="3"/>
      <c r="H51" s="7"/>
    </row>
    <row r="52" spans="1:8" x14ac:dyDescent="0.25">
      <c r="A52" s="3"/>
      <c r="B52" s="4"/>
      <c r="C52" s="5"/>
      <c r="D52" s="6"/>
      <c r="E52" s="8"/>
      <c r="F52" s="11"/>
      <c r="G52" s="3"/>
      <c r="H52" s="7"/>
    </row>
    <row r="53" spans="1:8" x14ac:dyDescent="0.25">
      <c r="A53" s="3"/>
      <c r="B53" s="4"/>
      <c r="C53" s="5"/>
      <c r="D53" s="6"/>
      <c r="E53" s="8"/>
      <c r="F53" s="11"/>
      <c r="G53" s="3"/>
      <c r="H53" s="7"/>
    </row>
    <row r="54" spans="1:8" x14ac:dyDescent="0.25">
      <c r="A54" s="3"/>
      <c r="B54" s="4"/>
      <c r="C54" s="5"/>
      <c r="D54" s="6"/>
      <c r="E54" s="8"/>
      <c r="F54" s="11"/>
      <c r="G54" s="3"/>
      <c r="H54" s="7"/>
    </row>
    <row r="55" spans="1:8" x14ac:dyDescent="0.25">
      <c r="A55" s="3"/>
      <c r="B55" s="4"/>
      <c r="C55" s="5"/>
      <c r="D55" s="6"/>
      <c r="E55" s="8"/>
      <c r="F55" s="11"/>
      <c r="G55" s="3"/>
      <c r="H55" s="7"/>
    </row>
    <row r="56" spans="1:8" x14ac:dyDescent="0.25">
      <c r="A56" s="3"/>
      <c r="B56" s="4"/>
      <c r="C56" s="5"/>
      <c r="D56" s="6"/>
      <c r="E56" s="8"/>
      <c r="F56" s="11"/>
      <c r="G56" s="3"/>
      <c r="H56" s="7"/>
    </row>
    <row r="57" spans="1:8" x14ac:dyDescent="0.25">
      <c r="A57" s="3"/>
      <c r="B57" s="4"/>
      <c r="C57" s="5"/>
      <c r="D57" s="6"/>
      <c r="E57" s="8"/>
      <c r="F57" s="11"/>
      <c r="G57" s="3"/>
      <c r="H57" s="7"/>
    </row>
    <row r="58" spans="1:8" x14ac:dyDescent="0.25">
      <c r="A58" s="3"/>
      <c r="B58" s="4"/>
      <c r="C58" s="5"/>
      <c r="D58" s="6"/>
      <c r="E58" s="8"/>
      <c r="F58" s="11"/>
      <c r="G58" s="3"/>
      <c r="H58" s="7"/>
    </row>
    <row r="59" spans="1:8" x14ac:dyDescent="0.25">
      <c r="A59" s="3"/>
      <c r="B59" s="4"/>
      <c r="C59" s="5"/>
      <c r="D59" s="6"/>
      <c r="E59" s="8"/>
      <c r="F59" s="11"/>
      <c r="G59" s="3"/>
      <c r="H59" s="7"/>
    </row>
  </sheetData>
  <mergeCells count="18">
    <mergeCell ref="M12:N12"/>
    <mergeCell ref="O12:P12"/>
    <mergeCell ref="B10:G10"/>
    <mergeCell ref="A1:P1"/>
    <mergeCell ref="M6:P6"/>
    <mergeCell ref="M7:P7"/>
    <mergeCell ref="L8:P8"/>
    <mergeCell ref="M9:P9"/>
    <mergeCell ref="L13:P13"/>
    <mergeCell ref="L14:P16"/>
    <mergeCell ref="M10:P10"/>
    <mergeCell ref="M11:P11"/>
    <mergeCell ref="M3:P3"/>
    <mergeCell ref="M4:P4"/>
    <mergeCell ref="M5:P5"/>
    <mergeCell ref="L27:Q27"/>
    <mergeCell ref="L28:Q29"/>
    <mergeCell ref="L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BEP</vt:lpstr>
      <vt:lpstr>Costi e Ricavi</vt:lpstr>
      <vt:lpstr>Analisi Investimento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Ancora Giovanni</dc:creator>
  <cp:lastModifiedBy>Ancora Giovanni</cp:lastModifiedBy>
  <dcterms:created xsi:type="dcterms:W3CDTF">2025-03-13T07:17:56Z</dcterms:created>
  <dcterms:modified xsi:type="dcterms:W3CDTF">2025-03-13T08:50:54Z</dcterms:modified>
</cp:coreProperties>
</file>