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y\Documents\"/>
    </mc:Choice>
  </mc:AlternateContent>
  <xr:revisionPtr revIDLastSave="0" documentId="8_{C8020CF9-E6B8-4C71-9D39-75BDE112C18D}" xr6:coauthVersionLast="47" xr6:coauthVersionMax="47" xr10:uidLastSave="{00000000-0000-0000-0000-000000000000}"/>
  <bookViews>
    <workbookView xWindow="-120" yWindow="-120" windowWidth="19440" windowHeight="10440" xr2:uid="{E0FD694C-9323-42A7-B3AA-A19C2D1631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F9" i="1"/>
  <c r="O7" i="1"/>
  <c r="O3" i="1"/>
  <c r="O4" i="1"/>
  <c r="O5" i="1"/>
  <c r="O6" i="1"/>
  <c r="O2" i="1"/>
  <c r="N3" i="1"/>
  <c r="N4" i="1"/>
  <c r="N5" i="1"/>
  <c r="N6" i="1"/>
  <c r="N2" i="1"/>
  <c r="M3" i="1"/>
  <c r="M4" i="1"/>
  <c r="M5" i="1"/>
  <c r="M6" i="1"/>
  <c r="M2" i="1"/>
  <c r="E2" i="1"/>
  <c r="J2" i="1"/>
  <c r="I2" i="1"/>
  <c r="J6" i="1"/>
  <c r="K6" i="1" s="1"/>
  <c r="J3" i="1"/>
  <c r="J4" i="1"/>
  <c r="K4" i="1" s="1"/>
  <c r="J5" i="1"/>
  <c r="I3" i="1"/>
  <c r="I4" i="1"/>
  <c r="I5" i="1"/>
  <c r="I6" i="1"/>
  <c r="E3" i="1"/>
  <c r="E4" i="1"/>
  <c r="E5" i="1"/>
  <c r="E6" i="1"/>
  <c r="K5" i="1" l="1"/>
  <c r="P6" i="1"/>
  <c r="P4" i="1"/>
  <c r="K3" i="1"/>
  <c r="P3" i="1" s="1"/>
  <c r="K2" i="1"/>
  <c r="P2" i="1" s="1"/>
  <c r="P5" i="1"/>
  <c r="G9" i="1"/>
  <c r="H9" i="1" l="1"/>
  <c r="F12" i="1" s="1"/>
</calcChain>
</file>

<file path=xl/sharedStrings.xml><?xml version="1.0" encoding="utf-8"?>
<sst xmlns="http://schemas.openxmlformats.org/spreadsheetml/2006/main" count="28" uniqueCount="28">
  <si>
    <t>COMPONENTE</t>
  </si>
  <si>
    <t>FRACCION MOLAR %</t>
  </si>
  <si>
    <t>DENSIDAD kg/cm3</t>
  </si>
  <si>
    <t>acetona</t>
  </si>
  <si>
    <t>cloroformo</t>
  </si>
  <si>
    <t>etilbenceno</t>
  </si>
  <si>
    <t>benceno</t>
  </si>
  <si>
    <t>tolueno</t>
  </si>
  <si>
    <t>TEMPERATURA °F</t>
  </si>
  <si>
    <t>T(K)</t>
  </si>
  <si>
    <t>PM</t>
  </si>
  <si>
    <t>Tr</t>
  </si>
  <si>
    <t>m</t>
  </si>
  <si>
    <t>alfa</t>
  </si>
  <si>
    <t>factor acentrico omega</t>
  </si>
  <si>
    <t>bi</t>
  </si>
  <si>
    <t>ai</t>
  </si>
  <si>
    <t>R(gases) atm*L/K*mol</t>
  </si>
  <si>
    <t>Tc (K)</t>
  </si>
  <si>
    <t>Pc (atm)</t>
  </si>
  <si>
    <t>Xi/Pmi</t>
  </si>
  <si>
    <t>PMmezcla</t>
  </si>
  <si>
    <t>bmezc</t>
  </si>
  <si>
    <t>a*alfa mezc</t>
  </si>
  <si>
    <t>(a*alfa )i</t>
  </si>
  <si>
    <t>Vmolar (L/mol)</t>
  </si>
  <si>
    <t>Pmezcla</t>
  </si>
  <si>
    <t>MODELO DE PENG-ROBINSON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</si>
</sst>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5B24-E254-497C-98F8-E2A82B5502C7}">
  <dimension ref="A1:P15"/>
  <sheetViews>
    <sheetView tabSelected="1" workbookViewId="0">
      <selection activeCell="D15" sqref="D15"/>
    </sheetView>
  </sheetViews>
  <sheetFormatPr baseColWidth="10" defaultRowHeight="15" x14ac:dyDescent="0.25"/>
  <cols>
    <col min="1" max="1" width="13.7109375" customWidth="1"/>
    <col min="2" max="2" width="16.140625" customWidth="1"/>
    <col min="3" max="3" width="18.42578125" customWidth="1"/>
    <col min="4" max="4" width="18" customWidth="1"/>
    <col min="12" max="12" width="20.85546875" customWidth="1"/>
  </cols>
  <sheetData>
    <row r="1" spans="1:16" x14ac:dyDescent="0.25">
      <c r="A1" t="s">
        <v>0</v>
      </c>
      <c r="B1" t="s">
        <v>8</v>
      </c>
      <c r="C1" t="s">
        <v>1</v>
      </c>
      <c r="D1" t="s">
        <v>2</v>
      </c>
      <c r="E1" t="s">
        <v>9</v>
      </c>
      <c r="F1" t="s">
        <v>10</v>
      </c>
      <c r="G1" t="s">
        <v>18</v>
      </c>
      <c r="H1" t="s">
        <v>19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20</v>
      </c>
      <c r="P1" t="s">
        <v>24</v>
      </c>
    </row>
    <row r="2" spans="1:16" x14ac:dyDescent="0.25">
      <c r="A2" t="s">
        <v>3</v>
      </c>
      <c r="B2">
        <v>144</v>
      </c>
      <c r="C2">
        <v>0.15</v>
      </c>
      <c r="D2">
        <v>250.3</v>
      </c>
      <c r="E2">
        <f>(5/9*(B2-32)+273.15)</f>
        <v>335.37222222222221</v>
      </c>
      <c r="F2">
        <v>58.08</v>
      </c>
      <c r="I2" t="e">
        <f>E2/H2</f>
        <v>#DIV/0!</v>
      </c>
      <c r="J2">
        <f>0.37464+(1.54226*L2)-(0.26992*L2*L2)</f>
        <v>0.37463999999999997</v>
      </c>
      <c r="K2" t="e">
        <f>POWER((1+(J2-(SQRT(I2)))),2)</f>
        <v>#DIV/0!</v>
      </c>
      <c r="M2" t="e">
        <f>(0.0778*$A$12*G2)/H2</f>
        <v>#DIV/0!</v>
      </c>
      <c r="N2" t="e">
        <f>(0.45724*POWER(($A$12*G2),2))/H2</f>
        <v>#DIV/0!</v>
      </c>
      <c r="O2">
        <f>C2/F2</f>
        <v>2.5826446280991736E-3</v>
      </c>
      <c r="P2" t="e">
        <f>N2*K2</f>
        <v>#DIV/0!</v>
      </c>
    </row>
    <row r="3" spans="1:16" x14ac:dyDescent="0.25">
      <c r="A3" t="s">
        <v>4</v>
      </c>
      <c r="B3">
        <v>144</v>
      </c>
      <c r="C3">
        <v>0.1</v>
      </c>
      <c r="D3">
        <v>250.3</v>
      </c>
      <c r="E3">
        <f t="shared" ref="E3:E6" si="0">(5/9*(B3-32)+273.15)</f>
        <v>335.37222222222221</v>
      </c>
      <c r="F3">
        <v>119.4</v>
      </c>
      <c r="I3" t="e">
        <f>E3/G3</f>
        <v>#DIV/0!</v>
      </c>
      <c r="J3">
        <f t="shared" ref="J3:J6" si="1">0.37464+(1.54226*L3)-(0.26992*L3*L3)</f>
        <v>0.37463999999999997</v>
      </c>
      <c r="K3" t="e">
        <f t="shared" ref="K3:K6" si="2">POWER((1+(J3-(SQRT(I3)))),2)</f>
        <v>#DIV/0!</v>
      </c>
      <c r="M3" t="e">
        <f t="shared" ref="M3:M6" si="3">(0.0778*$A$12*G3)/H3</f>
        <v>#DIV/0!</v>
      </c>
      <c r="N3" t="e">
        <f t="shared" ref="N3:N6" si="4">(0.45724*POWER(($A$12*G3),2))/H3</f>
        <v>#DIV/0!</v>
      </c>
      <c r="O3">
        <f t="shared" ref="O3:O6" si="5">C3/F3</f>
        <v>8.375209380234506E-4</v>
      </c>
      <c r="P3" t="e">
        <f t="shared" ref="P3:P7" si="6">N3*K3</f>
        <v>#DIV/0!</v>
      </c>
    </row>
    <row r="4" spans="1:16" x14ac:dyDescent="0.25">
      <c r="A4" t="s">
        <v>5</v>
      </c>
      <c r="B4">
        <v>144</v>
      </c>
      <c r="C4">
        <v>0.35</v>
      </c>
      <c r="D4">
        <v>250.3</v>
      </c>
      <c r="E4">
        <f t="shared" si="0"/>
        <v>335.37222222222221</v>
      </c>
      <c r="F4">
        <v>106.17</v>
      </c>
      <c r="I4" t="e">
        <f t="shared" ref="I3:I6" si="7">E4/G4</f>
        <v>#DIV/0!</v>
      </c>
      <c r="J4">
        <f t="shared" si="1"/>
        <v>0.37463999999999997</v>
      </c>
      <c r="K4" t="e">
        <f t="shared" si="2"/>
        <v>#DIV/0!</v>
      </c>
      <c r="M4" t="e">
        <f t="shared" si="3"/>
        <v>#DIV/0!</v>
      </c>
      <c r="N4" t="e">
        <f t="shared" si="4"/>
        <v>#DIV/0!</v>
      </c>
      <c r="O4">
        <f t="shared" si="5"/>
        <v>3.2965997927851555E-3</v>
      </c>
      <c r="P4" t="e">
        <f t="shared" si="6"/>
        <v>#DIV/0!</v>
      </c>
    </row>
    <row r="5" spans="1:16" x14ac:dyDescent="0.25">
      <c r="A5" t="s">
        <v>6</v>
      </c>
      <c r="B5">
        <v>144</v>
      </c>
      <c r="C5">
        <v>0.18</v>
      </c>
      <c r="D5">
        <v>250.3</v>
      </c>
      <c r="E5">
        <f t="shared" si="0"/>
        <v>335.37222222222221</v>
      </c>
      <c r="F5">
        <v>78.11</v>
      </c>
      <c r="I5" t="e">
        <f t="shared" si="7"/>
        <v>#DIV/0!</v>
      </c>
      <c r="J5">
        <f t="shared" si="1"/>
        <v>0.37463999999999997</v>
      </c>
      <c r="K5" t="e">
        <f t="shared" si="2"/>
        <v>#DIV/0!</v>
      </c>
      <c r="M5" t="e">
        <f t="shared" si="3"/>
        <v>#DIV/0!</v>
      </c>
      <c r="N5" t="e">
        <f t="shared" si="4"/>
        <v>#DIV/0!</v>
      </c>
      <c r="O5">
        <f t="shared" si="5"/>
        <v>2.3044424529509665E-3</v>
      </c>
      <c r="P5" t="e">
        <f t="shared" si="6"/>
        <v>#DIV/0!</v>
      </c>
    </row>
    <row r="6" spans="1:16" x14ac:dyDescent="0.25">
      <c r="A6" t="s">
        <v>7</v>
      </c>
      <c r="B6">
        <v>144</v>
      </c>
      <c r="C6">
        <v>0.22</v>
      </c>
      <c r="D6">
        <v>250.3</v>
      </c>
      <c r="E6">
        <f t="shared" si="0"/>
        <v>335.37222222222221</v>
      </c>
      <c r="F6">
        <v>92.14</v>
      </c>
      <c r="I6" t="e">
        <f t="shared" si="7"/>
        <v>#DIV/0!</v>
      </c>
      <c r="J6">
        <f>0.37464+(1.54226*L6)-(0.26992*L6*L6)</f>
        <v>0.37463999999999997</v>
      </c>
      <c r="K6" t="e">
        <f t="shared" si="2"/>
        <v>#DIV/0!</v>
      </c>
      <c r="M6" t="e">
        <f t="shared" si="3"/>
        <v>#DIV/0!</v>
      </c>
      <c r="N6" t="e">
        <f t="shared" si="4"/>
        <v>#DIV/0!</v>
      </c>
      <c r="O6">
        <f t="shared" si="5"/>
        <v>2.3876709355328848E-3</v>
      </c>
      <c r="P6" t="e">
        <f t="shared" si="6"/>
        <v>#DIV/0!</v>
      </c>
    </row>
    <row r="7" spans="1:16" x14ac:dyDescent="0.25">
      <c r="O7">
        <f>SUM(O2:O6)</f>
        <v>1.1408878747391632E-2</v>
      </c>
    </row>
    <row r="8" spans="1:16" x14ac:dyDescent="0.25">
      <c r="F8" t="s">
        <v>21</v>
      </c>
      <c r="G8" t="s">
        <v>22</v>
      </c>
      <c r="H8" t="s">
        <v>23</v>
      </c>
    </row>
    <row r="9" spans="1:16" x14ac:dyDescent="0.25">
      <c r="F9">
        <f>1/O7</f>
        <v>87.65103233555061</v>
      </c>
      <c r="G9" t="e">
        <f>(M2*C2)+(M3*C3)+(M4*C4)+(M5*C5)+(M6*C6)</f>
        <v>#DIV/0!</v>
      </c>
      <c r="H9" t="e">
        <f>(C2*C2*(SQRT(P2*P2)))+(C2*C3*(SQRT(P2*P3)))+(C2*C4*(SQRT(P2*P4)))+(C2*C5*(SQRT(P2*P5)))+(C2*C6*(SQRT(P2*P6)))+(C3*C2*(SQRT(P3*P2)))+(C3*C3*(SQRT(P3*P3)))+(C3*C4*(SQRT(P3*P4)))+(C3*C5*(SQRT(P3*P5)))+(C3*C6*(SQRT(P3*P6)))+(C4*C2*(SQRT(P4*P2)))+(C4*C3*(SQRT(P4*P3)))+(C4*C4*(SQRT(P4*P4)))+(C4*C5*(SQRT(P4*P5)))+(C4*C6*(SQRT(P4*P6)))+(C5*C2*(SQRT(P5*P2)))+(C5*C3*(SQRT(P5*P3)))+(C5*C4*(SQRT(P5*P4)))+(C5*C5*(SQRT(P5*P5)))+(C5*C6*(SQRT(P5*P6)))+(C6*C2*(SQRT(P6*P2)))+(C6*C3*(SQRT(P6*P3)))+(C6*C4*(SQRT(P6*P4)))+(C6*C6*(SQRT(P6*P5)))+(C6*C6*(SQRT(P6*P6)))</f>
        <v>#DIV/0!</v>
      </c>
    </row>
    <row r="11" spans="1:16" x14ac:dyDescent="0.25">
      <c r="A11" s="1" t="s">
        <v>17</v>
      </c>
      <c r="B11" s="1"/>
      <c r="D11" t="s">
        <v>25</v>
      </c>
      <c r="F11" t="s">
        <v>26</v>
      </c>
    </row>
    <row r="12" spans="1:16" x14ac:dyDescent="0.25">
      <c r="A12" s="1">
        <v>8.2000000000000003E-2</v>
      </c>
      <c r="B12" s="1"/>
      <c r="D12">
        <f>((1/D2)*F9)</f>
        <v>0.3501839086518202</v>
      </c>
      <c r="F12" t="e">
        <f>((A12*E2)/(D12-G9))-(H9/((POWER(D12,2))+(2*G9*D12)-(POWER(G9,2))))</f>
        <v>#DIV/0!</v>
      </c>
    </row>
    <row r="15" spans="1:16" ht="19.5" x14ac:dyDescent="0.4">
      <c r="A15" s="2" t="s">
        <v>27</v>
      </c>
      <c r="B15" s="2"/>
      <c r="C15" s="2"/>
    </row>
  </sheetData>
  <mergeCells count="3">
    <mergeCell ref="A11:B11"/>
    <mergeCell ref="A12:B12"/>
    <mergeCell ref="A15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</dc:creator>
  <cp:lastModifiedBy>Giovanny</cp:lastModifiedBy>
  <dcterms:created xsi:type="dcterms:W3CDTF">2022-06-17T01:52:54Z</dcterms:created>
  <dcterms:modified xsi:type="dcterms:W3CDTF">2022-06-17T05:13:00Z</dcterms:modified>
</cp:coreProperties>
</file>