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esktop\TERMOQUIMICA\PENG ROBINSON\"/>
    </mc:Choice>
  </mc:AlternateContent>
  <xr:revisionPtr revIDLastSave="0" documentId="13_ncr:1_{5F2FED33-FAAF-495A-AE43-A1E3253CC70E}" xr6:coauthVersionLast="47" xr6:coauthVersionMax="47" xr10:uidLastSave="{00000000-0000-0000-0000-000000000000}"/>
  <bookViews>
    <workbookView xWindow="-120" yWindow="-120" windowWidth="19440" windowHeight="10440" xr2:uid="{6D24E421-C465-4143-8E0C-9D720C205A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6" i="1" l="1"/>
  <c r="A44" i="1"/>
  <c r="A40" i="1"/>
  <c r="A20" i="1" l="1"/>
  <c r="F20" i="1" s="1"/>
  <c r="L11" i="1"/>
  <c r="F44" i="1"/>
  <c r="F40" i="1"/>
  <c r="L31" i="1"/>
  <c r="K31" i="1"/>
  <c r="C31" i="1"/>
  <c r="A24" i="1"/>
  <c r="F24" i="1" s="1"/>
  <c r="K11" i="1"/>
  <c r="C11" i="1"/>
  <c r="J11" i="1" s="1"/>
  <c r="O11" i="1" s="1"/>
  <c r="O9" i="1"/>
  <c r="M6" i="1"/>
  <c r="M31" i="1" l="1"/>
  <c r="J31" i="1"/>
  <c r="O31" i="1" s="1"/>
  <c r="I31" i="1"/>
  <c r="R45" i="1" s="1"/>
  <c r="H31" i="1"/>
  <c r="M11" i="1"/>
  <c r="N11" i="1" s="1"/>
  <c r="H11" i="1"/>
  <c r="I11" i="1"/>
  <c r="H16" i="1"/>
  <c r="P11" i="1"/>
  <c r="R25" i="1"/>
  <c r="P31" i="1" l="1"/>
  <c r="N31" i="1"/>
  <c r="I36" i="1" s="1"/>
  <c r="H36" i="1"/>
  <c r="A62" i="1"/>
  <c r="A59" i="1"/>
  <c r="T45" i="1"/>
  <c r="S45" i="1"/>
  <c r="T25" i="1"/>
  <c r="S25" i="1"/>
  <c r="I16" i="1"/>
  <c r="J16" i="1"/>
  <c r="G62" i="1" l="1"/>
  <c r="G65" i="1" s="1"/>
  <c r="G56" i="1"/>
  <c r="G59" i="1" s="1"/>
  <c r="M54" i="1" s="1"/>
  <c r="J36" i="1"/>
  <c r="A36" i="1" s="1"/>
  <c r="A16" i="1"/>
  <c r="A65" i="1"/>
  <c r="M57" i="1" l="1"/>
</calcChain>
</file>

<file path=xl/sharedStrings.xml><?xml version="1.0" encoding="utf-8"?>
<sst xmlns="http://schemas.openxmlformats.org/spreadsheetml/2006/main" count="132" uniqueCount="60">
  <si>
    <t xml:space="preserve">PROPIEDADES RESIDUALES HR Y SR </t>
  </si>
  <si>
    <t>R (bar*m3/kmol*K</t>
  </si>
  <si>
    <t>PROPUESTA DE VOLUMEN SEGÚN GASES IDEALES:</t>
  </si>
  <si>
    <t>V (m3/kmol)</t>
  </si>
  <si>
    <t>CALCULO DE LAS PROPIEDADES RESIDUALES EN EL ESTADO 1</t>
  </si>
  <si>
    <t>1. SACAR  Tc y Pc DE DATA BANK</t>
  </si>
  <si>
    <t>SISTEMA</t>
  </si>
  <si>
    <t>Tc (K)</t>
  </si>
  <si>
    <t>Pc (atm)</t>
  </si>
  <si>
    <t>Pc (bar)</t>
  </si>
  <si>
    <t>omega</t>
  </si>
  <si>
    <t>P(bar)</t>
  </si>
  <si>
    <t>T(K)</t>
  </si>
  <si>
    <t>PM</t>
  </si>
  <si>
    <t>a</t>
  </si>
  <si>
    <t>b</t>
  </si>
  <si>
    <t>Pr</t>
  </si>
  <si>
    <t>Tr</t>
  </si>
  <si>
    <t>m</t>
  </si>
  <si>
    <t>alfa</t>
  </si>
  <si>
    <t>A</t>
  </si>
  <si>
    <t>B</t>
  </si>
  <si>
    <t>D</t>
  </si>
  <si>
    <t>ECUACION CUBICA DE Z:</t>
  </si>
  <si>
    <t>CONSTANTES DE LA ECUACION:</t>
  </si>
  <si>
    <t>C</t>
  </si>
  <si>
    <t>*HABRA QUE CONSIDERAR QUE SI SE TRATA DE UNA MEZCLA LIQ-VAP SE DEBEN TOMAR</t>
  </si>
  <si>
    <t>APROXIMACION A CERO:</t>
  </si>
  <si>
    <t>RAIZ MAS GRANDE (VAPOR)</t>
  </si>
  <si>
    <t>FACTOR DE COMPRESIBILIDAD Z</t>
  </si>
  <si>
    <t>PROPIEDADES DE VAPOR:</t>
  </si>
  <si>
    <t>CALCULO DEL VOLUMEN A PARTIR DE Z:</t>
  </si>
  <si>
    <t>CALCULO DE LA DENSIDAD A PARTIR DEL VOLUMEN:</t>
  </si>
  <si>
    <t>RAIZ MAS CHICA (LIQUIDO)</t>
  </si>
  <si>
    <t>VOLUMEN (m3/kmol)</t>
  </si>
  <si>
    <t>DENSIDAD (kg/m3)</t>
  </si>
  <si>
    <t>PROPIEDADES DE LIQUIDO:</t>
  </si>
  <si>
    <t>*NO SE RECOMIENDA UTILIZAR ESTA ECUACION PARA CALCULAR EL VOLUMEN:</t>
  </si>
  <si>
    <t>ECUACION CUBICA DEL VOLUMEN:</t>
  </si>
  <si>
    <t>COEFICIENTES DE LA ECUACION:</t>
  </si>
  <si>
    <t>A*V3 -(RT/P)*V2 +(1/P*(a/(T)^1/2-bRT-Pb^2) V - ab/P*raiz(T)=0</t>
  </si>
  <si>
    <t>APROXIMACION A CERO :</t>
  </si>
  <si>
    <t>(1/P*(a/(T)^1/2-bRT-Pb^2))</t>
  </si>
  <si>
    <t>ab/Praiz(T)</t>
  </si>
  <si>
    <t>CALCULO DE LAS PROPIEDADES RESIDUALES EN EL ESTADO 2</t>
  </si>
  <si>
    <t>CALCULO DE LAS PROPIEDADES RESIDUALES H y S</t>
  </si>
  <si>
    <t xml:space="preserve">PROPIEDADES RESIDUALES PARA EL ESTADO 1 </t>
  </si>
  <si>
    <t>PROPIEDADES RESIDUALES PARA EL ESTADO 2</t>
  </si>
  <si>
    <t>CAMBIO DE ENTALPIA RESIDUAL (KJ/kmol)</t>
  </si>
  <si>
    <t>ENTALPIA RESIDUAL H (bar*m3/kmol)</t>
  </si>
  <si>
    <t>CAMBIO DE ENTROPIA RESIDUAL (KJ/kmol*K)</t>
  </si>
  <si>
    <t>ENTALPIA RESIDUAL H (kJ/kmol)</t>
  </si>
  <si>
    <t>ENTROPIA RESIDUAL S (bar*m3/kmol* K)</t>
  </si>
  <si>
    <t>ENTALPIA RESIDUAL  S (kJ/kmol* K)</t>
  </si>
  <si>
    <t>A*Z3 -(1-B)Z2 +(A-2B-3B^2)* Z- (A*B-B^2-B^3)=0</t>
  </si>
  <si>
    <t>(1-B)</t>
  </si>
  <si>
    <t>(A-2B-3B^2)</t>
  </si>
  <si>
    <t>(A*B-B^2-B^3)</t>
  </si>
  <si>
    <t>(b-RT/P)</t>
  </si>
  <si>
    <t>ECUACION DE ESTADO DE PENG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</si>
</sst>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1" applyFont="0">
      <alignment horizontal="center"/>
    </xf>
    <xf numFmtId="0" fontId="3" fillId="4" borderId="1">
      <alignment horizontal="center"/>
    </xf>
  </cellStyleXfs>
  <cellXfs count="25">
    <xf numFmtId="0" fontId="0" fillId="0" borderId="0" xfId="0"/>
    <xf numFmtId="0" fontId="0" fillId="2" borderId="1" xfId="1" applyFont="1" applyAlignment="1"/>
    <xf numFmtId="0" fontId="3" fillId="4" borderId="1" xfId="2">
      <alignment horizontal="center"/>
    </xf>
    <xf numFmtId="0" fontId="3" fillId="2" borderId="1" xfId="1" applyFont="1">
      <alignment horizontal="center"/>
    </xf>
    <xf numFmtId="0" fontId="1" fillId="2" borderId="1" xfId="1" applyFont="1">
      <alignment horizontal="center"/>
    </xf>
    <xf numFmtId="0" fontId="0" fillId="2" borderId="1" xfId="1" applyFont="1">
      <alignment horizontal="center"/>
    </xf>
    <xf numFmtId="0" fontId="1" fillId="3" borderId="2" xfId="1" applyFont="1" applyFill="1" applyBorder="1">
      <alignment horizontal="center"/>
    </xf>
    <xf numFmtId="0" fontId="1" fillId="3" borderId="5" xfId="1" applyFont="1" applyFill="1" applyBorder="1">
      <alignment horizontal="center"/>
    </xf>
    <xf numFmtId="0" fontId="1" fillId="3" borderId="3" xfId="1" applyFont="1" applyFill="1" applyBorder="1">
      <alignment horizontal="center"/>
    </xf>
    <xf numFmtId="0" fontId="1" fillId="2" borderId="2" xfId="1" applyFont="1" applyBorder="1">
      <alignment horizontal="center"/>
    </xf>
    <xf numFmtId="0" fontId="1" fillId="2" borderId="5" xfId="1" applyFont="1" applyBorder="1">
      <alignment horizontal="center"/>
    </xf>
    <xf numFmtId="0" fontId="1" fillId="2" borderId="3" xfId="1" applyFont="1" applyBorder="1">
      <alignment horizontal="center"/>
    </xf>
    <xf numFmtId="0" fontId="1" fillId="2" borderId="1" xfId="1" applyFont="1">
      <alignment horizontal="center"/>
    </xf>
    <xf numFmtId="0" fontId="0" fillId="2" borderId="1" xfId="1" applyFont="1">
      <alignment horizontal="center"/>
    </xf>
    <xf numFmtId="0" fontId="0" fillId="2" borderId="2" xfId="1" applyFont="1" applyBorder="1">
      <alignment horizontal="center"/>
    </xf>
    <xf numFmtId="0" fontId="0" fillId="2" borderId="3" xfId="1" applyFont="1" applyBorder="1">
      <alignment horizontal="center"/>
    </xf>
    <xf numFmtId="0" fontId="3" fillId="4" borderId="1" xfId="2">
      <alignment horizontal="center"/>
    </xf>
    <xf numFmtId="0" fontId="1" fillId="3" borderId="4" xfId="0" applyFont="1" applyFill="1" applyBorder="1" applyAlignment="1">
      <alignment horizontal="center"/>
    </xf>
    <xf numFmtId="164" fontId="0" fillId="2" borderId="1" xfId="1" applyNumberFormat="1" applyFont="1">
      <alignment horizontal="center"/>
    </xf>
    <xf numFmtId="0" fontId="4" fillId="2" borderId="6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164" fontId="2" fillId="2" borderId="1" xfId="1" applyNumberFormat="1" applyFo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1" applyFont="1" applyAlignment="1">
      <alignment horizontal="center" vertical="center"/>
    </xf>
    <xf numFmtId="0" fontId="2" fillId="2" borderId="1" xfId="1" applyFont="1">
      <alignment horizontal="center"/>
    </xf>
  </cellXfs>
  <cellStyles count="3">
    <cellStyle name="Normal" xfId="0" builtinId="0"/>
    <cellStyle name="Style 1" xfId="1" xr:uid="{029383E5-E9D3-44B4-8DCD-8144AA83690B}"/>
    <cellStyle name="Style 2 2" xfId="2" xr:uid="{0989F415-30F3-4EE1-999A-1A3FCB8FAD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2EFF-B45A-4749-A8C6-A9BE2A4D9A40}">
  <dimension ref="A1:U65"/>
  <sheetViews>
    <sheetView tabSelected="1" topLeftCell="A40" workbookViewId="0">
      <selection activeCell="M38" sqref="M38:S38"/>
    </sheetView>
  </sheetViews>
  <sheetFormatPr baseColWidth="10" defaultRowHeight="15" x14ac:dyDescent="0.25"/>
  <sheetData>
    <row r="1" spans="1:21" x14ac:dyDescent="0.25">
      <c r="G1" s="23" t="s">
        <v>0</v>
      </c>
      <c r="H1" s="23"/>
      <c r="I1" s="23"/>
      <c r="J1" s="23"/>
      <c r="K1" s="23"/>
      <c r="L1" s="23"/>
      <c r="M1" s="23"/>
      <c r="N1" s="23"/>
    </row>
    <row r="2" spans="1:21" x14ac:dyDescent="0.25">
      <c r="G2" s="23"/>
      <c r="H2" s="23"/>
      <c r="I2" s="23"/>
      <c r="J2" s="23"/>
      <c r="K2" s="23"/>
      <c r="L2" s="23"/>
      <c r="M2" s="23"/>
      <c r="N2" s="23"/>
    </row>
    <row r="3" spans="1:21" x14ac:dyDescent="0.25">
      <c r="A3" s="23" t="s">
        <v>59</v>
      </c>
      <c r="B3" s="23"/>
      <c r="C3" s="23"/>
      <c r="D3" s="23"/>
      <c r="E3" s="23"/>
      <c r="F3" s="23"/>
      <c r="J3" s="12" t="s">
        <v>1</v>
      </c>
      <c r="K3" s="12"/>
    </row>
    <row r="4" spans="1:21" x14ac:dyDescent="0.25">
      <c r="A4" s="23"/>
      <c r="B4" s="23"/>
      <c r="C4" s="23"/>
      <c r="D4" s="23"/>
      <c r="E4" s="23"/>
      <c r="F4" s="23"/>
      <c r="J4" s="13">
        <v>8.3140000000000006E-2</v>
      </c>
      <c r="K4" s="13"/>
      <c r="M4" s="12" t="s">
        <v>2</v>
      </c>
      <c r="N4" s="12"/>
      <c r="O4" s="12"/>
      <c r="P4" s="12"/>
      <c r="Q4" s="12"/>
    </row>
    <row r="5" spans="1:21" x14ac:dyDescent="0.25">
      <c r="M5" s="12" t="s">
        <v>3</v>
      </c>
      <c r="N5" s="12"/>
      <c r="O5" s="12"/>
      <c r="P5" s="12"/>
      <c r="Q5" s="12"/>
    </row>
    <row r="6" spans="1:21" ht="18.75" x14ac:dyDescent="0.3">
      <c r="A6" s="23" t="s">
        <v>4</v>
      </c>
      <c r="B6" s="23"/>
      <c r="C6" s="23"/>
      <c r="D6" s="23"/>
      <c r="E6" s="23"/>
      <c r="F6" s="23"/>
      <c r="G6" s="23"/>
      <c r="M6" s="24" t="e">
        <f>(J4*E15)/F15</f>
        <v>#DIV/0!</v>
      </c>
      <c r="N6" s="24"/>
      <c r="O6" s="24"/>
      <c r="P6" s="24"/>
      <c r="Q6" s="24"/>
    </row>
    <row r="7" spans="1:21" x14ac:dyDescent="0.25">
      <c r="A7" s="23"/>
      <c r="B7" s="23"/>
      <c r="C7" s="23"/>
      <c r="D7" s="23"/>
      <c r="E7" s="23"/>
      <c r="F7" s="23"/>
      <c r="G7" s="23"/>
    </row>
    <row r="9" spans="1:21" ht="18.75" x14ac:dyDescent="0.3">
      <c r="A9" s="1" t="s">
        <v>5</v>
      </c>
      <c r="B9" s="1"/>
      <c r="C9" s="1"/>
      <c r="D9" s="12" t="s">
        <v>6</v>
      </c>
      <c r="E9" s="12"/>
      <c r="O9" s="24" t="e">
        <f>(F8*F11)/E11</f>
        <v>#DIV/0!</v>
      </c>
      <c r="P9" s="24"/>
      <c r="Q9" s="24"/>
      <c r="R9" s="24"/>
      <c r="S9" s="24"/>
    </row>
    <row r="10" spans="1:21" ht="15.75" x14ac:dyDescent="0.25">
      <c r="A10" s="2" t="s">
        <v>7</v>
      </c>
      <c r="B10" s="2" t="s">
        <v>8</v>
      </c>
      <c r="C10" s="3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4" t="s">
        <v>14</v>
      </c>
      <c r="I10" s="4" t="s">
        <v>15</v>
      </c>
      <c r="J10" s="4" t="s">
        <v>16</v>
      </c>
      <c r="K10" s="4" t="s">
        <v>17</v>
      </c>
      <c r="L10" s="4" t="s">
        <v>18</v>
      </c>
      <c r="M10" s="5" t="s">
        <v>19</v>
      </c>
      <c r="N10" s="4" t="s">
        <v>20</v>
      </c>
      <c r="O10" s="4" t="s">
        <v>21</v>
      </c>
      <c r="P10" s="4" t="s">
        <v>22</v>
      </c>
    </row>
    <row r="11" spans="1:21" ht="15.75" x14ac:dyDescent="0.25">
      <c r="A11" s="2"/>
      <c r="B11" s="2"/>
      <c r="C11" s="3">
        <f>B11/0.986923</f>
        <v>0</v>
      </c>
      <c r="D11" s="2"/>
      <c r="E11" s="2"/>
      <c r="F11" s="2"/>
      <c r="G11" s="2"/>
      <c r="H11" s="5" t="e">
        <f>(0.45724*(J4^2)*(A11^2))/(C11)</f>
        <v>#DIV/0!</v>
      </c>
      <c r="I11" s="5" t="e">
        <f>(0.0778*J4*A11)/(C11)</f>
        <v>#DIV/0!</v>
      </c>
      <c r="J11" s="5" t="e">
        <f>E11/C11</f>
        <v>#DIV/0!</v>
      </c>
      <c r="K11" s="5" t="e">
        <f>F11/A11</f>
        <v>#DIV/0!</v>
      </c>
      <c r="L11" s="5">
        <f>0.37464+(1.54266*D11)-(0.26992*D11*D11)</f>
        <v>0.37463999999999997</v>
      </c>
      <c r="M11" s="5" t="e">
        <f>(1+(L11*(1-(K11^0.5))))^2</f>
        <v>#DIV/0!</v>
      </c>
      <c r="N11" s="5" t="e">
        <f>(0.45724*M11*J11)/(K11^2)</f>
        <v>#DIV/0!</v>
      </c>
      <c r="O11" s="5" t="e">
        <f>(0.0778*J11)/K11</f>
        <v>#DIV/0!</v>
      </c>
      <c r="P11" s="5" t="e">
        <f>L11*H11*M11*(POWER((K11/M11),0.5))</f>
        <v>#DIV/0!</v>
      </c>
    </row>
    <row r="13" spans="1:21" x14ac:dyDescent="0.25">
      <c r="A13" s="12" t="s">
        <v>23</v>
      </c>
      <c r="B13" s="12"/>
      <c r="C13" s="12"/>
      <c r="D13" s="12"/>
      <c r="E13" s="12"/>
      <c r="F13" s="12"/>
      <c r="G13" s="12" t="s">
        <v>24</v>
      </c>
      <c r="H13" s="12"/>
      <c r="I13" s="12"/>
      <c r="J13" s="12"/>
      <c r="K13" s="12"/>
    </row>
    <row r="14" spans="1:21" x14ac:dyDescent="0.25">
      <c r="A14" s="12" t="s">
        <v>54</v>
      </c>
      <c r="B14" s="12"/>
      <c r="C14" s="12"/>
      <c r="D14" s="12"/>
      <c r="E14" s="12"/>
      <c r="F14" s="12"/>
      <c r="G14" s="4" t="s">
        <v>20</v>
      </c>
      <c r="H14" s="4" t="s">
        <v>21</v>
      </c>
      <c r="I14" s="4" t="s">
        <v>25</v>
      </c>
      <c r="J14" s="9" t="s">
        <v>22</v>
      </c>
      <c r="K14" s="11"/>
      <c r="M14" s="12" t="s">
        <v>26</v>
      </c>
      <c r="N14" s="12"/>
      <c r="O14" s="12"/>
      <c r="P14" s="12"/>
      <c r="Q14" s="12"/>
      <c r="R14" s="12"/>
      <c r="S14" s="12"/>
      <c r="T14" s="12"/>
      <c r="U14" s="12"/>
    </row>
    <row r="15" spans="1:21" x14ac:dyDescent="0.25">
      <c r="A15" s="12" t="s">
        <v>27</v>
      </c>
      <c r="B15" s="12"/>
      <c r="C15" s="12"/>
      <c r="D15" s="12"/>
      <c r="E15" s="12"/>
      <c r="F15" s="12"/>
      <c r="G15" s="5">
        <v>1</v>
      </c>
      <c r="H15" s="5" t="s">
        <v>55</v>
      </c>
      <c r="I15" s="5" t="s">
        <v>56</v>
      </c>
      <c r="J15" s="14" t="s">
        <v>57</v>
      </c>
      <c r="K15" s="15"/>
      <c r="M15" s="12" t="s">
        <v>28</v>
      </c>
      <c r="N15" s="12"/>
      <c r="O15" s="12"/>
      <c r="P15" s="12"/>
      <c r="Q15" s="12"/>
      <c r="R15" s="12"/>
      <c r="S15" s="12"/>
    </row>
    <row r="16" spans="1:21" ht="15.75" x14ac:dyDescent="0.25">
      <c r="A16" s="13" t="e">
        <f>(M17^3)+(H16*M17^2) + (I16*M17) + J16</f>
        <v>#DIV/0!</v>
      </c>
      <c r="B16" s="13"/>
      <c r="C16" s="13"/>
      <c r="D16" s="13"/>
      <c r="E16" s="13"/>
      <c r="F16" s="13"/>
      <c r="G16" s="5">
        <v>1</v>
      </c>
      <c r="H16" s="5" t="e">
        <f>-(1-O11)</f>
        <v>#DIV/0!</v>
      </c>
      <c r="I16" s="5" t="e">
        <f>N11-(2*O11)-(3*O11^2)</f>
        <v>#DIV/0!</v>
      </c>
      <c r="J16" s="14" t="e">
        <f>-((N11*O11)-(O11*O11)-(O11*O11*O11))</f>
        <v>#DIV/0!</v>
      </c>
      <c r="K16" s="15"/>
      <c r="M16" s="16" t="s">
        <v>29</v>
      </c>
      <c r="N16" s="16"/>
      <c r="O16" s="16"/>
      <c r="P16" s="16"/>
      <c r="Q16" s="16"/>
      <c r="R16" s="16"/>
      <c r="S16" s="16"/>
    </row>
    <row r="17" spans="1:20" ht="15.75" x14ac:dyDescent="0.25">
      <c r="A17" s="17" t="s">
        <v>30</v>
      </c>
      <c r="B17" s="17"/>
      <c r="C17" s="17"/>
      <c r="D17" s="17"/>
      <c r="E17" s="17"/>
      <c r="F17" s="17"/>
      <c r="G17" s="17"/>
      <c r="H17" s="17"/>
      <c r="I17" s="17"/>
      <c r="J17" s="17"/>
      <c r="M17" s="16"/>
      <c r="N17" s="16"/>
      <c r="O17" s="16"/>
      <c r="P17" s="16"/>
      <c r="Q17" s="16"/>
      <c r="R17" s="16"/>
      <c r="S17" s="16"/>
    </row>
    <row r="18" spans="1:20" x14ac:dyDescent="0.25">
      <c r="A18" s="12" t="s">
        <v>31</v>
      </c>
      <c r="B18" s="12"/>
      <c r="C18" s="12"/>
      <c r="D18" s="12"/>
      <c r="F18" s="12" t="s">
        <v>32</v>
      </c>
      <c r="G18" s="12"/>
      <c r="H18" s="12"/>
      <c r="I18" s="12"/>
      <c r="M18" s="12" t="s">
        <v>33</v>
      </c>
      <c r="N18" s="12"/>
      <c r="O18" s="12"/>
      <c r="P18" s="12"/>
      <c r="Q18" s="12"/>
      <c r="R18" s="12"/>
      <c r="S18" s="12"/>
    </row>
    <row r="19" spans="1:20" ht="15.75" x14ac:dyDescent="0.25">
      <c r="A19" s="12" t="s">
        <v>34</v>
      </c>
      <c r="B19" s="12"/>
      <c r="C19" s="12"/>
      <c r="D19" s="12"/>
      <c r="F19" s="12" t="s">
        <v>35</v>
      </c>
      <c r="G19" s="12"/>
      <c r="H19" s="12"/>
      <c r="I19" s="12"/>
      <c r="M19" s="16" t="s">
        <v>29</v>
      </c>
      <c r="N19" s="16"/>
      <c r="O19" s="16"/>
      <c r="P19" s="16"/>
      <c r="Q19" s="16"/>
      <c r="R19" s="16"/>
      <c r="S19" s="16"/>
    </row>
    <row r="20" spans="1:20" ht="18.75" x14ac:dyDescent="0.3">
      <c r="A20" s="21" t="e">
        <f>(M17*J4*F11)/E11</f>
        <v>#DIV/0!</v>
      </c>
      <c r="B20" s="21"/>
      <c r="C20" s="21"/>
      <c r="D20" s="21"/>
      <c r="F20" s="21" t="e">
        <f>G11/A20</f>
        <v>#DIV/0!</v>
      </c>
      <c r="G20" s="21"/>
      <c r="H20" s="21"/>
      <c r="I20" s="21"/>
      <c r="M20" s="16"/>
      <c r="N20" s="16"/>
      <c r="O20" s="16"/>
      <c r="P20" s="16"/>
      <c r="Q20" s="16"/>
      <c r="R20" s="16"/>
      <c r="S20" s="16"/>
    </row>
    <row r="21" spans="1:20" x14ac:dyDescent="0.25">
      <c r="A21" s="22" t="s">
        <v>36</v>
      </c>
      <c r="B21" s="22"/>
      <c r="C21" s="22"/>
      <c r="D21" s="22"/>
      <c r="E21" s="22"/>
      <c r="F21" s="22"/>
      <c r="G21" s="22"/>
      <c r="H21" s="22"/>
      <c r="I21" s="22"/>
      <c r="J21" s="22"/>
      <c r="M21" s="6" t="s">
        <v>37</v>
      </c>
      <c r="N21" s="7"/>
      <c r="O21" s="7"/>
      <c r="P21" s="7"/>
      <c r="Q21" s="7"/>
      <c r="R21" s="7"/>
      <c r="S21" s="7"/>
      <c r="T21" s="8"/>
    </row>
    <row r="22" spans="1:20" x14ac:dyDescent="0.25">
      <c r="A22" s="12" t="s">
        <v>31</v>
      </c>
      <c r="B22" s="12"/>
      <c r="C22" s="12"/>
      <c r="D22" s="12"/>
      <c r="F22" s="12" t="s">
        <v>32</v>
      </c>
      <c r="G22" s="12"/>
      <c r="H22" s="12"/>
      <c r="I22" s="12"/>
      <c r="M22" s="9" t="s">
        <v>38</v>
      </c>
      <c r="N22" s="10"/>
      <c r="O22" s="10"/>
      <c r="P22" s="11"/>
      <c r="Q22" s="12" t="s">
        <v>39</v>
      </c>
      <c r="R22" s="12"/>
      <c r="S22" s="12"/>
      <c r="T22" s="12"/>
    </row>
    <row r="23" spans="1:20" x14ac:dyDescent="0.25">
      <c r="A23" s="12" t="s">
        <v>34</v>
      </c>
      <c r="B23" s="12"/>
      <c r="C23" s="12"/>
      <c r="D23" s="12"/>
      <c r="F23" s="12" t="s">
        <v>35</v>
      </c>
      <c r="G23" s="12"/>
      <c r="H23" s="12"/>
      <c r="I23" s="12"/>
      <c r="M23" s="12" t="s">
        <v>40</v>
      </c>
      <c r="N23" s="12"/>
      <c r="O23" s="12"/>
      <c r="P23" s="12"/>
      <c r="Q23" s="4" t="s">
        <v>20</v>
      </c>
      <c r="R23" s="4" t="s">
        <v>21</v>
      </c>
      <c r="S23" s="4" t="s">
        <v>25</v>
      </c>
      <c r="T23" s="4" t="s">
        <v>22</v>
      </c>
    </row>
    <row r="24" spans="1:20" ht="18.75" x14ac:dyDescent="0.3">
      <c r="A24" s="21" t="e">
        <f>(M20*F8*F11)/E11</f>
        <v>#DIV/0!</v>
      </c>
      <c r="B24" s="21"/>
      <c r="C24" s="21"/>
      <c r="D24" s="21"/>
      <c r="F24" s="21" t="e">
        <f>G11/A24</f>
        <v>#DIV/0!</v>
      </c>
      <c r="G24" s="21"/>
      <c r="H24" s="21"/>
      <c r="I24" s="21"/>
      <c r="M24" s="12" t="s">
        <v>41</v>
      </c>
      <c r="N24" s="12"/>
      <c r="O24" s="12"/>
      <c r="P24" s="12"/>
      <c r="Q24" s="5">
        <v>1</v>
      </c>
      <c r="R24" s="5" t="s">
        <v>58</v>
      </c>
      <c r="S24" s="5" t="s">
        <v>42</v>
      </c>
      <c r="T24" s="5" t="s">
        <v>43</v>
      </c>
    </row>
    <row r="25" spans="1:20" x14ac:dyDescent="0.25">
      <c r="M25" s="13"/>
      <c r="N25" s="13"/>
      <c r="O25" s="13"/>
      <c r="P25" s="13"/>
      <c r="Q25" s="5">
        <v>1</v>
      </c>
      <c r="R25" s="5" t="e">
        <f>-(I11-(F8*F11)/E11)</f>
        <v>#DIV/0!</v>
      </c>
      <c r="S25" s="5" t="e">
        <f>((1/E11)*(H11*M11)-(I11*F8*F11)-(E11*I11*I11))</f>
        <v>#DIV/0!</v>
      </c>
      <c r="T25" s="5" t="e">
        <f>-((H11*I11*M11)/(E11))</f>
        <v>#DIV/0!</v>
      </c>
    </row>
    <row r="26" spans="1:20" x14ac:dyDescent="0.25">
      <c r="A26" s="23" t="s">
        <v>44</v>
      </c>
      <c r="B26" s="23"/>
      <c r="C26" s="23"/>
      <c r="D26" s="23"/>
      <c r="E26" s="23"/>
      <c r="F26" s="23"/>
      <c r="G26" s="23"/>
    </row>
    <row r="27" spans="1:20" x14ac:dyDescent="0.25">
      <c r="A27" s="23"/>
      <c r="B27" s="23"/>
      <c r="C27" s="23"/>
      <c r="D27" s="23"/>
      <c r="E27" s="23"/>
      <c r="F27" s="23"/>
      <c r="G27" s="23"/>
    </row>
    <row r="29" spans="1:20" x14ac:dyDescent="0.25">
      <c r="A29" s="1" t="s">
        <v>5</v>
      </c>
      <c r="B29" s="1"/>
      <c r="C29" s="1"/>
      <c r="D29" s="12" t="s">
        <v>6</v>
      </c>
      <c r="E29" s="12"/>
    </row>
    <row r="30" spans="1:20" ht="15.75" x14ac:dyDescent="0.25">
      <c r="A30" s="2" t="s">
        <v>7</v>
      </c>
      <c r="B30" s="2" t="s">
        <v>8</v>
      </c>
      <c r="C30" s="3" t="s">
        <v>9</v>
      </c>
      <c r="D30" s="2" t="s">
        <v>10</v>
      </c>
      <c r="E30" s="2" t="s">
        <v>11</v>
      </c>
      <c r="F30" s="2" t="s">
        <v>12</v>
      </c>
      <c r="G30" s="2" t="s">
        <v>13</v>
      </c>
      <c r="H30" s="4" t="s">
        <v>14</v>
      </c>
      <c r="I30" s="4" t="s">
        <v>15</v>
      </c>
      <c r="J30" s="4" t="s">
        <v>16</v>
      </c>
      <c r="K30" s="4" t="s">
        <v>17</v>
      </c>
      <c r="L30" s="4" t="s">
        <v>18</v>
      </c>
      <c r="M30" s="5" t="s">
        <v>19</v>
      </c>
      <c r="N30" s="4" t="s">
        <v>20</v>
      </c>
      <c r="O30" s="4" t="s">
        <v>21</v>
      </c>
      <c r="P30" s="4" t="s">
        <v>22</v>
      </c>
    </row>
    <row r="31" spans="1:20" ht="15.75" x14ac:dyDescent="0.25">
      <c r="A31" s="2"/>
      <c r="B31" s="2"/>
      <c r="C31" s="3">
        <f>B31/0.986923</f>
        <v>0</v>
      </c>
      <c r="D31" s="2"/>
      <c r="E31" s="2"/>
      <c r="F31" s="2"/>
      <c r="G31" s="2"/>
      <c r="H31" s="5" t="e">
        <f>(0.45724*(J4^2)*(A31^2))/(C31)</f>
        <v>#DIV/0!</v>
      </c>
      <c r="I31" s="5" t="e">
        <f>(0.0778*J4*A31)/(C31)</f>
        <v>#DIV/0!</v>
      </c>
      <c r="J31" s="5" t="e">
        <f>E31/C31</f>
        <v>#DIV/0!</v>
      </c>
      <c r="K31" s="5" t="e">
        <f>F31/A31</f>
        <v>#DIV/0!</v>
      </c>
      <c r="L31" s="5">
        <f>0.37464+(1.54266*D31)-(0.26992*D31*D31)</f>
        <v>0.37463999999999997</v>
      </c>
      <c r="M31" s="5" t="e">
        <f>(1+(L31*(1-(K31^0.5))))^2</f>
        <v>#DIV/0!</v>
      </c>
      <c r="N31" s="5" t="e">
        <f>(0.45724*M31*J31)/(K31^2)</f>
        <v>#DIV/0!</v>
      </c>
      <c r="O31" s="5" t="e">
        <f>(0.0778*J31)/K31</f>
        <v>#DIV/0!</v>
      </c>
      <c r="P31" s="5" t="e">
        <f>L31*H31*M31*(POWER((K31/M31),0.5))</f>
        <v>#DIV/0!</v>
      </c>
    </row>
    <row r="33" spans="1:21" x14ac:dyDescent="0.25">
      <c r="A33" s="12" t="s">
        <v>23</v>
      </c>
      <c r="B33" s="12"/>
      <c r="C33" s="12"/>
      <c r="D33" s="12"/>
      <c r="E33" s="12"/>
      <c r="F33" s="12"/>
      <c r="G33" s="12" t="s">
        <v>24</v>
      </c>
      <c r="H33" s="12"/>
      <c r="I33" s="12"/>
      <c r="J33" s="12"/>
      <c r="K33" s="12"/>
    </row>
    <row r="34" spans="1:21" x14ac:dyDescent="0.25">
      <c r="A34" s="12" t="s">
        <v>54</v>
      </c>
      <c r="B34" s="12"/>
      <c r="C34" s="12"/>
      <c r="D34" s="12"/>
      <c r="E34" s="12"/>
      <c r="F34" s="12"/>
      <c r="G34" s="4" t="s">
        <v>20</v>
      </c>
      <c r="H34" s="4" t="s">
        <v>21</v>
      </c>
      <c r="I34" s="4" t="s">
        <v>25</v>
      </c>
      <c r="J34" s="9" t="s">
        <v>22</v>
      </c>
      <c r="K34" s="11"/>
      <c r="M34" s="12" t="s">
        <v>26</v>
      </c>
      <c r="N34" s="12"/>
      <c r="O34" s="12"/>
      <c r="P34" s="12"/>
      <c r="Q34" s="12"/>
      <c r="R34" s="12"/>
      <c r="S34" s="12"/>
      <c r="T34" s="12"/>
      <c r="U34" s="12"/>
    </row>
    <row r="35" spans="1:21" x14ac:dyDescent="0.25">
      <c r="A35" s="12" t="s">
        <v>27</v>
      </c>
      <c r="B35" s="12"/>
      <c r="C35" s="12"/>
      <c r="D35" s="12"/>
      <c r="E35" s="12"/>
      <c r="F35" s="12"/>
      <c r="G35" s="5">
        <v>1</v>
      </c>
      <c r="H35" s="5" t="s">
        <v>55</v>
      </c>
      <c r="I35" s="5" t="s">
        <v>56</v>
      </c>
      <c r="J35" s="14" t="s">
        <v>57</v>
      </c>
      <c r="K35" s="15"/>
      <c r="M35" s="12" t="s">
        <v>28</v>
      </c>
      <c r="N35" s="12"/>
      <c r="O35" s="12"/>
      <c r="P35" s="12"/>
      <c r="Q35" s="12"/>
      <c r="R35" s="12"/>
      <c r="S35" s="12"/>
    </row>
    <row r="36" spans="1:21" ht="15.75" x14ac:dyDescent="0.25">
      <c r="A36" s="13" t="e">
        <f>(M37^3)+(H36*M37^2) + (I36*M37) + J36</f>
        <v>#DIV/0!</v>
      </c>
      <c r="B36" s="13"/>
      <c r="C36" s="13"/>
      <c r="D36" s="13"/>
      <c r="E36" s="13"/>
      <c r="F36" s="13"/>
      <c r="G36" s="5">
        <v>1</v>
      </c>
      <c r="H36" s="5" t="e">
        <f>-(1-O31)</f>
        <v>#DIV/0!</v>
      </c>
      <c r="I36" s="5" t="e">
        <f>N31-(2*O31)-(3*O31^2)</f>
        <v>#DIV/0!</v>
      </c>
      <c r="J36" s="14" t="e">
        <f>-((N31*O31)-(O31*O31)-(O31*O31*O31))</f>
        <v>#DIV/0!</v>
      </c>
      <c r="K36" s="15"/>
      <c r="M36" s="16" t="s">
        <v>29</v>
      </c>
      <c r="N36" s="16"/>
      <c r="O36" s="16"/>
      <c r="P36" s="16"/>
      <c r="Q36" s="16"/>
      <c r="R36" s="16"/>
      <c r="S36" s="16"/>
    </row>
    <row r="37" spans="1:21" ht="15.75" x14ac:dyDescent="0.25">
      <c r="A37" s="17" t="s">
        <v>30</v>
      </c>
      <c r="B37" s="17"/>
      <c r="C37" s="17"/>
      <c r="D37" s="17"/>
      <c r="E37" s="17"/>
      <c r="F37" s="17"/>
      <c r="G37" s="17"/>
      <c r="H37" s="17"/>
      <c r="I37" s="17"/>
      <c r="J37" s="17"/>
      <c r="M37" s="16"/>
      <c r="N37" s="16"/>
      <c r="O37" s="16"/>
      <c r="P37" s="16"/>
      <c r="Q37" s="16"/>
      <c r="R37" s="16"/>
      <c r="S37" s="16"/>
    </row>
    <row r="38" spans="1:21" x14ac:dyDescent="0.25">
      <c r="A38" s="12" t="s">
        <v>31</v>
      </c>
      <c r="B38" s="12"/>
      <c r="C38" s="12"/>
      <c r="D38" s="12"/>
      <c r="F38" s="12" t="s">
        <v>32</v>
      </c>
      <c r="G38" s="12"/>
      <c r="H38" s="12"/>
      <c r="I38" s="12"/>
      <c r="M38" s="12" t="s">
        <v>33</v>
      </c>
      <c r="N38" s="12"/>
      <c r="O38" s="12"/>
      <c r="P38" s="12"/>
      <c r="Q38" s="12"/>
      <c r="R38" s="12"/>
      <c r="S38" s="12"/>
    </row>
    <row r="39" spans="1:21" ht="15.75" x14ac:dyDescent="0.25">
      <c r="A39" s="12" t="s">
        <v>34</v>
      </c>
      <c r="B39" s="12"/>
      <c r="C39" s="12"/>
      <c r="D39" s="12"/>
      <c r="F39" s="12" t="s">
        <v>35</v>
      </c>
      <c r="G39" s="12"/>
      <c r="H39" s="12"/>
      <c r="I39" s="12"/>
      <c r="M39" s="16" t="s">
        <v>29</v>
      </c>
      <c r="N39" s="16"/>
      <c r="O39" s="16"/>
      <c r="P39" s="16"/>
      <c r="Q39" s="16"/>
      <c r="R39" s="16"/>
      <c r="S39" s="16"/>
    </row>
    <row r="40" spans="1:21" ht="18.75" x14ac:dyDescent="0.3">
      <c r="A40" s="21" t="e">
        <f>(M37*J4*F31)/E31</f>
        <v>#DIV/0!</v>
      </c>
      <c r="B40" s="21"/>
      <c r="C40" s="21"/>
      <c r="D40" s="21"/>
      <c r="F40" s="21" t="e">
        <f>G31/A40</f>
        <v>#DIV/0!</v>
      </c>
      <c r="G40" s="21"/>
      <c r="H40" s="21"/>
      <c r="I40" s="21"/>
      <c r="M40" s="16"/>
      <c r="N40" s="16"/>
      <c r="O40" s="16"/>
      <c r="P40" s="16"/>
      <c r="Q40" s="16"/>
      <c r="R40" s="16"/>
      <c r="S40" s="16"/>
    </row>
    <row r="41" spans="1:21" x14ac:dyDescent="0.25">
      <c r="A41" s="22" t="s">
        <v>36</v>
      </c>
      <c r="B41" s="22"/>
      <c r="C41" s="22"/>
      <c r="D41" s="22"/>
      <c r="E41" s="22"/>
      <c r="F41" s="22"/>
      <c r="G41" s="22"/>
      <c r="H41" s="22"/>
      <c r="I41" s="22"/>
      <c r="J41" s="22"/>
      <c r="M41" s="6" t="s">
        <v>37</v>
      </c>
      <c r="N41" s="7"/>
      <c r="O41" s="7"/>
      <c r="P41" s="7"/>
      <c r="Q41" s="7"/>
      <c r="R41" s="7"/>
      <c r="S41" s="7"/>
      <c r="T41" s="8"/>
    </row>
    <row r="42" spans="1:21" x14ac:dyDescent="0.25">
      <c r="A42" s="12" t="s">
        <v>31</v>
      </c>
      <c r="B42" s="12"/>
      <c r="C42" s="12"/>
      <c r="D42" s="12"/>
      <c r="F42" s="12" t="s">
        <v>32</v>
      </c>
      <c r="G42" s="12"/>
      <c r="H42" s="12"/>
      <c r="I42" s="12"/>
      <c r="M42" s="9" t="s">
        <v>38</v>
      </c>
      <c r="N42" s="10"/>
      <c r="O42" s="10"/>
      <c r="P42" s="11"/>
      <c r="Q42" s="12" t="s">
        <v>39</v>
      </c>
      <c r="R42" s="12"/>
      <c r="S42" s="12"/>
      <c r="T42" s="12"/>
    </row>
    <row r="43" spans="1:21" x14ac:dyDescent="0.25">
      <c r="A43" s="12" t="s">
        <v>34</v>
      </c>
      <c r="B43" s="12"/>
      <c r="C43" s="12"/>
      <c r="D43" s="12"/>
      <c r="F43" s="12" t="s">
        <v>35</v>
      </c>
      <c r="G43" s="12"/>
      <c r="H43" s="12"/>
      <c r="I43" s="12"/>
      <c r="M43" s="12" t="s">
        <v>40</v>
      </c>
      <c r="N43" s="12"/>
      <c r="O43" s="12"/>
      <c r="P43" s="12"/>
      <c r="Q43" s="4" t="s">
        <v>20</v>
      </c>
      <c r="R43" s="4" t="s">
        <v>21</v>
      </c>
      <c r="S43" s="4" t="s">
        <v>25</v>
      </c>
      <c r="T43" s="4" t="s">
        <v>22</v>
      </c>
    </row>
    <row r="44" spans="1:21" ht="18.75" x14ac:dyDescent="0.3">
      <c r="A44" s="21" t="e">
        <f>(M40*F28*F31)/E31</f>
        <v>#DIV/0!</v>
      </c>
      <c r="B44" s="21"/>
      <c r="C44" s="21"/>
      <c r="D44" s="21"/>
      <c r="F44" s="21" t="e">
        <f>G31/A44</f>
        <v>#DIV/0!</v>
      </c>
      <c r="G44" s="21"/>
      <c r="H44" s="21"/>
      <c r="I44" s="21"/>
      <c r="M44" s="12" t="s">
        <v>41</v>
      </c>
      <c r="N44" s="12"/>
      <c r="O44" s="12"/>
      <c r="P44" s="12"/>
      <c r="Q44" s="5">
        <v>1</v>
      </c>
      <c r="R44" s="5" t="s">
        <v>58</v>
      </c>
      <c r="S44" s="5" t="s">
        <v>42</v>
      </c>
      <c r="T44" s="5" t="s">
        <v>43</v>
      </c>
    </row>
    <row r="45" spans="1:21" x14ac:dyDescent="0.25">
      <c r="M45" s="13"/>
      <c r="N45" s="13"/>
      <c r="O45" s="13"/>
      <c r="P45" s="13"/>
      <c r="Q45" s="5">
        <v>1</v>
      </c>
      <c r="R45" s="5" t="e">
        <f>-(I31-(F28*F31)/E31)</f>
        <v>#DIV/0!</v>
      </c>
      <c r="S45" s="5" t="e">
        <f>((1/E31)*(H31*M31)-(I31*F28*F31)-(E31*I31*I31))</f>
        <v>#DIV/0!</v>
      </c>
      <c r="T45" s="5" t="e">
        <f>-((H31*I31*M31)/(E31))</f>
        <v>#DIV/0!</v>
      </c>
    </row>
    <row r="50" spans="1:17" x14ac:dyDescent="0.25">
      <c r="A50" s="19" t="s">
        <v>45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7" x14ac:dyDescent="0.25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3" spans="1:17" x14ac:dyDescent="0.25">
      <c r="A53" s="12" t="s">
        <v>46</v>
      </c>
      <c r="B53" s="12"/>
      <c r="C53" s="12"/>
      <c r="D53" s="12"/>
      <c r="E53" s="12"/>
      <c r="G53" s="12" t="s">
        <v>47</v>
      </c>
      <c r="H53" s="12"/>
      <c r="I53" s="12"/>
      <c r="J53" s="12"/>
      <c r="K53" s="12"/>
      <c r="M53" s="12" t="s">
        <v>48</v>
      </c>
      <c r="N53" s="12"/>
      <c r="O53" s="12"/>
      <c r="P53" s="12"/>
      <c r="Q53" s="12"/>
    </row>
    <row r="54" spans="1:17" x14ac:dyDescent="0.25">
      <c r="M54" s="13" t="e">
        <f>A59-G59</f>
        <v>#DIV/0!</v>
      </c>
      <c r="N54" s="13"/>
      <c r="O54" s="13"/>
      <c r="P54" s="13"/>
      <c r="Q54" s="13"/>
    </row>
    <row r="55" spans="1:17" x14ac:dyDescent="0.25">
      <c r="A55" s="9" t="s">
        <v>49</v>
      </c>
      <c r="B55" s="10"/>
      <c r="C55" s="10"/>
      <c r="D55" s="10"/>
      <c r="E55" s="11"/>
      <c r="G55" s="9" t="s">
        <v>49</v>
      </c>
      <c r="H55" s="10"/>
      <c r="I55" s="10"/>
      <c r="J55" s="10"/>
      <c r="K55" s="11"/>
    </row>
    <row r="56" spans="1:17" x14ac:dyDescent="0.25">
      <c r="A56" s="18" t="e">
        <f>(1-M17+((N11/(2.82843*O11))*(1+(P11/(H11*M11)))*LN((M17+(2.414*O11))/(M17-(0.414*O11)))))*$J$4*F11</f>
        <v>#DIV/0!</v>
      </c>
      <c r="B56" s="18"/>
      <c r="C56" s="18"/>
      <c r="D56" s="18"/>
      <c r="E56" s="18"/>
      <c r="G56" s="18" t="e">
        <f>(1-M37+((N31/(2.82843*O31))*(1+(P31/(H31*M31)))*LN((M37+(2.414*O31))/(M37-(0.414*O31)))))*$J$4*F31</f>
        <v>#DIV/0!</v>
      </c>
      <c r="H56" s="18"/>
      <c r="I56" s="18"/>
      <c r="J56" s="18"/>
      <c r="K56" s="18"/>
      <c r="M56" s="9" t="s">
        <v>50</v>
      </c>
      <c r="N56" s="10"/>
      <c r="O56" s="10"/>
      <c r="P56" s="10"/>
      <c r="Q56" s="11"/>
    </row>
    <row r="57" spans="1:17" x14ac:dyDescent="0.25">
      <c r="M57" s="18" t="e">
        <f>A65-G65</f>
        <v>#DIV/0!</v>
      </c>
      <c r="N57" s="13"/>
      <c r="O57" s="13"/>
      <c r="P57" s="13"/>
      <c r="Q57" s="13"/>
    </row>
    <row r="58" spans="1:17" x14ac:dyDescent="0.25">
      <c r="A58" s="9" t="s">
        <v>51</v>
      </c>
      <c r="B58" s="10"/>
      <c r="C58" s="10"/>
      <c r="D58" s="10"/>
      <c r="E58" s="11"/>
      <c r="G58" s="9" t="s">
        <v>51</v>
      </c>
      <c r="H58" s="10"/>
      <c r="I58" s="10"/>
      <c r="J58" s="10"/>
      <c r="K58" s="11"/>
    </row>
    <row r="59" spans="1:17" x14ac:dyDescent="0.25">
      <c r="A59" s="18" t="e">
        <f>A56*100</f>
        <v>#DIV/0!</v>
      </c>
      <c r="B59" s="18"/>
      <c r="C59" s="18"/>
      <c r="D59" s="18"/>
      <c r="E59" s="18"/>
      <c r="G59" s="18" t="e">
        <f>G56*100</f>
        <v>#DIV/0!</v>
      </c>
      <c r="H59" s="18"/>
      <c r="I59" s="18"/>
      <c r="J59" s="18"/>
      <c r="K59" s="18"/>
    </row>
    <row r="61" spans="1:17" x14ac:dyDescent="0.25">
      <c r="A61" s="9" t="s">
        <v>52</v>
      </c>
      <c r="B61" s="10"/>
      <c r="C61" s="10"/>
      <c r="D61" s="10"/>
      <c r="E61" s="11"/>
      <c r="G61" s="9" t="s">
        <v>52</v>
      </c>
      <c r="H61" s="10"/>
      <c r="I61" s="10"/>
      <c r="J61" s="10"/>
      <c r="K61" s="11"/>
    </row>
    <row r="62" spans="1:17" x14ac:dyDescent="0.25">
      <c r="A62" s="18" t="e">
        <f>(-LN(M17-O11)+(((O11*P11)/(2.828427*N11*H11*M11)))*LN((M17+(2.414*O11))/(M17-(0.414*O11))))*$J$4</f>
        <v>#DIV/0!</v>
      </c>
      <c r="B62" s="18"/>
      <c r="C62" s="18"/>
      <c r="D62" s="18"/>
      <c r="E62" s="18"/>
      <c r="G62" s="18" t="e">
        <f>(-LN(M37-O31)+(((O31*P31)/(2.828427*N31*H31*M31)))*LN((M37+(2.414*O31))/(M37-(0.414*O31))))*$J$4</f>
        <v>#DIV/0!</v>
      </c>
      <c r="H62" s="18"/>
      <c r="I62" s="18"/>
      <c r="J62" s="18"/>
      <c r="K62" s="18"/>
    </row>
    <row r="64" spans="1:17" x14ac:dyDescent="0.25">
      <c r="A64" s="9" t="s">
        <v>53</v>
      </c>
      <c r="B64" s="10"/>
      <c r="C64" s="10"/>
      <c r="D64" s="10"/>
      <c r="E64" s="11"/>
      <c r="G64" s="9" t="s">
        <v>53</v>
      </c>
      <c r="H64" s="10"/>
      <c r="I64" s="10"/>
      <c r="J64" s="10"/>
      <c r="K64" s="11"/>
    </row>
    <row r="65" spans="1:11" x14ac:dyDescent="0.25">
      <c r="A65" s="18" t="e">
        <f>A62*100</f>
        <v>#DIV/0!</v>
      </c>
      <c r="B65" s="18"/>
      <c r="C65" s="18"/>
      <c r="D65" s="18"/>
      <c r="E65" s="18"/>
      <c r="G65" s="18" t="e">
        <f>G62*100</f>
        <v>#DIV/0!</v>
      </c>
      <c r="H65" s="18"/>
      <c r="I65" s="18"/>
      <c r="J65" s="18"/>
      <c r="K65" s="18"/>
    </row>
  </sheetData>
  <mergeCells count="105">
    <mergeCell ref="A6:G7"/>
    <mergeCell ref="M6:Q6"/>
    <mergeCell ref="D9:E9"/>
    <mergeCell ref="O9:S9"/>
    <mergeCell ref="A13:F13"/>
    <mergeCell ref="G13:K13"/>
    <mergeCell ref="G1:N2"/>
    <mergeCell ref="A3:F4"/>
    <mergeCell ref="J3:K3"/>
    <mergeCell ref="J4:K4"/>
    <mergeCell ref="M4:Q4"/>
    <mergeCell ref="M5:Q5"/>
    <mergeCell ref="M20:S20"/>
    <mergeCell ref="A21:J21"/>
    <mergeCell ref="A22:D22"/>
    <mergeCell ref="F22:I22"/>
    <mergeCell ref="A20:D20"/>
    <mergeCell ref="F20:I20"/>
    <mergeCell ref="M19:S19"/>
    <mergeCell ref="A19:D19"/>
    <mergeCell ref="F19:I19"/>
    <mergeCell ref="M39:S39"/>
    <mergeCell ref="A39:D39"/>
    <mergeCell ref="F39:I39"/>
    <mergeCell ref="A26:G27"/>
    <mergeCell ref="D29:E29"/>
    <mergeCell ref="A33:F33"/>
    <mergeCell ref="G33:K33"/>
    <mergeCell ref="A23:D23"/>
    <mergeCell ref="F23:I23"/>
    <mergeCell ref="A24:D24"/>
    <mergeCell ref="F24:I24"/>
    <mergeCell ref="A55:E55"/>
    <mergeCell ref="G55:K55"/>
    <mergeCell ref="A56:E56"/>
    <mergeCell ref="G56:K56"/>
    <mergeCell ref="M56:Q56"/>
    <mergeCell ref="M57:Q57"/>
    <mergeCell ref="A50:K51"/>
    <mergeCell ref="A53:E53"/>
    <mergeCell ref="G53:K53"/>
    <mergeCell ref="M53:Q53"/>
    <mergeCell ref="M54:Q54"/>
    <mergeCell ref="A62:E62"/>
    <mergeCell ref="G62:K62"/>
    <mergeCell ref="A64:E64"/>
    <mergeCell ref="G64:K64"/>
    <mergeCell ref="A65:E65"/>
    <mergeCell ref="G65:K65"/>
    <mergeCell ref="A58:E58"/>
    <mergeCell ref="G58:K58"/>
    <mergeCell ref="A59:E59"/>
    <mergeCell ref="G59:K59"/>
    <mergeCell ref="A61:E61"/>
    <mergeCell ref="G61:K61"/>
    <mergeCell ref="A16:F16"/>
    <mergeCell ref="J16:K16"/>
    <mergeCell ref="M16:S16"/>
    <mergeCell ref="A17:J17"/>
    <mergeCell ref="M17:S17"/>
    <mergeCell ref="A18:D18"/>
    <mergeCell ref="F18:I18"/>
    <mergeCell ref="M18:S18"/>
    <mergeCell ref="A14:F14"/>
    <mergeCell ref="J14:K14"/>
    <mergeCell ref="M14:U14"/>
    <mergeCell ref="A15:F15"/>
    <mergeCell ref="J15:K15"/>
    <mergeCell ref="M15:S15"/>
    <mergeCell ref="A34:F34"/>
    <mergeCell ref="J34:K34"/>
    <mergeCell ref="M34:U34"/>
    <mergeCell ref="A35:F35"/>
    <mergeCell ref="J35:K35"/>
    <mergeCell ref="M35:S35"/>
    <mergeCell ref="M21:T21"/>
    <mergeCell ref="M22:P22"/>
    <mergeCell ref="Q22:T22"/>
    <mergeCell ref="M23:P23"/>
    <mergeCell ref="M24:P24"/>
    <mergeCell ref="M25:P25"/>
    <mergeCell ref="M41:T41"/>
    <mergeCell ref="M42:P42"/>
    <mergeCell ref="Q42:T42"/>
    <mergeCell ref="M43:P43"/>
    <mergeCell ref="M44:P44"/>
    <mergeCell ref="M45:P45"/>
    <mergeCell ref="A36:F36"/>
    <mergeCell ref="J36:K36"/>
    <mergeCell ref="M36:S36"/>
    <mergeCell ref="A37:J37"/>
    <mergeCell ref="M37:S37"/>
    <mergeCell ref="A38:D38"/>
    <mergeCell ref="F38:I38"/>
    <mergeCell ref="M38:S38"/>
    <mergeCell ref="A43:D43"/>
    <mergeCell ref="F43:I43"/>
    <mergeCell ref="A44:D44"/>
    <mergeCell ref="F44:I44"/>
    <mergeCell ref="M40:S40"/>
    <mergeCell ref="A41:J41"/>
    <mergeCell ref="A42:D42"/>
    <mergeCell ref="F42:I42"/>
    <mergeCell ref="A40:D40"/>
    <mergeCell ref="F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2022-06-27T21:30:35Z</dcterms:created>
  <dcterms:modified xsi:type="dcterms:W3CDTF">2022-06-27T23:31:59Z</dcterms:modified>
</cp:coreProperties>
</file>