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ber Salus\Desktop\TERMOQUIMICA\"/>
    </mc:Choice>
  </mc:AlternateContent>
  <xr:revisionPtr revIDLastSave="0" documentId="8_{11D0E680-1A13-4CAD-B6EA-B10C20F50CEA}" xr6:coauthVersionLast="47" xr6:coauthVersionMax="47" xr10:uidLastSave="{00000000-0000-0000-0000-000000000000}"/>
  <bookViews>
    <workbookView xWindow="-120" yWindow="-120" windowWidth="20730" windowHeight="11160" xr2:uid="{581B3F32-AA9C-4A2B-ABED-568722E1B3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0" i="1" l="1"/>
  <c r="L6" i="1"/>
  <c r="J23" i="1" l="1"/>
  <c r="A19" i="1"/>
  <c r="F19" i="1" s="1"/>
  <c r="A15" i="1"/>
  <c r="F15" i="1" s="1"/>
  <c r="K6" i="1"/>
  <c r="C6" i="1"/>
  <c r="O4" i="1"/>
  <c r="I6" i="1" l="1"/>
  <c r="H6" i="1"/>
  <c r="J6" i="1"/>
  <c r="O6" i="1" s="1"/>
  <c r="H11" i="1" s="1"/>
  <c r="M6" i="1"/>
  <c r="N6" i="1" s="1"/>
  <c r="S20" i="1" l="1"/>
  <c r="T20" i="1"/>
  <c r="J11" i="1"/>
  <c r="I11" i="1"/>
  <c r="A11" i="1" l="1"/>
</calcChain>
</file>

<file path=xl/sharedStrings.xml><?xml version="1.0" encoding="utf-8"?>
<sst xmlns="http://schemas.openxmlformats.org/spreadsheetml/2006/main" count="61" uniqueCount="50">
  <si>
    <t>R (bar*m3/kmol*K</t>
  </si>
  <si>
    <t>PROPUESTA DE VOLUMEN SEGÚN GASES IDEALES:</t>
  </si>
  <si>
    <t>V (m3/kmol)</t>
  </si>
  <si>
    <t>1. SACAR  Tc y Pc DE DATA BANK</t>
  </si>
  <si>
    <t>SISTEMA</t>
  </si>
  <si>
    <t>Tc (K)</t>
  </si>
  <si>
    <t>Pc (atm)</t>
  </si>
  <si>
    <t>Pc (bar)</t>
  </si>
  <si>
    <t>omega</t>
  </si>
  <si>
    <t>P(bar)</t>
  </si>
  <si>
    <t>T(K)</t>
  </si>
  <si>
    <t>PM</t>
  </si>
  <si>
    <t>a</t>
  </si>
  <si>
    <t>b</t>
  </si>
  <si>
    <t>Pr</t>
  </si>
  <si>
    <t>Tr</t>
  </si>
  <si>
    <t>m</t>
  </si>
  <si>
    <t>alfa</t>
  </si>
  <si>
    <t>A</t>
  </si>
  <si>
    <t>B</t>
  </si>
  <si>
    <t>ECUACION CUBICA DE Z:</t>
  </si>
  <si>
    <t>CONSTANTES DE LA ECUACION:</t>
  </si>
  <si>
    <t>C</t>
  </si>
  <si>
    <t>D</t>
  </si>
  <si>
    <t>*HABRA QUE CONSIDERAR QUE SI SE TRATA DE UNA MEZCLA LIQ-VAP SE DEBEN TOMAR</t>
  </si>
  <si>
    <t>APROXIMACION A CERO:</t>
  </si>
  <si>
    <t>RAIZ MAS GRANDE (VAPOR)</t>
  </si>
  <si>
    <t>FACTOR DE COMPRESIBILIDAD Z</t>
  </si>
  <si>
    <t>PROPIEDADES DE VAPOR:</t>
  </si>
  <si>
    <t>CALCULO DEL VOLUMEN A PARTIR DE Z:</t>
  </si>
  <si>
    <t>CALCULO DE LA DENSIDAD A PARTIR DEL VOLUMEN:</t>
  </si>
  <si>
    <t>RAIZ MAS CHICA (LIQUIDO)</t>
  </si>
  <si>
    <t>VOLUMEN (m3/kmol)</t>
  </si>
  <si>
    <t>DENSIDAD (kg/m3)</t>
  </si>
  <si>
    <t>PROPIEDADES DE LIQUIDO:</t>
  </si>
  <si>
    <t>*NO SE RECOMIENDA UTILIZAR ESTA ECUACION PARA CALCULAR EL VOLUMEN:</t>
  </si>
  <si>
    <t>ECUACION CUBICA DEL VOLUMEN:</t>
  </si>
  <si>
    <t>COEFICIENTES DE LA ECUACION:</t>
  </si>
  <si>
    <t>A*V3 -(RT/P)*V2 +(1/P*(a/(T)^1/2-bRT-Pb^2) V - ab/P*raiz(T)=0</t>
  </si>
  <si>
    <t>APROXIMACION A CERO :</t>
  </si>
  <si>
    <t>(1/P*(a/(T)^1/2-bRT-Pb^2))</t>
  </si>
  <si>
    <t>ab/Praiz(T)</t>
  </si>
  <si>
    <t xml:space="preserve">NOTA: ESTA HOJA DE CALCULO SE PUEDE UTILIZAR PARA LAS MEZCLAS UNA VEZ QUE YA SE TIENEN CALCULADAS LAS CONSTANTES a y b PARA LA MEZCLA </t>
  </si>
  <si>
    <t>% DE DESVIACION DE LA IDEALIDAD CON RESPECTO A Z:</t>
  </si>
  <si>
    <t>CALCULO DE VOLUMEN Y DENSIDAD (PENG-ROBINSON) SUSTANCIAS PURAS</t>
  </si>
  <si>
    <t>A*Z3 -(1-B)Z2 +(A-2B-3B^2)* Z- (A*B-B^2-B^3)=0</t>
  </si>
  <si>
    <t>(1-B)</t>
  </si>
  <si>
    <t>(A-2B-3B^2)</t>
  </si>
  <si>
    <t>(A*B-B^2-B^3)</t>
  </si>
  <si>
    <t>(b-RT/P)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</si>
</sst>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00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3" borderId="1" applyFont="0">
      <alignment horizontal="center"/>
    </xf>
    <xf numFmtId="0" fontId="3" fillId="4" borderId="1">
      <alignment horizontal="center"/>
    </xf>
  </cellStyleXfs>
  <cellXfs count="22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/>
    <xf numFmtId="0" fontId="1" fillId="3" borderId="1" xfId="1" applyFont="1">
      <alignment horizontal="center"/>
    </xf>
    <xf numFmtId="0" fontId="0" fillId="3" borderId="1" xfId="1" applyFont="1">
      <alignment horizontal="center"/>
    </xf>
    <xf numFmtId="0" fontId="0" fillId="3" borderId="1" xfId="1" applyFont="1" applyAlignment="1"/>
    <xf numFmtId="0" fontId="2" fillId="3" borderId="1" xfId="1" applyFont="1">
      <alignment horizontal="center"/>
    </xf>
    <xf numFmtId="0" fontId="3" fillId="4" borderId="1" xfId="2">
      <alignment horizontal="center"/>
    </xf>
    <xf numFmtId="0" fontId="1" fillId="3" borderId="1" xfId="1" applyFont="1">
      <alignment horizontal="center"/>
    </xf>
    <xf numFmtId="0" fontId="0" fillId="3" borderId="1" xfId="1" applyFont="1">
      <alignment horizontal="center"/>
    </xf>
    <xf numFmtId="0" fontId="1" fillId="3" borderId="2" xfId="1" applyFont="1" applyBorder="1">
      <alignment horizontal="center"/>
    </xf>
    <xf numFmtId="0" fontId="1" fillId="3" borderId="3" xfId="1" applyFont="1" applyBorder="1">
      <alignment horizontal="center"/>
    </xf>
    <xf numFmtId="0" fontId="0" fillId="3" borderId="2" xfId="1" applyFont="1" applyBorder="1">
      <alignment horizontal="center"/>
    </xf>
    <xf numFmtId="0" fontId="0" fillId="3" borderId="3" xfId="1" applyFont="1" applyBorder="1">
      <alignment horizontal="center"/>
    </xf>
    <xf numFmtId="0" fontId="3" fillId="4" borderId="1" xfId="2">
      <alignment horizontal="center"/>
    </xf>
    <xf numFmtId="0" fontId="1" fillId="2" borderId="4" xfId="0" applyFont="1" applyFill="1" applyBorder="1" applyAlignment="1">
      <alignment horizontal="center"/>
    </xf>
    <xf numFmtId="164" fontId="2" fillId="3" borderId="1" xfId="1" applyNumberFormat="1" applyFont="1">
      <alignment horizontal="center"/>
    </xf>
    <xf numFmtId="0" fontId="1" fillId="2" borderId="2" xfId="1" applyFont="1" applyFill="1" applyBorder="1">
      <alignment horizontal="center"/>
    </xf>
    <xf numFmtId="0" fontId="1" fillId="2" borderId="5" xfId="1" applyFont="1" applyFill="1" applyBorder="1">
      <alignment horizontal="center"/>
    </xf>
    <xf numFmtId="0" fontId="1" fillId="2" borderId="3" xfId="1" applyFont="1" applyFill="1" applyBorder="1">
      <alignment horizontal="center"/>
    </xf>
    <xf numFmtId="0" fontId="1" fillId="3" borderId="5" xfId="1" applyFont="1" applyBorder="1">
      <alignment horizontal="center"/>
    </xf>
    <xf numFmtId="0" fontId="1" fillId="0" borderId="0" xfId="0" applyFont="1"/>
  </cellXfs>
  <cellStyles count="3">
    <cellStyle name="Normal" xfId="0" builtinId="0"/>
    <cellStyle name="Style 1" xfId="1" xr:uid="{D3DAC6D5-E7F8-48E3-ABF5-E030A464194F}"/>
    <cellStyle name="Style 2" xfId="2" xr:uid="{4C30FCB6-97B0-4A37-A7E9-160E00F7E7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D923-0B31-49F9-9EBF-466D9CF1A284}">
  <dimension ref="A1:U23"/>
  <sheetViews>
    <sheetView tabSelected="1" topLeftCell="A4" workbookViewId="0">
      <selection activeCell="G7" sqref="G7"/>
    </sheetView>
  </sheetViews>
  <sheetFormatPr defaultRowHeight="15" x14ac:dyDescent="0.25"/>
  <sheetData>
    <row r="1" spans="1:21" x14ac:dyDescent="0.25">
      <c r="A1" s="1" t="s">
        <v>44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1" x14ac:dyDescent="0.25">
      <c r="A2" s="2"/>
      <c r="B2" s="2"/>
      <c r="C2" s="2"/>
      <c r="D2" s="2"/>
      <c r="E2" s="2"/>
      <c r="F2" s="3" t="s">
        <v>0</v>
      </c>
      <c r="G2" s="3"/>
      <c r="O2" s="3" t="s">
        <v>1</v>
      </c>
      <c r="P2" s="3"/>
      <c r="Q2" s="3"/>
      <c r="R2" s="3"/>
      <c r="S2" s="3"/>
    </row>
    <row r="3" spans="1:21" x14ac:dyDescent="0.25">
      <c r="A3" s="2"/>
      <c r="B3" s="2"/>
      <c r="C3" s="2"/>
      <c r="D3" s="2"/>
      <c r="E3" s="2"/>
      <c r="F3" s="4">
        <v>8.3140000000000006E-2</v>
      </c>
      <c r="G3" s="4"/>
      <c r="O3" s="3" t="s">
        <v>2</v>
      </c>
      <c r="P3" s="3"/>
      <c r="Q3" s="3"/>
      <c r="R3" s="3"/>
      <c r="S3" s="3"/>
    </row>
    <row r="4" spans="1:21" ht="18.75" x14ac:dyDescent="0.3">
      <c r="A4" s="5" t="s">
        <v>3</v>
      </c>
      <c r="B4" s="5"/>
      <c r="C4" s="5"/>
      <c r="D4" s="3" t="s">
        <v>4</v>
      </c>
      <c r="E4" s="3"/>
      <c r="O4" s="6" t="e">
        <f>(F3*F6)/E6</f>
        <v>#DIV/0!</v>
      </c>
      <c r="P4" s="6"/>
      <c r="Q4" s="6"/>
      <c r="R4" s="6"/>
      <c r="S4" s="6"/>
    </row>
    <row r="5" spans="1:21" ht="15.75" x14ac:dyDescent="0.25">
      <c r="A5" s="7" t="s">
        <v>5</v>
      </c>
      <c r="B5" s="7" t="s">
        <v>6</v>
      </c>
      <c r="C5" s="7" t="s">
        <v>7</v>
      </c>
      <c r="D5" s="7" t="s">
        <v>8</v>
      </c>
      <c r="E5" s="7" t="s">
        <v>9</v>
      </c>
      <c r="F5" s="7" t="s">
        <v>10</v>
      </c>
      <c r="G5" s="7" t="s">
        <v>11</v>
      </c>
      <c r="H5" s="8" t="s">
        <v>12</v>
      </c>
      <c r="I5" s="8" t="s">
        <v>13</v>
      </c>
      <c r="J5" s="8" t="s">
        <v>14</v>
      </c>
      <c r="K5" s="8" t="s">
        <v>15</v>
      </c>
      <c r="L5" s="8" t="s">
        <v>16</v>
      </c>
      <c r="M5" s="9" t="s">
        <v>17</v>
      </c>
      <c r="N5" s="8" t="s">
        <v>18</v>
      </c>
      <c r="O5" s="8" t="s">
        <v>19</v>
      </c>
    </row>
    <row r="6" spans="1:21" ht="15.75" x14ac:dyDescent="0.25">
      <c r="A6" s="7"/>
      <c r="B6" s="7"/>
      <c r="C6" s="7">
        <f>B6/0.986923</f>
        <v>0</v>
      </c>
      <c r="D6" s="7"/>
      <c r="E6" s="7"/>
      <c r="F6" s="7"/>
      <c r="G6" s="7"/>
      <c r="H6" s="9" t="e">
        <f>(0.45724*(F3^2)*(A6^2))/(C6)</f>
        <v>#DIV/0!</v>
      </c>
      <c r="I6" s="9" t="e">
        <f>(0.0778*F3*A6)/(C6)</f>
        <v>#DIV/0!</v>
      </c>
      <c r="J6" s="9" t="e">
        <f>E6/C6</f>
        <v>#DIV/0!</v>
      </c>
      <c r="K6" s="9" t="e">
        <f>F6/A6</f>
        <v>#DIV/0!</v>
      </c>
      <c r="L6" s="9">
        <f>0.37464+(1.54266*D6)-(0.26992*D6*D6)</f>
        <v>0.37463999999999997</v>
      </c>
      <c r="M6" s="9" t="e">
        <f>(1+(L6*(1-(K6^0.5))))^2</f>
        <v>#DIV/0!</v>
      </c>
      <c r="N6" s="9" t="e">
        <f>(0.45724*M6*J6)/(K6^2)</f>
        <v>#DIV/0!</v>
      </c>
      <c r="O6" s="9" t="e">
        <f>(0.0778*J6)/K6</f>
        <v>#DIV/0!</v>
      </c>
    </row>
    <row r="8" spans="1:21" x14ac:dyDescent="0.25">
      <c r="A8" s="3" t="s">
        <v>20</v>
      </c>
      <c r="B8" s="3"/>
      <c r="C8" s="3"/>
      <c r="D8" s="3"/>
      <c r="E8" s="3"/>
      <c r="F8" s="3"/>
      <c r="G8" s="3" t="s">
        <v>21</v>
      </c>
      <c r="H8" s="3"/>
      <c r="I8" s="3"/>
      <c r="J8" s="3"/>
      <c r="K8" s="3"/>
    </row>
    <row r="9" spans="1:21" x14ac:dyDescent="0.25">
      <c r="A9" s="3" t="s">
        <v>45</v>
      </c>
      <c r="B9" s="3"/>
      <c r="C9" s="3"/>
      <c r="D9" s="3"/>
      <c r="E9" s="3"/>
      <c r="F9" s="3"/>
      <c r="G9" s="8" t="s">
        <v>18</v>
      </c>
      <c r="H9" s="8" t="s">
        <v>19</v>
      </c>
      <c r="I9" s="8" t="s">
        <v>22</v>
      </c>
      <c r="J9" s="10" t="s">
        <v>23</v>
      </c>
      <c r="K9" s="11"/>
      <c r="M9" s="3" t="s">
        <v>24</v>
      </c>
      <c r="N9" s="3"/>
      <c r="O9" s="3"/>
      <c r="P9" s="3"/>
      <c r="Q9" s="3"/>
      <c r="R9" s="3"/>
      <c r="S9" s="3"/>
      <c r="T9" s="3"/>
      <c r="U9" s="3"/>
    </row>
    <row r="10" spans="1:21" x14ac:dyDescent="0.25">
      <c r="A10" s="3" t="s">
        <v>25</v>
      </c>
      <c r="B10" s="3"/>
      <c r="C10" s="3"/>
      <c r="D10" s="3"/>
      <c r="E10" s="3"/>
      <c r="F10" s="3"/>
      <c r="G10" s="9">
        <v>1</v>
      </c>
      <c r="H10" s="9" t="s">
        <v>46</v>
      </c>
      <c r="I10" s="9" t="s">
        <v>47</v>
      </c>
      <c r="J10" s="12" t="s">
        <v>48</v>
      </c>
      <c r="K10" s="13"/>
      <c r="M10" s="3" t="s">
        <v>26</v>
      </c>
      <c r="N10" s="3"/>
      <c r="O10" s="3"/>
      <c r="P10" s="3"/>
      <c r="Q10" s="3"/>
      <c r="R10" s="3"/>
      <c r="S10" s="3"/>
    </row>
    <row r="11" spans="1:21" ht="15.75" x14ac:dyDescent="0.25">
      <c r="A11" s="4" t="e">
        <f>(M12^3)+(H11*M12^2) + (I11*M12) + J11</f>
        <v>#DIV/0!</v>
      </c>
      <c r="B11" s="4"/>
      <c r="C11" s="4"/>
      <c r="D11" s="4"/>
      <c r="E11" s="4"/>
      <c r="F11" s="4"/>
      <c r="G11" s="9">
        <v>1</v>
      </c>
      <c r="H11" s="9" t="e">
        <f>-(1-O6)</f>
        <v>#DIV/0!</v>
      </c>
      <c r="I11" s="9" t="e">
        <f>N6-(2*O6)-(3*O6^2)</f>
        <v>#DIV/0!</v>
      </c>
      <c r="J11" s="12" t="e">
        <f>-((N6*O6)-(O6*O6)-(O6*O6*O6))</f>
        <v>#DIV/0!</v>
      </c>
      <c r="K11" s="13"/>
      <c r="M11" s="14" t="s">
        <v>27</v>
      </c>
      <c r="N11" s="14"/>
      <c r="O11" s="14"/>
      <c r="P11" s="14"/>
      <c r="Q11" s="14"/>
      <c r="R11" s="14"/>
      <c r="S11" s="14"/>
    </row>
    <row r="12" spans="1:21" ht="15.75" x14ac:dyDescent="0.25">
      <c r="A12" s="15" t="s">
        <v>28</v>
      </c>
      <c r="B12" s="15"/>
      <c r="C12" s="15"/>
      <c r="D12" s="15"/>
      <c r="E12" s="15"/>
      <c r="F12" s="15"/>
      <c r="G12" s="15"/>
      <c r="H12" s="15"/>
      <c r="I12" s="15"/>
      <c r="J12" s="15"/>
      <c r="M12" s="14"/>
      <c r="N12" s="14"/>
      <c r="O12" s="14"/>
      <c r="P12" s="14"/>
      <c r="Q12" s="14"/>
      <c r="R12" s="14"/>
      <c r="S12" s="14"/>
    </row>
    <row r="13" spans="1:21" x14ac:dyDescent="0.25">
      <c r="A13" s="3" t="s">
        <v>29</v>
      </c>
      <c r="B13" s="3"/>
      <c r="C13" s="3"/>
      <c r="D13" s="3"/>
      <c r="F13" s="3" t="s">
        <v>30</v>
      </c>
      <c r="G13" s="3"/>
      <c r="H13" s="3"/>
      <c r="I13" s="3"/>
      <c r="M13" s="3" t="s">
        <v>31</v>
      </c>
      <c r="N13" s="3"/>
      <c r="O13" s="3"/>
      <c r="P13" s="3"/>
      <c r="Q13" s="3"/>
      <c r="R13" s="3"/>
      <c r="S13" s="3"/>
    </row>
    <row r="14" spans="1:21" ht="15.75" x14ac:dyDescent="0.25">
      <c r="A14" s="3" t="s">
        <v>32</v>
      </c>
      <c r="B14" s="3"/>
      <c r="C14" s="3"/>
      <c r="D14" s="3"/>
      <c r="F14" s="3" t="s">
        <v>33</v>
      </c>
      <c r="G14" s="3"/>
      <c r="H14" s="3"/>
      <c r="I14" s="3"/>
      <c r="M14" s="14" t="s">
        <v>27</v>
      </c>
      <c r="N14" s="14"/>
      <c r="O14" s="14"/>
      <c r="P14" s="14"/>
      <c r="Q14" s="14"/>
      <c r="R14" s="14"/>
      <c r="S14" s="14"/>
    </row>
    <row r="15" spans="1:21" ht="18.75" x14ac:dyDescent="0.3">
      <c r="A15" s="16" t="e">
        <f>(M12*F3*F6)/E6</f>
        <v>#DIV/0!</v>
      </c>
      <c r="B15" s="16"/>
      <c r="C15" s="16"/>
      <c r="D15" s="16"/>
      <c r="F15" s="16" t="e">
        <f>G6/A15</f>
        <v>#DIV/0!</v>
      </c>
      <c r="G15" s="16"/>
      <c r="H15" s="16"/>
      <c r="I15" s="16"/>
      <c r="M15" s="14"/>
      <c r="N15" s="14"/>
      <c r="O15" s="14"/>
      <c r="P15" s="14"/>
      <c r="Q15" s="14"/>
      <c r="R15" s="14"/>
      <c r="S15" s="14"/>
    </row>
    <row r="16" spans="1:21" x14ac:dyDescent="0.25">
      <c r="A16" s="1" t="s">
        <v>34</v>
      </c>
      <c r="B16" s="1"/>
      <c r="C16" s="1"/>
      <c r="D16" s="1"/>
      <c r="E16" s="1"/>
      <c r="F16" s="1"/>
      <c r="G16" s="1"/>
      <c r="H16" s="1"/>
      <c r="I16" s="1"/>
      <c r="J16" s="1"/>
      <c r="M16" s="17" t="s">
        <v>35</v>
      </c>
      <c r="N16" s="18"/>
      <c r="O16" s="18"/>
      <c r="P16" s="18"/>
      <c r="Q16" s="18"/>
      <c r="R16" s="18"/>
      <c r="S16" s="18"/>
      <c r="T16" s="19"/>
    </row>
    <row r="17" spans="1:20" x14ac:dyDescent="0.25">
      <c r="A17" s="3" t="s">
        <v>29</v>
      </c>
      <c r="B17" s="3"/>
      <c r="C17" s="3"/>
      <c r="D17" s="3"/>
      <c r="F17" s="3" t="s">
        <v>30</v>
      </c>
      <c r="G17" s="3"/>
      <c r="H17" s="3"/>
      <c r="I17" s="3"/>
      <c r="M17" s="10" t="s">
        <v>36</v>
      </c>
      <c r="N17" s="20"/>
      <c r="O17" s="20"/>
      <c r="P17" s="11"/>
      <c r="Q17" s="3" t="s">
        <v>37</v>
      </c>
      <c r="R17" s="3"/>
      <c r="S17" s="3"/>
      <c r="T17" s="3"/>
    </row>
    <row r="18" spans="1:20" x14ac:dyDescent="0.25">
      <c r="A18" s="3" t="s">
        <v>32</v>
      </c>
      <c r="B18" s="3"/>
      <c r="C18" s="3"/>
      <c r="D18" s="3"/>
      <c r="F18" s="3" t="s">
        <v>33</v>
      </c>
      <c r="G18" s="3"/>
      <c r="H18" s="3"/>
      <c r="I18" s="3"/>
      <c r="M18" s="3" t="s">
        <v>38</v>
      </c>
      <c r="N18" s="3"/>
      <c r="O18" s="3"/>
      <c r="P18" s="3"/>
      <c r="Q18" s="8" t="s">
        <v>18</v>
      </c>
      <c r="R18" s="8" t="s">
        <v>19</v>
      </c>
      <c r="S18" s="8" t="s">
        <v>22</v>
      </c>
      <c r="T18" s="8" t="s">
        <v>23</v>
      </c>
    </row>
    <row r="19" spans="1:20" ht="18.75" x14ac:dyDescent="0.3">
      <c r="A19" s="16" t="e">
        <f>(M15*F3*F6)/E6</f>
        <v>#DIV/0!</v>
      </c>
      <c r="B19" s="16"/>
      <c r="C19" s="16"/>
      <c r="D19" s="16"/>
      <c r="F19" s="16" t="e">
        <f>G6/A19</f>
        <v>#DIV/0!</v>
      </c>
      <c r="G19" s="16"/>
      <c r="H19" s="16"/>
      <c r="I19" s="16"/>
      <c r="M19" s="3" t="s">
        <v>39</v>
      </c>
      <c r="N19" s="3"/>
      <c r="O19" s="3"/>
      <c r="P19" s="3"/>
      <c r="Q19" s="9">
        <v>1</v>
      </c>
      <c r="R19" s="9" t="s">
        <v>49</v>
      </c>
      <c r="S19" s="9" t="s">
        <v>40</v>
      </c>
      <c r="T19" s="9" t="s">
        <v>41</v>
      </c>
    </row>
    <row r="20" spans="1:20" x14ac:dyDescent="0.25">
      <c r="M20" s="4"/>
      <c r="N20" s="4"/>
      <c r="O20" s="4"/>
      <c r="P20" s="4"/>
      <c r="Q20" s="9">
        <v>1</v>
      </c>
      <c r="R20" s="9" t="e">
        <f>-(I6-(F3*F6)/E6)</f>
        <v>#DIV/0!</v>
      </c>
      <c r="S20" s="9" t="e">
        <f>((1/E6)*(H6*M6)-(I6*F3*F6)-(E6*I6*I6))</f>
        <v>#DIV/0!</v>
      </c>
      <c r="T20" s="9" t="e">
        <f>-((H6*I6*M6)/(E6))</f>
        <v>#DIV/0!</v>
      </c>
    </row>
    <row r="21" spans="1:20" x14ac:dyDescent="0.25">
      <c r="A21" s="21" t="s">
        <v>42</v>
      </c>
    </row>
    <row r="22" spans="1:20" x14ac:dyDescent="0.25">
      <c r="J22" s="3" t="s">
        <v>43</v>
      </c>
      <c r="K22" s="3"/>
      <c r="L22" s="3"/>
      <c r="M22" s="3"/>
      <c r="N22" s="3"/>
      <c r="O22" s="3"/>
      <c r="P22" s="3"/>
    </row>
    <row r="23" spans="1:20" ht="18.75" x14ac:dyDescent="0.3">
      <c r="J23" s="6">
        <f>((1-M12)/1)*100</f>
        <v>100</v>
      </c>
      <c r="K23" s="6"/>
      <c r="L23" s="6"/>
      <c r="M23" s="6"/>
      <c r="N23" s="6"/>
      <c r="O23" s="6"/>
      <c r="P23" s="6"/>
    </row>
  </sheetData>
  <mergeCells count="46">
    <mergeCell ref="M20:P20"/>
    <mergeCell ref="J22:P22"/>
    <mergeCell ref="J23:P23"/>
    <mergeCell ref="A18:D18"/>
    <mergeCell ref="F18:I18"/>
    <mergeCell ref="M18:P18"/>
    <mergeCell ref="A19:D19"/>
    <mergeCell ref="F19:I19"/>
    <mergeCell ref="M19:P19"/>
    <mergeCell ref="A15:D15"/>
    <mergeCell ref="F15:I15"/>
    <mergeCell ref="M15:S15"/>
    <mergeCell ref="A16:J16"/>
    <mergeCell ref="M16:T16"/>
    <mergeCell ref="A17:D17"/>
    <mergeCell ref="F17:I17"/>
    <mergeCell ref="M17:P17"/>
    <mergeCell ref="Q17:T17"/>
    <mergeCell ref="A12:J12"/>
    <mergeCell ref="M12:S12"/>
    <mergeCell ref="A13:D13"/>
    <mergeCell ref="F13:I13"/>
    <mergeCell ref="M13:S13"/>
    <mergeCell ref="A14:D14"/>
    <mergeCell ref="F14:I14"/>
    <mergeCell ref="M14:S14"/>
    <mergeCell ref="A10:F10"/>
    <mergeCell ref="J10:K10"/>
    <mergeCell ref="M10:S10"/>
    <mergeCell ref="A11:F11"/>
    <mergeCell ref="J11:K11"/>
    <mergeCell ref="M11:S11"/>
    <mergeCell ref="D4:E4"/>
    <mergeCell ref="O4:S4"/>
    <mergeCell ref="A8:F8"/>
    <mergeCell ref="G8:K8"/>
    <mergeCell ref="A9:F9"/>
    <mergeCell ref="J9:K9"/>
    <mergeCell ref="M9:U9"/>
    <mergeCell ref="A1:M1"/>
    <mergeCell ref="A2:E2"/>
    <mergeCell ref="F2:G2"/>
    <mergeCell ref="O2:S2"/>
    <mergeCell ref="A3:E3"/>
    <mergeCell ref="F3:G3"/>
    <mergeCell ref="O3:S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 Salus</dc:creator>
  <cp:lastModifiedBy>Liber Salus</cp:lastModifiedBy>
  <dcterms:created xsi:type="dcterms:W3CDTF">2022-06-24T20:07:14Z</dcterms:created>
  <dcterms:modified xsi:type="dcterms:W3CDTF">2022-06-24T20:26:27Z</dcterms:modified>
</cp:coreProperties>
</file>