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y\Desktop\TERMOQUIMICA\SOAVE RK\"/>
    </mc:Choice>
  </mc:AlternateContent>
  <xr:revisionPtr revIDLastSave="0" documentId="13_ncr:1_{EFC34B09-5BF7-444E-B8F7-454D0723419B}" xr6:coauthVersionLast="47" xr6:coauthVersionMax="47" xr10:uidLastSave="{00000000-0000-0000-0000-000000000000}"/>
  <bookViews>
    <workbookView xWindow="-120" yWindow="-120" windowWidth="19440" windowHeight="10440" xr2:uid="{E2CDB73F-AB0A-4934-B74E-72D359FD97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F28" i="1" s="1"/>
  <c r="A44" i="1"/>
  <c r="F44" i="1" s="1"/>
  <c r="M6" i="1"/>
  <c r="O33" i="1"/>
  <c r="A24" i="1"/>
  <c r="F24" i="1" s="1"/>
  <c r="R49" i="1"/>
  <c r="A48" i="1"/>
  <c r="F48" i="1" s="1"/>
  <c r="L35" i="1"/>
  <c r="K35" i="1"/>
  <c r="M35" i="1" s="1"/>
  <c r="C35" i="1"/>
  <c r="H35" i="1" s="1"/>
  <c r="R29" i="1"/>
  <c r="L15" i="1"/>
  <c r="K15" i="1"/>
  <c r="C15" i="1"/>
  <c r="H15" i="1" s="1"/>
  <c r="P35" i="1" l="1"/>
  <c r="I35" i="1"/>
  <c r="I15" i="1"/>
  <c r="J35" i="1"/>
  <c r="O35" i="1" s="1"/>
  <c r="J15" i="1"/>
  <c r="O15" i="1" s="1"/>
  <c r="M15" i="1"/>
  <c r="N15" i="1" l="1"/>
  <c r="J20" i="1" s="1"/>
  <c r="P15" i="1"/>
  <c r="N35" i="1"/>
  <c r="G56" i="1" s="1"/>
  <c r="T49" i="1"/>
  <c r="S49" i="1"/>
  <c r="T29" i="1"/>
  <c r="S29" i="1"/>
  <c r="A62" i="1" l="1"/>
  <c r="I20" i="1"/>
  <c r="A20" i="1" s="1"/>
  <c r="G62" i="1"/>
  <c r="A56" i="1"/>
  <c r="I40" i="1"/>
  <c r="J40" i="1"/>
  <c r="A40" i="1" l="1"/>
  <c r="G59" i="1"/>
  <c r="G65" i="1" l="1"/>
  <c r="A59" i="1"/>
  <c r="M54" i="1" s="1"/>
  <c r="A65" i="1" l="1"/>
  <c r="M57" i="1" s="1"/>
</calcChain>
</file>

<file path=xl/sharedStrings.xml><?xml version="1.0" encoding="utf-8"?>
<sst xmlns="http://schemas.openxmlformats.org/spreadsheetml/2006/main" count="134" uniqueCount="61">
  <si>
    <t xml:space="preserve">PROPIEDADES RESIDUALES HR Y SR </t>
  </si>
  <si>
    <t>R (bar*m3/kmol*K</t>
  </si>
  <si>
    <t>PROPUESTA DE VOLUMEN SEGÚN GASES IDEALES:</t>
  </si>
  <si>
    <t>V (m3/kmol)</t>
  </si>
  <si>
    <t>CALCULO DE LAS PROPIEDADES RESIDUALES EN EL ESTADO 1</t>
  </si>
  <si>
    <t>PARA COMPORTAMIENTOS PROXIMOS A LA IDEALIDAD</t>
  </si>
  <si>
    <t>ECUACION DE ESTADO DE REDLICH-KWONG:</t>
  </si>
  <si>
    <t>1. SACAR  Tc y Pc DE DATA BANK</t>
  </si>
  <si>
    <t>SISTEMA</t>
  </si>
  <si>
    <t>Tc (K)</t>
  </si>
  <si>
    <t>Pc (atm)</t>
  </si>
  <si>
    <t>Pc (bar)</t>
  </si>
  <si>
    <t>P(bar)</t>
  </si>
  <si>
    <t>T(K)</t>
  </si>
  <si>
    <t>PM</t>
  </si>
  <si>
    <t>a</t>
  </si>
  <si>
    <t>b</t>
  </si>
  <si>
    <t>Pr</t>
  </si>
  <si>
    <t>Tr</t>
  </si>
  <si>
    <t>A</t>
  </si>
  <si>
    <t>B</t>
  </si>
  <si>
    <t>ECUACION CUBICA DE Z:</t>
  </si>
  <si>
    <t>CONSTANTES DE LA ECUACION:</t>
  </si>
  <si>
    <t>A*Z3 -Z2 +(A-B-B^2)* Z- (A*B)=0</t>
  </si>
  <si>
    <t>C</t>
  </si>
  <si>
    <t>D</t>
  </si>
  <si>
    <t>APROXIMACION A CERO:</t>
  </si>
  <si>
    <t>(A-B-B^2)</t>
  </si>
  <si>
    <t xml:space="preserve"> (A*B)</t>
  </si>
  <si>
    <t>CALCULO DEL VOLUMEN A PARTIR DE Z:</t>
  </si>
  <si>
    <t>CALCULO DE LA DENSIDAD A PARTIR DEL VOLUMEN:</t>
  </si>
  <si>
    <t>VOLUMEN (m3/kmol)</t>
  </si>
  <si>
    <t>DENSIDAD (kg/m3)</t>
  </si>
  <si>
    <t>CALCULO DE LAS PROPIEDADES RESIDUALES EN EL ESTADO 2</t>
  </si>
  <si>
    <t>CALCULO DE LAS PROPIEDADES RESIDUALES H y S</t>
  </si>
  <si>
    <t xml:space="preserve">PROPIEDADES RESIDUALES PARA EL ESTADO 1 </t>
  </si>
  <si>
    <t>PROPIEDADES RESIDUALES PARA EL ESTADO 2</t>
  </si>
  <si>
    <t>CAMBIO DE ENTALPIA RESIDUAL (KJ/kmol)</t>
  </si>
  <si>
    <t>ENTALPIA RESIDUAL H (bar*m3/kmol)</t>
  </si>
  <si>
    <t>CAMBIO DE ENTROPIA RESIDUAL (KJ/kmol*K)</t>
  </si>
  <si>
    <t>ENTALPIA RESIDUAL H (kJ/kmol)</t>
  </si>
  <si>
    <t>ENTROPIA RESIDUAL S (bar*m3/kmol* K)</t>
  </si>
  <si>
    <t>ENTALPIA RESIDUAL  S (kJ/kmol* K)</t>
  </si>
  <si>
    <t>omega</t>
  </si>
  <si>
    <t>m</t>
  </si>
  <si>
    <t>alfa</t>
  </si>
  <si>
    <t>*HABRA QUE CONSIDERAR QUE SI SE TRATA DE UNA MEZCLA LIQ-VAP SE DEBEN TOMAR</t>
  </si>
  <si>
    <t>RAIZ MAS GRANDE (VAPOR)</t>
  </si>
  <si>
    <t>FACTOR DE COMPRESIBILIDAD Z</t>
  </si>
  <si>
    <t>PROPIEDADES DE VAPOR:</t>
  </si>
  <si>
    <t>RAIZ MAS CHICA (LIQUIDO)</t>
  </si>
  <si>
    <t>PROPIEDADES DE LIQUIDO:</t>
  </si>
  <si>
    <t>*NO SE RECOMIENDA UTILIZAR ESTA ECUACION PARA CALCULAR EL VOLUMEN:</t>
  </si>
  <si>
    <t>ECUACION CUBICA DEL VOLUMEN:</t>
  </si>
  <si>
    <t>COEFICIENTES DE LA ECUACION:</t>
  </si>
  <si>
    <t>A*V3 -(RT/P)*V2 +(1/P*(a/(T)^1/2-bRT-Pb^2) V - ab/P*raiz(T)=0</t>
  </si>
  <si>
    <t>APROXIMACION A CERO :</t>
  </si>
  <si>
    <t>(RT/P)</t>
  </si>
  <si>
    <t>(1/P*(a/(T)^1/2-bRT-Pb^2))</t>
  </si>
  <si>
    <t>ab/Praiz(T)</t>
  </si>
  <si>
    <t>ECUACION DE ESTADO DE SOAVE REDLICH KWONG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</si>
</sst>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2" borderId="1" applyFont="0">
      <alignment horizontal="center"/>
    </xf>
    <xf numFmtId="0" fontId="3" fillId="3" borderId="1"/>
    <xf numFmtId="0" fontId="3" fillId="5" borderId="1">
      <alignment horizontal="center"/>
    </xf>
  </cellStyleXfs>
  <cellXfs count="31">
    <xf numFmtId="0" fontId="0" fillId="0" borderId="0" xfId="0"/>
    <xf numFmtId="0" fontId="0" fillId="0" borderId="0" xfId="0"/>
    <xf numFmtId="0" fontId="0" fillId="2" borderId="1" xfId="1" applyFont="1" applyAlignment="1"/>
    <xf numFmtId="0" fontId="0" fillId="0" borderId="0" xfId="0"/>
    <xf numFmtId="0" fontId="3" fillId="5" borderId="1" xfId="3">
      <alignment horizontal="center"/>
    </xf>
    <xf numFmtId="0" fontId="0" fillId="2" borderId="1" xfId="1" applyFont="1" applyAlignment="1"/>
    <xf numFmtId="0" fontId="1" fillId="2" borderId="1" xfId="1" applyFont="1">
      <alignment horizontal="center"/>
    </xf>
    <xf numFmtId="0" fontId="0" fillId="2" borderId="1" xfId="1" applyFont="1">
      <alignment horizontal="center"/>
    </xf>
    <xf numFmtId="0" fontId="3" fillId="2" borderId="1" xfId="1" applyFont="1">
      <alignment horizontal="center"/>
    </xf>
    <xf numFmtId="0" fontId="1" fillId="0" borderId="0" xfId="0" applyFont="1"/>
    <xf numFmtId="164" fontId="0" fillId="2" borderId="1" xfId="1" applyNumberFormat="1" applyFont="1">
      <alignment horizontal="center"/>
    </xf>
    <xf numFmtId="0" fontId="3" fillId="5" borderId="1" xfId="3">
      <alignment horizontal="center"/>
    </xf>
    <xf numFmtId="0" fontId="1" fillId="2" borderId="2" xfId="1" applyFont="1" applyBorder="1">
      <alignment horizontal="center"/>
    </xf>
    <xf numFmtId="0" fontId="1" fillId="2" borderId="3" xfId="1" applyFont="1" applyBorder="1">
      <alignment horizontal="center"/>
    </xf>
    <xf numFmtId="0" fontId="1" fillId="2" borderId="4" xfId="1" applyFont="1" applyBorder="1">
      <alignment horizontal="center"/>
    </xf>
    <xf numFmtId="0" fontId="1" fillId="2" borderId="1" xfId="1" applyFont="1">
      <alignment horizontal="center"/>
    </xf>
    <xf numFmtId="0" fontId="2" fillId="2" borderId="1" xfId="1" applyFont="1">
      <alignment horizontal="center"/>
    </xf>
    <xf numFmtId="0" fontId="4" fillId="2" borderId="5" xfId="1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0" fillId="2" borderId="1" xfId="1" applyFont="1">
      <alignment horizontal="center"/>
    </xf>
    <xf numFmtId="0" fontId="1" fillId="2" borderId="1" xfId="1" applyFont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2" fillId="2" borderId="1" xfId="1" applyNumberFormat="1" applyFont="1">
      <alignment horizontal="center"/>
    </xf>
    <xf numFmtId="0" fontId="0" fillId="2" borderId="2" xfId="1" applyFont="1" applyBorder="1">
      <alignment horizontal="center"/>
    </xf>
    <xf numFmtId="0" fontId="0" fillId="2" borderId="4" xfId="1" applyFont="1" applyBorder="1">
      <alignment horizontal="center"/>
    </xf>
    <xf numFmtId="0" fontId="1" fillId="4" borderId="2" xfId="1" applyFont="1" applyFill="1" applyBorder="1">
      <alignment horizontal="center"/>
    </xf>
    <xf numFmtId="0" fontId="1" fillId="4" borderId="3" xfId="1" applyFont="1" applyFill="1" applyBorder="1">
      <alignment horizontal="center"/>
    </xf>
    <xf numFmtId="0" fontId="1" fillId="4" borderId="4" xfId="1" applyFont="1" applyFill="1" applyBorder="1">
      <alignment horizontal="center"/>
    </xf>
  </cellXfs>
  <cellStyles count="4">
    <cellStyle name="Normal" xfId="0" builtinId="0"/>
    <cellStyle name="Style 1" xfId="1" xr:uid="{E8BB04CC-82E0-43CA-ADF6-C180C3027D9A}"/>
    <cellStyle name="Style 2" xfId="2" xr:uid="{0065872A-FDE8-49FF-81B0-7668DA18F094}"/>
    <cellStyle name="Style 2 2" xfId="3" xr:uid="{CDA0D8A5-511E-4320-9166-9E19C19D91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9CDB-762A-434C-B553-03AAA0793102}">
  <dimension ref="A1:U104"/>
  <sheetViews>
    <sheetView tabSelected="1" topLeftCell="A19" workbookViewId="0">
      <selection activeCell="M22" sqref="M22:S22"/>
    </sheetView>
  </sheetViews>
  <sheetFormatPr baseColWidth="10" defaultRowHeight="15" x14ac:dyDescent="0.25"/>
  <sheetData>
    <row r="1" spans="1:21" x14ac:dyDescent="0.25">
      <c r="A1" s="1"/>
      <c r="B1" s="1"/>
      <c r="C1" s="1"/>
      <c r="D1" s="1"/>
      <c r="E1" s="1"/>
      <c r="F1" s="1"/>
      <c r="G1" s="20" t="s">
        <v>0</v>
      </c>
      <c r="H1" s="20"/>
      <c r="I1" s="20"/>
      <c r="J1" s="20"/>
      <c r="K1" s="20"/>
      <c r="L1" s="20"/>
      <c r="M1" s="20"/>
      <c r="N1" s="20"/>
      <c r="O1" s="1"/>
      <c r="P1" s="1"/>
      <c r="Q1" s="1"/>
      <c r="R1" s="1"/>
      <c r="S1" s="1"/>
    </row>
    <row r="2" spans="1:21" x14ac:dyDescent="0.25">
      <c r="A2" s="1"/>
      <c r="B2" s="1"/>
      <c r="C2" s="1"/>
      <c r="D2" s="1"/>
      <c r="E2" s="1"/>
      <c r="F2" s="1"/>
      <c r="G2" s="20"/>
      <c r="H2" s="20"/>
      <c r="I2" s="20"/>
      <c r="J2" s="20"/>
      <c r="K2" s="20"/>
      <c r="L2" s="20"/>
      <c r="M2" s="20"/>
      <c r="N2" s="20"/>
      <c r="O2" s="1"/>
      <c r="P2" s="1"/>
      <c r="Q2" s="1"/>
      <c r="R2" s="1"/>
      <c r="S2" s="1"/>
    </row>
    <row r="3" spans="1:21" x14ac:dyDescent="0.25">
      <c r="A3" s="20" t="s">
        <v>60</v>
      </c>
      <c r="B3" s="20"/>
      <c r="C3" s="20"/>
      <c r="D3" s="20"/>
      <c r="E3" s="20"/>
      <c r="F3" s="20"/>
      <c r="G3" s="1"/>
      <c r="H3" s="1"/>
      <c r="I3" s="1"/>
      <c r="J3" s="15" t="s">
        <v>1</v>
      </c>
      <c r="K3" s="15"/>
      <c r="L3" s="1"/>
      <c r="M3" s="1"/>
      <c r="N3" s="1"/>
      <c r="O3" s="1"/>
      <c r="P3" s="1"/>
      <c r="Q3" s="1"/>
      <c r="R3" s="1"/>
      <c r="S3" s="1"/>
    </row>
    <row r="4" spans="1:21" x14ac:dyDescent="0.25">
      <c r="A4" s="20"/>
      <c r="B4" s="20"/>
      <c r="C4" s="20"/>
      <c r="D4" s="20"/>
      <c r="E4" s="20"/>
      <c r="F4" s="20"/>
      <c r="G4" s="1"/>
      <c r="H4" s="1"/>
      <c r="I4" s="1"/>
      <c r="J4" s="19">
        <v>8.3140000000000006E-2</v>
      </c>
      <c r="K4" s="19"/>
      <c r="L4" s="1"/>
      <c r="M4" s="15" t="s">
        <v>2</v>
      </c>
      <c r="N4" s="15"/>
      <c r="O4" s="15"/>
      <c r="P4" s="15"/>
      <c r="Q4" s="15"/>
      <c r="R4" s="1"/>
      <c r="S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5" t="s">
        <v>3</v>
      </c>
      <c r="N5" s="15"/>
      <c r="O5" s="15"/>
      <c r="P5" s="15"/>
      <c r="Q5" s="15"/>
      <c r="R5" s="1"/>
      <c r="S5" s="1"/>
    </row>
    <row r="6" spans="1:21" ht="18.75" x14ac:dyDescent="0.3">
      <c r="A6" s="20" t="s">
        <v>4</v>
      </c>
      <c r="B6" s="20"/>
      <c r="C6" s="20"/>
      <c r="D6" s="20"/>
      <c r="E6" s="20"/>
      <c r="F6" s="20"/>
      <c r="G6" s="20"/>
      <c r="H6" s="1"/>
      <c r="I6" s="1"/>
      <c r="J6" s="1"/>
      <c r="K6" s="1"/>
      <c r="L6" s="1"/>
      <c r="M6" s="16" t="e">
        <f>(J4*E15)/F15</f>
        <v>#DIV/0!</v>
      </c>
      <c r="N6" s="16"/>
      <c r="O6" s="16"/>
      <c r="P6" s="16"/>
      <c r="Q6" s="16"/>
      <c r="R6" s="1"/>
      <c r="S6" s="1"/>
    </row>
    <row r="7" spans="1:21" x14ac:dyDescent="0.25">
      <c r="A7" s="20"/>
      <c r="B7" s="20"/>
      <c r="C7" s="20"/>
      <c r="D7" s="20"/>
      <c r="E7" s="20"/>
      <c r="F7" s="20"/>
      <c r="G7" s="2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1" x14ac:dyDescent="0.25">
      <c r="A9" s="21" t="s">
        <v>5</v>
      </c>
      <c r="B9" s="21"/>
      <c r="C9" s="21"/>
      <c r="D9" s="21"/>
      <c r="E9" s="2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1" x14ac:dyDescent="0.25">
      <c r="A10" s="15" t="s">
        <v>6</v>
      </c>
      <c r="B10" s="15"/>
      <c r="C10" s="15"/>
      <c r="D10" s="15"/>
      <c r="E10" s="15"/>
      <c r="F10" s="1"/>
      <c r="G10" s="1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1" x14ac:dyDescent="0.25">
      <c r="A11" s="2" t="s">
        <v>7</v>
      </c>
      <c r="B11" s="2"/>
      <c r="C11" s="2"/>
      <c r="D11" s="15" t="s">
        <v>8</v>
      </c>
      <c r="E11" s="1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1" x14ac:dyDescent="0.25">
      <c r="A13" s="5" t="s">
        <v>7</v>
      </c>
      <c r="B13" s="5"/>
      <c r="C13" s="5"/>
      <c r="D13" s="15" t="s">
        <v>8</v>
      </c>
      <c r="E13" s="15"/>
      <c r="F13" s="3"/>
      <c r="G13" s="3"/>
      <c r="H13" s="3"/>
      <c r="I13" s="3"/>
      <c r="J13" s="3"/>
      <c r="K13" s="3"/>
      <c r="L13" s="3"/>
      <c r="M13" s="3"/>
      <c r="N13" s="3"/>
      <c r="T13" s="3"/>
      <c r="U13" s="3"/>
    </row>
    <row r="14" spans="1:21" ht="15.75" x14ac:dyDescent="0.25">
      <c r="A14" s="4" t="s">
        <v>9</v>
      </c>
      <c r="B14" s="4" t="s">
        <v>10</v>
      </c>
      <c r="C14" s="8" t="s">
        <v>11</v>
      </c>
      <c r="D14" s="4" t="s">
        <v>43</v>
      </c>
      <c r="E14" s="4" t="s">
        <v>12</v>
      </c>
      <c r="F14" s="4" t="s">
        <v>13</v>
      </c>
      <c r="G14" s="4" t="s">
        <v>14</v>
      </c>
      <c r="H14" s="6" t="s">
        <v>15</v>
      </c>
      <c r="I14" s="6" t="s">
        <v>16</v>
      </c>
      <c r="J14" s="6" t="s">
        <v>17</v>
      </c>
      <c r="K14" s="6" t="s">
        <v>18</v>
      </c>
      <c r="L14" s="6" t="s">
        <v>44</v>
      </c>
      <c r="M14" s="7" t="s">
        <v>45</v>
      </c>
      <c r="N14" s="6" t="s">
        <v>19</v>
      </c>
      <c r="O14" s="6" t="s">
        <v>20</v>
      </c>
      <c r="P14" s="6" t="s">
        <v>25</v>
      </c>
      <c r="Q14" s="3"/>
      <c r="R14" s="3"/>
      <c r="S14" s="3"/>
      <c r="T14" s="3"/>
      <c r="U14" s="3"/>
    </row>
    <row r="15" spans="1:21" ht="15.75" x14ac:dyDescent="0.25">
      <c r="A15" s="4"/>
      <c r="B15" s="4"/>
      <c r="C15" s="8">
        <f>B15/0.986923</f>
        <v>0</v>
      </c>
      <c r="D15" s="4"/>
      <c r="E15" s="4"/>
      <c r="F15" s="4"/>
      <c r="G15" s="4"/>
      <c r="H15" s="7" t="e">
        <f>(0.42748*(J4^2)*(A15^2))/(C15)</f>
        <v>#DIV/0!</v>
      </c>
      <c r="I15" s="7" t="e">
        <f>(0.08664*J4*A15)/(C15)</f>
        <v>#DIV/0!</v>
      </c>
      <c r="J15" s="7" t="e">
        <f>E15/C15</f>
        <v>#DIV/0!</v>
      </c>
      <c r="K15" s="7" t="e">
        <f>F15/A15</f>
        <v>#DIV/0!</v>
      </c>
      <c r="L15" s="7">
        <f>0.48508+(1.5517*D15)-(0.15613*D15*D15)</f>
        <v>0.48508000000000001</v>
      </c>
      <c r="M15" s="7" t="e">
        <f>(1+(L15*(1-(K15^0.5))))^2</f>
        <v>#DIV/0!</v>
      </c>
      <c r="N15" s="7" t="e">
        <f>(0.42748*M15*J15)/(K15^2)</f>
        <v>#DIV/0!</v>
      </c>
      <c r="O15" s="7" t="e">
        <f>(0.08664*J15)/K15</f>
        <v>#DIV/0!</v>
      </c>
      <c r="P15" s="7" t="e">
        <f>L15*H15*M15*(POWER((K15/M15),0.5))</f>
        <v>#DIV/0!</v>
      </c>
      <c r="Q15" s="3"/>
      <c r="R15" s="3"/>
      <c r="S15" s="3"/>
      <c r="T15" s="3"/>
      <c r="U15" s="3"/>
    </row>
    <row r="16" spans="1:2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15" t="s">
        <v>21</v>
      </c>
      <c r="B17" s="15"/>
      <c r="C17" s="15"/>
      <c r="D17" s="15"/>
      <c r="E17" s="15"/>
      <c r="F17" s="15"/>
      <c r="G17" s="15" t="s">
        <v>22</v>
      </c>
      <c r="H17" s="15"/>
      <c r="I17" s="15"/>
      <c r="J17" s="15"/>
      <c r="K17" s="15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5">
      <c r="A18" s="15" t="s">
        <v>23</v>
      </c>
      <c r="B18" s="15"/>
      <c r="C18" s="15"/>
      <c r="D18" s="15"/>
      <c r="E18" s="15"/>
      <c r="F18" s="15"/>
      <c r="G18" s="6" t="s">
        <v>19</v>
      </c>
      <c r="H18" s="6" t="s">
        <v>20</v>
      </c>
      <c r="I18" s="6" t="s">
        <v>24</v>
      </c>
      <c r="J18" s="12" t="s">
        <v>25</v>
      </c>
      <c r="K18" s="14"/>
      <c r="L18" s="3"/>
      <c r="M18" s="15" t="s">
        <v>46</v>
      </c>
      <c r="N18" s="15"/>
      <c r="O18" s="15"/>
      <c r="P18" s="15"/>
      <c r="Q18" s="15"/>
      <c r="R18" s="15"/>
      <c r="S18" s="15"/>
      <c r="T18" s="15"/>
      <c r="U18" s="15"/>
    </row>
    <row r="19" spans="1:21" x14ac:dyDescent="0.25">
      <c r="A19" s="15" t="s">
        <v>26</v>
      </c>
      <c r="B19" s="15"/>
      <c r="C19" s="15"/>
      <c r="D19" s="15"/>
      <c r="E19" s="15"/>
      <c r="F19" s="15"/>
      <c r="G19" s="7">
        <v>1</v>
      </c>
      <c r="H19" s="7">
        <v>-1</v>
      </c>
      <c r="I19" s="7" t="s">
        <v>27</v>
      </c>
      <c r="J19" s="26" t="s">
        <v>28</v>
      </c>
      <c r="K19" s="27"/>
      <c r="L19" s="3"/>
      <c r="M19" s="15" t="s">
        <v>47</v>
      </c>
      <c r="N19" s="15"/>
      <c r="O19" s="15"/>
      <c r="P19" s="15"/>
      <c r="Q19" s="15"/>
      <c r="R19" s="15"/>
      <c r="S19" s="15"/>
      <c r="T19" s="3"/>
      <c r="U19" s="3"/>
    </row>
    <row r="20" spans="1:21" ht="15.75" x14ac:dyDescent="0.25">
      <c r="A20" s="19" t="e">
        <f>(M21^3)+(H20*M21^2) + (I20*M21) + J20</f>
        <v>#DIV/0!</v>
      </c>
      <c r="B20" s="19"/>
      <c r="C20" s="19"/>
      <c r="D20" s="19"/>
      <c r="E20" s="19"/>
      <c r="F20" s="19"/>
      <c r="G20" s="7">
        <v>1</v>
      </c>
      <c r="H20" s="7">
        <v>-1</v>
      </c>
      <c r="I20" s="7" t="e">
        <f>N15-O15-(O15^2)</f>
        <v>#DIV/0!</v>
      </c>
      <c r="J20" s="26" t="e">
        <f>-1*N15*O15</f>
        <v>#DIV/0!</v>
      </c>
      <c r="K20" s="27"/>
      <c r="L20" s="3"/>
      <c r="M20" s="11" t="s">
        <v>48</v>
      </c>
      <c r="N20" s="11"/>
      <c r="O20" s="11"/>
      <c r="P20" s="11"/>
      <c r="Q20" s="11"/>
      <c r="R20" s="11"/>
      <c r="S20" s="11"/>
      <c r="T20" s="3"/>
      <c r="U20" s="3"/>
    </row>
    <row r="21" spans="1:21" ht="15.75" x14ac:dyDescent="0.25">
      <c r="A21" s="23" t="s">
        <v>49</v>
      </c>
      <c r="B21" s="23"/>
      <c r="C21" s="23"/>
      <c r="D21" s="23"/>
      <c r="E21" s="23"/>
      <c r="F21" s="23"/>
      <c r="G21" s="23"/>
      <c r="H21" s="23"/>
      <c r="I21" s="23"/>
      <c r="J21" s="23"/>
      <c r="K21" s="3"/>
      <c r="L21" s="3"/>
      <c r="M21" s="11"/>
      <c r="N21" s="11"/>
      <c r="O21" s="11"/>
      <c r="P21" s="11"/>
      <c r="Q21" s="11"/>
      <c r="R21" s="11"/>
      <c r="S21" s="11"/>
      <c r="T21" s="3"/>
      <c r="U21" s="3"/>
    </row>
    <row r="22" spans="1:21" x14ac:dyDescent="0.25">
      <c r="A22" s="15" t="s">
        <v>29</v>
      </c>
      <c r="B22" s="15"/>
      <c r="C22" s="15"/>
      <c r="D22" s="15"/>
      <c r="E22" s="3"/>
      <c r="F22" s="15" t="s">
        <v>30</v>
      </c>
      <c r="G22" s="15"/>
      <c r="H22" s="15"/>
      <c r="I22" s="15"/>
      <c r="J22" s="3"/>
      <c r="K22" s="3"/>
      <c r="L22" s="3"/>
      <c r="M22" s="15" t="s">
        <v>50</v>
      </c>
      <c r="N22" s="15"/>
      <c r="O22" s="15"/>
      <c r="P22" s="15"/>
      <c r="Q22" s="15"/>
      <c r="R22" s="15"/>
      <c r="S22" s="15"/>
      <c r="T22" s="3"/>
      <c r="U22" s="3"/>
    </row>
    <row r="23" spans="1:21" ht="15.75" x14ac:dyDescent="0.25">
      <c r="A23" s="15" t="s">
        <v>31</v>
      </c>
      <c r="B23" s="15"/>
      <c r="C23" s="15"/>
      <c r="D23" s="15"/>
      <c r="E23" s="3"/>
      <c r="F23" s="15" t="s">
        <v>32</v>
      </c>
      <c r="G23" s="15"/>
      <c r="H23" s="15"/>
      <c r="I23" s="15"/>
      <c r="J23" s="3"/>
      <c r="K23" s="3"/>
      <c r="L23" s="3"/>
      <c r="M23" s="11" t="s">
        <v>48</v>
      </c>
      <c r="N23" s="11"/>
      <c r="O23" s="11"/>
      <c r="P23" s="11"/>
      <c r="Q23" s="11"/>
      <c r="R23" s="11"/>
      <c r="S23" s="11"/>
      <c r="T23" s="3"/>
      <c r="U23" s="3"/>
    </row>
    <row r="24" spans="1:21" ht="18.75" x14ac:dyDescent="0.3">
      <c r="A24" s="25" t="e">
        <f>(M21*J4*F15)/E15</f>
        <v>#DIV/0!</v>
      </c>
      <c r="B24" s="25"/>
      <c r="C24" s="25"/>
      <c r="D24" s="25"/>
      <c r="E24" s="3"/>
      <c r="F24" s="25" t="e">
        <f>G15/A24</f>
        <v>#DIV/0!</v>
      </c>
      <c r="G24" s="25"/>
      <c r="H24" s="25"/>
      <c r="I24" s="25"/>
      <c r="J24" s="3"/>
      <c r="K24" s="3"/>
      <c r="L24" s="3"/>
      <c r="M24" s="11"/>
      <c r="N24" s="11"/>
      <c r="O24" s="11"/>
      <c r="P24" s="11"/>
      <c r="Q24" s="11"/>
      <c r="R24" s="11"/>
      <c r="S24" s="11"/>
      <c r="T24" s="3"/>
      <c r="U24" s="3"/>
    </row>
    <row r="25" spans="1:21" x14ac:dyDescent="0.25">
      <c r="A25" s="24" t="s">
        <v>51</v>
      </c>
      <c r="B25" s="24"/>
      <c r="C25" s="24"/>
      <c r="D25" s="24"/>
      <c r="E25" s="24"/>
      <c r="F25" s="24"/>
      <c r="G25" s="24"/>
      <c r="H25" s="24"/>
      <c r="I25" s="24"/>
      <c r="J25" s="24"/>
      <c r="K25" s="3"/>
      <c r="L25" s="3"/>
      <c r="M25" s="28" t="s">
        <v>52</v>
      </c>
      <c r="N25" s="29"/>
      <c r="O25" s="29"/>
      <c r="P25" s="29"/>
      <c r="Q25" s="29"/>
      <c r="R25" s="29"/>
      <c r="S25" s="29"/>
      <c r="T25" s="30"/>
      <c r="U25" s="3"/>
    </row>
    <row r="26" spans="1:21" x14ac:dyDescent="0.25">
      <c r="A26" s="15" t="s">
        <v>29</v>
      </c>
      <c r="B26" s="15"/>
      <c r="C26" s="15"/>
      <c r="D26" s="15"/>
      <c r="E26" s="3"/>
      <c r="F26" s="15" t="s">
        <v>30</v>
      </c>
      <c r="G26" s="15"/>
      <c r="H26" s="15"/>
      <c r="I26" s="15"/>
      <c r="J26" s="3"/>
      <c r="K26" s="3"/>
      <c r="L26" s="3"/>
      <c r="M26" s="12" t="s">
        <v>53</v>
      </c>
      <c r="N26" s="13"/>
      <c r="O26" s="13"/>
      <c r="P26" s="14"/>
      <c r="Q26" s="15" t="s">
        <v>54</v>
      </c>
      <c r="R26" s="15"/>
      <c r="S26" s="15"/>
      <c r="T26" s="15"/>
      <c r="U26" s="3"/>
    </row>
    <row r="27" spans="1:21" x14ac:dyDescent="0.25">
      <c r="A27" s="15" t="s">
        <v>31</v>
      </c>
      <c r="B27" s="15"/>
      <c r="C27" s="15"/>
      <c r="D27" s="15"/>
      <c r="E27" s="3"/>
      <c r="F27" s="15" t="s">
        <v>32</v>
      </c>
      <c r="G27" s="15"/>
      <c r="H27" s="15"/>
      <c r="I27" s="15"/>
      <c r="J27" s="3"/>
      <c r="K27" s="3"/>
      <c r="L27" s="3"/>
      <c r="M27" s="15" t="s">
        <v>55</v>
      </c>
      <c r="N27" s="15"/>
      <c r="O27" s="15"/>
      <c r="P27" s="15"/>
      <c r="Q27" s="6" t="s">
        <v>19</v>
      </c>
      <c r="R27" s="6" t="s">
        <v>20</v>
      </c>
      <c r="S27" s="6" t="s">
        <v>24</v>
      </c>
      <c r="T27" s="6" t="s">
        <v>25</v>
      </c>
      <c r="U27" s="3"/>
    </row>
    <row r="28" spans="1:21" ht="18.75" x14ac:dyDescent="0.3">
      <c r="A28" s="25" t="e">
        <f>(M21*J4*F15)/E15</f>
        <v>#DIV/0!</v>
      </c>
      <c r="B28" s="25"/>
      <c r="C28" s="25"/>
      <c r="D28" s="25"/>
      <c r="E28" s="3"/>
      <c r="F28" s="25" t="e">
        <f>G15/A28</f>
        <v>#DIV/0!</v>
      </c>
      <c r="G28" s="25"/>
      <c r="H28" s="25"/>
      <c r="I28" s="25"/>
      <c r="J28" s="3"/>
      <c r="K28" s="3"/>
      <c r="L28" s="3"/>
      <c r="M28" s="15" t="s">
        <v>56</v>
      </c>
      <c r="N28" s="15"/>
      <c r="O28" s="15"/>
      <c r="P28" s="15"/>
      <c r="Q28" s="7">
        <v>1</v>
      </c>
      <c r="R28" s="7" t="s">
        <v>57</v>
      </c>
      <c r="S28" s="7" t="s">
        <v>58</v>
      </c>
      <c r="T28" s="7" t="s">
        <v>59</v>
      </c>
      <c r="U28" s="3"/>
    </row>
    <row r="29" spans="1:2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9"/>
      <c r="N29" s="19"/>
      <c r="O29" s="19"/>
      <c r="P29" s="19"/>
      <c r="Q29" s="7">
        <v>1</v>
      </c>
      <c r="R29" s="7" t="e">
        <f>-((F12*F15)/E15)</f>
        <v>#DIV/0!</v>
      </c>
      <c r="S29" s="7" t="e">
        <f>((1/E15)*(H15*M15)-(I15*F12*F15)-(E15*I15*I15))</f>
        <v>#DIV/0!</v>
      </c>
      <c r="T29" s="7" t="e">
        <f>-((H15*I15*M15)/(E15))</f>
        <v>#DIV/0!</v>
      </c>
      <c r="U29" s="3"/>
    </row>
    <row r="30" spans="1:21" x14ac:dyDescent="0.25">
      <c r="A30" s="20" t="s">
        <v>33</v>
      </c>
      <c r="B30" s="20"/>
      <c r="C30" s="20"/>
      <c r="D30" s="20"/>
      <c r="E30" s="20"/>
      <c r="F30" s="20"/>
      <c r="G30" s="20"/>
    </row>
    <row r="31" spans="1:21" x14ac:dyDescent="0.25">
      <c r="A31" s="20"/>
      <c r="B31" s="20"/>
      <c r="C31" s="20"/>
      <c r="D31" s="20"/>
      <c r="E31" s="20"/>
      <c r="F31" s="20"/>
      <c r="G31" s="20"/>
    </row>
    <row r="33" spans="1:21" ht="18.75" x14ac:dyDescent="0.3">
      <c r="A33" s="5" t="s">
        <v>7</v>
      </c>
      <c r="B33" s="5"/>
      <c r="C33" s="5"/>
      <c r="D33" s="15" t="s">
        <v>8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16" t="e">
        <f>(F32*F35)/E35</f>
        <v>#DIV/0!</v>
      </c>
      <c r="P33" s="16"/>
      <c r="Q33" s="16"/>
      <c r="R33" s="16"/>
      <c r="S33" s="16"/>
      <c r="T33" s="3"/>
      <c r="U33" s="3"/>
    </row>
    <row r="34" spans="1:21" ht="15.75" x14ac:dyDescent="0.25">
      <c r="A34" s="4" t="s">
        <v>9</v>
      </c>
      <c r="B34" s="4" t="s">
        <v>10</v>
      </c>
      <c r="C34" s="8" t="s">
        <v>11</v>
      </c>
      <c r="D34" s="4" t="s">
        <v>43</v>
      </c>
      <c r="E34" s="4" t="s">
        <v>12</v>
      </c>
      <c r="F34" s="4" t="s">
        <v>13</v>
      </c>
      <c r="G34" s="4" t="s">
        <v>14</v>
      </c>
      <c r="H34" s="6" t="s">
        <v>15</v>
      </c>
      <c r="I34" s="6" t="s">
        <v>16</v>
      </c>
      <c r="J34" s="6" t="s">
        <v>17</v>
      </c>
      <c r="K34" s="6" t="s">
        <v>18</v>
      </c>
      <c r="L34" s="6" t="s">
        <v>44</v>
      </c>
      <c r="M34" s="7" t="s">
        <v>45</v>
      </c>
      <c r="N34" s="6" t="s">
        <v>19</v>
      </c>
      <c r="O34" s="6" t="s">
        <v>20</v>
      </c>
      <c r="P34" s="6" t="s">
        <v>25</v>
      </c>
      <c r="Q34" s="3"/>
      <c r="R34" s="3"/>
      <c r="S34" s="3"/>
      <c r="T34" s="3"/>
      <c r="U34" s="3"/>
    </row>
    <row r="35" spans="1:21" ht="15.75" x14ac:dyDescent="0.25">
      <c r="A35" s="4"/>
      <c r="B35" s="4"/>
      <c r="C35" s="8">
        <f>B35/0.986923</f>
        <v>0</v>
      </c>
      <c r="D35" s="4"/>
      <c r="E35" s="4"/>
      <c r="F35" s="4"/>
      <c r="G35" s="4"/>
      <c r="H35" s="7" t="e">
        <f>(0.42748*(J4^2)*(A35^2))/(C35)</f>
        <v>#DIV/0!</v>
      </c>
      <c r="I35" s="7" t="e">
        <f>(0.08664*J4*A35)/(C35)</f>
        <v>#DIV/0!</v>
      </c>
      <c r="J35" s="7" t="e">
        <f>E35/C35</f>
        <v>#DIV/0!</v>
      </c>
      <c r="K35" s="7" t="e">
        <f>F35/A35</f>
        <v>#DIV/0!</v>
      </c>
      <c r="L35" s="7">
        <f>0.48508+(1.5517*D35)-(0.15613*D35*D35)</f>
        <v>0.48508000000000001</v>
      </c>
      <c r="M35" s="7" t="e">
        <f>(1+(L35*(1-(K35^0.5))))^2</f>
        <v>#DIV/0!</v>
      </c>
      <c r="N35" s="7" t="e">
        <f>(0.42748*M35*J35)/(K35^2)</f>
        <v>#DIV/0!</v>
      </c>
      <c r="O35" s="7" t="e">
        <f>(0.08664*J35)/K35</f>
        <v>#DIV/0!</v>
      </c>
      <c r="P35" s="7" t="e">
        <f>L35*H35*M35*(POWER((K35/M35),0.5))</f>
        <v>#DIV/0!</v>
      </c>
      <c r="Q35" s="3"/>
      <c r="R35" s="3"/>
      <c r="S35" s="3"/>
      <c r="T35" s="3"/>
      <c r="U35" s="3"/>
    </row>
    <row r="36" spans="1:2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5">
      <c r="A37" s="15" t="s">
        <v>21</v>
      </c>
      <c r="B37" s="15"/>
      <c r="C37" s="15"/>
      <c r="D37" s="15"/>
      <c r="E37" s="15"/>
      <c r="F37" s="15"/>
      <c r="G37" s="15" t="s">
        <v>22</v>
      </c>
      <c r="H37" s="15"/>
      <c r="I37" s="15"/>
      <c r="J37" s="15"/>
      <c r="K37" s="15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5">
      <c r="A38" s="15" t="s">
        <v>23</v>
      </c>
      <c r="B38" s="15"/>
      <c r="C38" s="15"/>
      <c r="D38" s="15"/>
      <c r="E38" s="15"/>
      <c r="F38" s="15"/>
      <c r="G38" s="6" t="s">
        <v>19</v>
      </c>
      <c r="H38" s="6" t="s">
        <v>20</v>
      </c>
      <c r="I38" s="6" t="s">
        <v>24</v>
      </c>
      <c r="J38" s="12" t="s">
        <v>25</v>
      </c>
      <c r="K38" s="14"/>
      <c r="L38" s="3"/>
      <c r="M38" s="15" t="s">
        <v>46</v>
      </c>
      <c r="N38" s="15"/>
      <c r="O38" s="15"/>
      <c r="P38" s="15"/>
      <c r="Q38" s="15"/>
      <c r="R38" s="15"/>
      <c r="S38" s="15"/>
      <c r="T38" s="15"/>
      <c r="U38" s="15"/>
    </row>
    <row r="39" spans="1:21" x14ac:dyDescent="0.25">
      <c r="A39" s="15" t="s">
        <v>26</v>
      </c>
      <c r="B39" s="15"/>
      <c r="C39" s="15"/>
      <c r="D39" s="15"/>
      <c r="E39" s="15"/>
      <c r="F39" s="15"/>
      <c r="G39" s="7">
        <v>1</v>
      </c>
      <c r="H39" s="7">
        <v>-1</v>
      </c>
      <c r="I39" s="7" t="s">
        <v>27</v>
      </c>
      <c r="J39" s="26" t="s">
        <v>28</v>
      </c>
      <c r="K39" s="27"/>
      <c r="L39" s="3"/>
      <c r="M39" s="15" t="s">
        <v>47</v>
      </c>
      <c r="N39" s="15"/>
      <c r="O39" s="15"/>
      <c r="P39" s="15"/>
      <c r="Q39" s="15"/>
      <c r="R39" s="15"/>
      <c r="S39" s="15"/>
      <c r="T39" s="3"/>
      <c r="U39" s="3"/>
    </row>
    <row r="40" spans="1:21" ht="15.75" x14ac:dyDescent="0.25">
      <c r="A40" s="19" t="e">
        <f>(M41^3)+(H40*M41^2) + (I40*M41) + J40</f>
        <v>#DIV/0!</v>
      </c>
      <c r="B40" s="19"/>
      <c r="C40" s="19"/>
      <c r="D40" s="19"/>
      <c r="E40" s="19"/>
      <c r="F40" s="19"/>
      <c r="G40" s="7">
        <v>1</v>
      </c>
      <c r="H40" s="7">
        <v>-1</v>
      </c>
      <c r="I40" s="7" t="e">
        <f>N35-O35-(O35^2)</f>
        <v>#DIV/0!</v>
      </c>
      <c r="J40" s="26" t="e">
        <f>-1*N35*O35</f>
        <v>#DIV/0!</v>
      </c>
      <c r="K40" s="27"/>
      <c r="L40" s="3"/>
      <c r="M40" s="11" t="s">
        <v>48</v>
      </c>
      <c r="N40" s="11"/>
      <c r="O40" s="11"/>
      <c r="P40" s="11"/>
      <c r="Q40" s="11"/>
      <c r="R40" s="11"/>
      <c r="S40" s="11"/>
      <c r="T40" s="3"/>
      <c r="U40" s="3"/>
    </row>
    <row r="41" spans="1:21" ht="15.75" x14ac:dyDescent="0.25">
      <c r="A41" s="23" t="s">
        <v>49</v>
      </c>
      <c r="B41" s="23"/>
      <c r="C41" s="23"/>
      <c r="D41" s="23"/>
      <c r="E41" s="23"/>
      <c r="F41" s="23"/>
      <c r="G41" s="23"/>
      <c r="H41" s="23"/>
      <c r="I41" s="23"/>
      <c r="J41" s="23"/>
      <c r="K41" s="3"/>
      <c r="L41" s="3"/>
      <c r="M41" s="11"/>
      <c r="N41" s="11"/>
      <c r="O41" s="11"/>
      <c r="P41" s="11"/>
      <c r="Q41" s="11"/>
      <c r="R41" s="11"/>
      <c r="S41" s="11"/>
      <c r="T41" s="3"/>
      <c r="U41" s="3"/>
    </row>
    <row r="42" spans="1:21" x14ac:dyDescent="0.25">
      <c r="A42" s="15" t="s">
        <v>29</v>
      </c>
      <c r="B42" s="15"/>
      <c r="C42" s="15"/>
      <c r="D42" s="15"/>
      <c r="E42" s="3"/>
      <c r="F42" s="15" t="s">
        <v>30</v>
      </c>
      <c r="G42" s="15"/>
      <c r="H42" s="15"/>
      <c r="I42" s="15"/>
      <c r="J42" s="3"/>
      <c r="K42" s="3"/>
      <c r="L42" s="3"/>
      <c r="M42" s="15" t="s">
        <v>50</v>
      </c>
      <c r="N42" s="15"/>
      <c r="O42" s="15"/>
      <c r="P42" s="15"/>
      <c r="Q42" s="15"/>
      <c r="R42" s="15"/>
      <c r="S42" s="15"/>
      <c r="T42" s="3"/>
      <c r="U42" s="3"/>
    </row>
    <row r="43" spans="1:21" ht="15.75" x14ac:dyDescent="0.25">
      <c r="A43" s="15" t="s">
        <v>31</v>
      </c>
      <c r="B43" s="15"/>
      <c r="C43" s="15"/>
      <c r="D43" s="15"/>
      <c r="E43" s="3"/>
      <c r="F43" s="15" t="s">
        <v>32</v>
      </c>
      <c r="G43" s="15"/>
      <c r="H43" s="15"/>
      <c r="I43" s="15"/>
      <c r="J43" s="3"/>
      <c r="K43" s="3"/>
      <c r="L43" s="3"/>
      <c r="M43" s="11" t="s">
        <v>48</v>
      </c>
      <c r="N43" s="11"/>
      <c r="O43" s="11"/>
      <c r="P43" s="11"/>
      <c r="Q43" s="11"/>
      <c r="R43" s="11"/>
      <c r="S43" s="11"/>
      <c r="T43" s="3"/>
      <c r="U43" s="3"/>
    </row>
    <row r="44" spans="1:21" ht="18.75" x14ac:dyDescent="0.3">
      <c r="A44" s="25" t="e">
        <f>(M41*J4*F35)/E35</f>
        <v>#DIV/0!</v>
      </c>
      <c r="B44" s="25"/>
      <c r="C44" s="25"/>
      <c r="D44" s="25"/>
      <c r="E44" s="3"/>
      <c r="F44" s="25" t="e">
        <f>G35/A44</f>
        <v>#DIV/0!</v>
      </c>
      <c r="G44" s="25"/>
      <c r="H44" s="25"/>
      <c r="I44" s="25"/>
      <c r="J44" s="3"/>
      <c r="K44" s="3"/>
      <c r="L44" s="3"/>
      <c r="M44" s="11"/>
      <c r="N44" s="11"/>
      <c r="O44" s="11"/>
      <c r="P44" s="11"/>
      <c r="Q44" s="11"/>
      <c r="R44" s="11"/>
      <c r="S44" s="11"/>
      <c r="T44" s="3"/>
      <c r="U44" s="3"/>
    </row>
    <row r="45" spans="1:21" x14ac:dyDescent="0.25">
      <c r="A45" s="24" t="s">
        <v>51</v>
      </c>
      <c r="B45" s="24"/>
      <c r="C45" s="24"/>
      <c r="D45" s="24"/>
      <c r="E45" s="24"/>
      <c r="F45" s="24"/>
      <c r="G45" s="24"/>
      <c r="H45" s="24"/>
      <c r="I45" s="24"/>
      <c r="J45" s="24"/>
      <c r="K45" s="3"/>
      <c r="L45" s="3"/>
      <c r="M45" s="28" t="s">
        <v>52</v>
      </c>
      <c r="N45" s="29"/>
      <c r="O45" s="29"/>
      <c r="P45" s="29"/>
      <c r="Q45" s="29"/>
      <c r="R45" s="29"/>
      <c r="S45" s="29"/>
      <c r="T45" s="30"/>
      <c r="U45" s="3"/>
    </row>
    <row r="46" spans="1:21" x14ac:dyDescent="0.25">
      <c r="A46" s="15" t="s">
        <v>29</v>
      </c>
      <c r="B46" s="15"/>
      <c r="C46" s="15"/>
      <c r="D46" s="15"/>
      <c r="E46" s="3"/>
      <c r="F46" s="15" t="s">
        <v>30</v>
      </c>
      <c r="G46" s="15"/>
      <c r="H46" s="15"/>
      <c r="I46" s="15"/>
      <c r="J46" s="3"/>
      <c r="K46" s="3"/>
      <c r="L46" s="3"/>
      <c r="M46" s="12" t="s">
        <v>53</v>
      </c>
      <c r="N46" s="13"/>
      <c r="O46" s="13"/>
      <c r="P46" s="14"/>
      <c r="Q46" s="15" t="s">
        <v>54</v>
      </c>
      <c r="R46" s="15"/>
      <c r="S46" s="15"/>
      <c r="T46" s="15"/>
      <c r="U46" s="3"/>
    </row>
    <row r="47" spans="1:21" x14ac:dyDescent="0.25">
      <c r="A47" s="15" t="s">
        <v>31</v>
      </c>
      <c r="B47" s="15"/>
      <c r="C47" s="15"/>
      <c r="D47" s="15"/>
      <c r="E47" s="3"/>
      <c r="F47" s="15" t="s">
        <v>32</v>
      </c>
      <c r="G47" s="15"/>
      <c r="H47" s="15"/>
      <c r="I47" s="15"/>
      <c r="J47" s="3"/>
      <c r="K47" s="3"/>
      <c r="L47" s="3"/>
      <c r="M47" s="15" t="s">
        <v>55</v>
      </c>
      <c r="N47" s="15"/>
      <c r="O47" s="15"/>
      <c r="P47" s="15"/>
      <c r="Q47" s="6" t="s">
        <v>19</v>
      </c>
      <c r="R47" s="6" t="s">
        <v>20</v>
      </c>
      <c r="S47" s="6" t="s">
        <v>24</v>
      </c>
      <c r="T47" s="6" t="s">
        <v>25</v>
      </c>
      <c r="U47" s="3"/>
    </row>
    <row r="48" spans="1:21" ht="18.75" x14ac:dyDescent="0.3">
      <c r="A48" s="25" t="e">
        <f>(M44*F32*F35)/E35</f>
        <v>#DIV/0!</v>
      </c>
      <c r="B48" s="25"/>
      <c r="C48" s="25"/>
      <c r="D48" s="25"/>
      <c r="E48" s="3"/>
      <c r="F48" s="25" t="e">
        <f>G35/A48</f>
        <v>#DIV/0!</v>
      </c>
      <c r="G48" s="25"/>
      <c r="H48" s="25"/>
      <c r="I48" s="25"/>
      <c r="J48" s="3"/>
      <c r="K48" s="3"/>
      <c r="L48" s="3"/>
      <c r="M48" s="15" t="s">
        <v>56</v>
      </c>
      <c r="N48" s="15"/>
      <c r="O48" s="15"/>
      <c r="P48" s="15"/>
      <c r="Q48" s="7">
        <v>1</v>
      </c>
      <c r="R48" s="7" t="s">
        <v>57</v>
      </c>
      <c r="S48" s="7" t="s">
        <v>58</v>
      </c>
      <c r="T48" s="7" t="s">
        <v>59</v>
      </c>
      <c r="U48" s="3"/>
    </row>
    <row r="49" spans="1:2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9"/>
      <c r="N49" s="19"/>
      <c r="O49" s="19"/>
      <c r="P49" s="19"/>
      <c r="Q49" s="7">
        <v>1</v>
      </c>
      <c r="R49" s="7" t="e">
        <f>-((F32*F35)/E35)</f>
        <v>#DIV/0!</v>
      </c>
      <c r="S49" s="7" t="e">
        <f>((1/E35)*(H35*M35)-(I35*F32*F35)-(E35*I35*I35))</f>
        <v>#DIV/0!</v>
      </c>
      <c r="T49" s="7" t="e">
        <f>-((H35*I35*M35)/(E35))</f>
        <v>#DIV/0!</v>
      </c>
      <c r="U49" s="3"/>
    </row>
    <row r="50" spans="1:21" x14ac:dyDescent="0.25">
      <c r="A50" s="17" t="s">
        <v>34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"/>
      <c r="M50" s="1"/>
      <c r="N50" s="1"/>
      <c r="O50" s="1"/>
      <c r="P50" s="1"/>
      <c r="Q50" s="1"/>
    </row>
    <row r="51" spans="1:21" x14ac:dyDescent="0.2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"/>
      <c r="M51" s="1"/>
      <c r="N51" s="1"/>
      <c r="O51" s="1"/>
      <c r="P51" s="1"/>
      <c r="Q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21" x14ac:dyDescent="0.25">
      <c r="A53" s="15" t="s">
        <v>35</v>
      </c>
      <c r="B53" s="15"/>
      <c r="C53" s="15"/>
      <c r="D53" s="15"/>
      <c r="E53" s="15"/>
      <c r="F53" s="1"/>
      <c r="G53" s="15" t="s">
        <v>36</v>
      </c>
      <c r="H53" s="15"/>
      <c r="I53" s="15"/>
      <c r="J53" s="15"/>
      <c r="K53" s="15"/>
      <c r="L53" s="1"/>
      <c r="M53" s="15" t="s">
        <v>37</v>
      </c>
      <c r="N53" s="15"/>
      <c r="O53" s="15"/>
      <c r="P53" s="15"/>
      <c r="Q53" s="15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9" t="e">
        <f>A59-G59</f>
        <v>#DIV/0!</v>
      </c>
      <c r="N54" s="19"/>
      <c r="O54" s="19"/>
      <c r="P54" s="19"/>
      <c r="Q54" s="19"/>
    </row>
    <row r="55" spans="1:21" x14ac:dyDescent="0.25">
      <c r="A55" s="12" t="s">
        <v>38</v>
      </c>
      <c r="B55" s="13"/>
      <c r="C55" s="13"/>
      <c r="D55" s="13"/>
      <c r="E55" s="14"/>
      <c r="F55" s="1"/>
      <c r="G55" s="12" t="s">
        <v>38</v>
      </c>
      <c r="H55" s="13"/>
      <c r="I55" s="13"/>
      <c r="J55" s="13"/>
      <c r="K55" s="14"/>
      <c r="L55" s="1"/>
      <c r="M55" s="1"/>
      <c r="N55" s="1"/>
      <c r="O55" s="1"/>
      <c r="P55" s="1"/>
      <c r="Q55" s="1"/>
    </row>
    <row r="56" spans="1:21" x14ac:dyDescent="0.25">
      <c r="A56" s="10" t="e">
        <f>(1-M21+((N15/O15)*(1+(P15/(H15*M15)))*LN(1+(O15/M21))))*$J$4*F15</f>
        <v>#DIV/0!</v>
      </c>
      <c r="B56" s="10"/>
      <c r="C56" s="10"/>
      <c r="D56" s="10"/>
      <c r="E56" s="10"/>
      <c r="F56" s="1"/>
      <c r="G56" s="10" t="e">
        <f>(1-M41+((N35/O35)*(1+(P35/(H35*M35)))*LN(1+(O35/M41))))*$J$4*F35</f>
        <v>#DIV/0!</v>
      </c>
      <c r="H56" s="10"/>
      <c r="I56" s="10"/>
      <c r="J56" s="10"/>
      <c r="K56" s="10"/>
      <c r="L56" s="1"/>
      <c r="M56" s="12" t="s">
        <v>39</v>
      </c>
      <c r="N56" s="13"/>
      <c r="O56" s="13"/>
      <c r="P56" s="13"/>
      <c r="Q56" s="14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0" t="e">
        <f>A65-G65</f>
        <v>#DIV/0!</v>
      </c>
      <c r="N57" s="19"/>
      <c r="O57" s="19"/>
      <c r="P57" s="19"/>
      <c r="Q57" s="19"/>
    </row>
    <row r="58" spans="1:21" x14ac:dyDescent="0.25">
      <c r="A58" s="12" t="s">
        <v>40</v>
      </c>
      <c r="B58" s="13"/>
      <c r="C58" s="13"/>
      <c r="D58" s="13"/>
      <c r="E58" s="14"/>
      <c r="F58" s="1"/>
      <c r="G58" s="12" t="s">
        <v>40</v>
      </c>
      <c r="H58" s="13"/>
      <c r="I58" s="13"/>
      <c r="J58" s="13"/>
      <c r="K58" s="14"/>
      <c r="L58" s="1"/>
      <c r="M58" s="1"/>
      <c r="N58" s="1"/>
      <c r="O58" s="1"/>
      <c r="P58" s="1"/>
      <c r="Q58" s="1"/>
    </row>
    <row r="59" spans="1:21" x14ac:dyDescent="0.25">
      <c r="A59" s="10" t="e">
        <f>A56*100</f>
        <v>#DIV/0!</v>
      </c>
      <c r="B59" s="10"/>
      <c r="C59" s="10"/>
      <c r="D59" s="10"/>
      <c r="E59" s="10"/>
      <c r="F59" s="1"/>
      <c r="G59" s="10" t="e">
        <f>G56*100</f>
        <v>#DIV/0!</v>
      </c>
      <c r="H59" s="10"/>
      <c r="I59" s="10"/>
      <c r="J59" s="10"/>
      <c r="K59" s="10"/>
      <c r="L59" s="1"/>
      <c r="M59" s="1"/>
      <c r="N59" s="1"/>
      <c r="O59" s="1"/>
      <c r="P59" s="1"/>
      <c r="Q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21" x14ac:dyDescent="0.25">
      <c r="A61" s="12" t="s">
        <v>41</v>
      </c>
      <c r="B61" s="13"/>
      <c r="C61" s="13"/>
      <c r="D61" s="13"/>
      <c r="E61" s="14"/>
      <c r="F61" s="1"/>
      <c r="G61" s="12" t="s">
        <v>41</v>
      </c>
      <c r="H61" s="13"/>
      <c r="I61" s="13"/>
      <c r="J61" s="13"/>
      <c r="K61" s="14"/>
      <c r="L61" s="1"/>
      <c r="M61" s="1"/>
      <c r="N61" s="1"/>
      <c r="O61" s="1"/>
      <c r="P61" s="1"/>
      <c r="Q61" s="1"/>
    </row>
    <row r="62" spans="1:21" x14ac:dyDescent="0.25">
      <c r="A62" s="10" t="e">
        <f>(-LN(M21-O15)+(((O15*P15)/(N15*H15*M15)))*LN(1+(O15/M21)))*$J$4</f>
        <v>#DIV/0!</v>
      </c>
      <c r="B62" s="10"/>
      <c r="C62" s="10"/>
      <c r="D62" s="10"/>
      <c r="E62" s="10"/>
      <c r="F62" s="1"/>
      <c r="G62" s="10" t="e">
        <f>(-LN(M41-O35)+(((O35*P35)/(N35*H35*M35)))*LN(1+(O35/M41)))*$J$4</f>
        <v>#DIV/0!</v>
      </c>
      <c r="H62" s="10"/>
      <c r="I62" s="10"/>
      <c r="J62" s="10"/>
      <c r="K62" s="10"/>
      <c r="L62" s="1"/>
      <c r="M62" s="1"/>
      <c r="N62" s="1"/>
      <c r="O62" s="1"/>
      <c r="P62" s="1"/>
      <c r="Q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21" x14ac:dyDescent="0.25">
      <c r="A64" s="12" t="s">
        <v>42</v>
      </c>
      <c r="B64" s="13"/>
      <c r="C64" s="13"/>
      <c r="D64" s="13"/>
      <c r="E64" s="14"/>
      <c r="F64" s="1"/>
      <c r="G64" s="12" t="s">
        <v>42</v>
      </c>
      <c r="H64" s="13"/>
      <c r="I64" s="13"/>
      <c r="J64" s="13"/>
      <c r="K64" s="14"/>
      <c r="L64" s="1"/>
      <c r="M64" s="1"/>
      <c r="N64" s="1"/>
      <c r="O64" s="1"/>
      <c r="P64" s="1"/>
      <c r="Q64" s="1"/>
    </row>
    <row r="65" spans="1:19" x14ac:dyDescent="0.25">
      <c r="A65" s="10" t="e">
        <f>A62*100</f>
        <v>#DIV/0!</v>
      </c>
      <c r="B65" s="10"/>
      <c r="C65" s="10"/>
      <c r="D65" s="10"/>
      <c r="E65" s="10"/>
      <c r="F65" s="1"/>
      <c r="G65" s="10" t="e">
        <f>G62*100</f>
        <v>#DIV/0!</v>
      </c>
      <c r="H65" s="10"/>
      <c r="I65" s="10"/>
      <c r="J65" s="10"/>
      <c r="K65" s="10"/>
      <c r="L65" s="1"/>
      <c r="M65" s="1"/>
      <c r="N65" s="1"/>
      <c r="O65" s="1"/>
      <c r="P65" s="1"/>
      <c r="Q65" s="1"/>
    </row>
    <row r="67" spans="1:19" x14ac:dyDescent="0.25">
      <c r="R67" s="1"/>
      <c r="S67" s="1"/>
    </row>
    <row r="68" spans="1:19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R89" s="1"/>
      <c r="S89" s="1"/>
    </row>
    <row r="90" spans="1:19" x14ac:dyDescent="0.25">
      <c r="R90" s="1"/>
      <c r="S90" s="1"/>
    </row>
    <row r="91" spans="1:19" x14ac:dyDescent="0.25">
      <c r="R91" s="1"/>
      <c r="S91" s="1"/>
    </row>
    <row r="92" spans="1:19" x14ac:dyDescent="0.25">
      <c r="R92" s="1"/>
      <c r="S92" s="1"/>
    </row>
    <row r="93" spans="1:19" x14ac:dyDescent="0.25">
      <c r="R93" s="1"/>
      <c r="S93" s="1"/>
    </row>
    <row r="94" spans="1:19" x14ac:dyDescent="0.25">
      <c r="R94" s="1"/>
      <c r="S94" s="1"/>
    </row>
    <row r="95" spans="1:19" x14ac:dyDescent="0.25">
      <c r="R95" s="1"/>
      <c r="S95" s="1"/>
    </row>
    <row r="96" spans="1:19" x14ac:dyDescent="0.25">
      <c r="R96" s="1"/>
      <c r="S96" s="1"/>
    </row>
    <row r="97" spans="18:19" x14ac:dyDescent="0.25">
      <c r="R97" s="1"/>
      <c r="S97" s="1"/>
    </row>
    <row r="98" spans="18:19" x14ac:dyDescent="0.25">
      <c r="R98" s="1"/>
      <c r="S98" s="1"/>
    </row>
    <row r="99" spans="18:19" x14ac:dyDescent="0.25">
      <c r="R99" s="1"/>
      <c r="S99" s="1"/>
    </row>
    <row r="100" spans="18:19" x14ac:dyDescent="0.25">
      <c r="R100" s="1"/>
      <c r="S100" s="1"/>
    </row>
    <row r="101" spans="18:19" x14ac:dyDescent="0.25">
      <c r="R101" s="1"/>
      <c r="S101" s="1"/>
    </row>
    <row r="102" spans="18:19" x14ac:dyDescent="0.25">
      <c r="R102" s="1"/>
      <c r="S102" s="1"/>
    </row>
    <row r="103" spans="18:19" x14ac:dyDescent="0.25">
      <c r="R103" s="1"/>
      <c r="S103" s="1"/>
    </row>
    <row r="104" spans="18:19" x14ac:dyDescent="0.25">
      <c r="R104" s="1"/>
      <c r="S104" s="1"/>
    </row>
  </sheetData>
  <mergeCells count="108">
    <mergeCell ref="M49:P49"/>
    <mergeCell ref="A47:D47"/>
    <mergeCell ref="F47:I47"/>
    <mergeCell ref="M47:P47"/>
    <mergeCell ref="A48:D48"/>
    <mergeCell ref="F48:I48"/>
    <mergeCell ref="M48:P48"/>
    <mergeCell ref="A45:J45"/>
    <mergeCell ref="M45:T45"/>
    <mergeCell ref="A46:D46"/>
    <mergeCell ref="F46:I46"/>
    <mergeCell ref="M46:P46"/>
    <mergeCell ref="Q46:T46"/>
    <mergeCell ref="A43:D43"/>
    <mergeCell ref="F43:I43"/>
    <mergeCell ref="M43:S43"/>
    <mergeCell ref="A44:D44"/>
    <mergeCell ref="F44:I44"/>
    <mergeCell ref="M44:S44"/>
    <mergeCell ref="A41:J41"/>
    <mergeCell ref="M41:S41"/>
    <mergeCell ref="A42:D42"/>
    <mergeCell ref="F42:I42"/>
    <mergeCell ref="M42:S42"/>
    <mergeCell ref="A17:F17"/>
    <mergeCell ref="A18:F18"/>
    <mergeCell ref="A39:F39"/>
    <mergeCell ref="J39:K39"/>
    <mergeCell ref="M39:S39"/>
    <mergeCell ref="A40:F40"/>
    <mergeCell ref="J40:K40"/>
    <mergeCell ref="M40:S40"/>
    <mergeCell ref="A37:F37"/>
    <mergeCell ref="G37:K37"/>
    <mergeCell ref="A38:F38"/>
    <mergeCell ref="J38:K38"/>
    <mergeCell ref="M38:U38"/>
    <mergeCell ref="J20:K20"/>
    <mergeCell ref="A27:D27"/>
    <mergeCell ref="F26:I26"/>
    <mergeCell ref="F27:I27"/>
    <mergeCell ref="A19:F19"/>
    <mergeCell ref="J19:K19"/>
    <mergeCell ref="A30:G31"/>
    <mergeCell ref="M25:T25"/>
    <mergeCell ref="Q26:T26"/>
    <mergeCell ref="F24:I24"/>
    <mergeCell ref="M20:S20"/>
    <mergeCell ref="A24:D24"/>
    <mergeCell ref="M26:P26"/>
    <mergeCell ref="M19:S19"/>
    <mergeCell ref="G1:N2"/>
    <mergeCell ref="A3:F4"/>
    <mergeCell ref="A9:E9"/>
    <mergeCell ref="J3:K3"/>
    <mergeCell ref="M4:Q4"/>
    <mergeCell ref="A10:E10"/>
    <mergeCell ref="J4:K4"/>
    <mergeCell ref="M5:Q5"/>
    <mergeCell ref="D13:E13"/>
    <mergeCell ref="M6:Q6"/>
    <mergeCell ref="A50:K51"/>
    <mergeCell ref="A61:E61"/>
    <mergeCell ref="G61:K61"/>
    <mergeCell ref="M53:Q53"/>
    <mergeCell ref="M54:Q54"/>
    <mergeCell ref="A55:E55"/>
    <mergeCell ref="G55:K55"/>
    <mergeCell ref="A56:E56"/>
    <mergeCell ref="G56:K56"/>
    <mergeCell ref="M56:Q56"/>
    <mergeCell ref="A53:E53"/>
    <mergeCell ref="G53:K53"/>
    <mergeCell ref="M57:Q57"/>
    <mergeCell ref="A58:E58"/>
    <mergeCell ref="G58:K58"/>
    <mergeCell ref="J18:K18"/>
    <mergeCell ref="G59:K59"/>
    <mergeCell ref="A6:G7"/>
    <mergeCell ref="A21:J21"/>
    <mergeCell ref="A25:J25"/>
    <mergeCell ref="A22:D22"/>
    <mergeCell ref="F22:I22"/>
    <mergeCell ref="A23:D23"/>
    <mergeCell ref="A59:E59"/>
    <mergeCell ref="M24:S24"/>
    <mergeCell ref="A62:E62"/>
    <mergeCell ref="G62:K62"/>
    <mergeCell ref="A64:E64"/>
    <mergeCell ref="G64:K64"/>
    <mergeCell ref="A65:E65"/>
    <mergeCell ref="G65:K65"/>
    <mergeCell ref="D11:E11"/>
    <mergeCell ref="F23:I23"/>
    <mergeCell ref="A26:D26"/>
    <mergeCell ref="M28:P28"/>
    <mergeCell ref="M27:P27"/>
    <mergeCell ref="M21:S21"/>
    <mergeCell ref="M22:S22"/>
    <mergeCell ref="M23:S23"/>
    <mergeCell ref="A28:D28"/>
    <mergeCell ref="F28:I28"/>
    <mergeCell ref="M29:P29"/>
    <mergeCell ref="D33:E33"/>
    <mergeCell ref="O33:S33"/>
    <mergeCell ref="G17:K17"/>
    <mergeCell ref="M18:U18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2022-06-27T19:20:46Z</dcterms:created>
  <dcterms:modified xsi:type="dcterms:W3CDTF">2022-06-27T23:16:19Z</dcterms:modified>
</cp:coreProperties>
</file>