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ber Salus\Desktop\TERMOQUIMICA\"/>
    </mc:Choice>
  </mc:AlternateContent>
  <xr:revisionPtr revIDLastSave="0" documentId="13_ncr:1_{1D7B2DF0-5DDA-4177-9BD9-F8516D804F9C}" xr6:coauthVersionLast="47" xr6:coauthVersionMax="47" xr10:uidLastSave="{00000000-0000-0000-0000-000000000000}"/>
  <bookViews>
    <workbookView xWindow="-120" yWindow="-120" windowWidth="20730" windowHeight="11160" xr2:uid="{F0EC24ED-8361-427A-9BFD-5347EB5F8D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9" i="1" l="1"/>
  <c r="I24" i="1"/>
  <c r="A24" i="1"/>
  <c r="I4" i="1"/>
  <c r="C6" i="1"/>
  <c r="F6" i="1" s="1"/>
  <c r="G11" i="1" l="1"/>
  <c r="I16" i="1"/>
  <c r="G6" i="1"/>
  <c r="H11" i="1" s="1"/>
  <c r="F11" i="1" l="1"/>
  <c r="A11" i="1" s="1"/>
  <c r="H16" i="1"/>
  <c r="J16" i="1"/>
  <c r="A16" i="1" l="1"/>
</calcChain>
</file>

<file path=xl/sharedStrings.xml><?xml version="1.0" encoding="utf-8"?>
<sst xmlns="http://schemas.openxmlformats.org/spreadsheetml/2006/main" count="46" uniqueCount="41">
  <si>
    <t>ECUACION DE ESTADO DE VAN DER WAALS:</t>
  </si>
  <si>
    <t>CALCULO DE FACTOR DE COMPRESIBILIDAD (Z), VOLUMEN MOLAR, DENSIDAD Y DESVIACION DE LA IDEALIDAD DE UNA SUSTANCIA PURA</t>
  </si>
  <si>
    <t>1. SACAR  Tc y Pc DE DATA BANK</t>
  </si>
  <si>
    <t>R (bar*m3/kmol*K</t>
  </si>
  <si>
    <t>Tc (K)</t>
  </si>
  <si>
    <t>Pc (atm)</t>
  </si>
  <si>
    <t>Pc (bar)</t>
  </si>
  <si>
    <t>a</t>
  </si>
  <si>
    <t>b</t>
  </si>
  <si>
    <t>SISTEMA</t>
  </si>
  <si>
    <t>P(bar)</t>
  </si>
  <si>
    <t>T(K)</t>
  </si>
  <si>
    <t>ECUACION CUBICA DEL VOLUMEN:</t>
  </si>
  <si>
    <t>A*V3 -(b + RT/P)*V2 +a/P* V - ab/P=0</t>
  </si>
  <si>
    <t>COEFICIENTES DE LA ECUACION:</t>
  </si>
  <si>
    <t>A</t>
  </si>
  <si>
    <t>B</t>
  </si>
  <si>
    <t>C</t>
  </si>
  <si>
    <t>D</t>
  </si>
  <si>
    <t>(b + RT/P)</t>
  </si>
  <si>
    <t>a/P</t>
  </si>
  <si>
    <t>ab/P</t>
  </si>
  <si>
    <t>PROPUESTA DE VOLUMEN SEGÚN GASES IDEALES:</t>
  </si>
  <si>
    <t>V (m3/kmol)</t>
  </si>
  <si>
    <t>VOLUMEN PROPUESTO PARA APROXIMAR LA ECUACION CUBICA A CERO:</t>
  </si>
  <si>
    <t>ECUACION CUBICA DE Z:</t>
  </si>
  <si>
    <t>A*V3 -(bP/RT + 1)*V2 +(aP/RT^2)* V - (abP^2/(RT)^3)=0</t>
  </si>
  <si>
    <t>CONSTANTES DE LA ECUACION:</t>
  </si>
  <si>
    <t xml:space="preserve">bP/RT + 1 </t>
  </si>
  <si>
    <t>aP/RT^2</t>
  </si>
  <si>
    <t>abP^2/(RT)^3</t>
  </si>
  <si>
    <t>APROXIMACION A CERO :</t>
  </si>
  <si>
    <t>APROXIMACION A CERO:</t>
  </si>
  <si>
    <t xml:space="preserve">NOTA: ESTA HOJA DE CALCULO SE PUEDE UTILIZAR PARA LAS MEZCLAS UNA VEZ QUE YA SE TIENEN CALCULADAS LAS CONSTANTES a y b PARA LA MEZCLA </t>
  </si>
  <si>
    <t>FACTOR DE COMPRESIBILIDAD PARA APROXIMAR LA ECUACION A CERO:</t>
  </si>
  <si>
    <t>COMPROBACION DE LAS IGUALDADES CUBICAS PARA VERIFICAR SI SE APROXIMAN A CERO:</t>
  </si>
  <si>
    <t>% DE DESVIACION DE LA IDEALIDAD CON RESPECTO A V:</t>
  </si>
  <si>
    <t>PROPUESTA DE Z SEGÚN GASES IDEALES:</t>
  </si>
  <si>
    <t>Z</t>
  </si>
  <si>
    <t>PM</t>
  </si>
  <si>
    <t>CALCULO DE LA DENSIDAD A PARTIR DEL VOLUMEN MOLAR: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</si>
</sst>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9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1" applyFont="0">
      <alignment horizontal="center"/>
    </xf>
    <xf numFmtId="0" fontId="3" fillId="4" borderId="1"/>
  </cellStyleXfs>
  <cellXfs count="19">
    <xf numFmtId="0" fontId="0" fillId="0" borderId="0" xfId="0"/>
    <xf numFmtId="0" fontId="1" fillId="0" borderId="0" xfId="0" applyFont="1"/>
    <xf numFmtId="0" fontId="1" fillId="2" borderId="1" xfId="1" applyFont="1">
      <alignment horizontal="center"/>
    </xf>
    <xf numFmtId="0" fontId="0" fillId="2" borderId="1" xfId="1" applyFont="1">
      <alignment horizontal="center"/>
    </xf>
    <xf numFmtId="0" fontId="1" fillId="2" borderId="2" xfId="1" applyFont="1" applyBorder="1" applyAlignment="1">
      <alignment horizontal="center"/>
    </xf>
    <xf numFmtId="0" fontId="1" fillId="2" borderId="3" xfId="1" applyFont="1" applyBorder="1" applyAlignment="1">
      <alignment horizontal="center"/>
    </xf>
    <xf numFmtId="0" fontId="1" fillId="2" borderId="1" xfId="1" applyFont="1">
      <alignment horizontal="center"/>
    </xf>
    <xf numFmtId="0" fontId="2" fillId="2" borderId="1" xfId="1" applyFont="1">
      <alignment horizontal="center"/>
    </xf>
    <xf numFmtId="0" fontId="1" fillId="3" borderId="0" xfId="0" applyFont="1" applyFill="1" applyAlignment="1">
      <alignment horizontal="center"/>
    </xf>
    <xf numFmtId="0" fontId="0" fillId="2" borderId="1" xfId="1" applyFont="1">
      <alignment horizontal="center"/>
    </xf>
    <xf numFmtId="0" fontId="0" fillId="2" borderId="2" xfId="1" applyFont="1" applyBorder="1" applyAlignment="1">
      <alignment horizontal="center"/>
    </xf>
    <xf numFmtId="0" fontId="0" fillId="2" borderId="3" xfId="1" applyFont="1" applyBorder="1" applyAlignment="1">
      <alignment horizontal="center"/>
    </xf>
    <xf numFmtId="0" fontId="1" fillId="2" borderId="2" xfId="1" applyFont="1" applyBorder="1" applyAlignment="1">
      <alignment horizontal="center"/>
    </xf>
    <xf numFmtId="0" fontId="1" fillId="2" borderId="4" xfId="1" applyFont="1" applyBorder="1" applyAlignment="1">
      <alignment horizontal="center"/>
    </xf>
    <xf numFmtId="0" fontId="1" fillId="2" borderId="3" xfId="1" applyFont="1" applyBorder="1" applyAlignment="1">
      <alignment horizontal="center"/>
    </xf>
    <xf numFmtId="0" fontId="1" fillId="3" borderId="2" xfId="1" applyFont="1" applyFill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0" fontId="1" fillId="3" borderId="3" xfId="1" applyFont="1" applyFill="1" applyBorder="1" applyAlignment="1">
      <alignment horizontal="center"/>
    </xf>
    <xf numFmtId="0" fontId="3" fillId="4" borderId="1" xfId="2"/>
  </cellXfs>
  <cellStyles count="3">
    <cellStyle name="Normal" xfId="0" builtinId="0"/>
    <cellStyle name="Style 1" xfId="1" xr:uid="{7021BE84-9941-478C-85CF-952739590692}"/>
    <cellStyle name="Style 2" xfId="2" xr:uid="{BD7F74EC-672B-4DAB-828F-986751F78219}"/>
  </cellStyles>
  <dxfs count="0"/>
  <tableStyles count="0" defaultTableStyle="TableStyleMedium2" defaultPivotStyle="PivotStyleLight16"/>
  <colors>
    <mruColors>
      <color rgb="FF66FF99"/>
      <color rgb="FF00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A9F65-1602-4BCA-BAEE-8C7706CCC4A9}">
  <dimension ref="A1:T24"/>
  <sheetViews>
    <sheetView tabSelected="1" topLeftCell="A6" workbookViewId="0">
      <selection activeCell="A20" sqref="A20"/>
    </sheetView>
  </sheetViews>
  <sheetFormatPr defaultRowHeight="15" x14ac:dyDescent="0.25"/>
  <cols>
    <col min="1" max="1" width="12.7109375" bestFit="1" customWidth="1"/>
  </cols>
  <sheetData>
    <row r="1" spans="1:20" x14ac:dyDescent="0.25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20" x14ac:dyDescent="0.25">
      <c r="F2" s="6" t="s">
        <v>3</v>
      </c>
      <c r="G2" s="6"/>
      <c r="I2" s="6" t="s">
        <v>22</v>
      </c>
      <c r="J2" s="6"/>
      <c r="K2" s="6"/>
      <c r="L2" s="6"/>
      <c r="M2" s="6"/>
      <c r="O2" s="6" t="s">
        <v>37</v>
      </c>
      <c r="P2" s="6"/>
      <c r="Q2" s="6"/>
      <c r="R2" s="6"/>
      <c r="S2" s="6"/>
    </row>
    <row r="3" spans="1:20" x14ac:dyDescent="0.25">
      <c r="A3" s="6" t="s">
        <v>0</v>
      </c>
      <c r="B3" s="6"/>
      <c r="C3" s="6"/>
      <c r="D3" s="6"/>
      <c r="F3" s="9">
        <v>8.3140000000000006E-2</v>
      </c>
      <c r="G3" s="9"/>
      <c r="I3" s="6" t="s">
        <v>23</v>
      </c>
      <c r="J3" s="6"/>
      <c r="K3" s="6"/>
      <c r="L3" s="6"/>
      <c r="M3" s="6"/>
      <c r="O3" s="6" t="s">
        <v>38</v>
      </c>
      <c r="P3" s="6"/>
      <c r="Q3" s="6"/>
      <c r="R3" s="6"/>
      <c r="S3" s="6"/>
    </row>
    <row r="4" spans="1:20" ht="18.75" x14ac:dyDescent="0.3">
      <c r="A4" s="9" t="s">
        <v>2</v>
      </c>
      <c r="B4" s="9"/>
      <c r="C4" s="9"/>
      <c r="D4" s="6" t="s">
        <v>9</v>
      </c>
      <c r="E4" s="6"/>
      <c r="I4" s="7" t="e">
        <f>(F3*E6)/D6</f>
        <v>#DIV/0!</v>
      </c>
      <c r="J4" s="7"/>
      <c r="K4" s="7"/>
      <c r="L4" s="7"/>
      <c r="M4" s="7"/>
      <c r="O4" s="7">
        <v>1</v>
      </c>
      <c r="P4" s="7"/>
      <c r="Q4" s="7"/>
      <c r="R4" s="7"/>
      <c r="S4" s="7"/>
    </row>
    <row r="5" spans="1:20" ht="15.75" x14ac:dyDescent="0.25">
      <c r="A5" s="18" t="s">
        <v>4</v>
      </c>
      <c r="B5" s="18" t="s">
        <v>5</v>
      </c>
      <c r="C5" s="18" t="s">
        <v>6</v>
      </c>
      <c r="D5" s="18" t="s">
        <v>10</v>
      </c>
      <c r="E5" s="18" t="s">
        <v>11</v>
      </c>
      <c r="F5" s="2" t="s">
        <v>7</v>
      </c>
      <c r="G5" s="2" t="s">
        <v>8</v>
      </c>
      <c r="H5" s="18" t="s">
        <v>39</v>
      </c>
    </row>
    <row r="6" spans="1:20" ht="15.75" x14ac:dyDescent="0.25">
      <c r="A6" s="18"/>
      <c r="B6" s="18"/>
      <c r="C6" s="18">
        <f>B6/0.986923</f>
        <v>0</v>
      </c>
      <c r="D6" s="18"/>
      <c r="E6" s="18"/>
      <c r="F6" s="3" t="e">
        <f>(27*(F3^2)*(A6^2))/(64*C6)</f>
        <v>#DIV/0!</v>
      </c>
      <c r="G6" s="3" t="e">
        <f>(F3*A6)/(8*C6)</f>
        <v>#DIV/0!</v>
      </c>
      <c r="H6" s="18"/>
      <c r="L6" s="15" t="s">
        <v>35</v>
      </c>
      <c r="M6" s="16"/>
      <c r="N6" s="16"/>
      <c r="O6" s="16"/>
      <c r="P6" s="16"/>
      <c r="Q6" s="16"/>
      <c r="R6" s="16"/>
      <c r="S6" s="16"/>
      <c r="T6" s="17"/>
    </row>
    <row r="8" spans="1:20" x14ac:dyDescent="0.25">
      <c r="A8" s="12" t="s">
        <v>12</v>
      </c>
      <c r="B8" s="13"/>
      <c r="C8" s="13"/>
      <c r="D8" s="14"/>
      <c r="E8" s="6" t="s">
        <v>14</v>
      </c>
      <c r="F8" s="6"/>
      <c r="G8" s="6"/>
      <c r="H8" s="6"/>
      <c r="M8" s="6" t="s">
        <v>24</v>
      </c>
      <c r="N8" s="6"/>
      <c r="O8" s="6"/>
      <c r="P8" s="6"/>
      <c r="Q8" s="6"/>
      <c r="R8" s="6"/>
      <c r="S8" s="6"/>
    </row>
    <row r="9" spans="1:20" ht="18.75" x14ac:dyDescent="0.3">
      <c r="A9" s="6" t="s">
        <v>13</v>
      </c>
      <c r="B9" s="6"/>
      <c r="C9" s="6"/>
      <c r="D9" s="6"/>
      <c r="E9" s="2" t="s">
        <v>15</v>
      </c>
      <c r="F9" s="2" t="s">
        <v>16</v>
      </c>
      <c r="G9" s="2" t="s">
        <v>17</v>
      </c>
      <c r="H9" s="2" t="s">
        <v>18</v>
      </c>
      <c r="M9" s="7"/>
      <c r="N9" s="7"/>
      <c r="O9" s="7"/>
      <c r="P9" s="7"/>
      <c r="Q9" s="7"/>
      <c r="R9" s="7"/>
      <c r="S9" s="7"/>
    </row>
    <row r="10" spans="1:20" x14ac:dyDescent="0.25">
      <c r="A10" s="6" t="s">
        <v>31</v>
      </c>
      <c r="B10" s="6"/>
      <c r="C10" s="6"/>
      <c r="D10" s="6"/>
      <c r="E10" s="3">
        <v>1</v>
      </c>
      <c r="F10" s="3" t="s">
        <v>19</v>
      </c>
      <c r="G10" s="3" t="s">
        <v>20</v>
      </c>
      <c r="H10" s="3" t="s">
        <v>21</v>
      </c>
    </row>
    <row r="11" spans="1:20" x14ac:dyDescent="0.25">
      <c r="A11" s="9" t="e">
        <f>(E11*( M9^3))+(F11*M9^2)+(G11*M9)+ H11</f>
        <v>#DIV/0!</v>
      </c>
      <c r="B11" s="9"/>
      <c r="C11" s="9"/>
      <c r="D11" s="9"/>
      <c r="E11" s="3">
        <v>1</v>
      </c>
      <c r="F11" s="3" t="e">
        <f>-(G6 + ((F3*E6)/D6))</f>
        <v>#DIV/0!</v>
      </c>
      <c r="G11" s="3" t="e">
        <f>F6/D6</f>
        <v>#DIV/0!</v>
      </c>
      <c r="H11" s="3" t="e">
        <f>-((F6*G6)/D6)</f>
        <v>#DIV/0!</v>
      </c>
      <c r="M11" s="6" t="s">
        <v>34</v>
      </c>
      <c r="N11" s="6"/>
      <c r="O11" s="6"/>
      <c r="P11" s="6"/>
      <c r="Q11" s="6"/>
      <c r="R11" s="6"/>
      <c r="S11" s="6"/>
    </row>
    <row r="12" spans="1:20" ht="18.75" x14ac:dyDescent="0.3">
      <c r="E12" s="1"/>
      <c r="M12" s="7"/>
      <c r="N12" s="7"/>
      <c r="O12" s="7"/>
      <c r="P12" s="7"/>
      <c r="Q12" s="7"/>
      <c r="R12" s="7"/>
      <c r="S12" s="7"/>
    </row>
    <row r="13" spans="1:20" x14ac:dyDescent="0.25">
      <c r="A13" s="6" t="s">
        <v>25</v>
      </c>
      <c r="B13" s="6"/>
      <c r="C13" s="6"/>
      <c r="D13" s="6"/>
      <c r="E13" s="6"/>
      <c r="F13" s="6"/>
      <c r="G13" s="6" t="s">
        <v>27</v>
      </c>
      <c r="H13" s="6"/>
      <c r="I13" s="6"/>
      <c r="J13" s="6"/>
      <c r="K13" s="6"/>
    </row>
    <row r="14" spans="1:20" x14ac:dyDescent="0.25">
      <c r="A14" s="6" t="s">
        <v>26</v>
      </c>
      <c r="B14" s="6"/>
      <c r="C14" s="6"/>
      <c r="D14" s="6"/>
      <c r="E14" s="6"/>
      <c r="F14" s="6"/>
      <c r="G14" s="2" t="s">
        <v>15</v>
      </c>
      <c r="H14" s="2" t="s">
        <v>16</v>
      </c>
      <c r="I14" s="2" t="s">
        <v>17</v>
      </c>
      <c r="J14" s="4" t="s">
        <v>18</v>
      </c>
      <c r="K14" s="5"/>
    </row>
    <row r="15" spans="1:20" x14ac:dyDescent="0.25">
      <c r="A15" s="12" t="s">
        <v>32</v>
      </c>
      <c r="B15" s="13"/>
      <c r="C15" s="14"/>
      <c r="G15" s="3">
        <v>1</v>
      </c>
      <c r="H15" s="3" t="s">
        <v>28</v>
      </c>
      <c r="I15" s="3" t="s">
        <v>29</v>
      </c>
      <c r="J15" s="10" t="s">
        <v>30</v>
      </c>
      <c r="K15" s="11"/>
    </row>
    <row r="16" spans="1:20" x14ac:dyDescent="0.25">
      <c r="A16" s="9" t="e">
        <f>(M12^3)+(H16*M12^2) + (I16*M12) + J16</f>
        <v>#DIV/0!</v>
      </c>
      <c r="B16" s="9"/>
      <c r="C16" s="9"/>
      <c r="G16" s="3">
        <v>1</v>
      </c>
      <c r="H16" s="3" t="e">
        <f>-(((G6*D6)/(F3*E6))+1)</f>
        <v>#DIV/0!</v>
      </c>
      <c r="I16" s="3" t="e">
        <f>((F6*D6)/((F3*E6)^2))</f>
        <v>#DIV/0!</v>
      </c>
      <c r="J16" s="10" t="e">
        <f>-(F6*G6*D6*D6)/((F3*E6)^3)</f>
        <v>#DIV/0!</v>
      </c>
      <c r="K16" s="11"/>
    </row>
    <row r="18" spans="1:15" x14ac:dyDescent="0.25">
      <c r="A18" s="12" t="s">
        <v>40</v>
      </c>
      <c r="B18" s="13"/>
      <c r="C18" s="13"/>
      <c r="D18" s="13"/>
      <c r="E18" s="13"/>
      <c r="F18" s="14"/>
    </row>
    <row r="19" spans="1:15" x14ac:dyDescent="0.25">
      <c r="A19" s="12" t="e">
        <f>H6/M9</f>
        <v>#DIV/0!</v>
      </c>
      <c r="B19" s="13"/>
      <c r="C19" s="13"/>
      <c r="D19" s="13"/>
      <c r="E19" s="13"/>
      <c r="F19" s="14"/>
    </row>
    <row r="21" spans="1:15" x14ac:dyDescent="0.25">
      <c r="I21" s="1" t="s">
        <v>33</v>
      </c>
    </row>
    <row r="23" spans="1:15" x14ac:dyDescent="0.25">
      <c r="A23" s="6" t="s">
        <v>36</v>
      </c>
      <c r="B23" s="6"/>
      <c r="C23" s="6"/>
      <c r="D23" s="6"/>
      <c r="E23" s="6"/>
      <c r="F23" s="6"/>
      <c r="G23" s="6"/>
      <c r="I23" s="6" t="s">
        <v>36</v>
      </c>
      <c r="J23" s="6"/>
      <c r="K23" s="6"/>
      <c r="L23" s="6"/>
      <c r="M23" s="6"/>
      <c r="N23" s="6"/>
      <c r="O23" s="6"/>
    </row>
    <row r="24" spans="1:15" ht="18.75" x14ac:dyDescent="0.3">
      <c r="A24" s="7" t="e">
        <f>((I4-M9)/I4)*100</f>
        <v>#DIV/0!</v>
      </c>
      <c r="B24" s="7"/>
      <c r="C24" s="7"/>
      <c r="D24" s="7"/>
      <c r="E24" s="7"/>
      <c r="F24" s="7"/>
      <c r="G24" s="7"/>
      <c r="I24" s="7">
        <f>((O4-M12)/O4)*100</f>
        <v>100</v>
      </c>
      <c r="J24" s="7"/>
      <c r="K24" s="7"/>
      <c r="L24" s="7"/>
      <c r="M24" s="7"/>
      <c r="N24" s="7"/>
      <c r="O24" s="7"/>
    </row>
  </sheetData>
  <mergeCells count="35">
    <mergeCell ref="D4:E4"/>
    <mergeCell ref="A9:D9"/>
    <mergeCell ref="A11:D11"/>
    <mergeCell ref="A18:F18"/>
    <mergeCell ref="A19:F19"/>
    <mergeCell ref="A8:D8"/>
    <mergeCell ref="A16:C16"/>
    <mergeCell ref="J16:K16"/>
    <mergeCell ref="G13:K13"/>
    <mergeCell ref="A15:C15"/>
    <mergeCell ref="A24:G24"/>
    <mergeCell ref="A1:M1"/>
    <mergeCell ref="A3:D3"/>
    <mergeCell ref="A4:C4"/>
    <mergeCell ref="E8:H8"/>
    <mergeCell ref="M8:S8"/>
    <mergeCell ref="I2:M2"/>
    <mergeCell ref="A13:F13"/>
    <mergeCell ref="A14:F14"/>
    <mergeCell ref="M12:S12"/>
    <mergeCell ref="A10:D10"/>
    <mergeCell ref="F2:G2"/>
    <mergeCell ref="F3:G3"/>
    <mergeCell ref="A23:G23"/>
    <mergeCell ref="M11:S11"/>
    <mergeCell ref="J15:K15"/>
    <mergeCell ref="O2:S2"/>
    <mergeCell ref="O3:S3"/>
    <mergeCell ref="O4:S4"/>
    <mergeCell ref="I23:O23"/>
    <mergeCell ref="I24:O24"/>
    <mergeCell ref="I3:M3"/>
    <mergeCell ref="I4:M4"/>
    <mergeCell ref="M9:S9"/>
    <mergeCell ref="L6:T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 Salus</dc:creator>
  <cp:lastModifiedBy>Liber Salus</cp:lastModifiedBy>
  <dcterms:created xsi:type="dcterms:W3CDTF">2022-06-22T16:32:31Z</dcterms:created>
  <dcterms:modified xsi:type="dcterms:W3CDTF">2022-06-24T18:21:13Z</dcterms:modified>
</cp:coreProperties>
</file>