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er Salus\Desktop\TERMOQUIMICA\"/>
    </mc:Choice>
  </mc:AlternateContent>
  <xr:revisionPtr revIDLastSave="0" documentId="8_{D93F67C9-4E9D-4835-A815-DCDF7E3E42B4}" xr6:coauthVersionLast="47" xr6:coauthVersionMax="47" xr10:uidLastSave="{00000000-0000-0000-0000-000000000000}"/>
  <bookViews>
    <workbookView xWindow="-120" yWindow="-120" windowWidth="20730" windowHeight="11160" xr2:uid="{06023211-3A7D-4CC2-95DE-1821D3BC9A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1" l="1"/>
  <c r="M14" i="1"/>
  <c r="C30" i="1"/>
  <c r="H30" i="1" s="1"/>
  <c r="G10" i="1"/>
  <c r="C10" i="1"/>
  <c r="H10" i="1" s="1"/>
  <c r="L3" i="1"/>
  <c r="F15" i="1" l="1"/>
  <c r="H20" i="1"/>
  <c r="A20" i="1" s="1"/>
  <c r="H15" i="1"/>
  <c r="A51" i="1"/>
  <c r="A54" i="1" s="1"/>
  <c r="I20" i="1"/>
  <c r="J20" i="1"/>
  <c r="A23" i="1"/>
  <c r="A57" i="1"/>
  <c r="A60" i="1" s="1"/>
  <c r="F35" i="1"/>
  <c r="H40" i="1"/>
  <c r="G30" i="1"/>
  <c r="G57" i="1"/>
  <c r="G60" i="1" s="1"/>
  <c r="A43" i="1"/>
  <c r="G15" i="1"/>
  <c r="A15" i="1" s="1"/>
  <c r="M52" i="1" l="1"/>
  <c r="I40" i="1"/>
  <c r="H35" i="1"/>
  <c r="G35" i="1"/>
  <c r="G51" i="1"/>
  <c r="G54" i="1" s="1"/>
  <c r="M49" i="1" s="1"/>
  <c r="J40" i="1"/>
  <c r="A35" i="1"/>
  <c r="A40" i="1" l="1"/>
</calcChain>
</file>

<file path=xl/sharedStrings.xml><?xml version="1.0" encoding="utf-8"?>
<sst xmlns="http://schemas.openxmlformats.org/spreadsheetml/2006/main" count="96" uniqueCount="52">
  <si>
    <t>R (bar*m3/kmol*K</t>
  </si>
  <si>
    <t>PROPUESTA DE VOLUMEN SEGÚN GASES IDEALES:</t>
  </si>
  <si>
    <t>PROPUESTA DE Z SEGÚN GASES IDEALES:</t>
  </si>
  <si>
    <t>V (m3/kmol)</t>
  </si>
  <si>
    <t>Z</t>
  </si>
  <si>
    <t>SISTEMA</t>
  </si>
  <si>
    <t>Tc (K)</t>
  </si>
  <si>
    <t>Pc (atm)</t>
  </si>
  <si>
    <t>Pc (bar)</t>
  </si>
  <si>
    <t>P(bar)</t>
  </si>
  <si>
    <t>T(K)</t>
  </si>
  <si>
    <t>a</t>
  </si>
  <si>
    <t>b</t>
  </si>
  <si>
    <t>PM</t>
  </si>
  <si>
    <t>COMPROBACION DE LAS IGUALDADES CUBICAS PARA VERIFICAR SI SE APROXIMAN A CERO:</t>
  </si>
  <si>
    <t>ECUACION CUBICA DEL VOLUMEN:</t>
  </si>
  <si>
    <t>COEFICIENTES DE LA ECUACION:</t>
  </si>
  <si>
    <t>A*V3 -(b + RT/P)*V2 +a/P* V - ab/P=0</t>
  </si>
  <si>
    <t>A</t>
  </si>
  <si>
    <t>B</t>
  </si>
  <si>
    <t>C</t>
  </si>
  <si>
    <t>D</t>
  </si>
  <si>
    <t>APROXIMACION A CERO :</t>
  </si>
  <si>
    <t>(b + RT/P)</t>
  </si>
  <si>
    <t>a/P</t>
  </si>
  <si>
    <t>ab/P</t>
  </si>
  <si>
    <t>FACTOR DE COMPRESIBILIDAD PARA APROXIMAR LA ECUACION A CERO:</t>
  </si>
  <si>
    <t>ECUACION CUBICA DE Z:</t>
  </si>
  <si>
    <t>CONSTANTES DE LA ECUACION:</t>
  </si>
  <si>
    <t>A*V3 -(bP/RT + 1)*V2 +(aP/RT^2)* V - (abP^2/(RT)^3)=0</t>
  </si>
  <si>
    <t>APROXIMACION A CERO:</t>
  </si>
  <si>
    <t xml:space="preserve">bP/RT + 1 </t>
  </si>
  <si>
    <t>aP/RT^2</t>
  </si>
  <si>
    <t>abP^2/(RT)^3</t>
  </si>
  <si>
    <t>CALCULO DE LA DENSIDAD A PARTIR DEL VOLUMEN MOLAR:</t>
  </si>
  <si>
    <t>ECUACION DE ESTADO DE VAN DER WAALS</t>
  </si>
  <si>
    <t xml:space="preserve">PROPIEDADES RESIDUALES HR Y SR </t>
  </si>
  <si>
    <t>CALCULO DE LAS PROPIEDADES RESIDUALES EN EL ESTADO 1</t>
  </si>
  <si>
    <t>PROPIEDADES DEL COMPUESTO</t>
  </si>
  <si>
    <t xml:space="preserve">CONSTANTES DEL MODELO </t>
  </si>
  <si>
    <t>CALCULO DE LAS PROPIEDADES RESIDUALES EN EL ESTADO 2</t>
  </si>
  <si>
    <t>VOLUMEN A PARTIR DE Z</t>
  </si>
  <si>
    <t>VOLUMEN A PARTIR DE Z (m3/kmol)</t>
  </si>
  <si>
    <t>CALCULO DE LAS PROPIEDADES RESIDUALES H y S</t>
  </si>
  <si>
    <t xml:space="preserve">PROPIEDADES RESIDUALES PARA EL ESTADO 1 </t>
  </si>
  <si>
    <t>ENTALPIA RESIDUAL H (bar*m3/kmol)</t>
  </si>
  <si>
    <t>ENTALPIA RESIDUAL H (kJ/kmol)</t>
  </si>
  <si>
    <t>ENTROPIA RESIDUAL S (bar*m3/kmol* K)</t>
  </si>
  <si>
    <t>ENTALPIA RESIDUAL  S (kJ/kmol* K)</t>
  </si>
  <si>
    <t>PROPIEDADES RESIDUALES PARA EL ESTADO 2</t>
  </si>
  <si>
    <t>CAMBIO DE ENTALPIA RESIDUAL (KJ/kmol)</t>
  </si>
  <si>
    <t>CAMBIO DE ENTROPIA RESIDUAL (KJ/kmol*K)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</si>
</sst>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1" applyFont="0">
      <alignment horizontal="center"/>
    </xf>
    <xf numFmtId="0" fontId="3" fillId="4" borderId="1"/>
  </cellStyleXfs>
  <cellXfs count="33">
    <xf numFmtId="0" fontId="0" fillId="0" borderId="0" xfId="0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2" fillId="3" borderId="1" xfId="1" applyFont="1">
      <alignment horizontal="center"/>
    </xf>
    <xf numFmtId="0" fontId="3" fillId="4" borderId="1" xfId="2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1" fillId="2" borderId="2" xfId="1" applyFont="1" applyFill="1" applyBorder="1">
      <alignment horizontal="center"/>
    </xf>
    <xf numFmtId="0" fontId="1" fillId="2" borderId="3" xfId="1" applyFont="1" applyFill="1" applyBorder="1">
      <alignment horizontal="center"/>
    </xf>
    <xf numFmtId="0" fontId="1" fillId="2" borderId="4" xfId="1" applyFont="1" applyFill="1" applyBorder="1">
      <alignment horizontal="center"/>
    </xf>
    <xf numFmtId="0" fontId="1" fillId="3" borderId="2" xfId="1" applyFont="1" applyBorder="1">
      <alignment horizontal="center"/>
    </xf>
    <xf numFmtId="0" fontId="1" fillId="3" borderId="3" xfId="1" applyFont="1" applyBorder="1">
      <alignment horizontal="center"/>
    </xf>
    <xf numFmtId="0" fontId="1" fillId="3" borderId="4" xfId="1" applyFont="1" applyBorder="1">
      <alignment horizontal="center"/>
    </xf>
    <xf numFmtId="0" fontId="1" fillId="0" borderId="0" xfId="0" applyFont="1"/>
    <xf numFmtId="0" fontId="1" fillId="3" borderId="2" xfId="1" applyFont="1" applyBorder="1">
      <alignment horizontal="center"/>
    </xf>
    <xf numFmtId="0" fontId="1" fillId="3" borderId="4" xfId="1" applyFont="1" applyBorder="1">
      <alignment horizontal="center"/>
    </xf>
    <xf numFmtId="0" fontId="0" fillId="3" borderId="2" xfId="1" applyFont="1" applyBorder="1">
      <alignment horizontal="center"/>
    </xf>
    <xf numFmtId="0" fontId="0" fillId="3" borderId="4" xfId="1" applyFont="1" applyBorder="1">
      <alignment horizontal="center"/>
    </xf>
    <xf numFmtId="0" fontId="1" fillId="3" borderId="1" xfId="1" applyFont="1" applyAlignment="1">
      <alignment horizontal="center" vertical="center"/>
    </xf>
    <xf numFmtId="0" fontId="1" fillId="3" borderId="2" xfId="1" applyFont="1" applyBorder="1" applyAlignment="1">
      <alignment horizontal="center"/>
    </xf>
    <xf numFmtId="0" fontId="1" fillId="3" borderId="3" xfId="1" applyFont="1" applyBorder="1" applyAlignment="1">
      <alignment horizontal="center"/>
    </xf>
    <xf numFmtId="0" fontId="1" fillId="3" borderId="4" xfId="1" applyFont="1" applyBorder="1" applyAlignment="1">
      <alignment horizontal="center"/>
    </xf>
    <xf numFmtId="0" fontId="3" fillId="3" borderId="1" xfId="1" applyFont="1">
      <alignment horizontal="center"/>
    </xf>
    <xf numFmtId="0" fontId="4" fillId="3" borderId="1" xfId="1" applyFont="1">
      <alignment horizontal="center"/>
    </xf>
    <xf numFmtId="0" fontId="1" fillId="3" borderId="2" xfId="1" applyFont="1" applyBorder="1" applyAlignment="1">
      <alignment horizontal="center" vertical="center"/>
    </xf>
    <xf numFmtId="0" fontId="1" fillId="3" borderId="3" xfId="1" applyFont="1" applyBorder="1" applyAlignment="1">
      <alignment horizontal="center" vertical="center"/>
    </xf>
    <xf numFmtId="0" fontId="3" fillId="4" borderId="1" xfId="2"/>
    <xf numFmtId="0" fontId="3" fillId="4" borderId="2" xfId="2" applyBorder="1" applyAlignment="1">
      <alignment horizontal="center"/>
    </xf>
    <xf numFmtId="0" fontId="3" fillId="4" borderId="3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3" borderId="1" xfId="1" applyFont="1">
      <alignment horizontal="center"/>
    </xf>
    <xf numFmtId="167" fontId="0" fillId="3" borderId="1" xfId="1" applyNumberFormat="1" applyFont="1">
      <alignment horizontal="center"/>
    </xf>
    <xf numFmtId="0" fontId="5" fillId="3" borderId="1" xfId="1" applyFont="1" applyAlignment="1">
      <alignment horizontal="center" vertical="center"/>
    </xf>
  </cellXfs>
  <cellStyles count="3">
    <cellStyle name="Normal" xfId="0" builtinId="0"/>
    <cellStyle name="Style 1" xfId="1" xr:uid="{C8C0BE0A-CB32-4323-AA19-65C5325015C3}"/>
    <cellStyle name="Style 2" xfId="2" xr:uid="{BDEDDD4D-E42B-4EA0-95C7-0473B517A6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AF29-E01F-4E2F-8E64-9A9EEF2F3CEC}">
  <dimension ref="A1:S60"/>
  <sheetViews>
    <sheetView tabSelected="1" workbookViewId="0">
      <selection activeCell="J8" sqref="J8"/>
    </sheetView>
  </sheetViews>
  <sheetFormatPr defaultRowHeight="15" x14ac:dyDescent="0.25"/>
  <cols>
    <col min="7" max="7" width="15.85546875" customWidth="1"/>
    <col min="8" max="8" width="13.85546875" customWidth="1"/>
  </cols>
  <sheetData>
    <row r="1" spans="1:19" x14ac:dyDescent="0.25">
      <c r="A1" s="18" t="s">
        <v>36</v>
      </c>
      <c r="B1" s="18"/>
      <c r="C1" s="18"/>
      <c r="D1" s="18"/>
      <c r="E1" s="18"/>
      <c r="F1" s="18"/>
      <c r="H1" s="1" t="s">
        <v>0</v>
      </c>
      <c r="I1" s="1"/>
      <c r="L1" s="1" t="s">
        <v>1</v>
      </c>
      <c r="M1" s="1"/>
      <c r="N1" s="1"/>
      <c r="O1" s="1"/>
      <c r="P1" s="1"/>
    </row>
    <row r="2" spans="1:19" x14ac:dyDescent="0.25">
      <c r="A2" s="18"/>
      <c r="B2" s="18"/>
      <c r="C2" s="18"/>
      <c r="D2" s="18"/>
      <c r="E2" s="18"/>
      <c r="F2" s="18"/>
      <c r="H2" s="2">
        <v>8.3140000000000006E-2</v>
      </c>
      <c r="I2" s="2"/>
      <c r="L2" s="1" t="s">
        <v>3</v>
      </c>
      <c r="M2" s="1"/>
      <c r="N2" s="1"/>
      <c r="O2" s="1"/>
      <c r="P2" s="1"/>
    </row>
    <row r="3" spans="1:19" ht="18.75" x14ac:dyDescent="0.3">
      <c r="A3" s="18" t="s">
        <v>35</v>
      </c>
      <c r="B3" s="18"/>
      <c r="C3" s="18"/>
      <c r="D3" s="18"/>
      <c r="E3" s="18"/>
      <c r="F3" s="18"/>
      <c r="L3" s="3" t="e">
        <f>(H2*F10)/E10</f>
        <v>#DIV/0!</v>
      </c>
      <c r="M3" s="3"/>
      <c r="N3" s="3"/>
      <c r="O3" s="3"/>
      <c r="P3" s="3"/>
    </row>
    <row r="4" spans="1:19" x14ac:dyDescent="0.25">
      <c r="A4" s="18"/>
      <c r="B4" s="18"/>
      <c r="C4" s="18"/>
      <c r="D4" s="18"/>
      <c r="E4" s="18"/>
      <c r="F4" s="18"/>
    </row>
    <row r="5" spans="1:19" x14ac:dyDescent="0.25">
      <c r="L5" s="1" t="s">
        <v>2</v>
      </c>
      <c r="M5" s="1"/>
      <c r="N5" s="1"/>
      <c r="O5" s="1"/>
      <c r="P5" s="1"/>
    </row>
    <row r="6" spans="1:19" x14ac:dyDescent="0.25">
      <c r="A6" s="18" t="s">
        <v>37</v>
      </c>
      <c r="B6" s="18"/>
      <c r="C6" s="18"/>
      <c r="D6" s="18"/>
      <c r="E6" s="18"/>
      <c r="F6" s="18"/>
      <c r="G6" s="18"/>
      <c r="L6" s="1" t="s">
        <v>4</v>
      </c>
      <c r="M6" s="1"/>
      <c r="N6" s="1"/>
      <c r="O6" s="1"/>
      <c r="P6" s="1"/>
    </row>
    <row r="7" spans="1:19" ht="18.75" x14ac:dyDescent="0.3">
      <c r="A7" s="18"/>
      <c r="B7" s="18"/>
      <c r="C7" s="18"/>
      <c r="D7" s="18"/>
      <c r="E7" s="18"/>
      <c r="F7" s="18"/>
      <c r="G7" s="18"/>
      <c r="L7" s="3">
        <v>1</v>
      </c>
      <c r="M7" s="3"/>
      <c r="N7" s="3"/>
      <c r="O7" s="3"/>
      <c r="P7" s="3"/>
    </row>
    <row r="8" spans="1:19" x14ac:dyDescent="0.25">
      <c r="A8" s="24" t="s">
        <v>38</v>
      </c>
      <c r="B8" s="25"/>
      <c r="C8" s="25"/>
      <c r="D8" s="25"/>
      <c r="E8" s="1" t="s">
        <v>5</v>
      </c>
      <c r="F8" s="1"/>
      <c r="G8" s="1" t="s">
        <v>39</v>
      </c>
      <c r="H8" s="1"/>
    </row>
    <row r="9" spans="1:19" ht="15.75" x14ac:dyDescent="0.25">
      <c r="A9" s="4" t="s">
        <v>6</v>
      </c>
      <c r="B9" s="4" t="s">
        <v>7</v>
      </c>
      <c r="C9" s="22" t="s">
        <v>8</v>
      </c>
      <c r="D9" s="4" t="s">
        <v>13</v>
      </c>
      <c r="E9" s="4" t="s">
        <v>9</v>
      </c>
      <c r="F9" s="4" t="s">
        <v>10</v>
      </c>
      <c r="G9" s="5" t="s">
        <v>11</v>
      </c>
      <c r="H9" s="5" t="s">
        <v>12</v>
      </c>
    </row>
    <row r="10" spans="1:19" ht="15.75" x14ac:dyDescent="0.25">
      <c r="A10" s="4"/>
      <c r="B10" s="4"/>
      <c r="C10" s="22">
        <f>B10/0.986923</f>
        <v>0</v>
      </c>
      <c r="D10" s="4"/>
      <c r="E10" s="4"/>
      <c r="F10" s="4"/>
      <c r="G10" s="6" t="e">
        <f>(27*($H$2^2)*(A10^2))/(64*C10)</f>
        <v>#DIV/0!</v>
      </c>
      <c r="H10" s="6" t="e">
        <f>($H$2*A10)/(8*C10)</f>
        <v>#DIV/0!</v>
      </c>
    </row>
    <row r="11" spans="1:19" x14ac:dyDescent="0.25">
      <c r="K11" s="7" t="s">
        <v>14</v>
      </c>
      <c r="L11" s="8"/>
      <c r="M11" s="8"/>
      <c r="N11" s="8"/>
      <c r="O11" s="8"/>
      <c r="P11" s="8"/>
      <c r="Q11" s="8"/>
      <c r="R11" s="8"/>
      <c r="S11" s="9"/>
    </row>
    <row r="12" spans="1:19" x14ac:dyDescent="0.25">
      <c r="A12" s="10" t="s">
        <v>15</v>
      </c>
      <c r="B12" s="11"/>
      <c r="C12" s="11"/>
      <c r="D12" s="12"/>
      <c r="E12" s="1" t="s">
        <v>16</v>
      </c>
      <c r="F12" s="1"/>
      <c r="G12" s="1"/>
      <c r="H12" s="1"/>
    </row>
    <row r="13" spans="1:19" ht="15.75" x14ac:dyDescent="0.25">
      <c r="A13" s="1" t="s">
        <v>17</v>
      </c>
      <c r="B13" s="1"/>
      <c r="C13" s="1"/>
      <c r="D13" s="1"/>
      <c r="E13" s="5" t="s">
        <v>18</v>
      </c>
      <c r="F13" s="5" t="s">
        <v>19</v>
      </c>
      <c r="G13" s="5" t="s">
        <v>20</v>
      </c>
      <c r="H13" s="5" t="s">
        <v>21</v>
      </c>
      <c r="M13" s="30" t="s">
        <v>42</v>
      </c>
      <c r="N13" s="30"/>
      <c r="O13" s="30"/>
      <c r="P13" s="30"/>
      <c r="Q13" s="30"/>
      <c r="R13" s="30"/>
      <c r="S13" s="30"/>
    </row>
    <row r="14" spans="1:19" ht="15.75" x14ac:dyDescent="0.25">
      <c r="A14" s="1" t="s">
        <v>22</v>
      </c>
      <c r="B14" s="1"/>
      <c r="C14" s="1"/>
      <c r="D14" s="1"/>
      <c r="E14" s="6">
        <v>1</v>
      </c>
      <c r="F14" s="6" t="s">
        <v>23</v>
      </c>
      <c r="G14" s="6" t="s">
        <v>24</v>
      </c>
      <c r="H14" s="6" t="s">
        <v>25</v>
      </c>
      <c r="M14" s="30" t="e">
        <f>(M17*H2*F10)/E10</f>
        <v>#DIV/0!</v>
      </c>
      <c r="N14" s="30"/>
      <c r="O14" s="30"/>
      <c r="P14" s="30"/>
      <c r="Q14" s="30"/>
      <c r="R14" s="30"/>
      <c r="S14" s="30"/>
    </row>
    <row r="15" spans="1:19" x14ac:dyDescent="0.25">
      <c r="A15" s="2" t="e">
        <f>(E15*( M14^3))+(F15*M14^2)+(G15*M14)+ H15</f>
        <v>#DIV/0!</v>
      </c>
      <c r="B15" s="2"/>
      <c r="C15" s="2"/>
      <c r="D15" s="2"/>
      <c r="E15" s="6">
        <v>1</v>
      </c>
      <c r="F15" s="6" t="e">
        <f>-(H10 + (($H$2*F10)/E10))</f>
        <v>#DIV/0!</v>
      </c>
      <c r="G15" s="6" t="e">
        <f>G10/E10</f>
        <v>#DIV/0!</v>
      </c>
      <c r="H15" s="6" t="e">
        <f>-((G10*H10)/E10)</f>
        <v>#DIV/0!</v>
      </c>
    </row>
    <row r="16" spans="1:19" ht="15.75" x14ac:dyDescent="0.25">
      <c r="M16" s="26" t="s">
        <v>26</v>
      </c>
      <c r="N16" s="26"/>
      <c r="O16" s="26"/>
      <c r="P16" s="26"/>
      <c r="Q16" s="26"/>
      <c r="R16" s="26"/>
      <c r="S16" s="26"/>
    </row>
    <row r="17" spans="1:19" ht="15.75" x14ac:dyDescent="0.25">
      <c r="A17" s="1" t="s">
        <v>27</v>
      </c>
      <c r="B17" s="1"/>
      <c r="C17" s="1"/>
      <c r="D17" s="1"/>
      <c r="E17" s="1"/>
      <c r="F17" s="1"/>
      <c r="G17" s="1" t="s">
        <v>28</v>
      </c>
      <c r="H17" s="1"/>
      <c r="I17" s="1"/>
      <c r="J17" s="1"/>
      <c r="K17" s="1"/>
      <c r="M17" s="27"/>
      <c r="N17" s="28"/>
      <c r="O17" s="28"/>
      <c r="P17" s="28"/>
      <c r="Q17" s="28"/>
      <c r="R17" s="28"/>
      <c r="S17" s="29"/>
    </row>
    <row r="18" spans="1:19" x14ac:dyDescent="0.25">
      <c r="A18" s="1" t="s">
        <v>29</v>
      </c>
      <c r="B18" s="1"/>
      <c r="C18" s="1"/>
      <c r="D18" s="1"/>
      <c r="E18" s="1"/>
      <c r="F18" s="1"/>
      <c r="G18" s="5" t="s">
        <v>18</v>
      </c>
      <c r="H18" s="5" t="s">
        <v>19</v>
      </c>
      <c r="I18" s="5" t="s">
        <v>20</v>
      </c>
      <c r="J18" s="14" t="s">
        <v>21</v>
      </c>
      <c r="K18" s="15"/>
    </row>
    <row r="19" spans="1:19" x14ac:dyDescent="0.25">
      <c r="A19" s="10" t="s">
        <v>30</v>
      </c>
      <c r="B19" s="11"/>
      <c r="C19" s="12"/>
      <c r="G19" s="6">
        <v>1</v>
      </c>
      <c r="H19" s="6" t="s">
        <v>31</v>
      </c>
      <c r="I19" s="6" t="s">
        <v>32</v>
      </c>
      <c r="J19" s="16" t="s">
        <v>33</v>
      </c>
      <c r="K19" s="17"/>
    </row>
    <row r="20" spans="1:19" x14ac:dyDescent="0.25">
      <c r="A20" s="2" t="e">
        <f>(M17^3)+(H20*M17^2) + (I20*M17) + J20</f>
        <v>#DIV/0!</v>
      </c>
      <c r="B20" s="2"/>
      <c r="C20" s="2"/>
      <c r="G20" s="6">
        <v>1</v>
      </c>
      <c r="H20" s="6" t="e">
        <f>-(((H10*E10)/($H$2*F10))+1)</f>
        <v>#DIV/0!</v>
      </c>
      <c r="I20" s="6" t="e">
        <f>((G10*E10)/(($H$2*F10)^2))</f>
        <v>#DIV/0!</v>
      </c>
      <c r="J20" s="16" t="e">
        <f>-(G10*H10*E10*E10)/(($H$2*F10)^3)</f>
        <v>#DIV/0!</v>
      </c>
      <c r="K20" s="17"/>
    </row>
    <row r="21" spans="1:19" x14ac:dyDescent="0.25">
      <c r="I21" s="13"/>
    </row>
    <row r="22" spans="1:19" x14ac:dyDescent="0.25">
      <c r="A22" s="10" t="s">
        <v>34</v>
      </c>
      <c r="B22" s="11"/>
      <c r="C22" s="11"/>
      <c r="D22" s="11"/>
      <c r="E22" s="11"/>
      <c r="F22" s="12"/>
    </row>
    <row r="23" spans="1:19" x14ac:dyDescent="0.25">
      <c r="A23" s="10" t="e">
        <f>D10/M14</f>
        <v>#DIV/0!</v>
      </c>
      <c r="B23" s="11"/>
      <c r="C23" s="11"/>
      <c r="D23" s="11"/>
      <c r="E23" s="11"/>
      <c r="F23" s="12"/>
    </row>
    <row r="25" spans="1:19" x14ac:dyDescent="0.25">
      <c r="K25" s="7" t="s">
        <v>14</v>
      </c>
      <c r="L25" s="8"/>
      <c r="M25" s="8"/>
      <c r="N25" s="8"/>
      <c r="O25" s="8"/>
      <c r="P25" s="8"/>
      <c r="Q25" s="8"/>
      <c r="R25" s="8"/>
      <c r="S25" s="9"/>
    </row>
    <row r="26" spans="1:19" x14ac:dyDescent="0.25">
      <c r="A26" s="18" t="s">
        <v>40</v>
      </c>
      <c r="B26" s="18"/>
      <c r="C26" s="18"/>
      <c r="D26" s="18"/>
      <c r="E26" s="18"/>
      <c r="F26" s="18"/>
      <c r="G26" s="18"/>
    </row>
    <row r="27" spans="1:19" x14ac:dyDescent="0.25">
      <c r="A27" s="18"/>
      <c r="B27" s="18"/>
      <c r="C27" s="18"/>
      <c r="D27" s="18"/>
      <c r="E27" s="18"/>
      <c r="F27" s="18"/>
      <c r="G27" s="18"/>
    </row>
    <row r="28" spans="1:19" x14ac:dyDescent="0.25">
      <c r="A28" s="24" t="s">
        <v>38</v>
      </c>
      <c r="B28" s="25"/>
      <c r="C28" s="25"/>
      <c r="D28" s="25"/>
      <c r="E28" s="1" t="s">
        <v>5</v>
      </c>
      <c r="F28" s="1"/>
      <c r="G28" s="1" t="s">
        <v>39</v>
      </c>
      <c r="H28" s="1"/>
    </row>
    <row r="29" spans="1:19" ht="15.75" x14ac:dyDescent="0.25">
      <c r="A29" s="23" t="s">
        <v>6</v>
      </c>
      <c r="B29" s="4" t="s">
        <v>7</v>
      </c>
      <c r="C29" s="22" t="s">
        <v>8</v>
      </c>
      <c r="D29" s="4" t="s">
        <v>13</v>
      </c>
      <c r="E29" s="4" t="s">
        <v>9</v>
      </c>
      <c r="F29" s="4" t="s">
        <v>10</v>
      </c>
      <c r="G29" s="5" t="s">
        <v>11</v>
      </c>
      <c r="H29" s="5" t="s">
        <v>12</v>
      </c>
      <c r="M29" s="30" t="s">
        <v>41</v>
      </c>
      <c r="N29" s="30"/>
      <c r="O29" s="30"/>
      <c r="P29" s="30"/>
      <c r="Q29" s="30"/>
      <c r="R29" s="30"/>
      <c r="S29" s="30"/>
    </row>
    <row r="30" spans="1:19" ht="15.75" x14ac:dyDescent="0.25">
      <c r="A30" s="4"/>
      <c r="B30" s="4"/>
      <c r="C30" s="22">
        <f>B30/0.986923</f>
        <v>0</v>
      </c>
      <c r="D30" s="4"/>
      <c r="E30" s="4"/>
      <c r="F30" s="4"/>
      <c r="G30" s="6" t="e">
        <f>(27*($H$2^2)*(A30^2))/(64*C30)</f>
        <v>#DIV/0!</v>
      </c>
      <c r="H30" s="6" t="e">
        <f>($H$2*A30)/(8*C30)</f>
        <v>#DIV/0!</v>
      </c>
      <c r="M30" s="30" t="e">
        <f>(M33*H2*F30)/E30</f>
        <v>#DIV/0!</v>
      </c>
      <c r="N30" s="30"/>
      <c r="O30" s="30"/>
      <c r="P30" s="30"/>
      <c r="Q30" s="30"/>
      <c r="R30" s="30"/>
      <c r="S30" s="30"/>
    </row>
    <row r="32" spans="1:19" ht="15.75" x14ac:dyDescent="0.25">
      <c r="A32" s="10" t="s">
        <v>15</v>
      </c>
      <c r="B32" s="11"/>
      <c r="C32" s="11"/>
      <c r="D32" s="12"/>
      <c r="E32" s="1" t="s">
        <v>16</v>
      </c>
      <c r="F32" s="1"/>
      <c r="G32" s="1"/>
      <c r="H32" s="1"/>
      <c r="M32" s="26" t="s">
        <v>26</v>
      </c>
      <c r="N32" s="26"/>
      <c r="O32" s="26"/>
      <c r="P32" s="26"/>
      <c r="Q32" s="26"/>
      <c r="R32" s="26"/>
      <c r="S32" s="26"/>
    </row>
    <row r="33" spans="1:19" ht="15.75" x14ac:dyDescent="0.25">
      <c r="A33" s="1" t="s">
        <v>17</v>
      </c>
      <c r="B33" s="1"/>
      <c r="C33" s="1"/>
      <c r="D33" s="1"/>
      <c r="E33" s="5" t="s">
        <v>18</v>
      </c>
      <c r="F33" s="5" t="s">
        <v>19</v>
      </c>
      <c r="G33" s="5" t="s">
        <v>20</v>
      </c>
      <c r="H33" s="5" t="s">
        <v>21</v>
      </c>
      <c r="M33" s="27"/>
      <c r="N33" s="28"/>
      <c r="O33" s="28"/>
      <c r="P33" s="28"/>
      <c r="Q33" s="28"/>
      <c r="R33" s="28"/>
      <c r="S33" s="29"/>
    </row>
    <row r="34" spans="1:19" x14ac:dyDescent="0.25">
      <c r="A34" s="1" t="s">
        <v>22</v>
      </c>
      <c r="B34" s="1"/>
      <c r="C34" s="1"/>
      <c r="D34" s="1"/>
      <c r="E34" s="6">
        <v>1</v>
      </c>
      <c r="F34" s="6" t="s">
        <v>23</v>
      </c>
      <c r="G34" s="6" t="s">
        <v>24</v>
      </c>
      <c r="H34" s="6" t="s">
        <v>25</v>
      </c>
    </row>
    <row r="35" spans="1:19" x14ac:dyDescent="0.25">
      <c r="A35" s="2" t="e">
        <f>(E35*( M34^3))+(F35*M34^2)+(G35*M34)+ H35</f>
        <v>#DIV/0!</v>
      </c>
      <c r="B35" s="2"/>
      <c r="C35" s="2"/>
      <c r="D35" s="2"/>
      <c r="E35" s="6">
        <v>1</v>
      </c>
      <c r="F35" s="6" t="e">
        <f>-(H30 + (($H$2*F30)/E30))</f>
        <v>#DIV/0!</v>
      </c>
      <c r="G35" s="6" t="e">
        <f>G30/E30</f>
        <v>#DIV/0!</v>
      </c>
      <c r="H35" s="6" t="e">
        <f>-((G30*H30)/E30)</f>
        <v>#DIV/0!</v>
      </c>
    </row>
    <row r="37" spans="1:19" x14ac:dyDescent="0.25">
      <c r="A37" s="1" t="s">
        <v>27</v>
      </c>
      <c r="B37" s="1"/>
      <c r="C37" s="1"/>
      <c r="D37" s="1"/>
      <c r="E37" s="1"/>
      <c r="F37" s="1"/>
      <c r="G37" s="1" t="s">
        <v>28</v>
      </c>
      <c r="H37" s="1"/>
      <c r="I37" s="1"/>
      <c r="J37" s="1"/>
      <c r="K37" s="1"/>
    </row>
    <row r="38" spans="1:19" x14ac:dyDescent="0.25">
      <c r="A38" s="1" t="s">
        <v>29</v>
      </c>
      <c r="B38" s="1"/>
      <c r="C38" s="1"/>
      <c r="D38" s="1"/>
      <c r="E38" s="1"/>
      <c r="F38" s="1"/>
      <c r="G38" s="5" t="s">
        <v>18</v>
      </c>
      <c r="H38" s="5" t="s">
        <v>19</v>
      </c>
      <c r="I38" s="5" t="s">
        <v>20</v>
      </c>
      <c r="J38" s="14" t="s">
        <v>21</v>
      </c>
      <c r="K38" s="15"/>
    </row>
    <row r="39" spans="1:19" x14ac:dyDescent="0.25">
      <c r="A39" s="10" t="s">
        <v>30</v>
      </c>
      <c r="B39" s="11"/>
      <c r="C39" s="12"/>
      <c r="G39" s="6">
        <v>1</v>
      </c>
      <c r="H39" s="6" t="s">
        <v>31</v>
      </c>
      <c r="I39" s="6" t="s">
        <v>32</v>
      </c>
      <c r="J39" s="16" t="s">
        <v>33</v>
      </c>
      <c r="K39" s="17"/>
    </row>
    <row r="40" spans="1:19" x14ac:dyDescent="0.25">
      <c r="A40" s="2" t="e">
        <f>(M37^3)+(H40*M37^2) + (I40*M37) + J40</f>
        <v>#DIV/0!</v>
      </c>
      <c r="B40" s="2"/>
      <c r="C40" s="2"/>
      <c r="G40" s="6">
        <v>1</v>
      </c>
      <c r="H40" s="6" t="e">
        <f>-(((H30*E30)/($H$2*F30))+1)</f>
        <v>#DIV/0!</v>
      </c>
      <c r="I40" s="6" t="e">
        <f>((G30*E30)/(($H$2*F30)^2))</f>
        <v>#DIV/0!</v>
      </c>
      <c r="J40" s="16" t="e">
        <f>-(G30*H30*E30*E30)/(($H$2*F30)^3)</f>
        <v>#DIV/0!</v>
      </c>
      <c r="K40" s="17"/>
    </row>
    <row r="41" spans="1:19" x14ac:dyDescent="0.25">
      <c r="I41" s="13"/>
    </row>
    <row r="42" spans="1:19" x14ac:dyDescent="0.25">
      <c r="A42" s="10" t="s">
        <v>34</v>
      </c>
      <c r="B42" s="11"/>
      <c r="C42" s="11"/>
      <c r="D42" s="11"/>
      <c r="E42" s="11"/>
      <c r="F42" s="12"/>
    </row>
    <row r="43" spans="1:19" x14ac:dyDescent="0.25">
      <c r="A43" s="10" t="e">
        <f>D30/M30</f>
        <v>#DIV/0!</v>
      </c>
      <c r="B43" s="11"/>
      <c r="C43" s="11"/>
      <c r="D43" s="11"/>
      <c r="E43" s="11"/>
      <c r="F43" s="12"/>
    </row>
    <row r="45" spans="1:19" ht="15" customHeight="1" x14ac:dyDescent="0.25">
      <c r="A45" s="32" t="s">
        <v>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9" ht="15" customHeigh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8" spans="1:19" x14ac:dyDescent="0.25">
      <c r="A48" s="1" t="s">
        <v>44</v>
      </c>
      <c r="B48" s="1"/>
      <c r="C48" s="1"/>
      <c r="D48" s="1"/>
      <c r="E48" s="1"/>
      <c r="G48" s="1" t="s">
        <v>49</v>
      </c>
      <c r="H48" s="1"/>
      <c r="I48" s="1"/>
      <c r="J48" s="1"/>
      <c r="K48" s="1"/>
      <c r="M48" s="1" t="s">
        <v>50</v>
      </c>
      <c r="N48" s="1"/>
      <c r="O48" s="1"/>
      <c r="P48" s="1"/>
      <c r="Q48" s="1"/>
    </row>
    <row r="49" spans="1:17" x14ac:dyDescent="0.25">
      <c r="M49" s="2" t="e">
        <f>A54-G54</f>
        <v>#DIV/0!</v>
      </c>
      <c r="N49" s="2"/>
      <c r="O49" s="2"/>
      <c r="P49" s="2"/>
      <c r="Q49" s="2"/>
    </row>
    <row r="50" spans="1:17" x14ac:dyDescent="0.25">
      <c r="A50" s="19" t="s">
        <v>45</v>
      </c>
      <c r="B50" s="20"/>
      <c r="C50" s="20"/>
      <c r="D50" s="20"/>
      <c r="E50" s="21"/>
      <c r="G50" s="19" t="s">
        <v>45</v>
      </c>
      <c r="H50" s="20"/>
      <c r="I50" s="20"/>
      <c r="J50" s="20"/>
      <c r="K50" s="21"/>
    </row>
    <row r="51" spans="1:17" x14ac:dyDescent="0.25">
      <c r="A51" s="31" t="e">
        <f>((2*G10)/M14)-((H10*H2*F10)/(M14-H10))</f>
        <v>#DIV/0!</v>
      </c>
      <c r="B51" s="31"/>
      <c r="C51" s="31"/>
      <c r="D51" s="31"/>
      <c r="E51" s="31"/>
      <c r="G51" s="31" t="e">
        <f>((2*G30)/M30)-((H30*H2*F30)/(M30-H30))</f>
        <v>#DIV/0!</v>
      </c>
      <c r="H51" s="31"/>
      <c r="I51" s="31"/>
      <c r="J51" s="31"/>
      <c r="K51" s="31"/>
      <c r="M51" s="19" t="s">
        <v>51</v>
      </c>
      <c r="N51" s="20"/>
      <c r="O51" s="20"/>
      <c r="P51" s="20"/>
      <c r="Q51" s="21"/>
    </row>
    <row r="52" spans="1:17" x14ac:dyDescent="0.25">
      <c r="M52" s="31" t="e">
        <f>A60-G60</f>
        <v>#DIV/0!</v>
      </c>
      <c r="N52" s="2"/>
      <c r="O52" s="2"/>
      <c r="P52" s="2"/>
      <c r="Q52" s="2"/>
    </row>
    <row r="53" spans="1:17" x14ac:dyDescent="0.25">
      <c r="A53" s="19" t="s">
        <v>46</v>
      </c>
      <c r="B53" s="20"/>
      <c r="C53" s="20"/>
      <c r="D53" s="20"/>
      <c r="E53" s="21"/>
      <c r="G53" s="19" t="s">
        <v>46</v>
      </c>
      <c r="H53" s="20"/>
      <c r="I53" s="20"/>
      <c r="J53" s="20"/>
      <c r="K53" s="21"/>
    </row>
    <row r="54" spans="1:17" x14ac:dyDescent="0.25">
      <c r="A54" s="31" t="e">
        <f>A51*100</f>
        <v>#DIV/0!</v>
      </c>
      <c r="B54" s="31"/>
      <c r="C54" s="31"/>
      <c r="D54" s="31"/>
      <c r="E54" s="31"/>
      <c r="G54" s="31" t="e">
        <f>G51*100</f>
        <v>#DIV/0!</v>
      </c>
      <c r="H54" s="31"/>
      <c r="I54" s="31"/>
      <c r="J54" s="31"/>
      <c r="K54" s="31"/>
    </row>
    <row r="56" spans="1:17" x14ac:dyDescent="0.25">
      <c r="A56" s="19" t="s">
        <v>47</v>
      </c>
      <c r="B56" s="20"/>
      <c r="C56" s="20"/>
      <c r="D56" s="20"/>
      <c r="E56" s="21"/>
      <c r="G56" s="19" t="s">
        <v>47</v>
      </c>
      <c r="H56" s="20"/>
      <c r="I56" s="20"/>
      <c r="J56" s="20"/>
      <c r="K56" s="21"/>
    </row>
    <row r="57" spans="1:17" x14ac:dyDescent="0.25">
      <c r="A57" s="31" t="e">
        <f>H2*(-LN(M17*(1-(H10/M14))))</f>
        <v>#DIV/0!</v>
      </c>
      <c r="B57" s="31"/>
      <c r="C57" s="31"/>
      <c r="D57" s="31"/>
      <c r="E57" s="31"/>
      <c r="G57" s="31" t="e">
        <f>H2*(-LN(M33*(1-(H30/M30))))</f>
        <v>#DIV/0!</v>
      </c>
      <c r="H57" s="31"/>
      <c r="I57" s="31"/>
      <c r="J57" s="31"/>
      <c r="K57" s="31"/>
    </row>
    <row r="59" spans="1:17" x14ac:dyDescent="0.25">
      <c r="A59" s="19" t="s">
        <v>48</v>
      </c>
      <c r="B59" s="20"/>
      <c r="C59" s="20"/>
      <c r="D59" s="20"/>
      <c r="E59" s="21"/>
      <c r="G59" s="19" t="s">
        <v>48</v>
      </c>
      <c r="H59" s="20"/>
      <c r="I59" s="20"/>
      <c r="J59" s="20"/>
      <c r="K59" s="21"/>
    </row>
    <row r="60" spans="1:17" x14ac:dyDescent="0.25">
      <c r="A60" s="31" t="e">
        <f>A57*100</f>
        <v>#DIV/0!</v>
      </c>
      <c r="B60" s="31"/>
      <c r="C60" s="31"/>
      <c r="D60" s="31"/>
      <c r="E60" s="31"/>
      <c r="G60" s="31" t="e">
        <f>G57*100</f>
        <v>#DIV/0!</v>
      </c>
      <c r="H60" s="31"/>
      <c r="I60" s="31"/>
      <c r="J60" s="31"/>
      <c r="K60" s="31"/>
    </row>
  </sheetData>
  <mergeCells count="79">
    <mergeCell ref="M49:Q49"/>
    <mergeCell ref="M51:Q51"/>
    <mergeCell ref="M52:Q52"/>
    <mergeCell ref="A45:Q46"/>
    <mergeCell ref="G57:K57"/>
    <mergeCell ref="G59:K59"/>
    <mergeCell ref="G60:K60"/>
    <mergeCell ref="M48:Q48"/>
    <mergeCell ref="A56:E56"/>
    <mergeCell ref="A57:E57"/>
    <mergeCell ref="A59:E59"/>
    <mergeCell ref="A60:E60"/>
    <mergeCell ref="G48:K48"/>
    <mergeCell ref="G50:K50"/>
    <mergeCell ref="G51:K51"/>
    <mergeCell ref="G53:K53"/>
    <mergeCell ref="G54:K54"/>
    <mergeCell ref="G56:K56"/>
    <mergeCell ref="A48:E48"/>
    <mergeCell ref="A51:E51"/>
    <mergeCell ref="A50:E50"/>
    <mergeCell ref="A53:E53"/>
    <mergeCell ref="A54:E54"/>
    <mergeCell ref="A43:F43"/>
    <mergeCell ref="K25:S25"/>
    <mergeCell ref="M29:S29"/>
    <mergeCell ref="M30:S30"/>
    <mergeCell ref="M32:S32"/>
    <mergeCell ref="M33:S33"/>
    <mergeCell ref="A38:F38"/>
    <mergeCell ref="A39:C39"/>
    <mergeCell ref="J39:K39"/>
    <mergeCell ref="A40:C40"/>
    <mergeCell ref="J40:K40"/>
    <mergeCell ref="A42:F42"/>
    <mergeCell ref="A32:D32"/>
    <mergeCell ref="E32:H32"/>
    <mergeCell ref="A33:D33"/>
    <mergeCell ref="A34:D34"/>
    <mergeCell ref="A35:D35"/>
    <mergeCell ref="A37:F37"/>
    <mergeCell ref="G37:K37"/>
    <mergeCell ref="A26:G27"/>
    <mergeCell ref="A28:D28"/>
    <mergeCell ref="E28:F28"/>
    <mergeCell ref="G28:H28"/>
    <mergeCell ref="A3:F4"/>
    <mergeCell ref="A1:F2"/>
    <mergeCell ref="A6:G7"/>
    <mergeCell ref="A8:D8"/>
    <mergeCell ref="G8:H8"/>
    <mergeCell ref="A22:F22"/>
    <mergeCell ref="A23:F23"/>
    <mergeCell ref="A17:F17"/>
    <mergeCell ref="G17:K17"/>
    <mergeCell ref="A18:F18"/>
    <mergeCell ref="A19:C19"/>
    <mergeCell ref="J19:K19"/>
    <mergeCell ref="A20:C20"/>
    <mergeCell ref="J20:K20"/>
    <mergeCell ref="A13:D13"/>
    <mergeCell ref="M14:S14"/>
    <mergeCell ref="A14:D14"/>
    <mergeCell ref="A15:D15"/>
    <mergeCell ref="M16:S16"/>
    <mergeCell ref="M17:S17"/>
    <mergeCell ref="E8:F8"/>
    <mergeCell ref="L3:P3"/>
    <mergeCell ref="L7:P7"/>
    <mergeCell ref="K11:S11"/>
    <mergeCell ref="A12:D12"/>
    <mergeCell ref="E12:H12"/>
    <mergeCell ref="M13:S13"/>
    <mergeCell ref="H1:I1"/>
    <mergeCell ref="L1:P1"/>
    <mergeCell ref="L5:P5"/>
    <mergeCell ref="H2:I2"/>
    <mergeCell ref="L2:P2"/>
    <mergeCell ref="L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 Salus</cp:lastModifiedBy>
  <dcterms:created xsi:type="dcterms:W3CDTF">2022-06-25T15:29:21Z</dcterms:created>
  <dcterms:modified xsi:type="dcterms:W3CDTF">2022-06-25T18:14:40Z</dcterms:modified>
</cp:coreProperties>
</file>