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40DEFD4-7F2D-45D6-AA02-82FC6907E3C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ekomposisi" sheetId="1" r:id="rId1"/>
    <sheet name="Tug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2" l="1"/>
  <c r="N28" i="2"/>
  <c r="N29" i="2"/>
  <c r="O29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7" i="2"/>
  <c r="L2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7" i="2"/>
  <c r="L8" i="1"/>
  <c r="U36" i="2"/>
  <c r="U37" i="2"/>
  <c r="U38" i="2"/>
  <c r="U35" i="2"/>
  <c r="M47" i="1"/>
  <c r="T36" i="2"/>
  <c r="T37" i="2"/>
  <c r="T38" i="2"/>
  <c r="T35" i="2"/>
  <c r="L46" i="1"/>
  <c r="S40" i="2"/>
  <c r="S36" i="2"/>
  <c r="S37" i="2"/>
  <c r="S38" i="2"/>
  <c r="S35" i="2"/>
  <c r="K46" i="1"/>
  <c r="J9" i="1"/>
  <c r="J2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7" i="2"/>
  <c r="J8" i="1"/>
  <c r="I2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3" i="2"/>
  <c r="I3" i="1"/>
  <c r="B32" i="2"/>
  <c r="C43" i="1"/>
  <c r="B31" i="2"/>
  <c r="C42" i="1"/>
  <c r="F29" i="2"/>
  <c r="G29" i="2"/>
  <c r="H29" i="2"/>
  <c r="C2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H3" i="2"/>
  <c r="G3" i="2"/>
  <c r="E2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7" i="2"/>
  <c r="E8" i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E39" i="1"/>
  <c r="E36" i="1"/>
  <c r="J12" i="1"/>
  <c r="I38" i="1"/>
  <c r="J38" i="1"/>
  <c r="D6" i="2"/>
  <c r="L13" i="1"/>
  <c r="L39" i="1"/>
  <c r="L38" i="1"/>
  <c r="N9" i="1" l="1"/>
  <c r="N17" i="1"/>
  <c r="N25" i="1"/>
  <c r="M9" i="1"/>
  <c r="O9" i="1" s="1"/>
  <c r="M10" i="1"/>
  <c r="N10" i="1" s="1"/>
  <c r="M11" i="1"/>
  <c r="N11" i="1" s="1"/>
  <c r="M12" i="1"/>
  <c r="N12" i="1" s="1"/>
  <c r="M13" i="1"/>
  <c r="O13" i="1" s="1"/>
  <c r="M14" i="1"/>
  <c r="N14" i="1" s="1"/>
  <c r="M15" i="1"/>
  <c r="N15" i="1" s="1"/>
  <c r="M16" i="1"/>
  <c r="O16" i="1" s="1"/>
  <c r="M17" i="1"/>
  <c r="O17" i="1" s="1"/>
  <c r="M18" i="1"/>
  <c r="N18" i="1" s="1"/>
  <c r="M19" i="1"/>
  <c r="N19" i="1" s="1"/>
  <c r="M20" i="1"/>
  <c r="N20" i="1" s="1"/>
  <c r="M21" i="1"/>
  <c r="O21" i="1" s="1"/>
  <c r="M22" i="1"/>
  <c r="N22" i="1" s="1"/>
  <c r="M23" i="1"/>
  <c r="N23" i="1" s="1"/>
  <c r="M24" i="1"/>
  <c r="O24" i="1" s="1"/>
  <c r="M25" i="1"/>
  <c r="O25" i="1" s="1"/>
  <c r="M26" i="1"/>
  <c r="N26" i="1" s="1"/>
  <c r="M27" i="1"/>
  <c r="N27" i="1" s="1"/>
  <c r="M28" i="1"/>
  <c r="N28" i="1" s="1"/>
  <c r="M29" i="1"/>
  <c r="O29" i="1" s="1"/>
  <c r="M30" i="1"/>
  <c r="N30" i="1" s="1"/>
  <c r="M31" i="1"/>
  <c r="N31" i="1" s="1"/>
  <c r="M32" i="1"/>
  <c r="O32" i="1" s="1"/>
  <c r="M33" i="1"/>
  <c r="O33" i="1" s="1"/>
  <c r="M34" i="1"/>
  <c r="N34" i="1" s="1"/>
  <c r="M35" i="1"/>
  <c r="N35" i="1" s="1"/>
  <c r="M36" i="1"/>
  <c r="N36" i="1" s="1"/>
  <c r="M37" i="1"/>
  <c r="O37" i="1" s="1"/>
  <c r="M38" i="1"/>
  <c r="N38" i="1" s="1"/>
  <c r="N21" i="1" l="1"/>
  <c r="N13" i="1"/>
  <c r="N37" i="1"/>
  <c r="O31" i="1"/>
  <c r="N33" i="1"/>
  <c r="O23" i="1"/>
  <c r="N29" i="1"/>
  <c r="O15" i="1"/>
  <c r="N32" i="1"/>
  <c r="N24" i="1"/>
  <c r="N16" i="1"/>
  <c r="O38" i="1"/>
  <c r="O30" i="1"/>
  <c r="O22" i="1"/>
  <c r="O14" i="1"/>
  <c r="O36" i="1"/>
  <c r="O28" i="1"/>
  <c r="O20" i="1"/>
  <c r="O12" i="1"/>
  <c r="O35" i="1"/>
  <c r="O27" i="1"/>
  <c r="O19" i="1"/>
  <c r="O11" i="1"/>
  <c r="O34" i="1"/>
  <c r="O26" i="1"/>
  <c r="O10" i="1"/>
  <c r="O18" i="1"/>
  <c r="M8" i="1"/>
  <c r="O8" i="1" s="1"/>
  <c r="N8" i="1" l="1"/>
  <c r="N40" i="1" s="1"/>
  <c r="N42" i="1" s="1"/>
  <c r="O40" i="1"/>
  <c r="O42" i="1" s="1"/>
  <c r="H38" i="1"/>
  <c r="K47" i="1"/>
  <c r="K48" i="1"/>
  <c r="K49" i="1"/>
  <c r="K50" i="1"/>
  <c r="K51" i="1"/>
  <c r="K52" i="1"/>
  <c r="K53" i="1"/>
  <c r="K54" i="1"/>
  <c r="K55" i="1"/>
  <c r="K56" i="1"/>
  <c r="K57" i="1"/>
  <c r="D7" i="1"/>
  <c r="F40" i="1"/>
  <c r="C4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H3" i="1"/>
  <c r="G3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28" i="1" l="1"/>
  <c r="K59" i="1"/>
  <c r="L47" i="1" s="1"/>
  <c r="E21" i="1"/>
  <c r="E32" i="1"/>
  <c r="E24" i="1"/>
  <c r="E16" i="1"/>
  <c r="E13" i="1"/>
  <c r="E35" i="1"/>
  <c r="E27" i="1"/>
  <c r="E19" i="1"/>
  <c r="E11" i="1"/>
  <c r="E37" i="1"/>
  <c r="E29" i="1"/>
  <c r="E20" i="1"/>
  <c r="E12" i="1"/>
  <c r="E15" i="1"/>
  <c r="E33" i="1"/>
  <c r="E25" i="1"/>
  <c r="E17" i="1"/>
  <c r="E9" i="1"/>
  <c r="E34" i="1"/>
  <c r="E26" i="1"/>
  <c r="E18" i="1"/>
  <c r="E10" i="1"/>
  <c r="E31" i="1"/>
  <c r="E23" i="1"/>
  <c r="G40" i="1"/>
  <c r="E38" i="1"/>
  <c r="E30" i="1"/>
  <c r="E22" i="1"/>
  <c r="E14" i="1"/>
  <c r="H40" i="1"/>
  <c r="L48" i="1" l="1"/>
  <c r="M48" i="1" s="1"/>
  <c r="L51" i="1"/>
  <c r="M51" i="1" s="1"/>
  <c r="L53" i="1"/>
  <c r="M53" i="1" s="1"/>
  <c r="L55" i="1"/>
  <c r="M55" i="1" s="1"/>
  <c r="L56" i="1"/>
  <c r="M56" i="1" s="1"/>
  <c r="L49" i="1"/>
  <c r="M49" i="1" s="1"/>
  <c r="L57" i="1"/>
  <c r="M57" i="1" s="1"/>
  <c r="L52" i="1"/>
  <c r="M52" i="1" s="1"/>
  <c r="L50" i="1"/>
  <c r="M50" i="1" s="1"/>
  <c r="L54" i="1"/>
  <c r="M54" i="1" s="1"/>
  <c r="M46" i="1"/>
  <c r="I5" i="1" l="1"/>
  <c r="I33" i="1"/>
  <c r="J33" i="1" s="1"/>
  <c r="L33" i="1" s="1"/>
  <c r="I22" i="1"/>
  <c r="I25" i="1"/>
  <c r="J25" i="1" s="1"/>
  <c r="L25" i="1" s="1"/>
  <c r="I8" i="1"/>
  <c r="I34" i="1"/>
  <c r="I37" i="1"/>
  <c r="I31" i="1"/>
  <c r="I26" i="1"/>
  <c r="I20" i="1"/>
  <c r="I36" i="1"/>
  <c r="I4" i="1"/>
  <c r="I27" i="1"/>
  <c r="I13" i="1"/>
  <c r="J13" i="1" s="1"/>
  <c r="I11" i="1"/>
  <c r="J11" i="1" s="1"/>
  <c r="L11" i="1" s="1"/>
  <c r="I16" i="1"/>
  <c r="J16" i="1" s="1"/>
  <c r="L16" i="1" s="1"/>
  <c r="I12" i="1"/>
  <c r="I14" i="1"/>
  <c r="I17" i="1"/>
  <c r="J17" i="1" s="1"/>
  <c r="L17" i="1" s="1"/>
  <c r="I6" i="1"/>
  <c r="I9" i="1"/>
  <c r="L9" i="1" s="1"/>
  <c r="I23" i="1"/>
  <c r="I18" i="1"/>
  <c r="I15" i="1"/>
  <c r="I29" i="1"/>
  <c r="I35" i="1"/>
  <c r="I10" i="1"/>
  <c r="I7" i="1"/>
  <c r="I21" i="1"/>
  <c r="I28" i="1"/>
  <c r="I32" i="1"/>
  <c r="J32" i="1" s="1"/>
  <c r="L32" i="1" s="1"/>
  <c r="I19" i="1"/>
  <c r="I24" i="1"/>
  <c r="J24" i="1" s="1"/>
  <c r="L24" i="1" s="1"/>
  <c r="I30" i="1"/>
  <c r="J36" i="1" l="1"/>
  <c r="L36" i="1" s="1"/>
  <c r="J22" i="1"/>
  <c r="L22" i="1" s="1"/>
  <c r="J34" i="1"/>
  <c r="L34" i="1" s="1"/>
  <c r="J27" i="1"/>
  <c r="L27" i="1" s="1"/>
  <c r="J10" i="1"/>
  <c r="L10" i="1" s="1"/>
  <c r="J35" i="1"/>
  <c r="L35" i="1" s="1"/>
  <c r="J14" i="1"/>
  <c r="L14" i="1" s="1"/>
  <c r="J29" i="1"/>
  <c r="L29" i="1" s="1"/>
  <c r="J26" i="1"/>
  <c r="L26" i="1" s="1"/>
  <c r="J19" i="1"/>
  <c r="L19" i="1" s="1"/>
  <c r="J31" i="1"/>
  <c r="L31" i="1" s="1"/>
  <c r="J23" i="1"/>
  <c r="L23" i="1" s="1"/>
  <c r="J30" i="1"/>
  <c r="L30" i="1" s="1"/>
  <c r="J20" i="1"/>
  <c r="L20" i="1" s="1"/>
  <c r="L12" i="1"/>
  <c r="J15" i="1"/>
  <c r="L15" i="1" s="1"/>
  <c r="J18" i="1"/>
  <c r="L18" i="1" s="1"/>
  <c r="J37" i="1"/>
  <c r="L37" i="1" s="1"/>
  <c r="J28" i="1"/>
  <c r="L28" i="1" s="1"/>
  <c r="J21" i="1"/>
  <c r="L21" i="1" s="1"/>
</calcChain>
</file>

<file path=xl/sharedStrings.xml><?xml version="1.0" encoding="utf-8"?>
<sst xmlns="http://schemas.openxmlformats.org/spreadsheetml/2006/main" count="155" uniqueCount="39">
  <si>
    <t>Tahun</t>
  </si>
  <si>
    <t>Bulan</t>
  </si>
  <si>
    <t>Penjualan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</si>
  <si>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</si>
  <si>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</si>
  <si>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</si>
  <si>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</si>
  <si>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</si>
  <si>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</si>
  <si>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</si>
  <si>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</si>
  <si>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</si>
  <si>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</si>
  <si>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</si>
  <si>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</si>
  <si>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MA</t>
  </si>
  <si>
    <t>CMA</t>
  </si>
  <si>
    <t>x</t>
  </si>
  <si>
    <t>x^2</t>
  </si>
  <si>
    <t>CMAT</t>
  </si>
  <si>
    <t>CF</t>
  </si>
  <si>
    <t>SI</t>
  </si>
  <si>
    <t>Ft</t>
  </si>
  <si>
    <t>e</t>
  </si>
  <si>
    <t>e^2</t>
  </si>
  <si>
    <t>x.y</t>
  </si>
  <si>
    <t>Jumlah</t>
  </si>
  <si>
    <t>a</t>
  </si>
  <si>
    <t>b</t>
  </si>
  <si>
    <t>T</t>
  </si>
  <si>
    <t>C</t>
  </si>
  <si>
    <t>S</t>
  </si>
  <si>
    <t>Rasio</t>
  </si>
  <si>
    <t>Adiktif</t>
  </si>
  <si>
    <t>Abs(error/aktual)</t>
  </si>
  <si>
    <t>SUM</t>
  </si>
  <si>
    <t>MSE</t>
  </si>
  <si>
    <t>MAPE</t>
  </si>
  <si>
    <t>Kwartal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</si>
</sst>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7" formatCode="0.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7" fontId="0" fillId="0" borderId="0" xfId="0" applyNumberFormat="1"/>
    <xf numFmtId="168" fontId="0" fillId="0" borderId="0" xfId="0" applyNumberFormat="1"/>
    <xf numFmtId="167" fontId="0" fillId="0" borderId="4" xfId="0" applyNumberFormat="1" applyBorder="1"/>
    <xf numFmtId="167" fontId="0" fillId="0" borderId="3" xfId="0" applyNumberFormat="1" applyBorder="1"/>
    <xf numFmtId="167" fontId="0" fillId="0" borderId="5" xfId="0" applyNumberFormat="1" applyBorder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28" zoomScale="96" zoomScaleNormal="96" workbookViewId="0">
      <selection activeCell="O42" sqref="O42"/>
    </sheetView>
  </sheetViews>
  <sheetFormatPr defaultRowHeight="14.5" x14ac:dyDescent="0.35"/>
  <cols>
    <col min="5" max="5" width="8.7265625" style="5"/>
    <col min="9" max="9" width="10.1796875" style="5" bestFit="1" customWidth="1"/>
  </cols>
  <sheetData>
    <row r="1" spans="1:15" s="6" customFormat="1" x14ac:dyDescent="0.35">
      <c r="E1" s="7"/>
      <c r="I1" s="7" t="s">
        <v>29</v>
      </c>
      <c r="J1" s="6" t="s">
        <v>30</v>
      </c>
      <c r="K1" s="6" t="s">
        <v>31</v>
      </c>
      <c r="L1" s="6" t="s">
        <v>33</v>
      </c>
    </row>
    <row r="2" spans="1:15" x14ac:dyDescent="0.35">
      <c r="A2" s="1" t="s">
        <v>0</v>
      </c>
      <c r="B2" s="1" t="s">
        <v>1</v>
      </c>
      <c r="C2" s="1" t="s">
        <v>2</v>
      </c>
      <c r="D2" s="3" t="s">
        <v>15</v>
      </c>
      <c r="E2" s="4" t="s">
        <v>16</v>
      </c>
      <c r="F2" s="2" t="s">
        <v>17</v>
      </c>
      <c r="G2" s="2" t="s">
        <v>18</v>
      </c>
      <c r="H2" s="2" t="s">
        <v>25</v>
      </c>
      <c r="I2" s="4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34</v>
      </c>
    </row>
    <row r="3" spans="1:15" x14ac:dyDescent="0.35">
      <c r="A3">
        <v>2018</v>
      </c>
      <c r="B3" t="s">
        <v>3</v>
      </c>
      <c r="C3">
        <v>98</v>
      </c>
      <c r="F3">
        <v>0</v>
      </c>
      <c r="G3">
        <f>F3^2</f>
        <v>0</v>
      </c>
      <c r="H3">
        <f>F3*C3</f>
        <v>0</v>
      </c>
      <c r="I3" s="5">
        <f>C$42+C$43*F3</f>
        <v>95.858858858858852</v>
      </c>
      <c r="K3" s="12">
        <v>0.90139596720584969</v>
      </c>
    </row>
    <row r="4" spans="1:15" x14ac:dyDescent="0.35">
      <c r="A4">
        <v>2018</v>
      </c>
      <c r="B4" t="s">
        <v>4</v>
      </c>
      <c r="C4">
        <v>105</v>
      </c>
      <c r="F4">
        <v>1</v>
      </c>
      <c r="G4">
        <f t="shared" ref="G4:G38" si="0">F4^2</f>
        <v>1</v>
      </c>
      <c r="H4">
        <f t="shared" ref="H4:H37" si="1">F4*C4</f>
        <v>105</v>
      </c>
      <c r="I4" s="5">
        <f t="shared" ref="I3:I38" si="2">C$42+C$43*F4</f>
        <v>97.544701844701834</v>
      </c>
      <c r="K4" s="13">
        <v>0.93330378905384448</v>
      </c>
    </row>
    <row r="5" spans="1:15" x14ac:dyDescent="0.35">
      <c r="A5">
        <v>2018</v>
      </c>
      <c r="B5" t="s">
        <v>5</v>
      </c>
      <c r="C5">
        <v>106</v>
      </c>
      <c r="F5">
        <v>2</v>
      </c>
      <c r="G5">
        <f t="shared" si="0"/>
        <v>4</v>
      </c>
      <c r="H5">
        <f t="shared" si="1"/>
        <v>212</v>
      </c>
      <c r="I5" s="5">
        <f t="shared" si="2"/>
        <v>99.230544830544829</v>
      </c>
      <c r="K5" s="13">
        <v>0.95723465543984054</v>
      </c>
    </row>
    <row r="6" spans="1:15" x14ac:dyDescent="0.35">
      <c r="A6">
        <v>2018</v>
      </c>
      <c r="B6" t="s">
        <v>6</v>
      </c>
      <c r="C6">
        <v>104</v>
      </c>
      <c r="F6">
        <v>3</v>
      </c>
      <c r="G6">
        <f t="shared" si="0"/>
        <v>9</v>
      </c>
      <c r="H6">
        <f t="shared" si="1"/>
        <v>312</v>
      </c>
      <c r="I6" s="5">
        <f t="shared" si="2"/>
        <v>100.91638781638781</v>
      </c>
      <c r="K6" s="13">
        <v>0.95723465543984054</v>
      </c>
    </row>
    <row r="7" spans="1:15" x14ac:dyDescent="0.35">
      <c r="A7">
        <v>2018</v>
      </c>
      <c r="B7" t="s">
        <v>7</v>
      </c>
      <c r="C7">
        <v>102</v>
      </c>
      <c r="D7">
        <f>SUM(C3:C6)/4</f>
        <v>103.25</v>
      </c>
      <c r="F7">
        <v>4</v>
      </c>
      <c r="G7">
        <f t="shared" si="0"/>
        <v>16</v>
      </c>
      <c r="H7">
        <f t="shared" si="1"/>
        <v>408</v>
      </c>
      <c r="I7" s="5">
        <f t="shared" si="2"/>
        <v>102.60223080223079</v>
      </c>
      <c r="K7" s="13">
        <v>0.97584755151783742</v>
      </c>
    </row>
    <row r="8" spans="1:15" x14ac:dyDescent="0.35">
      <c r="A8">
        <v>2018</v>
      </c>
      <c r="B8" t="s">
        <v>8</v>
      </c>
      <c r="C8">
        <v>106</v>
      </c>
      <c r="D8">
        <f t="shared" ref="D8:D38" si="3">SUM(C4:C7)/4</f>
        <v>104.25</v>
      </c>
      <c r="E8" s="5">
        <f>(D8+D7)/2</f>
        <v>103.75</v>
      </c>
      <c r="F8">
        <v>5</v>
      </c>
      <c r="G8">
        <f t="shared" si="0"/>
        <v>25</v>
      </c>
      <c r="H8">
        <f t="shared" si="1"/>
        <v>530</v>
      </c>
      <c r="I8" s="5">
        <f t="shared" si="2"/>
        <v>104.28807378807377</v>
      </c>
      <c r="J8">
        <f>E8/I8</f>
        <v>0.99484050506899568</v>
      </c>
      <c r="K8" s="13">
        <v>1.0104143585198315</v>
      </c>
      <c r="L8" s="5">
        <f>I8+J8+K8+1</f>
        <v>107.29332865166259</v>
      </c>
      <c r="M8">
        <f>C8-K8</f>
        <v>104.98958564148018</v>
      </c>
      <c r="N8">
        <f>M8^2</f>
        <v>11022.8130931697</v>
      </c>
      <c r="O8">
        <f>ABS(M8/C8)</f>
        <v>0.99046778907056765</v>
      </c>
    </row>
    <row r="9" spans="1:15" x14ac:dyDescent="0.35">
      <c r="A9">
        <v>2018</v>
      </c>
      <c r="B9" t="s">
        <v>9</v>
      </c>
      <c r="C9">
        <v>108</v>
      </c>
      <c r="D9">
        <f t="shared" si="3"/>
        <v>104.5</v>
      </c>
      <c r="E9" s="5">
        <f t="shared" ref="E9:E39" si="4">(D9+D8)/2</f>
        <v>104.375</v>
      </c>
      <c r="F9">
        <v>6</v>
      </c>
      <c r="G9">
        <f t="shared" si="0"/>
        <v>36</v>
      </c>
      <c r="H9">
        <f t="shared" si="1"/>
        <v>648</v>
      </c>
      <c r="I9" s="5">
        <f t="shared" si="2"/>
        <v>105.97391677391677</v>
      </c>
      <c r="J9">
        <f>E9/I9</f>
        <v>0.98491216685585115</v>
      </c>
      <c r="K9" s="13">
        <v>1.0237092842898294</v>
      </c>
      <c r="L9" s="5">
        <f t="shared" ref="L9:L38" si="5">I9+J9+K9+1</f>
        <v>108.98253822506246</v>
      </c>
      <c r="M9">
        <f t="shared" ref="M9:M38" si="6">C9-K9</f>
        <v>106.97629071571016</v>
      </c>
      <c r="N9">
        <f t="shared" ref="N9:N38" si="7">M9^2</f>
        <v>11443.926775292137</v>
      </c>
      <c r="O9">
        <f t="shared" ref="O9:O38" si="8">ABS(M9/C9)</f>
        <v>0.99052121033064966</v>
      </c>
    </row>
    <row r="10" spans="1:15" x14ac:dyDescent="0.35">
      <c r="A10">
        <v>2018</v>
      </c>
      <c r="B10" t="s">
        <v>10</v>
      </c>
      <c r="C10">
        <v>112</v>
      </c>
      <c r="D10">
        <f t="shared" si="3"/>
        <v>105</v>
      </c>
      <c r="E10" s="5">
        <f t="shared" si="4"/>
        <v>104.75</v>
      </c>
      <c r="F10">
        <v>7</v>
      </c>
      <c r="G10">
        <f t="shared" si="0"/>
        <v>49</v>
      </c>
      <c r="H10">
        <f t="shared" si="1"/>
        <v>784</v>
      </c>
      <c r="I10" s="5">
        <f t="shared" si="2"/>
        <v>107.65975975975975</v>
      </c>
      <c r="J10">
        <f t="shared" ref="J9:J38" si="9">E10/I10</f>
        <v>0.97297263372821174</v>
      </c>
      <c r="K10" s="13">
        <v>1.031686239751828</v>
      </c>
      <c r="L10" s="5">
        <f t="shared" si="5"/>
        <v>110.6644186332398</v>
      </c>
      <c r="M10">
        <f t="shared" si="6"/>
        <v>110.96831376024817</v>
      </c>
      <c r="N10">
        <f t="shared" si="7"/>
        <v>12313.966658792882</v>
      </c>
      <c r="O10">
        <f t="shared" si="8"/>
        <v>0.99078851571650151</v>
      </c>
    </row>
    <row r="11" spans="1:15" x14ac:dyDescent="0.35">
      <c r="A11">
        <v>2018</v>
      </c>
      <c r="B11" t="s">
        <v>11</v>
      </c>
      <c r="C11">
        <v>109</v>
      </c>
      <c r="D11">
        <f t="shared" si="3"/>
        <v>107</v>
      </c>
      <c r="E11" s="5">
        <f t="shared" si="4"/>
        <v>106</v>
      </c>
      <c r="F11">
        <v>8</v>
      </c>
      <c r="G11">
        <f t="shared" si="0"/>
        <v>64</v>
      </c>
      <c r="H11">
        <f t="shared" si="1"/>
        <v>872</v>
      </c>
      <c r="I11" s="5">
        <f t="shared" si="2"/>
        <v>109.34560274560273</v>
      </c>
      <c r="J11">
        <f t="shared" si="9"/>
        <v>0.96940340844444906</v>
      </c>
      <c r="K11" s="13">
        <v>1.026368269443829</v>
      </c>
      <c r="L11" s="5">
        <f t="shared" si="5"/>
        <v>112.34137442349102</v>
      </c>
      <c r="M11">
        <f t="shared" si="6"/>
        <v>107.97363173055616</v>
      </c>
      <c r="N11">
        <f t="shared" si="7"/>
        <v>11658.305149085765</v>
      </c>
      <c r="O11">
        <f t="shared" si="8"/>
        <v>0.99058377734455194</v>
      </c>
    </row>
    <row r="12" spans="1:15" x14ac:dyDescent="0.35">
      <c r="A12">
        <v>2018</v>
      </c>
      <c r="B12" t="s">
        <v>12</v>
      </c>
      <c r="C12">
        <v>106</v>
      </c>
      <c r="D12">
        <f t="shared" si="3"/>
        <v>108.75</v>
      </c>
      <c r="E12" s="5">
        <f t="shared" si="4"/>
        <v>107.875</v>
      </c>
      <c r="F12">
        <v>9</v>
      </c>
      <c r="G12">
        <f t="shared" si="0"/>
        <v>81</v>
      </c>
      <c r="H12">
        <f t="shared" si="1"/>
        <v>954</v>
      </c>
      <c r="I12" s="5">
        <f t="shared" si="2"/>
        <v>111.03144573144573</v>
      </c>
      <c r="J12">
        <f>E12/I12</f>
        <v>0.97157160558748112</v>
      </c>
      <c r="K12" s="13">
        <v>1.0396631952138267</v>
      </c>
      <c r="L12" s="5">
        <f t="shared" si="5"/>
        <v>114.04268053224705</v>
      </c>
      <c r="M12">
        <f t="shared" si="6"/>
        <v>104.96033680478617</v>
      </c>
      <c r="N12">
        <f t="shared" si="7"/>
        <v>11016.672302174149</v>
      </c>
      <c r="O12">
        <f t="shared" si="8"/>
        <v>0.99019185664892606</v>
      </c>
    </row>
    <row r="13" spans="1:15" x14ac:dyDescent="0.35">
      <c r="A13">
        <v>2018</v>
      </c>
      <c r="B13" t="s">
        <v>13</v>
      </c>
      <c r="C13">
        <v>109</v>
      </c>
      <c r="D13">
        <f t="shared" si="3"/>
        <v>108.75</v>
      </c>
      <c r="E13" s="5">
        <f t="shared" si="4"/>
        <v>108.75</v>
      </c>
      <c r="F13">
        <v>10</v>
      </c>
      <c r="G13">
        <f t="shared" si="0"/>
        <v>100</v>
      </c>
      <c r="H13">
        <f t="shared" si="1"/>
        <v>1090</v>
      </c>
      <c r="I13" s="5">
        <f t="shared" si="2"/>
        <v>112.71728871728871</v>
      </c>
      <c r="J13">
        <f t="shared" si="9"/>
        <v>0.96480319246110291</v>
      </c>
      <c r="K13" s="13">
        <v>1.050299135829825</v>
      </c>
      <c r="L13" s="5">
        <f>I13+J13+K13+1</f>
        <v>115.73239104557965</v>
      </c>
      <c r="M13">
        <f t="shared" si="6"/>
        <v>107.94970086417017</v>
      </c>
      <c r="N13">
        <f t="shared" si="7"/>
        <v>11653.137916663822</v>
      </c>
      <c r="O13">
        <f t="shared" si="8"/>
        <v>0.99036422811165292</v>
      </c>
    </row>
    <row r="14" spans="1:15" x14ac:dyDescent="0.35">
      <c r="A14">
        <v>2018</v>
      </c>
      <c r="B14" t="s">
        <v>14</v>
      </c>
      <c r="C14">
        <v>114</v>
      </c>
      <c r="D14">
        <f t="shared" si="3"/>
        <v>109</v>
      </c>
      <c r="E14" s="5">
        <f t="shared" si="4"/>
        <v>108.875</v>
      </c>
      <c r="F14">
        <v>11</v>
      </c>
      <c r="G14">
        <f t="shared" si="0"/>
        <v>121</v>
      </c>
      <c r="H14">
        <f t="shared" si="1"/>
        <v>1254</v>
      </c>
      <c r="I14" s="5">
        <f t="shared" si="2"/>
        <v>114.40313170313169</v>
      </c>
      <c r="J14">
        <f t="shared" si="9"/>
        <v>0.95167849322974118</v>
      </c>
      <c r="K14" s="14">
        <v>1.0928428982938179</v>
      </c>
      <c r="L14" s="5">
        <f t="shared" si="5"/>
        <v>117.44765309465525</v>
      </c>
      <c r="M14">
        <f t="shared" si="6"/>
        <v>112.90715710170618</v>
      </c>
      <c r="N14">
        <f t="shared" si="7"/>
        <v>12748.02612478936</v>
      </c>
      <c r="O14">
        <f t="shared" si="8"/>
        <v>0.99041365878689624</v>
      </c>
    </row>
    <row r="15" spans="1:15" x14ac:dyDescent="0.35">
      <c r="A15">
        <v>2019</v>
      </c>
      <c r="B15" t="s">
        <v>3</v>
      </c>
      <c r="C15">
        <v>106</v>
      </c>
      <c r="D15">
        <f t="shared" si="3"/>
        <v>109.5</v>
      </c>
      <c r="E15" s="5">
        <f t="shared" si="4"/>
        <v>109.25</v>
      </c>
      <c r="F15">
        <v>12</v>
      </c>
      <c r="G15">
        <f t="shared" si="0"/>
        <v>144</v>
      </c>
      <c r="H15">
        <f t="shared" si="1"/>
        <v>1272</v>
      </c>
      <c r="I15" s="5">
        <f t="shared" si="2"/>
        <v>116.08897468897467</v>
      </c>
      <c r="J15">
        <f t="shared" si="9"/>
        <v>0.94108850812665334</v>
      </c>
      <c r="K15" s="12">
        <v>0.90139596720584969</v>
      </c>
      <c r="L15" s="5">
        <f t="shared" si="5"/>
        <v>118.93145916430717</v>
      </c>
      <c r="M15">
        <f t="shared" si="6"/>
        <v>105.09860403279416</v>
      </c>
      <c r="N15">
        <f t="shared" si="7"/>
        <v>11045.716569642056</v>
      </c>
      <c r="O15">
        <f t="shared" si="8"/>
        <v>0.99149626446032224</v>
      </c>
    </row>
    <row r="16" spans="1:15" x14ac:dyDescent="0.35">
      <c r="A16">
        <v>2019</v>
      </c>
      <c r="B16" t="s">
        <v>4</v>
      </c>
      <c r="C16">
        <v>108</v>
      </c>
      <c r="D16">
        <f t="shared" si="3"/>
        <v>108.75</v>
      </c>
      <c r="E16" s="5">
        <f t="shared" si="4"/>
        <v>109.125</v>
      </c>
      <c r="F16">
        <v>13</v>
      </c>
      <c r="G16">
        <f t="shared" si="0"/>
        <v>169</v>
      </c>
      <c r="H16">
        <f t="shared" si="1"/>
        <v>1404</v>
      </c>
      <c r="I16" s="5">
        <f t="shared" si="2"/>
        <v>117.77481767481767</v>
      </c>
      <c r="J16">
        <f t="shared" si="9"/>
        <v>0.92655630596092065</v>
      </c>
      <c r="K16" s="13">
        <v>0.93330378905384448</v>
      </c>
      <c r="L16" s="5">
        <f t="shared" si="5"/>
        <v>120.63467776983242</v>
      </c>
      <c r="M16">
        <f t="shared" si="6"/>
        <v>107.06669621094616</v>
      </c>
      <c r="N16">
        <f t="shared" si="7"/>
        <v>11463.277437527033</v>
      </c>
      <c r="O16">
        <f t="shared" si="8"/>
        <v>0.9913582982495015</v>
      </c>
    </row>
    <row r="17" spans="1:15" x14ac:dyDescent="0.35">
      <c r="A17">
        <v>2019</v>
      </c>
      <c r="B17" t="s">
        <v>5</v>
      </c>
      <c r="C17">
        <v>109</v>
      </c>
      <c r="D17">
        <f t="shared" si="3"/>
        <v>109.25</v>
      </c>
      <c r="E17" s="5">
        <f t="shared" si="4"/>
        <v>109</v>
      </c>
      <c r="F17">
        <v>14</v>
      </c>
      <c r="G17">
        <f t="shared" si="0"/>
        <v>196</v>
      </c>
      <c r="H17">
        <f t="shared" si="1"/>
        <v>1526</v>
      </c>
      <c r="I17" s="5">
        <f t="shared" si="2"/>
        <v>119.46066066066065</v>
      </c>
      <c r="J17">
        <f t="shared" si="9"/>
        <v>0.91243426410996376</v>
      </c>
      <c r="K17" s="13">
        <v>0.95723465543984054</v>
      </c>
      <c r="L17" s="5">
        <f t="shared" si="5"/>
        <v>122.33032958021045</v>
      </c>
      <c r="M17">
        <f t="shared" si="6"/>
        <v>108.04276534456017</v>
      </c>
      <c r="N17">
        <f t="shared" si="7"/>
        <v>11673.239143299692</v>
      </c>
      <c r="O17">
        <f t="shared" si="8"/>
        <v>0.99121803068403824</v>
      </c>
    </row>
    <row r="18" spans="1:15" x14ac:dyDescent="0.35">
      <c r="A18">
        <v>2019</v>
      </c>
      <c r="B18" t="s">
        <v>6</v>
      </c>
      <c r="C18">
        <v>115</v>
      </c>
      <c r="D18">
        <f t="shared" si="3"/>
        <v>109.25</v>
      </c>
      <c r="E18" s="5">
        <f t="shared" si="4"/>
        <v>109.25</v>
      </c>
      <c r="F18">
        <v>15</v>
      </c>
      <c r="G18">
        <f t="shared" si="0"/>
        <v>225</v>
      </c>
      <c r="H18">
        <f t="shared" si="1"/>
        <v>1725</v>
      </c>
      <c r="I18" s="5">
        <f t="shared" si="2"/>
        <v>121.14650364650365</v>
      </c>
      <c r="J18">
        <f t="shared" si="9"/>
        <v>0.90180068521649837</v>
      </c>
      <c r="K18" s="13">
        <v>0.95723465543984054</v>
      </c>
      <c r="L18" s="5">
        <f t="shared" si="5"/>
        <v>124.00553898715998</v>
      </c>
      <c r="M18">
        <f t="shared" si="6"/>
        <v>114.04276534456017</v>
      </c>
      <c r="N18">
        <f t="shared" si="7"/>
        <v>13005.752327434413</v>
      </c>
      <c r="O18">
        <f t="shared" si="8"/>
        <v>0.99167622038747971</v>
      </c>
    </row>
    <row r="19" spans="1:15" x14ac:dyDescent="0.35">
      <c r="A19">
        <v>2019</v>
      </c>
      <c r="B19" t="s">
        <v>7</v>
      </c>
      <c r="C19">
        <v>121</v>
      </c>
      <c r="D19">
        <f t="shared" si="3"/>
        <v>109.5</v>
      </c>
      <c r="E19" s="5">
        <f t="shared" si="4"/>
        <v>109.375</v>
      </c>
      <c r="F19">
        <v>16</v>
      </c>
      <c r="G19">
        <f t="shared" si="0"/>
        <v>256</v>
      </c>
      <c r="H19">
        <f t="shared" si="1"/>
        <v>1936</v>
      </c>
      <c r="I19" s="5">
        <f t="shared" si="2"/>
        <v>122.83234663234663</v>
      </c>
      <c r="J19">
        <f t="shared" si="9"/>
        <v>0.89044134544928755</v>
      </c>
      <c r="K19" s="13">
        <v>0.97584755151783742</v>
      </c>
      <c r="L19" s="5">
        <f t="shared" si="5"/>
        <v>125.69863552931375</v>
      </c>
      <c r="M19">
        <f t="shared" si="6"/>
        <v>120.02415244848217</v>
      </c>
      <c r="N19">
        <f t="shared" si="7"/>
        <v>14405.797170976488</v>
      </c>
      <c r="O19">
        <f t="shared" si="8"/>
        <v>0.99193514420233198</v>
      </c>
    </row>
    <row r="20" spans="1:15" x14ac:dyDescent="0.35">
      <c r="A20">
        <v>2019</v>
      </c>
      <c r="B20" t="s">
        <v>8</v>
      </c>
      <c r="C20">
        <v>126</v>
      </c>
      <c r="D20">
        <f t="shared" si="3"/>
        <v>113.25</v>
      </c>
      <c r="E20" s="5">
        <f t="shared" si="4"/>
        <v>111.375</v>
      </c>
      <c r="F20">
        <v>17</v>
      </c>
      <c r="G20">
        <f t="shared" si="0"/>
        <v>289</v>
      </c>
      <c r="H20">
        <f t="shared" si="1"/>
        <v>2142</v>
      </c>
      <c r="I20" s="5">
        <f t="shared" si="2"/>
        <v>124.51818961818961</v>
      </c>
      <c r="J20">
        <f t="shared" si="9"/>
        <v>0.89444763324546717</v>
      </c>
      <c r="K20" s="13">
        <v>1.0104143585198315</v>
      </c>
      <c r="L20" s="5">
        <f t="shared" si="5"/>
        <v>127.42305160995491</v>
      </c>
      <c r="M20">
        <f t="shared" si="6"/>
        <v>124.98958564148018</v>
      </c>
      <c r="N20">
        <f t="shared" si="7"/>
        <v>15622.396518828908</v>
      </c>
      <c r="O20">
        <f t="shared" si="8"/>
        <v>0.99198083842444584</v>
      </c>
    </row>
    <row r="21" spans="1:15" x14ac:dyDescent="0.35">
      <c r="A21">
        <v>2019</v>
      </c>
      <c r="B21" t="s">
        <v>9</v>
      </c>
      <c r="C21">
        <v>128</v>
      </c>
      <c r="D21">
        <f t="shared" si="3"/>
        <v>117.75</v>
      </c>
      <c r="E21" s="5">
        <f t="shared" si="4"/>
        <v>115.5</v>
      </c>
      <c r="F21">
        <v>18</v>
      </c>
      <c r="G21">
        <f t="shared" si="0"/>
        <v>324</v>
      </c>
      <c r="H21">
        <f t="shared" si="1"/>
        <v>2304</v>
      </c>
      <c r="I21" s="5">
        <f t="shared" si="2"/>
        <v>126.20403260403259</v>
      </c>
      <c r="J21">
        <f t="shared" si="9"/>
        <v>0.91518470223834536</v>
      </c>
      <c r="K21" s="13">
        <v>1.0237092842898294</v>
      </c>
      <c r="L21" s="5">
        <f t="shared" si="5"/>
        <v>129.14292659056076</v>
      </c>
      <c r="M21">
        <f t="shared" si="6"/>
        <v>126.97629071571016</v>
      </c>
      <c r="N21">
        <f t="shared" si="7"/>
        <v>16122.978403920542</v>
      </c>
      <c r="O21">
        <f t="shared" si="8"/>
        <v>0.99200227121648565</v>
      </c>
    </row>
    <row r="22" spans="1:15" x14ac:dyDescent="0.35">
      <c r="A22">
        <v>2019</v>
      </c>
      <c r="B22" t="s">
        <v>10</v>
      </c>
      <c r="C22">
        <v>129</v>
      </c>
      <c r="D22">
        <f t="shared" si="3"/>
        <v>122.5</v>
      </c>
      <c r="E22" s="5">
        <f t="shared" si="4"/>
        <v>120.125</v>
      </c>
      <c r="F22">
        <v>19</v>
      </c>
      <c r="G22">
        <f t="shared" si="0"/>
        <v>361</v>
      </c>
      <c r="H22">
        <f t="shared" si="1"/>
        <v>2451</v>
      </c>
      <c r="I22" s="5">
        <f t="shared" si="2"/>
        <v>127.88987558987557</v>
      </c>
      <c r="J22">
        <f t="shared" si="9"/>
        <v>0.93928467320762421</v>
      </c>
      <c r="K22" s="13">
        <v>1.031686239751828</v>
      </c>
      <c r="L22" s="5">
        <f t="shared" si="5"/>
        <v>130.86084650283502</v>
      </c>
      <c r="M22">
        <f t="shared" si="6"/>
        <v>127.96831376024817</v>
      </c>
      <c r="N22">
        <f t="shared" si="7"/>
        <v>16375.88932664132</v>
      </c>
      <c r="O22">
        <f t="shared" si="8"/>
        <v>0.99200243224998574</v>
      </c>
    </row>
    <row r="23" spans="1:15" x14ac:dyDescent="0.35">
      <c r="A23">
        <v>2019</v>
      </c>
      <c r="B23" t="s">
        <v>11</v>
      </c>
      <c r="C23">
        <v>128</v>
      </c>
      <c r="D23">
        <f t="shared" si="3"/>
        <v>126</v>
      </c>
      <c r="E23" s="5">
        <f t="shared" si="4"/>
        <v>124.25</v>
      </c>
      <c r="F23">
        <v>20</v>
      </c>
      <c r="G23">
        <f t="shared" si="0"/>
        <v>400</v>
      </c>
      <c r="H23">
        <f t="shared" si="1"/>
        <v>2560</v>
      </c>
      <c r="I23" s="5">
        <f t="shared" si="2"/>
        <v>129.57571857571855</v>
      </c>
      <c r="J23">
        <f t="shared" si="9"/>
        <v>0.95889879188586991</v>
      </c>
      <c r="K23" s="13">
        <v>1.026368269443829</v>
      </c>
      <c r="L23" s="5">
        <f t="shared" si="5"/>
        <v>132.56098563704825</v>
      </c>
      <c r="M23">
        <f t="shared" si="6"/>
        <v>126.97363173055616</v>
      </c>
      <c r="N23">
        <f t="shared" si="7"/>
        <v>16122.303154846899</v>
      </c>
      <c r="O23">
        <f t="shared" si="8"/>
        <v>0.99198149789497003</v>
      </c>
    </row>
    <row r="24" spans="1:15" x14ac:dyDescent="0.35">
      <c r="A24">
        <v>2019</v>
      </c>
      <c r="B24" t="s">
        <v>12</v>
      </c>
      <c r="C24">
        <v>132</v>
      </c>
      <c r="D24">
        <f t="shared" si="3"/>
        <v>127.75</v>
      </c>
      <c r="E24" s="5">
        <f t="shared" si="4"/>
        <v>126.875</v>
      </c>
      <c r="F24">
        <v>21</v>
      </c>
      <c r="G24">
        <f t="shared" si="0"/>
        <v>441</v>
      </c>
      <c r="H24">
        <f t="shared" si="1"/>
        <v>2772</v>
      </c>
      <c r="I24" s="5">
        <f t="shared" si="2"/>
        <v>131.26156156156156</v>
      </c>
      <c r="J24">
        <f t="shared" si="9"/>
        <v>0.96658152234838168</v>
      </c>
      <c r="K24" s="13">
        <v>1.0396631952138267</v>
      </c>
      <c r="L24" s="5">
        <f t="shared" si="5"/>
        <v>134.26780627912376</v>
      </c>
      <c r="M24">
        <f t="shared" si="6"/>
        <v>130.96033680478618</v>
      </c>
      <c r="N24">
        <f t="shared" si="7"/>
        <v>17150.609816023032</v>
      </c>
      <c r="O24">
        <f t="shared" si="8"/>
        <v>0.99212376367262256</v>
      </c>
    </row>
    <row r="25" spans="1:15" x14ac:dyDescent="0.35">
      <c r="A25">
        <v>2019</v>
      </c>
      <c r="B25" t="s">
        <v>13</v>
      </c>
      <c r="C25">
        <v>134</v>
      </c>
      <c r="D25">
        <f t="shared" si="3"/>
        <v>129.25</v>
      </c>
      <c r="E25" s="5">
        <f t="shared" si="4"/>
        <v>128.5</v>
      </c>
      <c r="F25">
        <v>22</v>
      </c>
      <c r="G25">
        <f t="shared" si="0"/>
        <v>484</v>
      </c>
      <c r="H25">
        <f t="shared" si="1"/>
        <v>2948</v>
      </c>
      <c r="I25" s="5">
        <f t="shared" si="2"/>
        <v>132.94740454740455</v>
      </c>
      <c r="J25">
        <f t="shared" si="9"/>
        <v>0.96654763917697428</v>
      </c>
      <c r="K25" s="13">
        <v>1.050299135829825</v>
      </c>
      <c r="L25" s="5">
        <f t="shared" si="5"/>
        <v>135.96425132241134</v>
      </c>
      <c r="M25">
        <f t="shared" si="6"/>
        <v>132.94970086417018</v>
      </c>
      <c r="N25">
        <f t="shared" si="7"/>
        <v>17675.622959872333</v>
      </c>
      <c r="O25">
        <f t="shared" si="8"/>
        <v>0.99216194674753866</v>
      </c>
    </row>
    <row r="26" spans="1:15" x14ac:dyDescent="0.35">
      <c r="A26">
        <v>2019</v>
      </c>
      <c r="B26" t="s">
        <v>14</v>
      </c>
      <c r="C26">
        <v>140</v>
      </c>
      <c r="D26">
        <f t="shared" si="3"/>
        <v>130.75</v>
      </c>
      <c r="E26" s="5">
        <f t="shared" si="4"/>
        <v>130</v>
      </c>
      <c r="F26">
        <v>23</v>
      </c>
      <c r="G26">
        <f t="shared" si="0"/>
        <v>529</v>
      </c>
      <c r="H26">
        <f t="shared" si="1"/>
        <v>3220</v>
      </c>
      <c r="I26" s="5">
        <f t="shared" si="2"/>
        <v>134.63324753324753</v>
      </c>
      <c r="J26">
        <f t="shared" si="9"/>
        <v>0.96558615633108491</v>
      </c>
      <c r="K26" s="14">
        <v>1.0928428982938179</v>
      </c>
      <c r="L26" s="5">
        <f t="shared" si="5"/>
        <v>137.69167658787242</v>
      </c>
      <c r="M26">
        <f t="shared" si="6"/>
        <v>138.90715710170619</v>
      </c>
      <c r="N26">
        <f t="shared" si="7"/>
        <v>19295.198294078084</v>
      </c>
      <c r="O26">
        <f t="shared" si="8"/>
        <v>0.99219397929790132</v>
      </c>
    </row>
    <row r="27" spans="1:15" x14ac:dyDescent="0.35">
      <c r="A27">
        <v>2020</v>
      </c>
      <c r="B27" t="s">
        <v>3</v>
      </c>
      <c r="C27">
        <v>135</v>
      </c>
      <c r="D27">
        <f t="shared" si="3"/>
        <v>133.5</v>
      </c>
      <c r="E27" s="5">
        <f t="shared" si="4"/>
        <v>132.125</v>
      </c>
      <c r="F27">
        <v>24</v>
      </c>
      <c r="G27">
        <f t="shared" si="0"/>
        <v>576</v>
      </c>
      <c r="H27">
        <f t="shared" si="1"/>
        <v>3240</v>
      </c>
      <c r="I27" s="5">
        <f t="shared" si="2"/>
        <v>136.31909051909051</v>
      </c>
      <c r="J27">
        <f t="shared" si="9"/>
        <v>0.96923328564532085</v>
      </c>
      <c r="K27" s="12">
        <v>0.90139596720585002</v>
      </c>
      <c r="L27" s="5">
        <f t="shared" si="5"/>
        <v>139.18971977194167</v>
      </c>
      <c r="M27">
        <f t="shared" si="6"/>
        <v>134.09860403279416</v>
      </c>
      <c r="N27">
        <f t="shared" si="7"/>
        <v>17982.435603544116</v>
      </c>
      <c r="O27">
        <f t="shared" si="8"/>
        <v>0.99332299283551229</v>
      </c>
    </row>
    <row r="28" spans="1:15" x14ac:dyDescent="0.35">
      <c r="A28">
        <v>2020</v>
      </c>
      <c r="B28" t="s">
        <v>4</v>
      </c>
      <c r="C28">
        <v>138</v>
      </c>
      <c r="D28">
        <f t="shared" si="3"/>
        <v>135.25</v>
      </c>
      <c r="E28" s="5">
        <f t="shared" si="4"/>
        <v>134.375</v>
      </c>
      <c r="F28">
        <v>25</v>
      </c>
      <c r="G28">
        <f t="shared" si="0"/>
        <v>625</v>
      </c>
      <c r="H28">
        <f t="shared" si="1"/>
        <v>3450</v>
      </c>
      <c r="I28" s="5">
        <f t="shared" si="2"/>
        <v>138.00493350493349</v>
      </c>
      <c r="J28">
        <f t="shared" si="9"/>
        <v>0.97369707435275332</v>
      </c>
      <c r="K28" s="13">
        <v>0.93330378905384448</v>
      </c>
      <c r="L28" s="5">
        <f t="shared" si="5"/>
        <v>140.91193436834007</v>
      </c>
      <c r="M28">
        <f t="shared" si="6"/>
        <v>137.06669621094616</v>
      </c>
      <c r="N28">
        <f t="shared" si="7"/>
        <v>18787.279210183802</v>
      </c>
      <c r="O28">
        <f t="shared" si="8"/>
        <v>0.9932369290648273</v>
      </c>
    </row>
    <row r="29" spans="1:15" x14ac:dyDescent="0.35">
      <c r="A29">
        <v>2020</v>
      </c>
      <c r="B29" t="s">
        <v>5</v>
      </c>
      <c r="C29">
        <v>145</v>
      </c>
      <c r="D29">
        <f t="shared" si="3"/>
        <v>136.75</v>
      </c>
      <c r="E29" s="5">
        <f t="shared" si="4"/>
        <v>136</v>
      </c>
      <c r="F29">
        <v>26</v>
      </c>
      <c r="G29">
        <f t="shared" si="0"/>
        <v>676</v>
      </c>
      <c r="H29">
        <f t="shared" si="1"/>
        <v>3770</v>
      </c>
      <c r="I29" s="5">
        <f t="shared" si="2"/>
        <v>139.69077649077647</v>
      </c>
      <c r="J29">
        <f t="shared" si="9"/>
        <v>0.97357895357521929</v>
      </c>
      <c r="K29" s="13">
        <v>0.95723465543984054</v>
      </c>
      <c r="L29" s="5">
        <f t="shared" si="5"/>
        <v>142.62159009979152</v>
      </c>
      <c r="M29">
        <f t="shared" si="6"/>
        <v>144.04276534456017</v>
      </c>
      <c r="N29">
        <f t="shared" si="7"/>
        <v>20748.318248108022</v>
      </c>
      <c r="O29">
        <f t="shared" si="8"/>
        <v>0.99339838168662187</v>
      </c>
    </row>
    <row r="30" spans="1:15" x14ac:dyDescent="0.35">
      <c r="A30">
        <v>2020</v>
      </c>
      <c r="B30" t="s">
        <v>6</v>
      </c>
      <c r="C30">
        <v>141</v>
      </c>
      <c r="D30">
        <f t="shared" si="3"/>
        <v>139.5</v>
      </c>
      <c r="E30" s="5">
        <f t="shared" si="4"/>
        <v>138.125</v>
      </c>
      <c r="F30">
        <v>27</v>
      </c>
      <c r="G30">
        <f t="shared" si="0"/>
        <v>729</v>
      </c>
      <c r="H30">
        <f t="shared" si="1"/>
        <v>3807</v>
      </c>
      <c r="I30" s="5">
        <f t="shared" si="2"/>
        <v>141.37661947661945</v>
      </c>
      <c r="J30">
        <f t="shared" si="9"/>
        <v>0.97700030253476811</v>
      </c>
      <c r="K30" s="13">
        <v>0.95723465543984054</v>
      </c>
      <c r="L30" s="5">
        <f t="shared" si="5"/>
        <v>144.31085443459406</v>
      </c>
      <c r="M30">
        <f t="shared" si="6"/>
        <v>140.04276534456017</v>
      </c>
      <c r="N30">
        <f t="shared" si="7"/>
        <v>19611.976125351543</v>
      </c>
      <c r="O30">
        <f t="shared" si="8"/>
        <v>0.99321110173446925</v>
      </c>
    </row>
    <row r="31" spans="1:15" x14ac:dyDescent="0.35">
      <c r="A31">
        <v>2020</v>
      </c>
      <c r="B31" t="s">
        <v>7</v>
      </c>
      <c r="C31">
        <v>144</v>
      </c>
      <c r="D31">
        <f t="shared" si="3"/>
        <v>139.75</v>
      </c>
      <c r="E31" s="5">
        <f t="shared" si="4"/>
        <v>139.625</v>
      </c>
      <c r="F31">
        <v>28</v>
      </c>
      <c r="G31">
        <f t="shared" si="0"/>
        <v>784</v>
      </c>
      <c r="H31">
        <f t="shared" si="1"/>
        <v>4032</v>
      </c>
      <c r="I31" s="5">
        <f t="shared" si="2"/>
        <v>143.06246246246246</v>
      </c>
      <c r="J31">
        <f t="shared" si="9"/>
        <v>0.97597229627328408</v>
      </c>
      <c r="K31" s="13">
        <v>0.97584755151783742</v>
      </c>
      <c r="L31" s="5">
        <f t="shared" si="5"/>
        <v>146.01428231025358</v>
      </c>
      <c r="M31">
        <f t="shared" si="6"/>
        <v>143.02415244848217</v>
      </c>
      <c r="N31">
        <f t="shared" si="7"/>
        <v>20455.908183606669</v>
      </c>
      <c r="O31">
        <f t="shared" si="8"/>
        <v>0.99322328089223733</v>
      </c>
    </row>
    <row r="32" spans="1:15" x14ac:dyDescent="0.35">
      <c r="A32">
        <v>2020</v>
      </c>
      <c r="B32" t="s">
        <v>8</v>
      </c>
      <c r="C32">
        <v>148</v>
      </c>
      <c r="D32">
        <f t="shared" si="3"/>
        <v>142</v>
      </c>
      <c r="E32" s="5">
        <f t="shared" si="4"/>
        <v>140.875</v>
      </c>
      <c r="F32">
        <v>29</v>
      </c>
      <c r="G32">
        <f t="shared" si="0"/>
        <v>841</v>
      </c>
      <c r="H32">
        <f t="shared" si="1"/>
        <v>4292</v>
      </c>
      <c r="I32" s="5">
        <f t="shared" si="2"/>
        <v>144.74830544830544</v>
      </c>
      <c r="J32">
        <f t="shared" si="9"/>
        <v>0.97324109987810026</v>
      </c>
      <c r="K32" s="13">
        <v>1.0104143585198315</v>
      </c>
      <c r="L32" s="5">
        <f t="shared" si="5"/>
        <v>147.73196090670336</v>
      </c>
      <c r="M32">
        <f t="shared" si="6"/>
        <v>146.98958564148018</v>
      </c>
      <c r="N32">
        <f t="shared" si="7"/>
        <v>21605.938287054036</v>
      </c>
      <c r="O32">
        <f t="shared" si="8"/>
        <v>0.99317287595594717</v>
      </c>
    </row>
    <row r="33" spans="1:15" x14ac:dyDescent="0.35">
      <c r="A33">
        <v>2020</v>
      </c>
      <c r="B33" t="s">
        <v>9</v>
      </c>
      <c r="C33">
        <v>149</v>
      </c>
      <c r="D33">
        <f t="shared" si="3"/>
        <v>144.5</v>
      </c>
      <c r="E33" s="5">
        <f t="shared" si="4"/>
        <v>143.25</v>
      </c>
      <c r="F33">
        <v>30</v>
      </c>
      <c r="G33">
        <f t="shared" si="0"/>
        <v>900</v>
      </c>
      <c r="H33">
        <f t="shared" si="1"/>
        <v>4470</v>
      </c>
      <c r="I33" s="5">
        <f t="shared" si="2"/>
        <v>146.43414843414843</v>
      </c>
      <c r="J33">
        <f t="shared" si="9"/>
        <v>0.97825542424224676</v>
      </c>
      <c r="K33" s="13">
        <v>1.0237092842898294</v>
      </c>
      <c r="L33" s="5">
        <f t="shared" si="5"/>
        <v>149.43611314268048</v>
      </c>
      <c r="M33">
        <f t="shared" si="6"/>
        <v>147.97629071571018</v>
      </c>
      <c r="N33">
        <f t="shared" si="7"/>
        <v>21896.982613980374</v>
      </c>
      <c r="O33">
        <f t="shared" si="8"/>
        <v>0.99312946789067236</v>
      </c>
    </row>
    <row r="34" spans="1:15" x14ac:dyDescent="0.35">
      <c r="A34">
        <v>2020</v>
      </c>
      <c r="B34" t="s">
        <v>10</v>
      </c>
      <c r="C34">
        <v>147</v>
      </c>
      <c r="D34">
        <f t="shared" si="3"/>
        <v>145.5</v>
      </c>
      <c r="E34" s="5">
        <f t="shared" si="4"/>
        <v>145</v>
      </c>
      <c r="F34">
        <v>31</v>
      </c>
      <c r="G34">
        <f t="shared" si="0"/>
        <v>961</v>
      </c>
      <c r="H34">
        <f t="shared" si="1"/>
        <v>4557</v>
      </c>
      <c r="I34" s="5">
        <f t="shared" si="2"/>
        <v>148.11999141999141</v>
      </c>
      <c r="J34">
        <f t="shared" si="9"/>
        <v>0.97893605454550203</v>
      </c>
      <c r="K34" s="13">
        <v>1.031686239751828</v>
      </c>
      <c r="L34" s="5">
        <f t="shared" si="5"/>
        <v>151.13061371428873</v>
      </c>
      <c r="M34">
        <f t="shared" si="6"/>
        <v>145.96831376024818</v>
      </c>
      <c r="N34">
        <f t="shared" si="7"/>
        <v>21306.748622010258</v>
      </c>
      <c r="O34">
        <f t="shared" si="8"/>
        <v>0.99298172626019165</v>
      </c>
    </row>
    <row r="35" spans="1:15" x14ac:dyDescent="0.35">
      <c r="A35">
        <v>2020</v>
      </c>
      <c r="B35" t="s">
        <v>11</v>
      </c>
      <c r="C35">
        <v>149</v>
      </c>
      <c r="D35">
        <f t="shared" si="3"/>
        <v>147</v>
      </c>
      <c r="E35" s="5">
        <f t="shared" si="4"/>
        <v>146.25</v>
      </c>
      <c r="F35">
        <v>32</v>
      </c>
      <c r="G35">
        <f t="shared" si="0"/>
        <v>1024</v>
      </c>
      <c r="H35">
        <f t="shared" si="1"/>
        <v>4768</v>
      </c>
      <c r="I35" s="5">
        <f t="shared" si="2"/>
        <v>149.80583440583439</v>
      </c>
      <c r="J35">
        <f t="shared" si="9"/>
        <v>0.9762637121582235</v>
      </c>
      <c r="K35" s="13">
        <v>1.026368269443829</v>
      </c>
      <c r="L35" s="5">
        <f t="shared" si="5"/>
        <v>152.80846638743643</v>
      </c>
      <c r="M35">
        <f t="shared" si="6"/>
        <v>147.97363173055618</v>
      </c>
      <c r="N35">
        <f t="shared" si="7"/>
        <v>21896.195687530264</v>
      </c>
      <c r="O35">
        <f t="shared" si="8"/>
        <v>0.99311162235272599</v>
      </c>
    </row>
    <row r="36" spans="1:15" x14ac:dyDescent="0.35">
      <c r="A36">
        <v>2020</v>
      </c>
      <c r="B36" t="s">
        <v>12</v>
      </c>
      <c r="C36">
        <v>153</v>
      </c>
      <c r="D36">
        <f t="shared" si="3"/>
        <v>148.25</v>
      </c>
      <c r="E36" s="5">
        <f>(D36+D35)/2</f>
        <v>147.625</v>
      </c>
      <c r="F36">
        <v>33</v>
      </c>
      <c r="G36">
        <f t="shared" si="0"/>
        <v>1089</v>
      </c>
      <c r="H36">
        <f t="shared" si="1"/>
        <v>5049</v>
      </c>
      <c r="I36" s="5">
        <f t="shared" si="2"/>
        <v>151.4916773916774</v>
      </c>
      <c r="J36">
        <f t="shared" si="9"/>
        <v>0.97447597479774273</v>
      </c>
      <c r="K36" s="13">
        <v>1.0396631952138267</v>
      </c>
      <c r="L36" s="5">
        <f t="shared" si="5"/>
        <v>154.50581656168896</v>
      </c>
      <c r="M36">
        <f t="shared" si="6"/>
        <v>151.96033680478618</v>
      </c>
      <c r="N36">
        <f t="shared" si="7"/>
        <v>23091.943961824054</v>
      </c>
      <c r="O36">
        <f t="shared" si="8"/>
        <v>0.9932048157175567</v>
      </c>
    </row>
    <row r="37" spans="1:15" x14ac:dyDescent="0.35">
      <c r="A37">
        <v>2020</v>
      </c>
      <c r="B37" t="s">
        <v>13</v>
      </c>
      <c r="C37">
        <v>152</v>
      </c>
      <c r="D37">
        <f t="shared" si="3"/>
        <v>149.5</v>
      </c>
      <c r="E37" s="5">
        <f t="shared" si="4"/>
        <v>148.875</v>
      </c>
      <c r="F37">
        <v>34</v>
      </c>
      <c r="G37">
        <f t="shared" si="0"/>
        <v>1156</v>
      </c>
      <c r="H37">
        <f t="shared" si="1"/>
        <v>5168</v>
      </c>
      <c r="I37" s="5">
        <f t="shared" si="2"/>
        <v>153.17752037752035</v>
      </c>
      <c r="J37">
        <f t="shared" si="9"/>
        <v>0.97191154180511352</v>
      </c>
      <c r="K37" s="13">
        <v>1.050299135829825</v>
      </c>
      <c r="L37" s="5">
        <f t="shared" si="5"/>
        <v>156.1997310551553</v>
      </c>
      <c r="M37">
        <f t="shared" si="6"/>
        <v>150.94970086417018</v>
      </c>
      <c r="N37">
        <f t="shared" si="7"/>
        <v>22785.812190982459</v>
      </c>
      <c r="O37">
        <f t="shared" si="8"/>
        <v>0.99309013726427753</v>
      </c>
    </row>
    <row r="38" spans="1:15" x14ac:dyDescent="0.35">
      <c r="A38">
        <v>2020</v>
      </c>
      <c r="B38" t="s">
        <v>14</v>
      </c>
      <c r="C38">
        <v>157</v>
      </c>
      <c r="D38">
        <f t="shared" si="3"/>
        <v>150.25</v>
      </c>
      <c r="E38" s="5">
        <f t="shared" si="4"/>
        <v>149.875</v>
      </c>
      <c r="F38">
        <v>35</v>
      </c>
      <c r="G38">
        <f t="shared" si="0"/>
        <v>1225</v>
      </c>
      <c r="H38">
        <f>F38*C38</f>
        <v>5495</v>
      </c>
      <c r="I38" s="5">
        <f>C$42+C$43*F38</f>
        <v>154.86336336336336</v>
      </c>
      <c r="J38">
        <f>E38/I38</f>
        <v>0.9677886153637324</v>
      </c>
      <c r="K38" s="14">
        <v>1.0928428982938179</v>
      </c>
      <c r="L38" s="5">
        <f>I38+J38+K38+1</f>
        <v>157.9239948770209</v>
      </c>
      <c r="M38">
        <f t="shared" si="6"/>
        <v>155.90715710170619</v>
      </c>
      <c r="N38">
        <f t="shared" si="7"/>
        <v>24307.041635536094</v>
      </c>
      <c r="O38">
        <f t="shared" si="8"/>
        <v>0.99303921720831967</v>
      </c>
    </row>
    <row r="39" spans="1:15" s="17" customFormat="1" x14ac:dyDescent="0.35">
      <c r="A39" s="15">
        <v>2021</v>
      </c>
      <c r="B39" s="15" t="s">
        <v>3</v>
      </c>
      <c r="C39" s="15"/>
      <c r="D39" s="15">
        <v>152.75</v>
      </c>
      <c r="E39" s="5">
        <f>(D39+D38)/2</f>
        <v>151.5</v>
      </c>
      <c r="F39" s="15">
        <v>36</v>
      </c>
      <c r="G39" s="15"/>
      <c r="H39" s="15"/>
      <c r="I39" s="16">
        <v>156.54920634920634</v>
      </c>
      <c r="J39" s="15">
        <v>0.967746841603634</v>
      </c>
      <c r="K39" s="15">
        <v>0.90139596720585002</v>
      </c>
      <c r="L39" s="5">
        <f>I39+J39+K39+1</f>
        <v>159.41834915801581</v>
      </c>
    </row>
    <row r="40" spans="1:15" x14ac:dyDescent="0.35">
      <c r="A40" s="8" t="s">
        <v>35</v>
      </c>
      <c r="B40" s="8"/>
      <c r="C40" s="8">
        <f>SUM(C3:C38)</f>
        <v>4513</v>
      </c>
      <c r="D40" s="8"/>
      <c r="E40" s="8"/>
      <c r="F40" s="8">
        <f>SUM(F3:F38)</f>
        <v>630</v>
      </c>
      <c r="G40" s="8">
        <f>SUM(G3:G38)</f>
        <v>14910</v>
      </c>
      <c r="H40" s="8">
        <f>SUM(H3:H38)</f>
        <v>85527</v>
      </c>
      <c r="I40" s="8"/>
      <c r="J40" s="8"/>
      <c r="K40" s="8"/>
      <c r="L40" s="8"/>
      <c r="M40" s="8"/>
      <c r="N40" s="8">
        <f>SUM(N3:N38)</f>
        <v>516292.20951277029</v>
      </c>
      <c r="O40" s="8">
        <f>SUM(O3:O38)</f>
        <v>30.75358427236073</v>
      </c>
    </row>
    <row r="41" spans="1:15" x14ac:dyDescent="0.35">
      <c r="E41"/>
      <c r="N41" s="18" t="s">
        <v>36</v>
      </c>
      <c r="O41" s="18" t="s">
        <v>37</v>
      </c>
    </row>
    <row r="42" spans="1:15" x14ac:dyDescent="0.35">
      <c r="A42" s="8" t="s">
        <v>27</v>
      </c>
      <c r="B42" s="8"/>
      <c r="C42" s="9">
        <f>(C40*G40-F40*H40)/(36*G40-F40^2)</f>
        <v>95.858858858858852</v>
      </c>
      <c r="N42" s="19">
        <f>N40/31</f>
        <v>16654.58740363775</v>
      </c>
      <c r="O42" s="19">
        <f>O40*100/31</f>
        <v>99.205110556002353</v>
      </c>
    </row>
    <row r="43" spans="1:15" x14ac:dyDescent="0.35">
      <c r="A43" s="8" t="s">
        <v>28</v>
      </c>
      <c r="B43" s="8"/>
      <c r="C43" s="9">
        <f>(36*H40-F40*C40)/(36*G40-F40^2)</f>
        <v>1.6858429858429858</v>
      </c>
    </row>
    <row r="44" spans="1:15" x14ac:dyDescent="0.35">
      <c r="C44" s="5"/>
    </row>
    <row r="45" spans="1:15" x14ac:dyDescent="0.35">
      <c r="B45" s="1" t="s">
        <v>0</v>
      </c>
      <c r="C45" s="1" t="s">
        <v>1</v>
      </c>
      <c r="D45" s="1" t="s">
        <v>2</v>
      </c>
      <c r="E45" s="1" t="s">
        <v>0</v>
      </c>
      <c r="F45" s="1" t="s">
        <v>1</v>
      </c>
      <c r="G45" s="1" t="s">
        <v>2</v>
      </c>
      <c r="H45" s="1" t="s">
        <v>0</v>
      </c>
      <c r="I45" s="1" t="s">
        <v>1</v>
      </c>
      <c r="J45" s="1" t="s">
        <v>2</v>
      </c>
      <c r="K45" s="3" t="s">
        <v>26</v>
      </c>
      <c r="L45" s="3" t="s">
        <v>32</v>
      </c>
      <c r="M45" s="3" t="s">
        <v>21</v>
      </c>
    </row>
    <row r="46" spans="1:15" x14ac:dyDescent="0.35">
      <c r="B46">
        <v>2018</v>
      </c>
      <c r="C46" t="s">
        <v>3</v>
      </c>
      <c r="D46">
        <v>98</v>
      </c>
      <c r="E46">
        <v>2019</v>
      </c>
      <c r="F46" t="s">
        <v>3</v>
      </c>
      <c r="G46">
        <v>106</v>
      </c>
      <c r="H46">
        <v>2020</v>
      </c>
      <c r="I46" t="s">
        <v>3</v>
      </c>
      <c r="J46">
        <v>135</v>
      </c>
      <c r="K46">
        <f>D46+G46+J46</f>
        <v>339</v>
      </c>
      <c r="L46" s="10">
        <f>K46/K$59</f>
        <v>7.5116330600487474E-2</v>
      </c>
      <c r="M46" s="11">
        <f>L46*12</f>
        <v>0.90139596720584969</v>
      </c>
    </row>
    <row r="47" spans="1:15" x14ac:dyDescent="0.35">
      <c r="B47">
        <v>2018</v>
      </c>
      <c r="C47" t="s">
        <v>4</v>
      </c>
      <c r="D47">
        <v>105</v>
      </c>
      <c r="E47">
        <v>2019</v>
      </c>
      <c r="F47" t="s">
        <v>4</v>
      </c>
      <c r="G47">
        <v>108</v>
      </c>
      <c r="H47">
        <v>2020</v>
      </c>
      <c r="I47" t="s">
        <v>4</v>
      </c>
      <c r="J47">
        <v>138</v>
      </c>
      <c r="K47">
        <f t="shared" ref="K47:K57" si="10">D47+G47+J47</f>
        <v>351</v>
      </c>
      <c r="L47" s="10">
        <f t="shared" ref="L47:L57" si="11">K47/K$59</f>
        <v>7.777531575448704E-2</v>
      </c>
      <c r="M47" s="11">
        <f>L47*12</f>
        <v>0.93330378905384448</v>
      </c>
    </row>
    <row r="48" spans="1:15" x14ac:dyDescent="0.35">
      <c r="B48">
        <v>2018</v>
      </c>
      <c r="C48" t="s">
        <v>5</v>
      </c>
      <c r="D48">
        <v>106</v>
      </c>
      <c r="E48">
        <v>2019</v>
      </c>
      <c r="F48" t="s">
        <v>5</v>
      </c>
      <c r="G48">
        <v>109</v>
      </c>
      <c r="H48">
        <v>2020</v>
      </c>
      <c r="I48" t="s">
        <v>5</v>
      </c>
      <c r="J48">
        <v>145</v>
      </c>
      <c r="K48">
        <f t="shared" si="10"/>
        <v>360</v>
      </c>
      <c r="L48" s="10">
        <f t="shared" si="11"/>
        <v>7.9769554619986707E-2</v>
      </c>
      <c r="M48" s="11">
        <f t="shared" ref="M47:M57" si="12">L48*12</f>
        <v>0.95723465543984054</v>
      </c>
    </row>
    <row r="49" spans="2:13" x14ac:dyDescent="0.35">
      <c r="B49">
        <v>2018</v>
      </c>
      <c r="C49" t="s">
        <v>6</v>
      </c>
      <c r="D49">
        <v>104</v>
      </c>
      <c r="E49">
        <v>2019</v>
      </c>
      <c r="F49" t="s">
        <v>6</v>
      </c>
      <c r="G49">
        <v>115</v>
      </c>
      <c r="H49">
        <v>2020</v>
      </c>
      <c r="I49" t="s">
        <v>6</v>
      </c>
      <c r="J49">
        <v>141</v>
      </c>
      <c r="K49">
        <f t="shared" si="10"/>
        <v>360</v>
      </c>
      <c r="L49" s="10">
        <f t="shared" si="11"/>
        <v>7.9769554619986707E-2</v>
      </c>
      <c r="M49" s="11">
        <f t="shared" si="12"/>
        <v>0.95723465543984054</v>
      </c>
    </row>
    <row r="50" spans="2:13" x14ac:dyDescent="0.35">
      <c r="B50">
        <v>2018</v>
      </c>
      <c r="C50" t="s">
        <v>7</v>
      </c>
      <c r="D50">
        <v>102</v>
      </c>
      <c r="E50">
        <v>2019</v>
      </c>
      <c r="F50" t="s">
        <v>7</v>
      </c>
      <c r="G50">
        <v>121</v>
      </c>
      <c r="H50">
        <v>2020</v>
      </c>
      <c r="I50" t="s">
        <v>7</v>
      </c>
      <c r="J50">
        <v>144</v>
      </c>
      <c r="K50">
        <f t="shared" si="10"/>
        <v>367</v>
      </c>
      <c r="L50" s="10">
        <f t="shared" si="11"/>
        <v>8.1320629293153118E-2</v>
      </c>
      <c r="M50" s="11">
        <f t="shared" si="12"/>
        <v>0.97584755151783742</v>
      </c>
    </row>
    <row r="51" spans="2:13" x14ac:dyDescent="0.35">
      <c r="B51">
        <v>2018</v>
      </c>
      <c r="C51" t="s">
        <v>8</v>
      </c>
      <c r="D51">
        <v>106</v>
      </c>
      <c r="E51">
        <v>2019</v>
      </c>
      <c r="F51" t="s">
        <v>8</v>
      </c>
      <c r="G51">
        <v>126</v>
      </c>
      <c r="H51">
        <v>2020</v>
      </c>
      <c r="I51" t="s">
        <v>8</v>
      </c>
      <c r="J51">
        <v>148</v>
      </c>
      <c r="K51">
        <f t="shared" si="10"/>
        <v>380</v>
      </c>
      <c r="L51" s="10">
        <f t="shared" si="11"/>
        <v>8.4201196543319298E-2</v>
      </c>
      <c r="M51" s="11">
        <f t="shared" si="12"/>
        <v>1.0104143585198315</v>
      </c>
    </row>
    <row r="52" spans="2:13" x14ac:dyDescent="0.35">
      <c r="B52">
        <v>2018</v>
      </c>
      <c r="C52" t="s">
        <v>9</v>
      </c>
      <c r="D52">
        <v>108</v>
      </c>
      <c r="E52">
        <v>2019</v>
      </c>
      <c r="F52" t="s">
        <v>9</v>
      </c>
      <c r="G52">
        <v>128</v>
      </c>
      <c r="H52">
        <v>2020</v>
      </c>
      <c r="I52" t="s">
        <v>9</v>
      </c>
      <c r="J52">
        <v>149</v>
      </c>
      <c r="K52">
        <f t="shared" si="10"/>
        <v>385</v>
      </c>
      <c r="L52" s="10">
        <f t="shared" si="11"/>
        <v>8.5309107024152453E-2</v>
      </c>
      <c r="M52" s="11">
        <f t="shared" si="12"/>
        <v>1.0237092842898294</v>
      </c>
    </row>
    <row r="53" spans="2:13" x14ac:dyDescent="0.35">
      <c r="B53">
        <v>2018</v>
      </c>
      <c r="C53" t="s">
        <v>10</v>
      </c>
      <c r="D53">
        <v>112</v>
      </c>
      <c r="E53">
        <v>2019</v>
      </c>
      <c r="F53" t="s">
        <v>10</v>
      </c>
      <c r="G53">
        <v>129</v>
      </c>
      <c r="H53">
        <v>2020</v>
      </c>
      <c r="I53" t="s">
        <v>10</v>
      </c>
      <c r="J53">
        <v>147</v>
      </c>
      <c r="K53">
        <f t="shared" si="10"/>
        <v>388</v>
      </c>
      <c r="L53" s="10">
        <f t="shared" si="11"/>
        <v>8.5973853312652337E-2</v>
      </c>
      <c r="M53" s="11">
        <f t="shared" si="12"/>
        <v>1.031686239751828</v>
      </c>
    </row>
    <row r="54" spans="2:13" x14ac:dyDescent="0.35">
      <c r="B54">
        <v>2018</v>
      </c>
      <c r="C54" t="s">
        <v>11</v>
      </c>
      <c r="D54">
        <v>109</v>
      </c>
      <c r="E54">
        <v>2019</v>
      </c>
      <c r="F54" t="s">
        <v>11</v>
      </c>
      <c r="G54">
        <v>128</v>
      </c>
      <c r="H54">
        <v>2020</v>
      </c>
      <c r="I54" t="s">
        <v>11</v>
      </c>
      <c r="J54">
        <v>149</v>
      </c>
      <c r="K54">
        <f t="shared" si="10"/>
        <v>386</v>
      </c>
      <c r="L54" s="10">
        <f t="shared" si="11"/>
        <v>8.5530689120319081E-2</v>
      </c>
      <c r="M54" s="11">
        <f t="shared" si="12"/>
        <v>1.026368269443829</v>
      </c>
    </row>
    <row r="55" spans="2:13" x14ac:dyDescent="0.35">
      <c r="B55">
        <v>2018</v>
      </c>
      <c r="C55" t="s">
        <v>12</v>
      </c>
      <c r="D55">
        <v>106</v>
      </c>
      <c r="E55">
        <v>2019</v>
      </c>
      <c r="F55" t="s">
        <v>12</v>
      </c>
      <c r="G55">
        <v>132</v>
      </c>
      <c r="H55">
        <v>2020</v>
      </c>
      <c r="I55" t="s">
        <v>12</v>
      </c>
      <c r="J55">
        <v>153</v>
      </c>
      <c r="K55">
        <f t="shared" si="10"/>
        <v>391</v>
      </c>
      <c r="L55" s="10">
        <f t="shared" si="11"/>
        <v>8.6638599601152222E-2</v>
      </c>
      <c r="M55" s="11">
        <f t="shared" si="12"/>
        <v>1.0396631952138267</v>
      </c>
    </row>
    <row r="56" spans="2:13" x14ac:dyDescent="0.35">
      <c r="B56">
        <v>2018</v>
      </c>
      <c r="C56" t="s">
        <v>13</v>
      </c>
      <c r="D56">
        <v>109</v>
      </c>
      <c r="E56">
        <v>2019</v>
      </c>
      <c r="F56" t="s">
        <v>13</v>
      </c>
      <c r="G56">
        <v>134</v>
      </c>
      <c r="H56">
        <v>2020</v>
      </c>
      <c r="I56" t="s">
        <v>13</v>
      </c>
      <c r="J56">
        <v>152</v>
      </c>
      <c r="K56">
        <f t="shared" si="10"/>
        <v>395</v>
      </c>
      <c r="L56" s="10">
        <f t="shared" si="11"/>
        <v>8.7524927985818748E-2</v>
      </c>
      <c r="M56" s="11">
        <f t="shared" si="12"/>
        <v>1.050299135829825</v>
      </c>
    </row>
    <row r="57" spans="2:13" x14ac:dyDescent="0.35">
      <c r="B57">
        <v>2018</v>
      </c>
      <c r="C57" t="s">
        <v>14</v>
      </c>
      <c r="D57">
        <v>114</v>
      </c>
      <c r="E57">
        <v>2019</v>
      </c>
      <c r="F57" t="s">
        <v>14</v>
      </c>
      <c r="G57">
        <v>140</v>
      </c>
      <c r="H57">
        <v>2020</v>
      </c>
      <c r="I57" t="s">
        <v>14</v>
      </c>
      <c r="J57">
        <v>157</v>
      </c>
      <c r="K57">
        <f t="shared" si="10"/>
        <v>411</v>
      </c>
      <c r="L57" s="10">
        <f t="shared" si="11"/>
        <v>9.1070241524484827E-2</v>
      </c>
      <c r="M57" s="11">
        <f t="shared" si="12"/>
        <v>1.0928428982938179</v>
      </c>
    </row>
    <row r="59" spans="2:13" x14ac:dyDescent="0.35">
      <c r="J59" s="8" t="s">
        <v>35</v>
      </c>
      <c r="K59" s="8">
        <f>SUM(K46:K57)</f>
        <v>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4B5D-B205-4D13-9A5E-58B667716E57}">
  <dimension ref="A1:U40"/>
  <sheetViews>
    <sheetView tabSelected="1" workbookViewId="0">
      <selection activeCell="H12" sqref="H12"/>
    </sheetView>
  </sheetViews>
  <sheetFormatPr defaultRowHeight="14.5" x14ac:dyDescent="0.35"/>
  <cols>
    <col min="21" max="21" width="9.26953125" bestFit="1" customWidth="1"/>
  </cols>
  <sheetData>
    <row r="1" spans="1:15" s="6" customFormat="1" x14ac:dyDescent="0.35">
      <c r="I1" s="6" t="s">
        <v>29</v>
      </c>
      <c r="J1" s="6" t="s">
        <v>30</v>
      </c>
      <c r="K1" s="6" t="s">
        <v>31</v>
      </c>
    </row>
    <row r="2" spans="1:15" x14ac:dyDescent="0.35">
      <c r="A2" s="21" t="s">
        <v>0</v>
      </c>
      <c r="B2" s="21" t="s">
        <v>38</v>
      </c>
      <c r="C2" s="21" t="s">
        <v>2</v>
      </c>
      <c r="D2" s="22" t="s">
        <v>15</v>
      </c>
      <c r="E2" s="4" t="s">
        <v>16</v>
      </c>
      <c r="F2" s="2" t="s">
        <v>17</v>
      </c>
      <c r="G2" s="2" t="s">
        <v>18</v>
      </c>
      <c r="H2" s="2" t="s">
        <v>25</v>
      </c>
      <c r="I2" s="4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34</v>
      </c>
    </row>
    <row r="3" spans="1:15" x14ac:dyDescent="0.35">
      <c r="A3" s="20">
        <v>2000</v>
      </c>
      <c r="B3" s="20">
        <v>1</v>
      </c>
      <c r="C3" s="20">
        <v>203</v>
      </c>
      <c r="F3">
        <v>0</v>
      </c>
      <c r="G3">
        <f>F3^2</f>
        <v>0</v>
      </c>
      <c r="H3">
        <f>F3*C3</f>
        <v>0</v>
      </c>
      <c r="I3" s="5">
        <f>B$31+B$32*F3</f>
        <v>206.52</v>
      </c>
      <c r="K3" s="25">
        <v>0.96489398679179705</v>
      </c>
    </row>
    <row r="4" spans="1:15" x14ac:dyDescent="0.35">
      <c r="A4" s="20">
        <v>2000</v>
      </c>
      <c r="B4" s="20">
        <v>2</v>
      </c>
      <c r="C4" s="20">
        <v>209</v>
      </c>
      <c r="F4">
        <v>1</v>
      </c>
      <c r="G4" s="20">
        <f t="shared" ref="G4:G26" si="0">F4^2</f>
        <v>1</v>
      </c>
      <c r="H4" s="20">
        <f t="shared" ref="H4:H26" si="1">F4*C4</f>
        <v>209</v>
      </c>
      <c r="I4" s="5">
        <f t="shared" ref="I4:I27" si="2">B$31+B$32*F4</f>
        <v>209.4095652173913</v>
      </c>
      <c r="K4" s="26">
        <v>0.99548140424052833</v>
      </c>
    </row>
    <row r="5" spans="1:15" x14ac:dyDescent="0.35">
      <c r="A5" s="20">
        <v>2000</v>
      </c>
      <c r="B5" s="20">
        <v>3</v>
      </c>
      <c r="C5" s="20">
        <v>218</v>
      </c>
      <c r="F5" s="20">
        <v>2</v>
      </c>
      <c r="G5" s="20">
        <f t="shared" si="0"/>
        <v>4</v>
      </c>
      <c r="H5" s="20">
        <f t="shared" si="1"/>
        <v>436</v>
      </c>
      <c r="I5" s="5">
        <f t="shared" si="2"/>
        <v>212.29913043478263</v>
      </c>
      <c r="K5" s="26">
        <v>1.0121654501216546</v>
      </c>
    </row>
    <row r="6" spans="1:15" x14ac:dyDescent="0.35">
      <c r="A6" s="20">
        <v>2000</v>
      </c>
      <c r="B6" s="20">
        <v>4</v>
      </c>
      <c r="C6" s="20">
        <v>220</v>
      </c>
      <c r="D6">
        <f>(C5+C4+C3)/3</f>
        <v>210</v>
      </c>
      <c r="F6" s="20">
        <v>3</v>
      </c>
      <c r="G6" s="20">
        <f t="shared" si="0"/>
        <v>9</v>
      </c>
      <c r="H6" s="20">
        <f t="shared" si="1"/>
        <v>660</v>
      </c>
      <c r="I6" s="5">
        <f t="shared" si="2"/>
        <v>215.18869565217392</v>
      </c>
      <c r="K6" s="27">
        <v>1.0274591588460202</v>
      </c>
    </row>
    <row r="7" spans="1:15" x14ac:dyDescent="0.35">
      <c r="A7" s="20">
        <v>2001</v>
      </c>
      <c r="B7" s="20">
        <v>1</v>
      </c>
      <c r="C7" s="20">
        <v>210</v>
      </c>
      <c r="D7" s="20">
        <f t="shared" ref="D7:D27" si="3">(C6+C5+C4)/3</f>
        <v>215.66666666666666</v>
      </c>
      <c r="E7">
        <f>(D6+D7)/2</f>
        <v>212.83333333333331</v>
      </c>
      <c r="F7" s="20">
        <v>4</v>
      </c>
      <c r="G7" s="20">
        <f t="shared" si="0"/>
        <v>16</v>
      </c>
      <c r="H7" s="20">
        <f t="shared" si="1"/>
        <v>840</v>
      </c>
      <c r="I7" s="5">
        <f t="shared" si="2"/>
        <v>218.07826086956521</v>
      </c>
      <c r="J7" s="23">
        <f>E7/I7</f>
        <v>0.97594933343966395</v>
      </c>
      <c r="K7" s="25">
        <v>0.96489398679179705</v>
      </c>
      <c r="L7" s="5">
        <f>I7+J7+K7+1</f>
        <v>221.01910418979668</v>
      </c>
      <c r="M7" s="5">
        <f>C7-L7</f>
        <v>-11.019104189796678</v>
      </c>
      <c r="N7" s="5">
        <f>M7^2</f>
        <v>121.42065714559472</v>
      </c>
      <c r="O7" s="23">
        <f>ABS(M7/C7)</f>
        <v>5.2471924713317519E-2</v>
      </c>
    </row>
    <row r="8" spans="1:15" x14ac:dyDescent="0.35">
      <c r="A8" s="20">
        <v>2001</v>
      </c>
      <c r="B8" s="20">
        <v>2</v>
      </c>
      <c r="C8" s="20">
        <v>221</v>
      </c>
      <c r="D8" s="20">
        <f t="shared" si="3"/>
        <v>216</v>
      </c>
      <c r="E8" s="20">
        <f t="shared" ref="E8:E27" si="4">(D7+D8)/2</f>
        <v>215.83333333333331</v>
      </c>
      <c r="F8" s="20">
        <v>5</v>
      </c>
      <c r="G8" s="20">
        <f t="shared" si="0"/>
        <v>25</v>
      </c>
      <c r="H8" s="20">
        <f t="shared" si="1"/>
        <v>1105</v>
      </c>
      <c r="I8" s="5">
        <f t="shared" si="2"/>
        <v>220.96782608695653</v>
      </c>
      <c r="J8" s="23">
        <f t="shared" ref="J8:J27" si="5">E8/I8</f>
        <v>0.97676361828530334</v>
      </c>
      <c r="K8" s="26">
        <v>0.99548140424052833</v>
      </c>
      <c r="L8" s="5">
        <f t="shared" ref="L8:L27" si="6">I8+J8+K8+1</f>
        <v>223.94007110948237</v>
      </c>
      <c r="M8" s="5">
        <f t="shared" ref="M8:M26" si="7">C8-L8</f>
        <v>-2.9400711094823748</v>
      </c>
      <c r="N8" s="5">
        <f t="shared" ref="N8:N26" si="8">M8^2</f>
        <v>8.6440181288129221</v>
      </c>
      <c r="O8" s="23">
        <f t="shared" ref="O8:O26" si="9">ABS(M8/C8)</f>
        <v>1.3303489183178167E-2</v>
      </c>
    </row>
    <row r="9" spans="1:15" x14ac:dyDescent="0.35">
      <c r="A9" s="20">
        <v>2001</v>
      </c>
      <c r="B9" s="20">
        <v>3</v>
      </c>
      <c r="C9" s="20">
        <v>227</v>
      </c>
      <c r="D9" s="20">
        <f t="shared" si="3"/>
        <v>217</v>
      </c>
      <c r="E9" s="20">
        <f t="shared" si="4"/>
        <v>216.5</v>
      </c>
      <c r="F9" s="20">
        <v>6</v>
      </c>
      <c r="G9" s="20">
        <f t="shared" si="0"/>
        <v>36</v>
      </c>
      <c r="H9" s="20">
        <f t="shared" si="1"/>
        <v>1362</v>
      </c>
      <c r="I9" s="5">
        <f t="shared" si="2"/>
        <v>223.85739130434783</v>
      </c>
      <c r="J9" s="23">
        <f t="shared" si="5"/>
        <v>0.96713357883124351</v>
      </c>
      <c r="K9" s="26">
        <v>1.0121654501216546</v>
      </c>
      <c r="L9" s="5">
        <f t="shared" si="6"/>
        <v>226.83669033330071</v>
      </c>
      <c r="M9" s="5">
        <f t="shared" si="7"/>
        <v>0.16330966669929126</v>
      </c>
      <c r="N9" s="5">
        <f t="shared" si="8"/>
        <v>2.6670047237433599E-2</v>
      </c>
      <c r="O9" s="23">
        <f t="shared" si="9"/>
        <v>7.194258444902698E-4</v>
      </c>
    </row>
    <row r="10" spans="1:15" x14ac:dyDescent="0.35">
      <c r="A10" s="20">
        <v>2001</v>
      </c>
      <c r="B10" s="20">
        <v>4</v>
      </c>
      <c r="C10" s="20">
        <v>228</v>
      </c>
      <c r="D10" s="20">
        <f t="shared" si="3"/>
        <v>219.33333333333334</v>
      </c>
      <c r="E10" s="20">
        <f t="shared" si="4"/>
        <v>218.16666666666669</v>
      </c>
      <c r="F10" s="20">
        <v>7</v>
      </c>
      <c r="G10" s="20">
        <f t="shared" si="0"/>
        <v>49</v>
      </c>
      <c r="H10" s="20">
        <f t="shared" si="1"/>
        <v>1596</v>
      </c>
      <c r="I10" s="5">
        <f t="shared" si="2"/>
        <v>226.74695652173915</v>
      </c>
      <c r="J10" s="23">
        <f t="shared" si="5"/>
        <v>0.96215918402305067</v>
      </c>
      <c r="K10" s="27">
        <v>1.0274591588460202</v>
      </c>
      <c r="L10" s="5">
        <f t="shared" si="6"/>
        <v>229.73657486460823</v>
      </c>
      <c r="M10" s="5">
        <f t="shared" si="7"/>
        <v>-1.7365748646082295</v>
      </c>
      <c r="N10" s="5">
        <f t="shared" si="8"/>
        <v>3.0156922603890908</v>
      </c>
      <c r="O10" s="23">
        <f t="shared" si="9"/>
        <v>7.6165564237203045E-3</v>
      </c>
    </row>
    <row r="11" spans="1:15" x14ac:dyDescent="0.35">
      <c r="A11" s="20">
        <v>2002</v>
      </c>
      <c r="B11" s="20">
        <v>1</v>
      </c>
      <c r="C11" s="20">
        <v>225</v>
      </c>
      <c r="D11" s="20">
        <f t="shared" si="3"/>
        <v>225.33333333333334</v>
      </c>
      <c r="E11" s="20">
        <f t="shared" si="4"/>
        <v>222.33333333333334</v>
      </c>
      <c r="F11" s="20">
        <v>8</v>
      </c>
      <c r="G11" s="20">
        <f t="shared" si="0"/>
        <v>64</v>
      </c>
      <c r="H11" s="20">
        <f t="shared" si="1"/>
        <v>1800</v>
      </c>
      <c r="I11" s="5">
        <f t="shared" si="2"/>
        <v>229.63652173913044</v>
      </c>
      <c r="J11" s="23">
        <f t="shared" si="5"/>
        <v>0.96819674697000679</v>
      </c>
      <c r="K11" s="25">
        <v>0.96489398679179705</v>
      </c>
      <c r="L11" s="5">
        <f t="shared" si="6"/>
        <v>232.56961247289223</v>
      </c>
      <c r="M11" s="5">
        <f t="shared" si="7"/>
        <v>-7.5696124728922314</v>
      </c>
      <c r="N11" s="5">
        <f t="shared" si="8"/>
        <v>57.299032989765642</v>
      </c>
      <c r="O11" s="23">
        <f t="shared" si="9"/>
        <v>3.3642722101743253E-2</v>
      </c>
    </row>
    <row r="12" spans="1:15" x14ac:dyDescent="0.35">
      <c r="A12" s="20">
        <v>2002</v>
      </c>
      <c r="B12" s="20">
        <v>2</v>
      </c>
      <c r="C12" s="20">
        <v>230</v>
      </c>
      <c r="D12" s="20">
        <f t="shared" si="3"/>
        <v>226.66666666666666</v>
      </c>
      <c r="E12" s="20">
        <f t="shared" si="4"/>
        <v>226</v>
      </c>
      <c r="F12" s="20">
        <v>9</v>
      </c>
      <c r="G12" s="20">
        <f t="shared" si="0"/>
        <v>81</v>
      </c>
      <c r="H12" s="20">
        <f t="shared" si="1"/>
        <v>2070</v>
      </c>
      <c r="I12" s="5">
        <f t="shared" si="2"/>
        <v>232.52608695652174</v>
      </c>
      <c r="J12" s="23">
        <f t="shared" si="5"/>
        <v>0.97193395785419123</v>
      </c>
      <c r="K12" s="26">
        <v>0.99548140424052833</v>
      </c>
      <c r="L12" s="5">
        <f t="shared" si="6"/>
        <v>235.49350231861646</v>
      </c>
      <c r="M12" s="5">
        <f t="shared" si="7"/>
        <v>-5.4935023186164642</v>
      </c>
      <c r="N12" s="5">
        <f t="shared" si="8"/>
        <v>30.17856772464447</v>
      </c>
      <c r="O12" s="23">
        <f t="shared" si="9"/>
        <v>2.3884792689636801E-2</v>
      </c>
    </row>
    <row r="13" spans="1:15" x14ac:dyDescent="0.35">
      <c r="A13" s="20">
        <v>2002</v>
      </c>
      <c r="B13" s="20">
        <v>3</v>
      </c>
      <c r="C13" s="20">
        <v>232</v>
      </c>
      <c r="D13" s="20">
        <f t="shared" si="3"/>
        <v>227.66666666666666</v>
      </c>
      <c r="E13" s="20">
        <f t="shared" si="4"/>
        <v>227.16666666666666</v>
      </c>
      <c r="F13" s="20">
        <v>10</v>
      </c>
      <c r="G13" s="20">
        <f t="shared" si="0"/>
        <v>100</v>
      </c>
      <c r="H13" s="20">
        <f t="shared" si="1"/>
        <v>2320</v>
      </c>
      <c r="I13" s="5">
        <f t="shared" si="2"/>
        <v>235.41565217391306</v>
      </c>
      <c r="J13" s="23">
        <f t="shared" si="5"/>
        <v>0.96495991056213848</v>
      </c>
      <c r="K13" s="26">
        <v>1.0121654501216546</v>
      </c>
      <c r="L13" s="5">
        <f t="shared" si="6"/>
        <v>238.39277753459683</v>
      </c>
      <c r="M13" s="5">
        <f t="shared" si="7"/>
        <v>-6.3927775345968314</v>
      </c>
      <c r="N13" s="5">
        <f t="shared" si="8"/>
        <v>40.867604606845944</v>
      </c>
      <c r="O13" s="23">
        <f t="shared" si="9"/>
        <v>2.7555075580158756E-2</v>
      </c>
    </row>
    <row r="14" spans="1:15" x14ac:dyDescent="0.35">
      <c r="A14" s="20">
        <v>2002</v>
      </c>
      <c r="B14" s="20">
        <v>4</v>
      </c>
      <c r="C14" s="20">
        <v>240</v>
      </c>
      <c r="D14" s="20">
        <f t="shared" si="3"/>
        <v>229</v>
      </c>
      <c r="E14" s="20">
        <f t="shared" si="4"/>
        <v>228.33333333333331</v>
      </c>
      <c r="F14" s="20">
        <v>11</v>
      </c>
      <c r="G14" s="20">
        <f t="shared" si="0"/>
        <v>121</v>
      </c>
      <c r="H14" s="20">
        <f t="shared" si="1"/>
        <v>2640</v>
      </c>
      <c r="I14" s="5">
        <f t="shared" si="2"/>
        <v>238.30521739130435</v>
      </c>
      <c r="J14" s="23">
        <f t="shared" si="5"/>
        <v>0.95815499061610176</v>
      </c>
      <c r="K14" s="27">
        <v>1.0274591588460202</v>
      </c>
      <c r="L14" s="5">
        <f t="shared" si="6"/>
        <v>241.29083154076648</v>
      </c>
      <c r="M14" s="5">
        <f t="shared" si="7"/>
        <v>-1.2908315407664759</v>
      </c>
      <c r="N14" s="5">
        <f t="shared" si="8"/>
        <v>1.666246066637554</v>
      </c>
      <c r="O14" s="23">
        <f t="shared" si="9"/>
        <v>5.3784647531936493E-3</v>
      </c>
    </row>
    <row r="15" spans="1:15" x14ac:dyDescent="0.35">
      <c r="A15" s="20">
        <v>2003</v>
      </c>
      <c r="B15" s="20">
        <v>1</v>
      </c>
      <c r="C15" s="20">
        <v>235</v>
      </c>
      <c r="D15" s="20">
        <f t="shared" si="3"/>
        <v>234</v>
      </c>
      <c r="E15" s="20">
        <f t="shared" si="4"/>
        <v>231.5</v>
      </c>
      <c r="F15" s="20">
        <v>12</v>
      </c>
      <c r="G15" s="20">
        <f t="shared" si="0"/>
        <v>144</v>
      </c>
      <c r="H15" s="20">
        <f t="shared" si="1"/>
        <v>2820</v>
      </c>
      <c r="I15" s="5">
        <f t="shared" si="2"/>
        <v>241.19478260869568</v>
      </c>
      <c r="J15" s="23">
        <f t="shared" si="5"/>
        <v>0.95980517279918076</v>
      </c>
      <c r="K15" s="25">
        <v>0.96489398679179705</v>
      </c>
      <c r="L15" s="5">
        <f t="shared" si="6"/>
        <v>244.11948176828665</v>
      </c>
      <c r="M15" s="5">
        <f t="shared" si="7"/>
        <v>-9.1194817682866471</v>
      </c>
      <c r="N15" s="5">
        <f t="shared" si="8"/>
        <v>83.164947722112558</v>
      </c>
      <c r="O15" s="23">
        <f t="shared" si="9"/>
        <v>3.8806305396964454E-2</v>
      </c>
    </row>
    <row r="16" spans="1:15" x14ac:dyDescent="0.35">
      <c r="A16" s="20">
        <v>2003</v>
      </c>
      <c r="B16" s="20">
        <v>2</v>
      </c>
      <c r="C16" s="20">
        <v>248</v>
      </c>
      <c r="D16" s="20">
        <f t="shared" si="3"/>
        <v>235.66666666666666</v>
      </c>
      <c r="E16" s="20">
        <f t="shared" si="4"/>
        <v>234.83333333333331</v>
      </c>
      <c r="F16" s="20">
        <v>13</v>
      </c>
      <c r="G16" s="20">
        <f t="shared" si="0"/>
        <v>169</v>
      </c>
      <c r="H16" s="20">
        <f t="shared" si="1"/>
        <v>3224</v>
      </c>
      <c r="I16" s="5">
        <f t="shared" si="2"/>
        <v>244.08434782608697</v>
      </c>
      <c r="J16" s="23">
        <f t="shared" si="5"/>
        <v>0.96209910805364252</v>
      </c>
      <c r="K16" s="26">
        <v>0.99548140424052833</v>
      </c>
      <c r="L16" s="5">
        <f t="shared" si="6"/>
        <v>247.04192833838115</v>
      </c>
      <c r="M16" s="5">
        <f t="shared" si="7"/>
        <v>0.95807166161884538</v>
      </c>
      <c r="N16" s="5">
        <f t="shared" si="8"/>
        <v>0.91790130879709542</v>
      </c>
      <c r="O16" s="23">
        <f t="shared" si="9"/>
        <v>3.8631921839469572E-3</v>
      </c>
    </row>
    <row r="17" spans="1:15" x14ac:dyDescent="0.35">
      <c r="A17" s="20">
        <v>2003</v>
      </c>
      <c r="B17" s="20">
        <v>3</v>
      </c>
      <c r="C17" s="20">
        <v>251</v>
      </c>
      <c r="D17" s="20">
        <f t="shared" si="3"/>
        <v>241</v>
      </c>
      <c r="E17" s="20">
        <f t="shared" si="4"/>
        <v>238.33333333333331</v>
      </c>
      <c r="F17" s="20">
        <v>14</v>
      </c>
      <c r="G17" s="20">
        <f t="shared" si="0"/>
        <v>196</v>
      </c>
      <c r="H17" s="20">
        <f t="shared" si="1"/>
        <v>3514</v>
      </c>
      <c r="I17" s="5">
        <f t="shared" si="2"/>
        <v>246.97391304347826</v>
      </c>
      <c r="J17" s="23">
        <f t="shared" si="5"/>
        <v>0.96501420087787237</v>
      </c>
      <c r="K17" s="26">
        <v>1.0121654501216546</v>
      </c>
      <c r="L17" s="5">
        <f t="shared" si="6"/>
        <v>249.95109269447778</v>
      </c>
      <c r="M17" s="5">
        <f t="shared" si="7"/>
        <v>1.0489073055222207</v>
      </c>
      <c r="N17" s="5">
        <f t="shared" si="8"/>
        <v>1.1002065355778852</v>
      </c>
      <c r="O17" s="23">
        <f t="shared" si="9"/>
        <v>4.1789135678176126E-3</v>
      </c>
    </row>
    <row r="18" spans="1:15" x14ac:dyDescent="0.35">
      <c r="A18" s="20">
        <v>2003</v>
      </c>
      <c r="B18" s="20">
        <v>4</v>
      </c>
      <c r="C18" s="20">
        <v>255</v>
      </c>
      <c r="D18" s="20">
        <f t="shared" si="3"/>
        <v>244.66666666666666</v>
      </c>
      <c r="E18" s="20">
        <f t="shared" si="4"/>
        <v>242.83333333333331</v>
      </c>
      <c r="F18" s="20">
        <v>15</v>
      </c>
      <c r="G18" s="20">
        <f t="shared" si="0"/>
        <v>225</v>
      </c>
      <c r="H18" s="20">
        <f t="shared" si="1"/>
        <v>3825</v>
      </c>
      <c r="I18" s="5">
        <f t="shared" si="2"/>
        <v>249.86347826086956</v>
      </c>
      <c r="J18" s="23">
        <f t="shared" si="5"/>
        <v>0.97186405561761835</v>
      </c>
      <c r="K18" s="27">
        <v>1.0274591588460202</v>
      </c>
      <c r="L18" s="5">
        <f t="shared" si="6"/>
        <v>252.86280147533321</v>
      </c>
      <c r="M18" s="5">
        <f t="shared" si="7"/>
        <v>2.1371985246667862</v>
      </c>
      <c r="N18" s="5">
        <f t="shared" si="8"/>
        <v>4.567617533837887</v>
      </c>
      <c r="O18" s="23">
        <f t="shared" si="9"/>
        <v>8.3811706849677894E-3</v>
      </c>
    </row>
    <row r="19" spans="1:15" x14ac:dyDescent="0.35">
      <c r="A19" s="20">
        <v>2004</v>
      </c>
      <c r="B19" s="20">
        <v>1</v>
      </c>
      <c r="C19" s="20">
        <v>254</v>
      </c>
      <c r="D19" s="20">
        <f t="shared" si="3"/>
        <v>251.33333333333334</v>
      </c>
      <c r="E19" s="20">
        <f t="shared" si="4"/>
        <v>248</v>
      </c>
      <c r="F19" s="20">
        <v>16</v>
      </c>
      <c r="G19" s="20">
        <f t="shared" si="0"/>
        <v>256</v>
      </c>
      <c r="H19" s="20">
        <f t="shared" si="1"/>
        <v>4064</v>
      </c>
      <c r="I19" s="5">
        <f t="shared" si="2"/>
        <v>252.75304347826088</v>
      </c>
      <c r="J19" s="23">
        <f t="shared" si="5"/>
        <v>0.98119491099750222</v>
      </c>
      <c r="K19" s="25">
        <v>0.96489398679179705</v>
      </c>
      <c r="L19" s="5">
        <f t="shared" si="6"/>
        <v>255.69913237605019</v>
      </c>
      <c r="M19" s="5">
        <f t="shared" si="7"/>
        <v>-1.6991323760501871</v>
      </c>
      <c r="N19" s="5">
        <f t="shared" si="8"/>
        <v>2.8870508313419543</v>
      </c>
      <c r="O19" s="23">
        <f t="shared" si="9"/>
        <v>6.6894975435046735E-3</v>
      </c>
    </row>
    <row r="20" spans="1:15" x14ac:dyDescent="0.35">
      <c r="A20" s="20">
        <v>2004</v>
      </c>
      <c r="B20" s="20">
        <v>2</v>
      </c>
      <c r="C20" s="20">
        <v>259</v>
      </c>
      <c r="D20" s="20">
        <f t="shared" si="3"/>
        <v>253.33333333333334</v>
      </c>
      <c r="E20" s="20">
        <f t="shared" si="4"/>
        <v>252.33333333333334</v>
      </c>
      <c r="F20" s="20">
        <v>17</v>
      </c>
      <c r="G20" s="20">
        <f t="shared" si="0"/>
        <v>289</v>
      </c>
      <c r="H20" s="20">
        <f t="shared" si="1"/>
        <v>4403</v>
      </c>
      <c r="I20" s="5">
        <f t="shared" si="2"/>
        <v>255.6426086956522</v>
      </c>
      <c r="J20" s="23">
        <f t="shared" si="5"/>
        <v>0.9870550712214855</v>
      </c>
      <c r="K20" s="26">
        <v>0.99548140424052833</v>
      </c>
      <c r="L20" s="5">
        <f t="shared" si="6"/>
        <v>258.62514517111424</v>
      </c>
      <c r="M20" s="5">
        <f t="shared" si="7"/>
        <v>0.37485482888575916</v>
      </c>
      <c r="N20" s="5">
        <f t="shared" si="8"/>
        <v>0.14051614273897178</v>
      </c>
      <c r="O20" s="23">
        <f t="shared" si="9"/>
        <v>1.4473159416438577E-3</v>
      </c>
    </row>
    <row r="21" spans="1:15" x14ac:dyDescent="0.35">
      <c r="A21" s="20">
        <v>2004</v>
      </c>
      <c r="B21" s="20">
        <v>3</v>
      </c>
      <c r="C21" s="20">
        <v>260</v>
      </c>
      <c r="D21" s="20">
        <f t="shared" si="3"/>
        <v>256</v>
      </c>
      <c r="E21" s="20">
        <f t="shared" si="4"/>
        <v>254.66666666666669</v>
      </c>
      <c r="F21" s="20">
        <v>18</v>
      </c>
      <c r="G21" s="20">
        <f t="shared" si="0"/>
        <v>324</v>
      </c>
      <c r="H21" s="20">
        <f t="shared" si="1"/>
        <v>4680</v>
      </c>
      <c r="I21" s="5">
        <f t="shared" si="2"/>
        <v>258.53217391304349</v>
      </c>
      <c r="J21" s="23">
        <f t="shared" si="5"/>
        <v>0.98504825458328849</v>
      </c>
      <c r="K21" s="26">
        <v>1.0121654501216546</v>
      </c>
      <c r="L21" s="5">
        <f t="shared" si="6"/>
        <v>261.5293876177484</v>
      </c>
      <c r="M21" s="5">
        <f t="shared" si="7"/>
        <v>-1.529387617748398</v>
      </c>
      <c r="N21" s="5">
        <f t="shared" si="8"/>
        <v>2.3390264853221199</v>
      </c>
      <c r="O21" s="23">
        <f t="shared" si="9"/>
        <v>5.8822600682630691E-3</v>
      </c>
    </row>
    <row r="22" spans="1:15" x14ac:dyDescent="0.35">
      <c r="A22" s="20">
        <v>2004</v>
      </c>
      <c r="B22" s="20">
        <v>4</v>
      </c>
      <c r="C22" s="20">
        <v>265</v>
      </c>
      <c r="D22" s="20">
        <f t="shared" si="3"/>
        <v>257.66666666666669</v>
      </c>
      <c r="E22" s="20">
        <f t="shared" si="4"/>
        <v>256.83333333333337</v>
      </c>
      <c r="F22" s="20">
        <v>19</v>
      </c>
      <c r="G22" s="20">
        <f t="shared" si="0"/>
        <v>361</v>
      </c>
      <c r="H22" s="20">
        <f t="shared" si="1"/>
        <v>5035</v>
      </c>
      <c r="I22" s="5">
        <f t="shared" si="2"/>
        <v>261.42173913043479</v>
      </c>
      <c r="J22" s="23">
        <f t="shared" si="5"/>
        <v>0.98244826228926563</v>
      </c>
      <c r="K22" s="27">
        <v>1.0274591588460202</v>
      </c>
      <c r="L22" s="5">
        <f t="shared" si="6"/>
        <v>264.43164655157005</v>
      </c>
      <c r="M22" s="5">
        <f t="shared" si="7"/>
        <v>0.56835344842994573</v>
      </c>
      <c r="N22" s="5">
        <f t="shared" si="8"/>
        <v>0.32302564234221098</v>
      </c>
      <c r="O22" s="23">
        <f t="shared" si="9"/>
        <v>2.1447299940752667E-3</v>
      </c>
    </row>
    <row r="23" spans="1:15" x14ac:dyDescent="0.35">
      <c r="A23" s="20">
        <v>2005</v>
      </c>
      <c r="B23" s="20">
        <v>1</v>
      </c>
      <c r="C23" s="20">
        <v>261</v>
      </c>
      <c r="D23" s="20">
        <f t="shared" si="3"/>
        <v>261.33333333333331</v>
      </c>
      <c r="E23" s="20">
        <f t="shared" si="4"/>
        <v>259.5</v>
      </c>
      <c r="F23" s="20">
        <v>20</v>
      </c>
      <c r="G23" s="20">
        <f t="shared" si="0"/>
        <v>400</v>
      </c>
      <c r="H23" s="20">
        <f t="shared" si="1"/>
        <v>5220</v>
      </c>
      <c r="I23" s="5">
        <f t="shared" si="2"/>
        <v>264.31130434782608</v>
      </c>
      <c r="J23" s="23">
        <f t="shared" si="5"/>
        <v>0.98179682719323069</v>
      </c>
      <c r="K23" s="25">
        <v>0.96489398679179705</v>
      </c>
      <c r="L23" s="5">
        <f t="shared" si="6"/>
        <v>267.25799516181115</v>
      </c>
      <c r="M23" s="5">
        <f t="shared" si="7"/>
        <v>-6.2579951618111522</v>
      </c>
      <c r="N23" s="5">
        <f t="shared" si="8"/>
        <v>39.162503445251787</v>
      </c>
      <c r="O23" s="23">
        <f t="shared" si="9"/>
        <v>2.3976992957130853E-2</v>
      </c>
    </row>
    <row r="24" spans="1:15" x14ac:dyDescent="0.35">
      <c r="A24" s="20">
        <v>2005</v>
      </c>
      <c r="B24" s="20">
        <v>2</v>
      </c>
      <c r="C24" s="20">
        <v>265</v>
      </c>
      <c r="D24" s="20">
        <f t="shared" si="3"/>
        <v>262</v>
      </c>
      <c r="E24" s="20">
        <f t="shared" si="4"/>
        <v>261.66666666666663</v>
      </c>
      <c r="F24" s="20">
        <v>21</v>
      </c>
      <c r="G24" s="20">
        <f t="shared" si="0"/>
        <v>441</v>
      </c>
      <c r="H24" s="20">
        <f t="shared" si="1"/>
        <v>5565</v>
      </c>
      <c r="I24" s="5">
        <f t="shared" si="2"/>
        <v>267.20086956521743</v>
      </c>
      <c r="J24" s="23">
        <f t="shared" si="5"/>
        <v>0.9792882302083975</v>
      </c>
      <c r="K24" s="26">
        <v>0.99548140424052833</v>
      </c>
      <c r="L24" s="5">
        <f t="shared" si="6"/>
        <v>270.17563919966636</v>
      </c>
      <c r="M24" s="5">
        <f t="shared" si="7"/>
        <v>-5.1756391996663638</v>
      </c>
      <c r="N24" s="5">
        <f t="shared" si="8"/>
        <v>26.787241125123078</v>
      </c>
      <c r="O24" s="23">
        <f t="shared" si="9"/>
        <v>1.9530713961005145E-2</v>
      </c>
    </row>
    <row r="25" spans="1:15" x14ac:dyDescent="0.35">
      <c r="A25" s="20">
        <v>2005</v>
      </c>
      <c r="B25" s="20">
        <v>3</v>
      </c>
      <c r="C25" s="20">
        <v>268</v>
      </c>
      <c r="D25" s="20">
        <f t="shared" si="3"/>
        <v>263.66666666666669</v>
      </c>
      <c r="E25" s="20">
        <f t="shared" si="4"/>
        <v>262.83333333333337</v>
      </c>
      <c r="F25" s="20">
        <v>22</v>
      </c>
      <c r="G25" s="20">
        <f t="shared" si="0"/>
        <v>484</v>
      </c>
      <c r="H25" s="20">
        <f t="shared" si="1"/>
        <v>5896</v>
      </c>
      <c r="I25" s="5">
        <f t="shared" si="2"/>
        <v>270.09043478260872</v>
      </c>
      <c r="J25" s="23">
        <f t="shared" si="5"/>
        <v>0.97313084613634515</v>
      </c>
      <c r="K25" s="26">
        <v>1.0121654501216546</v>
      </c>
      <c r="L25" s="5">
        <f t="shared" si="6"/>
        <v>273.07573107886674</v>
      </c>
      <c r="M25" s="5">
        <f t="shared" si="7"/>
        <v>-5.0757310788667382</v>
      </c>
      <c r="N25" s="5">
        <f t="shared" si="8"/>
        <v>25.763045984973701</v>
      </c>
      <c r="O25" s="23">
        <f t="shared" si="9"/>
        <v>1.8939295070398276E-2</v>
      </c>
    </row>
    <row r="26" spans="1:15" x14ac:dyDescent="0.35">
      <c r="A26" s="20">
        <v>2005</v>
      </c>
      <c r="B26" s="20">
        <v>4</v>
      </c>
      <c r="C26" s="20">
        <v>270</v>
      </c>
      <c r="D26" s="20">
        <f t="shared" si="3"/>
        <v>264.66666666666669</v>
      </c>
      <c r="E26" s="20">
        <f t="shared" si="4"/>
        <v>264.16666666666669</v>
      </c>
      <c r="F26" s="20">
        <v>23</v>
      </c>
      <c r="G26" s="20">
        <f t="shared" si="0"/>
        <v>529</v>
      </c>
      <c r="H26" s="20">
        <f t="shared" si="1"/>
        <v>6210</v>
      </c>
      <c r="I26" s="5">
        <f t="shared" si="2"/>
        <v>272.98</v>
      </c>
      <c r="J26" s="23">
        <f t="shared" si="5"/>
        <v>0.96771436246855691</v>
      </c>
      <c r="K26" s="27">
        <v>1.0274591588460202</v>
      </c>
      <c r="L26" s="5">
        <f t="shared" si="6"/>
        <v>275.97517352131456</v>
      </c>
      <c r="M26" s="5">
        <f t="shared" si="7"/>
        <v>-5.9751735213145594</v>
      </c>
      <c r="N26" s="5">
        <f t="shared" si="8"/>
        <v>35.702698609818633</v>
      </c>
      <c r="O26" s="23">
        <f t="shared" si="9"/>
        <v>2.2130272301165033E-2</v>
      </c>
    </row>
    <row r="27" spans="1:15" x14ac:dyDescent="0.35">
      <c r="A27" s="15">
        <v>2006</v>
      </c>
      <c r="B27" s="15">
        <v>1</v>
      </c>
      <c r="C27" s="15"/>
      <c r="D27" s="15">
        <f t="shared" si="3"/>
        <v>267.66666666666669</v>
      </c>
      <c r="E27" s="15">
        <f>(D26+D27)/2</f>
        <v>266.16666666666669</v>
      </c>
      <c r="F27" s="15">
        <v>24</v>
      </c>
      <c r="G27" s="15"/>
      <c r="H27" s="15"/>
      <c r="I27" s="16">
        <f>B$31+B$32*F27</f>
        <v>275.86956521739131</v>
      </c>
      <c r="J27" s="28">
        <f>E27/I27</f>
        <v>0.96482794851589182</v>
      </c>
      <c r="K27" s="28">
        <v>0.96489398679179705</v>
      </c>
      <c r="L27" s="16">
        <f>I27+J27+K27+1</f>
        <v>278.79928715269904</v>
      </c>
      <c r="M27" s="15"/>
      <c r="N27" s="15" t="s">
        <v>36</v>
      </c>
      <c r="O27" s="15" t="s">
        <v>37</v>
      </c>
    </row>
    <row r="28" spans="1:15" x14ac:dyDescent="0.35">
      <c r="N28" s="16">
        <f>N29/20</f>
        <v>24.298713516858289</v>
      </c>
      <c r="O28" s="28">
        <f>O29*100/20</f>
        <v>1.6027155548016085</v>
      </c>
    </row>
    <row r="29" spans="1:15" x14ac:dyDescent="0.35">
      <c r="A29" s="8" t="s">
        <v>35</v>
      </c>
      <c r="B29" s="8"/>
      <c r="C29" s="8">
        <f>SUM(C3:C26)</f>
        <v>5754</v>
      </c>
      <c r="D29" s="8"/>
      <c r="E29" s="8"/>
      <c r="F29" s="8">
        <f>SUM(F3:F26)</f>
        <v>276</v>
      </c>
      <c r="G29" s="8">
        <f t="shared" ref="D29:O29" si="10">SUM(G3:G26)</f>
        <v>4324</v>
      </c>
      <c r="H29" s="8">
        <f t="shared" si="10"/>
        <v>69494</v>
      </c>
      <c r="I29" s="8"/>
      <c r="J29" s="8"/>
      <c r="K29" s="8"/>
      <c r="L29" s="8"/>
      <c r="M29" s="8"/>
      <c r="N29" s="9">
        <f t="shared" si="10"/>
        <v>485.97427033716576</v>
      </c>
      <c r="O29" s="9">
        <f t="shared" si="10"/>
        <v>0.32054311096032173</v>
      </c>
    </row>
    <row r="31" spans="1:15" x14ac:dyDescent="0.35">
      <c r="A31" t="s">
        <v>27</v>
      </c>
      <c r="B31">
        <f>(C29*G29-F29*H29)/(24*G29-F29^2)</f>
        <v>206.52</v>
      </c>
    </row>
    <row r="32" spans="1:15" x14ac:dyDescent="0.35">
      <c r="A32" t="s">
        <v>28</v>
      </c>
      <c r="B32">
        <f>(24*H29-F29*C29)/(24*G29-F29^2)</f>
        <v>2.8895652173913042</v>
      </c>
    </row>
    <row r="34" spans="1:21" x14ac:dyDescent="0.35">
      <c r="A34" s="21" t="s">
        <v>0</v>
      </c>
      <c r="B34" s="21" t="s">
        <v>38</v>
      </c>
      <c r="C34" s="21" t="s">
        <v>2</v>
      </c>
      <c r="D34" s="21" t="s">
        <v>0</v>
      </c>
      <c r="E34" s="21" t="s">
        <v>38</v>
      </c>
      <c r="F34" s="21" t="s">
        <v>2</v>
      </c>
      <c r="G34" s="21" t="s">
        <v>0</v>
      </c>
      <c r="H34" s="21" t="s">
        <v>38</v>
      </c>
      <c r="I34" s="21" t="s">
        <v>2</v>
      </c>
      <c r="J34" s="21" t="s">
        <v>0</v>
      </c>
      <c r="K34" s="21" t="s">
        <v>38</v>
      </c>
      <c r="L34" s="21" t="s">
        <v>2</v>
      </c>
      <c r="M34" s="21" t="s">
        <v>0</v>
      </c>
      <c r="N34" s="21" t="s">
        <v>38</v>
      </c>
      <c r="O34" s="21" t="s">
        <v>2</v>
      </c>
      <c r="P34" s="21" t="s">
        <v>0</v>
      </c>
      <c r="Q34" s="21" t="s">
        <v>38</v>
      </c>
      <c r="R34" s="21" t="s">
        <v>2</v>
      </c>
      <c r="S34" s="22" t="s">
        <v>26</v>
      </c>
      <c r="T34" s="22" t="s">
        <v>32</v>
      </c>
      <c r="U34" s="22" t="s">
        <v>21</v>
      </c>
    </row>
    <row r="35" spans="1:21" x14ac:dyDescent="0.35">
      <c r="A35" s="20">
        <v>2000</v>
      </c>
      <c r="B35" s="20">
        <v>1</v>
      </c>
      <c r="C35" s="20">
        <v>203</v>
      </c>
      <c r="D35" s="20">
        <v>2001</v>
      </c>
      <c r="E35" s="20">
        <v>1</v>
      </c>
      <c r="F35" s="20">
        <v>210</v>
      </c>
      <c r="G35" s="20">
        <v>2002</v>
      </c>
      <c r="H35" s="20">
        <v>1</v>
      </c>
      <c r="I35" s="20">
        <v>225</v>
      </c>
      <c r="J35" s="20">
        <v>2003</v>
      </c>
      <c r="K35" s="20">
        <v>1</v>
      </c>
      <c r="L35" s="20">
        <v>235</v>
      </c>
      <c r="M35" s="20">
        <v>2004</v>
      </c>
      <c r="N35" s="20">
        <v>1</v>
      </c>
      <c r="O35" s="20">
        <v>254</v>
      </c>
      <c r="P35" s="20">
        <v>2005</v>
      </c>
      <c r="Q35" s="20">
        <v>1</v>
      </c>
      <c r="R35" s="20">
        <v>261</v>
      </c>
      <c r="S35">
        <f>C35+F35+I35+L35+O35+R35</f>
        <v>1388</v>
      </c>
      <c r="T35">
        <f>S35/S$40</f>
        <v>0.24122349669794926</v>
      </c>
      <c r="U35" s="24">
        <f>T35*4</f>
        <v>0.96489398679179705</v>
      </c>
    </row>
    <row r="36" spans="1:21" x14ac:dyDescent="0.35">
      <c r="A36" s="20">
        <v>2000</v>
      </c>
      <c r="B36" s="20">
        <v>2</v>
      </c>
      <c r="C36" s="20">
        <v>209</v>
      </c>
      <c r="D36" s="20">
        <v>2001</v>
      </c>
      <c r="E36" s="20">
        <v>2</v>
      </c>
      <c r="F36" s="20">
        <v>221</v>
      </c>
      <c r="G36" s="20">
        <v>2002</v>
      </c>
      <c r="H36" s="20">
        <v>2</v>
      </c>
      <c r="I36" s="20">
        <v>230</v>
      </c>
      <c r="J36" s="20">
        <v>2003</v>
      </c>
      <c r="K36" s="20">
        <v>2</v>
      </c>
      <c r="L36" s="20">
        <v>248</v>
      </c>
      <c r="M36" s="20">
        <v>2004</v>
      </c>
      <c r="N36" s="20">
        <v>2</v>
      </c>
      <c r="O36" s="20">
        <v>259</v>
      </c>
      <c r="P36" s="20">
        <v>2005</v>
      </c>
      <c r="Q36" s="20">
        <v>2</v>
      </c>
      <c r="R36" s="20">
        <v>265</v>
      </c>
      <c r="S36" s="20">
        <f t="shared" ref="S36:S38" si="11">C36+F36+I36+L36+O36+R36</f>
        <v>1432</v>
      </c>
      <c r="T36" s="20">
        <f t="shared" ref="T36:T38" si="12">S36/S$40</f>
        <v>0.24887035106013208</v>
      </c>
      <c r="U36" s="24">
        <f t="shared" ref="U36:U38" si="13">T36*4</f>
        <v>0.99548140424052833</v>
      </c>
    </row>
    <row r="37" spans="1:21" x14ac:dyDescent="0.35">
      <c r="A37" s="20">
        <v>2000</v>
      </c>
      <c r="B37" s="20">
        <v>3</v>
      </c>
      <c r="C37" s="20">
        <v>218</v>
      </c>
      <c r="D37" s="20">
        <v>2001</v>
      </c>
      <c r="E37" s="20">
        <v>3</v>
      </c>
      <c r="F37" s="20">
        <v>227</v>
      </c>
      <c r="G37" s="20">
        <v>2002</v>
      </c>
      <c r="H37" s="20">
        <v>3</v>
      </c>
      <c r="I37" s="20">
        <v>232</v>
      </c>
      <c r="J37" s="20">
        <v>2003</v>
      </c>
      <c r="K37" s="20">
        <v>3</v>
      </c>
      <c r="L37" s="20">
        <v>251</v>
      </c>
      <c r="M37" s="20">
        <v>2004</v>
      </c>
      <c r="N37" s="20">
        <v>3</v>
      </c>
      <c r="O37" s="20">
        <v>260</v>
      </c>
      <c r="P37" s="20">
        <v>2005</v>
      </c>
      <c r="Q37" s="20">
        <v>3</v>
      </c>
      <c r="R37" s="20">
        <v>268</v>
      </c>
      <c r="S37" s="20">
        <f t="shared" si="11"/>
        <v>1456</v>
      </c>
      <c r="T37" s="20">
        <f t="shared" si="12"/>
        <v>0.25304136253041365</v>
      </c>
      <c r="U37" s="24">
        <f t="shared" si="13"/>
        <v>1.0121654501216546</v>
      </c>
    </row>
    <row r="38" spans="1:21" x14ac:dyDescent="0.35">
      <c r="A38" s="20">
        <v>2000</v>
      </c>
      <c r="B38" s="20">
        <v>4</v>
      </c>
      <c r="C38" s="20">
        <v>220</v>
      </c>
      <c r="D38" s="20">
        <v>2001</v>
      </c>
      <c r="E38" s="20">
        <v>4</v>
      </c>
      <c r="F38" s="20">
        <v>228</v>
      </c>
      <c r="G38" s="20">
        <v>2002</v>
      </c>
      <c r="H38" s="20">
        <v>4</v>
      </c>
      <c r="I38" s="20">
        <v>240</v>
      </c>
      <c r="J38" s="20">
        <v>2003</v>
      </c>
      <c r="K38" s="20">
        <v>4</v>
      </c>
      <c r="L38" s="20">
        <v>255</v>
      </c>
      <c r="M38" s="20">
        <v>2004</v>
      </c>
      <c r="N38" s="20">
        <v>4</v>
      </c>
      <c r="O38" s="20">
        <v>265</v>
      </c>
      <c r="P38" s="20">
        <v>2005</v>
      </c>
      <c r="Q38" s="20">
        <v>4</v>
      </c>
      <c r="R38" s="20">
        <v>270</v>
      </c>
      <c r="S38" s="20">
        <f t="shared" si="11"/>
        <v>1478</v>
      </c>
      <c r="T38" s="20">
        <f t="shared" si="12"/>
        <v>0.25686478971150506</v>
      </c>
      <c r="U38" s="24">
        <f t="shared" si="13"/>
        <v>1.0274591588460202</v>
      </c>
    </row>
    <row r="40" spans="1:21" x14ac:dyDescent="0.35">
      <c r="R40" s="8" t="s">
        <v>35</v>
      </c>
      <c r="S40" s="8">
        <f>SUM(S35:S38)</f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Dekomposisi</vt:lpstr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Safira Garda Pangan</cp:lastModifiedBy>
  <dcterms:created xsi:type="dcterms:W3CDTF">2024-10-21T01:05:19Z</dcterms:created>
  <dcterms:modified xsi:type="dcterms:W3CDTF">2024-10-21T09:44:02Z</dcterms:modified>
</cp:coreProperties>
</file>