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gas\Forecating\Hotwinter\"/>
    </mc:Choice>
  </mc:AlternateContent>
  <xr:revisionPtr revIDLastSave="0" documentId="13_ncr:1_{5CA1D366-FF2B-4D75-B356-0EEC16F92E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lt Winter" sheetId="1" r:id="rId1"/>
    <sheet name="Sheet1" sheetId="2" r:id="rId2"/>
    <sheet name="Sheet2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I14" i="2" s="1"/>
  <c r="J14" i="2" s="1"/>
  <c r="F13" i="3"/>
  <c r="F13" i="2"/>
  <c r="H4" i="2" s="1"/>
  <c r="H2" i="2"/>
  <c r="E3" i="3"/>
  <c r="E4" i="3"/>
  <c r="E5" i="3"/>
  <c r="E6" i="3"/>
  <c r="E7" i="3"/>
  <c r="E8" i="3"/>
  <c r="E9" i="3"/>
  <c r="E10" i="3"/>
  <c r="E11" i="3"/>
  <c r="E12" i="3"/>
  <c r="E13" i="3"/>
  <c r="E2" i="3"/>
  <c r="E3" i="2"/>
  <c r="E2" i="1"/>
  <c r="E2" i="2"/>
  <c r="E3" i="1"/>
  <c r="F5" i="1"/>
  <c r="H3" i="1"/>
  <c r="H2" i="1"/>
  <c r="L6" i="1"/>
  <c r="J6" i="1"/>
  <c r="I19" i="1"/>
  <c r="I18" i="1"/>
  <c r="I7" i="1"/>
  <c r="H6" i="1"/>
  <c r="H10" i="1"/>
  <c r="H9" i="1"/>
  <c r="H8" i="1"/>
  <c r="H7" i="1"/>
  <c r="G6" i="1"/>
  <c r="F6" i="1"/>
  <c r="I6" i="1"/>
  <c r="H4" i="1"/>
  <c r="G5" i="1"/>
  <c r="E4" i="2"/>
  <c r="E5" i="2"/>
  <c r="E6" i="2"/>
  <c r="E7" i="2"/>
  <c r="E8" i="2"/>
  <c r="E9" i="2"/>
  <c r="E10" i="2"/>
  <c r="E11" i="2"/>
  <c r="E12" i="2"/>
  <c r="E13" i="2"/>
  <c r="H5" i="1"/>
  <c r="H10" i="2" l="1"/>
  <c r="H3" i="2"/>
  <c r="L14" i="2"/>
  <c r="K14" i="2"/>
  <c r="F14" i="2"/>
  <c r="H9" i="2"/>
  <c r="H8" i="2"/>
  <c r="H7" i="2"/>
  <c r="H6" i="2"/>
  <c r="H5" i="2"/>
  <c r="H13" i="2"/>
  <c r="H12" i="2"/>
  <c r="H11" i="2"/>
  <c r="F7" i="1"/>
  <c r="E5" i="1"/>
  <c r="E4" i="1"/>
  <c r="G14" i="2" l="1"/>
  <c r="F15" i="2" s="1"/>
  <c r="H14" i="2"/>
  <c r="G7" i="1"/>
  <c r="F8" i="1" s="1"/>
  <c r="I15" i="2" l="1"/>
  <c r="J15" i="2" s="1"/>
  <c r="K15" i="2" s="1"/>
  <c r="G15" i="2"/>
  <c r="F16" i="2" s="1"/>
  <c r="I16" i="2"/>
  <c r="J16" i="2" s="1"/>
  <c r="L16" i="2" s="1"/>
  <c r="L15" i="2"/>
  <c r="J7" i="1"/>
  <c r="K6" i="1"/>
  <c r="H15" i="2" l="1"/>
  <c r="H16" i="2"/>
  <c r="K16" i="2"/>
  <c r="L7" i="1"/>
  <c r="K7" i="1"/>
  <c r="I8" i="1"/>
  <c r="J8" i="1" s="1"/>
  <c r="G16" i="2" l="1"/>
  <c r="F17" i="2" s="1"/>
  <c r="G17" i="2" s="1"/>
  <c r="I18" i="2" s="1"/>
  <c r="J18" i="2" s="1"/>
  <c r="L18" i="2" s="1"/>
  <c r="L8" i="1"/>
  <c r="K8" i="1"/>
  <c r="G8" i="1"/>
  <c r="I9" i="1" s="1"/>
  <c r="J9" i="1" s="1"/>
  <c r="I17" i="2" l="1"/>
  <c r="J17" i="2" s="1"/>
  <c r="L17" i="2" s="1"/>
  <c r="H17" i="2"/>
  <c r="F18" i="2"/>
  <c r="K18" i="2"/>
  <c r="L9" i="1"/>
  <c r="K9" i="1"/>
  <c r="F9" i="1"/>
  <c r="K17" i="2" l="1"/>
  <c r="H18" i="2"/>
  <c r="G18" i="2"/>
  <c r="F19" i="2" s="1"/>
  <c r="G9" i="1"/>
  <c r="I10" i="1" s="1"/>
  <c r="J10" i="1" s="1"/>
  <c r="I19" i="2" l="1"/>
  <c r="J19" i="2" s="1"/>
  <c r="K19" i="2" s="1"/>
  <c r="G19" i="2"/>
  <c r="F20" i="2" s="1"/>
  <c r="H19" i="2"/>
  <c r="L10" i="1"/>
  <c r="K10" i="1"/>
  <c r="F10" i="1"/>
  <c r="L19" i="2" l="1"/>
  <c r="I20" i="2"/>
  <c r="J20" i="2" s="1"/>
  <c r="K20" i="2" s="1"/>
  <c r="H20" i="2"/>
  <c r="G20" i="2"/>
  <c r="F21" i="2" s="1"/>
  <c r="G10" i="1"/>
  <c r="F11" i="1" s="1"/>
  <c r="L20" i="2" l="1"/>
  <c r="H21" i="2"/>
  <c r="G21" i="2"/>
  <c r="F22" i="2" s="1"/>
  <c r="I21" i="2"/>
  <c r="J21" i="2" s="1"/>
  <c r="G11" i="1"/>
  <c r="F12" i="1" s="1"/>
  <c r="H11" i="1"/>
  <c r="I11" i="1"/>
  <c r="J11" i="1" s="1"/>
  <c r="I22" i="2" l="1"/>
  <c r="J22" i="2" s="1"/>
  <c r="K22" i="2" s="1"/>
  <c r="L21" i="2"/>
  <c r="K21" i="2"/>
  <c r="G22" i="2"/>
  <c r="F23" i="2" s="1"/>
  <c r="H22" i="2"/>
  <c r="I12" i="1"/>
  <c r="J12" i="1" s="1"/>
  <c r="L12" i="1" s="1"/>
  <c r="K11" i="1"/>
  <c r="L11" i="1"/>
  <c r="G12" i="1"/>
  <c r="F13" i="1" s="1"/>
  <c r="H12" i="1"/>
  <c r="L22" i="2" l="1"/>
  <c r="H23" i="2"/>
  <c r="G23" i="2"/>
  <c r="F24" i="2" s="1"/>
  <c r="I23" i="2"/>
  <c r="J23" i="2" s="1"/>
  <c r="K12" i="1"/>
  <c r="G13" i="1"/>
  <c r="I14" i="1" s="1"/>
  <c r="J14" i="1" s="1"/>
  <c r="H13" i="1"/>
  <c r="I13" i="1"/>
  <c r="J13" i="1" s="1"/>
  <c r="G24" i="2" l="1"/>
  <c r="F25" i="2" s="1"/>
  <c r="H24" i="2"/>
  <c r="L23" i="2"/>
  <c r="K23" i="2"/>
  <c r="I24" i="2"/>
  <c r="J24" i="2" s="1"/>
  <c r="K13" i="1"/>
  <c r="L13" i="1"/>
  <c r="K14" i="1"/>
  <c r="L14" i="1"/>
  <c r="F14" i="1"/>
  <c r="I25" i="2" l="1"/>
  <c r="J25" i="2" s="1"/>
  <c r="K25" i="2" s="1"/>
  <c r="H25" i="2"/>
  <c r="G25" i="2"/>
  <c r="I26" i="2" s="1"/>
  <c r="J26" i="2" s="1"/>
  <c r="L24" i="2"/>
  <c r="K24" i="2"/>
  <c r="G14" i="1"/>
  <c r="I15" i="1" s="1"/>
  <c r="J15" i="1" s="1"/>
  <c r="H14" i="1"/>
  <c r="F15" i="1"/>
  <c r="L25" i="2" l="1"/>
  <c r="K26" i="2"/>
  <c r="L26" i="2"/>
  <c r="F26" i="2"/>
  <c r="L15" i="1"/>
  <c r="K15" i="1"/>
  <c r="G15" i="1"/>
  <c r="I16" i="1" s="1"/>
  <c r="J16" i="1" s="1"/>
  <c r="H15" i="1"/>
  <c r="H26" i="2" l="1"/>
  <c r="G26" i="2"/>
  <c r="F27" i="2" s="1"/>
  <c r="L16" i="1"/>
  <c r="K16" i="1"/>
  <c r="F16" i="1"/>
  <c r="I27" i="2" l="1"/>
  <c r="J27" i="2" s="1"/>
  <c r="L27" i="2" s="1"/>
  <c r="H27" i="2"/>
  <c r="G27" i="2"/>
  <c r="F28" i="2" s="1"/>
  <c r="H16" i="1"/>
  <c r="G16" i="1"/>
  <c r="F17" i="1" s="1"/>
  <c r="K27" i="2" l="1"/>
  <c r="H28" i="2"/>
  <c r="G28" i="2"/>
  <c r="F29" i="2" s="1"/>
  <c r="I28" i="2"/>
  <c r="J28" i="2" s="1"/>
  <c r="I17" i="1"/>
  <c r="J17" i="1" s="1"/>
  <c r="G17" i="1"/>
  <c r="H17" i="1"/>
  <c r="I29" i="2" l="1"/>
  <c r="J29" i="2" s="1"/>
  <c r="L29" i="2" s="1"/>
  <c r="K28" i="2"/>
  <c r="L28" i="2"/>
  <c r="G29" i="2"/>
  <c r="F30" i="2" s="1"/>
  <c r="H29" i="2"/>
  <c r="I21" i="1"/>
  <c r="I20" i="1"/>
  <c r="L17" i="1"/>
  <c r="L22" i="1" s="1"/>
  <c r="L23" i="1" s="1"/>
  <c r="K17" i="1"/>
  <c r="K22" i="1" s="1"/>
  <c r="K23" i="1" s="1"/>
  <c r="K29" i="2" l="1"/>
  <c r="I30" i="2"/>
  <c r="J30" i="2" s="1"/>
  <c r="L30" i="2" s="1"/>
  <c r="H30" i="2"/>
  <c r="G30" i="2"/>
  <c r="F31" i="2" s="1"/>
  <c r="I31" i="2" l="1"/>
  <c r="J31" i="2" s="1"/>
  <c r="K31" i="2" s="1"/>
  <c r="K30" i="2"/>
  <c r="G31" i="2"/>
  <c r="F32" i="2" s="1"/>
  <c r="H31" i="2"/>
  <c r="L31" i="2" l="1"/>
  <c r="I32" i="2"/>
  <c r="J32" i="2" s="1"/>
  <c r="K32" i="2" s="1"/>
  <c r="G32" i="2"/>
  <c r="F33" i="2" s="1"/>
  <c r="H32" i="2"/>
  <c r="L32" i="2" l="1"/>
  <c r="I33" i="2"/>
  <c r="J33" i="2" s="1"/>
  <c r="K33" i="2" s="1"/>
  <c r="H33" i="2"/>
  <c r="G33" i="2"/>
  <c r="F34" i="2" s="1"/>
  <c r="L33" i="2" l="1"/>
  <c r="I34" i="2"/>
  <c r="J34" i="2" s="1"/>
  <c r="L34" i="2" s="1"/>
  <c r="G34" i="2"/>
  <c r="F35" i="2" s="1"/>
  <c r="H34" i="2"/>
  <c r="K34" i="2" l="1"/>
  <c r="I35" i="2"/>
  <c r="J35" i="2" s="1"/>
  <c r="L35" i="2" s="1"/>
  <c r="G35" i="2"/>
  <c r="F36" i="2" s="1"/>
  <c r="H35" i="2"/>
  <c r="I36" i="2" l="1"/>
  <c r="J36" i="2" s="1"/>
  <c r="K36" i="2" s="1"/>
  <c r="K35" i="2"/>
  <c r="G36" i="2"/>
  <c r="F37" i="2" s="1"/>
  <c r="H36" i="2"/>
  <c r="L36" i="2" l="1"/>
  <c r="I37" i="2"/>
  <c r="J37" i="2" s="1"/>
  <c r="L37" i="2" s="1"/>
  <c r="G37" i="2"/>
  <c r="F38" i="2" s="1"/>
  <c r="H37" i="2"/>
  <c r="K37" i="2" l="1"/>
  <c r="I38" i="2"/>
  <c r="J38" i="2" s="1"/>
  <c r="K38" i="2" s="1"/>
  <c r="G38" i="2"/>
  <c r="F39" i="2" s="1"/>
  <c r="H38" i="2"/>
  <c r="L38" i="2" l="1"/>
  <c r="G39" i="2"/>
  <c r="F40" i="2" s="1"/>
  <c r="H39" i="2"/>
  <c r="I39" i="2"/>
  <c r="J39" i="2" s="1"/>
  <c r="I40" i="2" l="1"/>
  <c r="J40" i="2" s="1"/>
  <c r="L40" i="2" s="1"/>
  <c r="L39" i="2"/>
  <c r="K39" i="2"/>
  <c r="G40" i="2"/>
  <c r="F41" i="2" s="1"/>
  <c r="H40" i="2"/>
  <c r="K40" i="2" l="1"/>
  <c r="G41" i="2"/>
  <c r="F42" i="2" s="1"/>
  <c r="H41" i="2"/>
  <c r="I41" i="2"/>
  <c r="J41" i="2" s="1"/>
  <c r="I42" i="2" l="1"/>
  <c r="J42" i="2" s="1"/>
  <c r="K42" i="2" s="1"/>
  <c r="L41" i="2"/>
  <c r="K41" i="2"/>
  <c r="G42" i="2"/>
  <c r="F43" i="2" s="1"/>
  <c r="H42" i="2"/>
  <c r="I43" i="2" l="1"/>
  <c r="J43" i="2" s="1"/>
  <c r="L43" i="2" s="1"/>
  <c r="L42" i="2"/>
  <c r="K43" i="2"/>
  <c r="G43" i="2"/>
  <c r="F44" i="2" s="1"/>
  <c r="H43" i="2"/>
  <c r="I44" i="2" l="1"/>
  <c r="J44" i="2" s="1"/>
  <c r="K44" i="2" s="1"/>
  <c r="H44" i="2"/>
  <c r="G44" i="2"/>
  <c r="F45" i="2" s="1"/>
  <c r="L44" i="2" l="1"/>
  <c r="I45" i="2"/>
  <c r="J45" i="2" s="1"/>
  <c r="G45" i="2"/>
  <c r="I46" i="2" s="1"/>
  <c r="J46" i="2" s="1"/>
  <c r="H45" i="2"/>
  <c r="F46" i="2" l="1"/>
  <c r="H46" i="2" s="1"/>
  <c r="L46" i="2"/>
  <c r="K46" i="2"/>
  <c r="K45" i="2"/>
  <c r="L45" i="2"/>
  <c r="G46" i="2" l="1"/>
  <c r="F47" i="2" s="1"/>
  <c r="G47" i="2" s="1"/>
  <c r="F48" i="2" s="1"/>
  <c r="H47" i="2" l="1"/>
  <c r="I47" i="2"/>
  <c r="J47" i="2" s="1"/>
  <c r="K47" i="2" s="1"/>
  <c r="I48" i="2"/>
  <c r="J48" i="2" s="1"/>
  <c r="L48" i="2" s="1"/>
  <c r="H48" i="2"/>
  <c r="G48" i="2"/>
  <c r="F49" i="2" s="1"/>
  <c r="L47" i="2" l="1"/>
  <c r="K48" i="2"/>
  <c r="G49" i="2"/>
  <c r="F50" i="2" s="1"/>
  <c r="H49" i="2"/>
  <c r="I49" i="2"/>
  <c r="J49" i="2" s="1"/>
  <c r="I50" i="2" l="1"/>
  <c r="J50" i="2" s="1"/>
  <c r="K50" i="2" s="1"/>
  <c r="K49" i="2"/>
  <c r="L49" i="2"/>
  <c r="H50" i="2"/>
  <c r="G50" i="2"/>
  <c r="F51" i="2" s="1"/>
  <c r="L50" i="2" l="1"/>
  <c r="G51" i="2"/>
  <c r="F52" i="2" s="1"/>
  <c r="H51" i="2"/>
  <c r="I51" i="2"/>
  <c r="J51" i="2" s="1"/>
  <c r="I52" i="2" l="1"/>
  <c r="J52" i="2" s="1"/>
  <c r="L52" i="2" s="1"/>
  <c r="L51" i="2"/>
  <c r="K51" i="2"/>
  <c r="H52" i="2"/>
  <c r="G52" i="2"/>
  <c r="F53" i="2" s="1"/>
  <c r="K52" i="2" l="1"/>
  <c r="I53" i="2"/>
  <c r="J53" i="2" s="1"/>
  <c r="G53" i="2"/>
  <c r="F54" i="2" s="1"/>
  <c r="H53" i="2"/>
  <c r="I54" i="2" l="1"/>
  <c r="J54" i="2" s="1"/>
  <c r="L54" i="2" s="1"/>
  <c r="G54" i="2"/>
  <c r="F55" i="2" s="1"/>
  <c r="H54" i="2"/>
  <c r="K53" i="2"/>
  <c r="L53" i="2"/>
  <c r="K54" i="2" l="1"/>
  <c r="I55" i="2"/>
  <c r="J55" i="2" s="1"/>
  <c r="L55" i="2" s="1"/>
  <c r="G55" i="2"/>
  <c r="F56" i="2" s="1"/>
  <c r="H55" i="2"/>
  <c r="I56" i="2" l="1"/>
  <c r="J56" i="2" s="1"/>
  <c r="L56" i="2" s="1"/>
  <c r="K55" i="2"/>
  <c r="H56" i="2"/>
  <c r="G56" i="2"/>
  <c r="F57" i="2" s="1"/>
  <c r="I57" i="2"/>
  <c r="J57" i="2" s="1"/>
  <c r="K56" i="2" l="1"/>
  <c r="K57" i="2"/>
  <c r="L57" i="2"/>
  <c r="G57" i="2"/>
  <c r="F58" i="2" s="1"/>
  <c r="H57" i="2"/>
  <c r="I58" i="2" l="1"/>
  <c r="J58" i="2" s="1"/>
  <c r="K58" i="2" s="1"/>
  <c r="H58" i="2"/>
  <c r="G58" i="2"/>
  <c r="F59" i="2" s="1"/>
  <c r="L58" i="2" l="1"/>
  <c r="G59" i="2"/>
  <c r="F60" i="2" s="1"/>
  <c r="H59" i="2"/>
  <c r="I59" i="2"/>
  <c r="J59" i="2" s="1"/>
  <c r="I60" i="2" l="1"/>
  <c r="J60" i="2" s="1"/>
  <c r="L60" i="2" s="1"/>
  <c r="L59" i="2"/>
  <c r="K59" i="2"/>
  <c r="H60" i="2"/>
  <c r="G60" i="2"/>
  <c r="F61" i="2" s="1"/>
  <c r="K60" i="2" l="1"/>
  <c r="H61" i="2"/>
  <c r="G61" i="2"/>
  <c r="I70" i="2" s="1"/>
  <c r="I61" i="2"/>
  <c r="J61" i="2" s="1"/>
  <c r="I65" i="2" l="1"/>
  <c r="I62" i="2"/>
  <c r="I68" i="2"/>
  <c r="I71" i="2"/>
  <c r="I66" i="2"/>
  <c r="I72" i="2"/>
  <c r="L61" i="2"/>
  <c r="L74" i="2" s="1"/>
  <c r="L75" i="2" s="1"/>
  <c r="K61" i="2"/>
  <c r="K74" i="2" s="1"/>
  <c r="K75" i="2" s="1"/>
  <c r="I67" i="2"/>
  <c r="I69" i="2"/>
  <c r="I64" i="2"/>
  <c r="I73" i="2"/>
  <c r="I63" i="2"/>
</calcChain>
</file>

<file path=xl/sharedStrings.xml><?xml version="1.0" encoding="utf-8"?>
<sst xmlns="http://schemas.openxmlformats.org/spreadsheetml/2006/main" count="49" uniqueCount="18">
  <si>
    <t>Year</t>
  </si>
  <si>
    <t>Quarter</t>
  </si>
  <si>
    <t>Employment</t>
  </si>
  <si>
    <t>Period</t>
  </si>
  <si>
    <t>At</t>
  </si>
  <si>
    <t>Tt</t>
  </si>
  <si>
    <t>St</t>
  </si>
  <si>
    <t>Forecast</t>
  </si>
  <si>
    <t>Alpha</t>
  </si>
  <si>
    <t>Beta</t>
  </si>
  <si>
    <t>Gamma</t>
  </si>
  <si>
    <t>MSE</t>
  </si>
  <si>
    <t>MAPE</t>
  </si>
  <si>
    <t>e</t>
  </si>
  <si>
    <t>Periode</t>
  </si>
  <si>
    <t xml:space="preserve"> </t>
  </si>
  <si>
    <t>TOTAL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</si>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</sst>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  <xf numFmtId="2" fontId="0" fillId="0" borderId="0" xfId="0" applyNumberFormat="1"/>
    <xf numFmtId="0" fontId="0" fillId="4" borderId="0" xfId="0" applyFill="1" applyAlignment="1">
      <alignment vertical="center"/>
    </xf>
    <xf numFmtId="2" fontId="0" fillId="2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591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E7C566-3AF4-ACF9-0A60-2EDE79314538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E7C566-3AF4-ACF9-0A60-2EDE79314538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𝐿+𝑡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276225</xdr:colOff>
      <xdr:row>21</xdr:row>
      <xdr:rowOff>12700</xdr:rowOff>
    </xdr:from>
    <xdr:ext cx="1217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F9701B-0AB1-28BD-E63D-D773FDAF0E6E}"/>
                </a:ext>
              </a:extLst>
            </xdr:cNvPr>
            <xdr:cNvSpPr txBox="1"/>
          </xdr:nvSpPr>
          <xdr:spPr>
            <a:xfrm>
              <a:off x="5953125" y="3879850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F9701B-0AB1-28BD-E63D-D773FDAF0E6E}"/>
                </a:ext>
              </a:extLst>
            </xdr:cNvPr>
            <xdr:cNvSpPr txBox="1"/>
          </xdr:nvSpPr>
          <xdr:spPr>
            <a:xfrm>
              <a:off x="5953125" y="3879850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0</xdr:row>
      <xdr:rowOff>0</xdr:rowOff>
    </xdr:from>
    <xdr:ext cx="113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08D71A-601D-7DE5-7244-22CE92E7C92F}"/>
                </a:ext>
              </a:extLst>
            </xdr:cNvPr>
            <xdr:cNvSpPr txBox="1"/>
          </xdr:nvSpPr>
          <xdr:spPr>
            <a:xfrm>
              <a:off x="9559925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08D71A-601D-7DE5-7244-22CE92E7C92F}"/>
                </a:ext>
              </a:extLst>
            </xdr:cNvPr>
            <xdr:cNvSpPr txBox="1"/>
          </xdr:nvSpPr>
          <xdr:spPr>
            <a:xfrm>
              <a:off x="9559925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1</xdr:row>
      <xdr:rowOff>3175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E25271-C088-6423-C0A9-D6EC0FB3899F}"/>
                </a:ext>
              </a:extLst>
            </xdr:cNvPr>
            <xdr:cNvSpPr txBox="1"/>
          </xdr:nvSpPr>
          <xdr:spPr>
            <a:xfrm>
              <a:off x="9559925" y="1873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E25271-C088-6423-C0A9-D6EC0FB3899F}"/>
                </a:ext>
              </a:extLst>
            </xdr:cNvPr>
            <xdr:cNvSpPr txBox="1"/>
          </xdr:nvSpPr>
          <xdr:spPr>
            <a:xfrm>
              <a:off x="9559925" y="1873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𝛽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219075</xdr:colOff>
      <xdr:row>1</xdr:row>
      <xdr:rowOff>155575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338A83-7673-9849-8BD0-5FCB038A5048}"/>
                </a:ext>
              </a:extLst>
            </xdr:cNvPr>
            <xdr:cNvSpPr txBox="1"/>
          </xdr:nvSpPr>
          <xdr:spPr>
            <a:xfrm>
              <a:off x="9553575" y="3397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338A83-7673-9849-8BD0-5FCB038A5048}"/>
                </a:ext>
              </a:extLst>
            </xdr:cNvPr>
            <xdr:cNvSpPr txBox="1"/>
          </xdr:nvSpPr>
          <xdr:spPr>
            <a:xfrm>
              <a:off x="9553575" y="3397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591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B1505D-E2F2-408E-93F0-F84CD137CAF2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B1505D-E2F2-408E-93F0-F84CD137CAF2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𝐿+𝑡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5BA5E-81F3-4376-8252-D3B4E67473B4}"/>
            </a:ext>
          </a:extLst>
        </xdr:cNvPr>
        <xdr:cNvSpPr txBox="1"/>
      </xdr:nvSpPr>
      <xdr:spPr>
        <a:xfrm>
          <a:off x="94710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269875</xdr:colOff>
      <xdr:row>73</xdr:row>
      <xdr:rowOff>15875</xdr:rowOff>
    </xdr:from>
    <xdr:ext cx="1217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E49491-5836-B92E-521A-22F2E212373F}"/>
                </a:ext>
              </a:extLst>
            </xdr:cNvPr>
            <xdr:cNvSpPr txBox="1"/>
          </xdr:nvSpPr>
          <xdr:spPr>
            <a:xfrm>
              <a:off x="5857875" y="13458825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E49491-5836-B92E-521A-22F2E212373F}"/>
                </a:ext>
              </a:extLst>
            </xdr:cNvPr>
            <xdr:cNvSpPr txBox="1"/>
          </xdr:nvSpPr>
          <xdr:spPr>
            <a:xfrm>
              <a:off x="5857875" y="13458825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𝛴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0</xdr:row>
      <xdr:rowOff>0</xdr:rowOff>
    </xdr:from>
    <xdr:ext cx="59105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E667B3-C78F-4472-84D3-E6EF706B8FA3}"/>
                </a:ext>
              </a:extLst>
            </xdr:cNvPr>
            <xdr:cNvSpPr txBox="1"/>
          </xdr:nvSpPr>
          <xdr:spPr>
            <a:xfrm>
              <a:off x="2476500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E667B3-C78F-4472-84D3-E6EF706B8FA3}"/>
                </a:ext>
              </a:extLst>
            </xdr:cNvPr>
            <xdr:cNvSpPr txBox="1"/>
          </xdr:nvSpPr>
          <xdr:spPr>
            <a:xfrm>
              <a:off x="2476500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𝐿+𝑡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𝑦_𝑡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ugas\Forecating\Hotwinter\perhitungan%20manual.csv" TargetMode="External"/><Relationship Id="rId1" Type="http://schemas.openxmlformats.org/officeDocument/2006/relationships/externalLinkPath" Target="perhitungan%20manu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pengunjung"/>
      <sheetName val="perhitungan manual"/>
    </sheetNames>
    <sheetDataSet>
      <sheetData sheetId="0" refreshError="1"/>
      <sheetData sheetId="1" refreshError="1">
        <row r="13">
          <cell r="G13">
            <v>-39.730201388888887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E2" sqref="E2"/>
    </sheetView>
  </sheetViews>
  <sheetFormatPr defaultRowHeight="14.4" x14ac:dyDescent="0.3"/>
  <cols>
    <col min="3" max="3" width="1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6" t="s">
        <v>13</v>
      </c>
      <c r="K1" s="6" t="s">
        <v>11</v>
      </c>
      <c r="L1" s="6" t="s">
        <v>12</v>
      </c>
      <c r="M1" s="6"/>
      <c r="N1" s="3" t="s">
        <v>8</v>
      </c>
      <c r="O1">
        <v>0.01</v>
      </c>
    </row>
    <row r="2" spans="1:15" x14ac:dyDescent="0.3">
      <c r="A2">
        <v>1985</v>
      </c>
      <c r="B2">
        <v>1</v>
      </c>
      <c r="C2">
        <v>416</v>
      </c>
      <c r="D2">
        <v>1</v>
      </c>
      <c r="E2" s="7">
        <f>C6-C2</f>
        <v>29.899999999999977</v>
      </c>
      <c r="H2" s="8">
        <f>C2-F$5</f>
        <v>-31.599999999999966</v>
      </c>
      <c r="N2" s="4" t="s">
        <v>9</v>
      </c>
      <c r="O2">
        <v>0.02</v>
      </c>
    </row>
    <row r="3" spans="1:15" x14ac:dyDescent="0.3">
      <c r="A3">
        <v>1985</v>
      </c>
      <c r="B3">
        <v>2</v>
      </c>
      <c r="C3">
        <v>446.8</v>
      </c>
      <c r="D3">
        <v>2</v>
      </c>
      <c r="E3" s="7">
        <f>C7-C3</f>
        <v>24.5</v>
      </c>
      <c r="H3" s="8">
        <f>C3-F$5</f>
        <v>-0.79999999999995453</v>
      </c>
      <c r="N3" s="4" t="s">
        <v>10</v>
      </c>
      <c r="O3">
        <v>0.05</v>
      </c>
    </row>
    <row r="4" spans="1:15" x14ac:dyDescent="0.3">
      <c r="A4">
        <v>1985</v>
      </c>
      <c r="B4">
        <v>3</v>
      </c>
      <c r="C4">
        <v>461.9</v>
      </c>
      <c r="D4">
        <v>3</v>
      </c>
      <c r="E4" s="7">
        <f>C8-C4</f>
        <v>24.700000000000045</v>
      </c>
      <c r="H4" s="8">
        <f>C4-F$5</f>
        <v>14.300000000000011</v>
      </c>
    </row>
    <row r="5" spans="1:15" x14ac:dyDescent="0.3">
      <c r="A5">
        <v>1985</v>
      </c>
      <c r="B5">
        <v>4</v>
      </c>
      <c r="C5">
        <v>465.7</v>
      </c>
      <c r="D5">
        <v>4</v>
      </c>
      <c r="E5" s="7">
        <f>C9-C5</f>
        <v>18.5</v>
      </c>
      <c r="F5" s="9">
        <f>1/4*(C2+C3+C4+C5)</f>
        <v>447.59999999999997</v>
      </c>
      <c r="G5" s="10">
        <f>SUM(E2:E5)/4^2</f>
        <v>6.1000000000000014</v>
      </c>
      <c r="H5" s="8">
        <f>C5-F$5</f>
        <v>18.100000000000023</v>
      </c>
    </row>
    <row r="6" spans="1:15" x14ac:dyDescent="0.3">
      <c r="A6">
        <v>1986</v>
      </c>
      <c r="B6">
        <v>1</v>
      </c>
      <c r="C6">
        <v>445.9</v>
      </c>
      <c r="D6">
        <v>5</v>
      </c>
      <c r="F6" s="5">
        <f>O$1*(C6-H2)+(1-O$1)*(F5+G5)</f>
        <v>453.93799999999999</v>
      </c>
      <c r="G6">
        <f>O$2*(F6-F5)+(1-O$2)*G5</f>
        <v>6.1047600000000024</v>
      </c>
      <c r="H6" s="5">
        <f>O$3*(C6-F6)+(1-O$3)*H2</f>
        <v>-30.421899999999969</v>
      </c>
      <c r="I6" s="10">
        <f>F5+G5*1+H2</f>
        <v>422.1</v>
      </c>
      <c r="J6" s="12">
        <f>C6-I6</f>
        <v>23.799999999999955</v>
      </c>
      <c r="K6">
        <f>J6^2</f>
        <v>566.43999999999778</v>
      </c>
      <c r="L6">
        <f>ABS(J6-C5)</f>
        <v>441.90000000000003</v>
      </c>
    </row>
    <row r="7" spans="1:15" x14ac:dyDescent="0.3">
      <c r="A7">
        <v>1986</v>
      </c>
      <c r="B7">
        <v>2</v>
      </c>
      <c r="C7">
        <v>471.3</v>
      </c>
      <c r="D7">
        <v>6</v>
      </c>
      <c r="F7" s="5">
        <f>O$1*(C7-H3)+(1-O$1)*(F6+G6)</f>
        <v>460.1633324</v>
      </c>
      <c r="G7">
        <f>O$2*(F7-F6)+(1-O$2)*G6</f>
        <v>6.1071714480000026</v>
      </c>
      <c r="H7" s="5">
        <f>O$3*(C7-F7)+(1-O$3)*H3</f>
        <v>-0.20316661999995622</v>
      </c>
      <c r="I7">
        <f>F6+G6*1+H3</f>
        <v>459.24276000000003</v>
      </c>
      <c r="J7" s="12">
        <f t="shared" ref="J7:J17" si="0">C7-I7</f>
        <v>12.057239999999979</v>
      </c>
      <c r="K7">
        <f t="shared" ref="K7:K17" si="1">J7^2</f>
        <v>145.3770364175995</v>
      </c>
      <c r="L7">
        <f t="shared" ref="L7:L17" si="2">ABS(J7-C6)</f>
        <v>433.84276</v>
      </c>
    </row>
    <row r="8" spans="1:15" x14ac:dyDescent="0.3">
      <c r="A8">
        <v>1986</v>
      </c>
      <c r="B8">
        <v>3</v>
      </c>
      <c r="C8">
        <v>486.6</v>
      </c>
      <c r="D8">
        <v>7</v>
      </c>
      <c r="F8" s="5">
        <f>O$1*(C8-H4)+(1-O$1)*(F7+G7)</f>
        <v>466.33079880951999</v>
      </c>
      <c r="G8">
        <f t="shared" ref="G8:G17" si="3">O$2*(F8-F7)+(1-O$2)*G7</f>
        <v>6.1083773472304017</v>
      </c>
      <c r="H8" s="5">
        <f>O$3*(C8-F8)+(1-O$3)*H4</f>
        <v>14.598460059524012</v>
      </c>
      <c r="I8">
        <f t="shared" ref="I8:I17" si="4">F7+G7*1+H4</f>
        <v>480.57050384799999</v>
      </c>
      <c r="J8" s="12">
        <f t="shared" si="0"/>
        <v>6.0294961520000356</v>
      </c>
      <c r="K8">
        <f t="shared" si="1"/>
        <v>36.354823846983237</v>
      </c>
      <c r="L8">
        <f t="shared" si="2"/>
        <v>465.27050384799998</v>
      </c>
    </row>
    <row r="9" spans="1:15" x14ac:dyDescent="0.3">
      <c r="A9">
        <v>1986</v>
      </c>
      <c r="B9">
        <v>4</v>
      </c>
      <c r="C9">
        <v>484.2</v>
      </c>
      <c r="D9">
        <v>8</v>
      </c>
      <c r="F9" s="5">
        <f t="shared" ref="F9:F17" si="5">O$1*(C9-H5)+(1-O$1)*(F8+G8)</f>
        <v>472.37578439518285</v>
      </c>
      <c r="G9">
        <f t="shared" si="3"/>
        <v>6.1071095119990506</v>
      </c>
      <c r="H9" s="5">
        <f>O$3*(C9-F9)+(1-O$3)*H5</f>
        <v>17.786210780240879</v>
      </c>
      <c r="I9">
        <f t="shared" si="4"/>
        <v>490.53917615675039</v>
      </c>
      <c r="J9" s="12">
        <f t="shared" si="0"/>
        <v>-6.3391761567503977</v>
      </c>
      <c r="K9">
        <f t="shared" si="1"/>
        <v>40.185154346312743</v>
      </c>
      <c r="L9">
        <f t="shared" si="2"/>
        <v>492.93917615675042</v>
      </c>
    </row>
    <row r="10" spans="1:15" x14ac:dyDescent="0.3">
      <c r="A10">
        <v>1987</v>
      </c>
      <c r="B10">
        <v>1</v>
      </c>
      <c r="C10">
        <v>449.2</v>
      </c>
      <c r="D10">
        <v>9</v>
      </c>
      <c r="F10" s="5">
        <f t="shared" si="5"/>
        <v>478.4942839681101</v>
      </c>
      <c r="G10">
        <f t="shared" si="3"/>
        <v>6.1073373132176139</v>
      </c>
      <c r="H10" s="5">
        <f>O$3*(C10-F10)+(1-O$3)*H6</f>
        <v>-30.365519198405476</v>
      </c>
      <c r="I10">
        <f t="shared" si="4"/>
        <v>448.06099390718191</v>
      </c>
      <c r="J10" s="12">
        <f t="shared" si="0"/>
        <v>1.1390060928180787</v>
      </c>
      <c r="K10">
        <f t="shared" si="1"/>
        <v>1.2973348794767059</v>
      </c>
      <c r="L10">
        <f t="shared" si="2"/>
        <v>483.06099390718191</v>
      </c>
    </row>
    <row r="11" spans="1:15" x14ac:dyDescent="0.3">
      <c r="A11">
        <v>1987</v>
      </c>
      <c r="B11">
        <v>2</v>
      </c>
      <c r="C11">
        <v>483.2</v>
      </c>
      <c r="D11">
        <v>10</v>
      </c>
      <c r="F11" s="5">
        <f t="shared" si="5"/>
        <v>484.58963673471447</v>
      </c>
      <c r="G11">
        <f t="shared" si="3"/>
        <v>6.107097622285349</v>
      </c>
      <c r="H11" s="5">
        <f t="shared" ref="H11:H17" si="6">O$3*(C11-F11)+(1-O$3)*H7</f>
        <v>-0.2624901257356827</v>
      </c>
      <c r="I11">
        <f t="shared" si="4"/>
        <v>484.39845466132778</v>
      </c>
      <c r="J11" s="12">
        <f t="shared" si="0"/>
        <v>-1.1984546613277871</v>
      </c>
      <c r="K11">
        <f t="shared" si="1"/>
        <v>1.4362935752583008</v>
      </c>
      <c r="L11">
        <f t="shared" si="2"/>
        <v>450.39845466132778</v>
      </c>
    </row>
    <row r="12" spans="1:15" x14ac:dyDescent="0.3">
      <c r="A12">
        <v>1987</v>
      </c>
      <c r="B12">
        <v>3</v>
      </c>
      <c r="C12">
        <v>489.6</v>
      </c>
      <c r="D12">
        <v>11</v>
      </c>
      <c r="F12" s="5">
        <f t="shared" si="5"/>
        <v>490.5397824128346</v>
      </c>
      <c r="G12">
        <f t="shared" si="3"/>
        <v>6.1039585834020444</v>
      </c>
      <c r="H12" s="5">
        <f t="shared" si="6"/>
        <v>13.82154793590608</v>
      </c>
      <c r="I12">
        <f t="shared" si="4"/>
        <v>505.29519441652383</v>
      </c>
      <c r="J12" s="12">
        <f t="shared" si="0"/>
        <v>-15.695194416523805</v>
      </c>
      <c r="K12">
        <f t="shared" si="1"/>
        <v>246.33912777248003</v>
      </c>
      <c r="L12">
        <f t="shared" si="2"/>
        <v>498.89519441652379</v>
      </c>
    </row>
    <row r="13" spans="1:15" x14ac:dyDescent="0.3">
      <c r="A13">
        <v>1987</v>
      </c>
      <c r="B13">
        <v>4</v>
      </c>
      <c r="C13">
        <v>484.3</v>
      </c>
      <c r="D13">
        <v>12</v>
      </c>
      <c r="F13" s="5">
        <f t="shared" si="5"/>
        <v>496.34244147847187</v>
      </c>
      <c r="G13">
        <f t="shared" si="3"/>
        <v>6.0979325930467487</v>
      </c>
      <c r="H13" s="5">
        <f t="shared" si="6"/>
        <v>16.294778167305243</v>
      </c>
      <c r="I13">
        <f t="shared" si="4"/>
        <v>514.42995177647754</v>
      </c>
      <c r="J13" s="12">
        <f t="shared" si="0"/>
        <v>-30.129951776477526</v>
      </c>
      <c r="K13">
        <f t="shared" si="1"/>
        <v>907.81399405286118</v>
      </c>
      <c r="L13">
        <f t="shared" si="2"/>
        <v>519.72995177647749</v>
      </c>
    </row>
    <row r="14" spans="1:15" x14ac:dyDescent="0.3">
      <c r="A14">
        <v>1988</v>
      </c>
      <c r="B14">
        <v>1</v>
      </c>
      <c r="C14">
        <v>476.5</v>
      </c>
      <c r="D14">
        <v>13</v>
      </c>
      <c r="F14" s="5">
        <f t="shared" si="5"/>
        <v>502.4846255227875</v>
      </c>
      <c r="G14">
        <f t="shared" si="3"/>
        <v>6.0988176220721257</v>
      </c>
      <c r="H14" s="5">
        <f t="shared" si="6"/>
        <v>-30.146474514624575</v>
      </c>
      <c r="I14">
        <f t="shared" si="4"/>
        <v>472.07485487311311</v>
      </c>
      <c r="J14" s="12">
        <f t="shared" si="0"/>
        <v>4.4251451268868891</v>
      </c>
      <c r="K14">
        <f t="shared" si="1"/>
        <v>19.581909394010783</v>
      </c>
      <c r="L14">
        <f t="shared" si="2"/>
        <v>479.87485487311312</v>
      </c>
    </row>
    <row r="15" spans="1:15" x14ac:dyDescent="0.3">
      <c r="A15">
        <v>1988</v>
      </c>
      <c r="B15">
        <v>2</v>
      </c>
      <c r="C15">
        <v>507</v>
      </c>
      <c r="D15">
        <v>14</v>
      </c>
      <c r="F15" s="5">
        <f t="shared" si="5"/>
        <v>508.57023361466844</v>
      </c>
      <c r="G15">
        <f t="shared" si="3"/>
        <v>6.0985534314683019</v>
      </c>
      <c r="H15" s="5">
        <f t="shared" si="6"/>
        <v>-0.32787730018232047</v>
      </c>
      <c r="I15">
        <f t="shared" si="4"/>
        <v>508.32095301912398</v>
      </c>
      <c r="J15" s="12">
        <f t="shared" si="0"/>
        <v>-1.3209530191239764</v>
      </c>
      <c r="K15">
        <f t="shared" si="1"/>
        <v>1.7449168787327485</v>
      </c>
      <c r="L15">
        <f t="shared" si="2"/>
        <v>477.82095301912398</v>
      </c>
    </row>
    <row r="16" spans="1:15" x14ac:dyDescent="0.3">
      <c r="A16">
        <v>1988</v>
      </c>
      <c r="B16">
        <v>3</v>
      </c>
      <c r="C16">
        <v>516.29999999999995</v>
      </c>
      <c r="D16">
        <v>15</v>
      </c>
      <c r="F16" s="5">
        <f t="shared" si="5"/>
        <v>514.54688369631629</v>
      </c>
      <c r="G16">
        <f t="shared" si="3"/>
        <v>6.096115364471892</v>
      </c>
      <c r="H16" s="5">
        <f t="shared" si="6"/>
        <v>13.218126354294959</v>
      </c>
      <c r="I16">
        <f t="shared" si="4"/>
        <v>528.49033498204278</v>
      </c>
      <c r="J16" s="12">
        <f t="shared" si="0"/>
        <v>-12.190334982042828</v>
      </c>
      <c r="K16">
        <f t="shared" si="1"/>
        <v>148.6042669744171</v>
      </c>
      <c r="L16">
        <f t="shared" si="2"/>
        <v>519.19033498204283</v>
      </c>
    </row>
    <row r="17" spans="1:12" x14ac:dyDescent="0.3">
      <c r="A17">
        <v>1988</v>
      </c>
      <c r="B17">
        <v>4</v>
      </c>
      <c r="C17">
        <v>510.8</v>
      </c>
      <c r="D17">
        <v>16</v>
      </c>
      <c r="F17" s="5">
        <f t="shared" si="5"/>
        <v>520.38162128850729</v>
      </c>
      <c r="G17">
        <f t="shared" si="3"/>
        <v>6.0908878090262739</v>
      </c>
      <c r="H17" s="5">
        <f t="shared" si="6"/>
        <v>15.000958194514617</v>
      </c>
      <c r="I17">
        <f t="shared" si="4"/>
        <v>536.93777722809341</v>
      </c>
      <c r="J17" s="12">
        <f t="shared" si="0"/>
        <v>-26.137777228093398</v>
      </c>
      <c r="K17">
        <f t="shared" si="1"/>
        <v>683.18339842543776</v>
      </c>
      <c r="L17">
        <f t="shared" si="2"/>
        <v>542.43777722809341</v>
      </c>
    </row>
    <row r="18" spans="1:12" x14ac:dyDescent="0.3">
      <c r="A18" s="11">
        <v>1989</v>
      </c>
      <c r="B18" s="11">
        <v>1</v>
      </c>
      <c r="C18" s="11"/>
      <c r="D18" s="11"/>
      <c r="E18" s="11"/>
      <c r="F18" s="11"/>
      <c r="G18" s="11"/>
      <c r="H18" s="11"/>
      <c r="I18" s="11">
        <f>F17+G17*1+H14</f>
        <v>496.32603458290902</v>
      </c>
      <c r="J18" s="12"/>
    </row>
    <row r="19" spans="1:12" x14ac:dyDescent="0.3">
      <c r="A19" s="11">
        <v>1989</v>
      </c>
      <c r="B19" s="11">
        <v>2</v>
      </c>
      <c r="C19" s="11"/>
      <c r="D19" s="11"/>
      <c r="E19" s="11"/>
      <c r="F19" s="11"/>
      <c r="G19" s="11"/>
      <c r="H19" s="11"/>
      <c r="I19" s="11">
        <f>F$17+G$17*2+H15</f>
        <v>532.23551960637758</v>
      </c>
      <c r="J19" s="12"/>
    </row>
    <row r="20" spans="1:12" x14ac:dyDescent="0.3">
      <c r="A20" s="11">
        <v>1989</v>
      </c>
      <c r="B20" s="11">
        <v>3</v>
      </c>
      <c r="C20" s="11"/>
      <c r="D20" s="11"/>
      <c r="E20" s="11"/>
      <c r="F20" s="11"/>
      <c r="G20" s="11"/>
      <c r="H20" s="11"/>
      <c r="I20" s="11">
        <f>F$17+G$17*3+H16</f>
        <v>551.87241106988108</v>
      </c>
      <c r="J20" s="12"/>
    </row>
    <row r="21" spans="1:12" x14ac:dyDescent="0.3">
      <c r="A21" s="11">
        <v>1989</v>
      </c>
      <c r="B21" s="11">
        <v>4</v>
      </c>
      <c r="C21" s="11"/>
      <c r="D21" s="11"/>
      <c r="E21" s="11"/>
      <c r="F21" s="11"/>
      <c r="G21" s="11"/>
      <c r="H21" s="11"/>
      <c r="I21" s="11">
        <f>F$17+G$17*4+H17</f>
        <v>559.746130719127</v>
      </c>
      <c r="J21" s="12"/>
    </row>
    <row r="22" spans="1:12" x14ac:dyDescent="0.3">
      <c r="J22" s="13"/>
      <c r="K22" s="13">
        <f>SUM(K6:K17)</f>
        <v>2798.3582565635679</v>
      </c>
      <c r="L22" s="13">
        <f>SUM(L6:L17)</f>
        <v>5805.3609548686345</v>
      </c>
    </row>
    <row r="23" spans="1:12" x14ac:dyDescent="0.3">
      <c r="K23" s="11">
        <f>K22/12</f>
        <v>233.19652138029733</v>
      </c>
      <c r="L23" s="11">
        <f>L22*100/12</f>
        <v>48378.007957238617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D23B-88EC-4136-B104-C46111A9DA75}">
  <dimension ref="A1:O76"/>
  <sheetViews>
    <sheetView tabSelected="1" topLeftCell="B1" workbookViewId="0">
      <selection activeCell="J6" sqref="J6"/>
    </sheetView>
  </sheetViews>
  <sheetFormatPr defaultRowHeight="14.4" x14ac:dyDescent="0.3"/>
  <cols>
    <col min="2" max="2" width="7.44140625" bestFit="1" customWidth="1"/>
    <col min="3" max="3" width="11.44140625" bestFit="1" customWidth="1"/>
    <col min="8" max="8" width="8.77734375"/>
    <col min="11" max="11" width="1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6" t="s">
        <v>13</v>
      </c>
      <c r="K1" s="6" t="s">
        <v>11</v>
      </c>
      <c r="L1" s="6" t="s">
        <v>12</v>
      </c>
      <c r="M1" s="6"/>
      <c r="N1" s="3" t="s">
        <v>8</v>
      </c>
      <c r="O1">
        <v>0.01</v>
      </c>
    </row>
    <row r="2" spans="1:15" x14ac:dyDescent="0.3">
      <c r="A2" s="14">
        <v>2000</v>
      </c>
      <c r="B2" s="14">
        <v>1</v>
      </c>
      <c r="C2" s="14">
        <v>107</v>
      </c>
      <c r="D2" s="14">
        <v>1</v>
      </c>
      <c r="E2" s="7">
        <f>C2-C14</f>
        <v>-58</v>
      </c>
      <c r="H2" s="7">
        <f>C2-F$13</f>
        <v>-56.75</v>
      </c>
      <c r="N2" s="4" t="s">
        <v>9</v>
      </c>
      <c r="O2">
        <v>0.02</v>
      </c>
    </row>
    <row r="3" spans="1:15" x14ac:dyDescent="0.3">
      <c r="A3" s="14"/>
      <c r="B3" s="14">
        <v>2</v>
      </c>
      <c r="C3" s="14">
        <v>114</v>
      </c>
      <c r="D3">
        <v>2</v>
      </c>
      <c r="E3" s="7">
        <f>C3-C15</f>
        <v>-65</v>
      </c>
      <c r="H3" s="7">
        <f>C3-F$13</f>
        <v>-49.75</v>
      </c>
      <c r="N3" s="4" t="s">
        <v>10</v>
      </c>
      <c r="O3">
        <v>0.05</v>
      </c>
    </row>
    <row r="4" spans="1:15" x14ac:dyDescent="0.3">
      <c r="A4" s="14"/>
      <c r="B4" s="14">
        <v>3</v>
      </c>
      <c r="C4" s="14">
        <v>127</v>
      </c>
      <c r="D4" s="14">
        <v>3</v>
      </c>
      <c r="E4" s="7">
        <f t="shared" ref="E4:E13" si="0">C4-C16</f>
        <v>-47</v>
      </c>
      <c r="H4" s="7">
        <f>C4-F$13</f>
        <v>-36.75</v>
      </c>
    </row>
    <row r="5" spans="1:15" x14ac:dyDescent="0.3">
      <c r="A5" s="14"/>
      <c r="B5" s="14">
        <v>4</v>
      </c>
      <c r="C5" s="14">
        <v>135</v>
      </c>
      <c r="D5">
        <v>4</v>
      </c>
      <c r="E5" s="7">
        <f t="shared" si="0"/>
        <v>-58</v>
      </c>
      <c r="H5" s="7">
        <f t="shared" ref="H5:H13" si="1">C5-F$13</f>
        <v>-28.75</v>
      </c>
    </row>
    <row r="6" spans="1:15" x14ac:dyDescent="0.3">
      <c r="A6" s="14"/>
      <c r="B6" s="14">
        <v>5</v>
      </c>
      <c r="C6" s="14">
        <v>147</v>
      </c>
      <c r="D6" s="14">
        <v>5</v>
      </c>
      <c r="E6" s="7">
        <f t="shared" si="0"/>
        <v>-57</v>
      </c>
      <c r="H6" s="7">
        <f t="shared" si="1"/>
        <v>-16.75</v>
      </c>
    </row>
    <row r="7" spans="1:15" x14ac:dyDescent="0.3">
      <c r="A7" s="14"/>
      <c r="B7" s="14">
        <v>6</v>
      </c>
      <c r="C7" s="14">
        <v>169</v>
      </c>
      <c r="D7">
        <v>6</v>
      </c>
      <c r="E7" s="7">
        <f t="shared" si="0"/>
        <v>-47</v>
      </c>
      <c r="H7" s="7">
        <f t="shared" si="1"/>
        <v>5.25</v>
      </c>
    </row>
    <row r="8" spans="1:15" x14ac:dyDescent="0.3">
      <c r="A8" s="14"/>
      <c r="B8" s="14">
        <v>7</v>
      </c>
      <c r="C8" s="14">
        <v>179</v>
      </c>
      <c r="D8" s="14">
        <v>7</v>
      </c>
      <c r="E8" s="7">
        <f t="shared" si="0"/>
        <v>-45</v>
      </c>
      <c r="H8" s="7">
        <f t="shared" si="1"/>
        <v>15.25</v>
      </c>
    </row>
    <row r="9" spans="1:15" x14ac:dyDescent="0.3">
      <c r="A9" s="14"/>
      <c r="B9" s="14">
        <v>8</v>
      </c>
      <c r="C9" s="14">
        <v>179</v>
      </c>
      <c r="D9">
        <v>8</v>
      </c>
      <c r="E9" s="7">
        <f t="shared" si="0"/>
        <v>-61</v>
      </c>
      <c r="H9" s="7">
        <f t="shared" si="1"/>
        <v>15.25</v>
      </c>
    </row>
    <row r="10" spans="1:15" x14ac:dyDescent="0.3">
      <c r="A10" s="14"/>
      <c r="B10" s="14">
        <v>9</v>
      </c>
      <c r="C10" s="14">
        <v>187</v>
      </c>
      <c r="D10" s="14">
        <v>9</v>
      </c>
      <c r="E10" s="7">
        <f t="shared" si="0"/>
        <v>-56</v>
      </c>
      <c r="H10" s="7">
        <f t="shared" si="1"/>
        <v>23.25</v>
      </c>
    </row>
    <row r="11" spans="1:15" x14ac:dyDescent="0.3">
      <c r="A11" s="14"/>
      <c r="B11" s="14">
        <v>10</v>
      </c>
      <c r="C11" s="14">
        <v>196</v>
      </c>
      <c r="D11">
        <v>10</v>
      </c>
      <c r="E11" s="7">
        <f t="shared" si="0"/>
        <v>-61</v>
      </c>
      <c r="H11" s="7">
        <f t="shared" si="1"/>
        <v>32.25</v>
      </c>
    </row>
    <row r="12" spans="1:15" x14ac:dyDescent="0.3">
      <c r="A12" s="14"/>
      <c r="B12" s="14">
        <v>11</v>
      </c>
      <c r="C12" s="14">
        <v>205</v>
      </c>
      <c r="D12" s="14">
        <v>11</v>
      </c>
      <c r="E12" s="7">
        <f t="shared" si="0"/>
        <v>-58</v>
      </c>
      <c r="H12" s="7">
        <f t="shared" si="1"/>
        <v>41.25</v>
      </c>
    </row>
    <row r="13" spans="1:15" x14ac:dyDescent="0.3">
      <c r="A13" s="14"/>
      <c r="B13" s="14">
        <v>12</v>
      </c>
      <c r="C13" s="14">
        <v>220</v>
      </c>
      <c r="D13">
        <v>12</v>
      </c>
      <c r="E13" s="7">
        <f t="shared" si="0"/>
        <v>-42</v>
      </c>
      <c r="F13" s="7">
        <f>1/12*SUM(C2:C13)</f>
        <v>163.75</v>
      </c>
      <c r="G13" s="17">
        <f>'[1]perhitungan manual'!$G$13</f>
        <v>-39.730201388888887</v>
      </c>
      <c r="H13" s="7">
        <f t="shared" si="1"/>
        <v>56.25</v>
      </c>
    </row>
    <row r="14" spans="1:15" x14ac:dyDescent="0.3">
      <c r="A14" s="14">
        <v>2001</v>
      </c>
      <c r="B14" s="14">
        <v>1</v>
      </c>
      <c r="C14" s="14">
        <v>165</v>
      </c>
      <c r="D14" s="14">
        <v>13</v>
      </c>
      <c r="F14" s="15">
        <f>O$1*(C14-H2)+(1-O$1)*(F13+G13)</f>
        <v>124.997100625</v>
      </c>
      <c r="G14" s="15">
        <f>O$2*(F14-F13)+(1-O$2)*G13</f>
        <v>-39.710655348611105</v>
      </c>
      <c r="H14" s="15">
        <f>O$3*(C14-F14)+(1-O$3)*H2</f>
        <v>-51.912355031249994</v>
      </c>
      <c r="I14" s="15">
        <f>F13+G13*1+H2</f>
        <v>67.269798611111113</v>
      </c>
      <c r="J14" s="15">
        <f>C14-I14</f>
        <v>97.730201388888887</v>
      </c>
      <c r="K14" s="15">
        <f>J14^2</f>
        <v>9551.1922635127794</v>
      </c>
      <c r="L14" s="15">
        <f>ABS(J14-C14)</f>
        <v>67.269798611111113</v>
      </c>
    </row>
    <row r="15" spans="1:15" x14ac:dyDescent="0.3">
      <c r="A15" s="14"/>
      <c r="B15" s="14">
        <v>2</v>
      </c>
      <c r="C15" s="14">
        <v>179</v>
      </c>
      <c r="D15">
        <v>14</v>
      </c>
      <c r="F15" s="15">
        <f>O$1*(C15-H3)+(1-O$1)*(F14+G14)</f>
        <v>86.721080823624987</v>
      </c>
      <c r="G15" s="15">
        <f>O$2*(F15-F14)+(1-O$2)*G14</f>
        <v>-39.681962637666381</v>
      </c>
      <c r="H15" s="15">
        <f t="shared" ref="H15:H61" si="2">O$3*(C15-F15)+(1-O$3)*H3</f>
        <v>-42.648554041181242</v>
      </c>
      <c r="I15" s="15">
        <f t="shared" ref="I15:I61" si="3">F14+G14*1+H3</f>
        <v>35.536445276388889</v>
      </c>
      <c r="J15" s="15">
        <f t="shared" ref="J15:J61" si="4">C15-I15</f>
        <v>143.46355472361111</v>
      </c>
      <c r="K15" s="15">
        <f t="shared" ref="K15:K61" si="5">J15^2</f>
        <v>20581.79153393456</v>
      </c>
      <c r="L15" s="15">
        <f t="shared" ref="L15:L61" si="6">ABS(J15-C15)</f>
        <v>35.536445276388889</v>
      </c>
    </row>
    <row r="16" spans="1:15" x14ac:dyDescent="0.3">
      <c r="A16" s="14"/>
      <c r="B16" s="14">
        <v>3</v>
      </c>
      <c r="C16" s="14">
        <v>174</v>
      </c>
      <c r="D16" s="14">
        <v>15</v>
      </c>
      <c r="F16" s="15">
        <f>O$1*(C16-H4)+(1-O$1)*(F15+G15)</f>
        <v>48.676227004099019</v>
      </c>
      <c r="G16" s="15">
        <f>O$2*(F16-F15)+(1-O$2)*G15</f>
        <v>-39.649220461303571</v>
      </c>
      <c r="H16" s="15">
        <f t="shared" si="2"/>
        <v>-28.646311350204954</v>
      </c>
      <c r="I16" s="15">
        <f t="shared" si="3"/>
        <v>10.289118185958607</v>
      </c>
      <c r="J16" s="15">
        <f t="shared" si="4"/>
        <v>163.71088181404139</v>
      </c>
      <c r="K16" s="15">
        <f t="shared" si="5"/>
        <v>26801.252824331026</v>
      </c>
      <c r="L16" s="15">
        <f t="shared" si="6"/>
        <v>10.289118185958614</v>
      </c>
    </row>
    <row r="17" spans="1:12" x14ac:dyDescent="0.3">
      <c r="A17" s="14"/>
      <c r="B17" s="14">
        <v>4</v>
      </c>
      <c r="C17" s="14">
        <v>193</v>
      </c>
      <c r="D17">
        <v>16</v>
      </c>
      <c r="F17" s="15">
        <f t="shared" ref="F17:F61" si="7">O$1*(C17-H5)+(1-O$1)*(F16+G16)</f>
        <v>11.154236477367494</v>
      </c>
      <c r="G17" s="15">
        <f t="shared" ref="G17:G61" si="8">O$2*(F17-F16)+(1-O$2)*G16</f>
        <v>-39.606675862612128</v>
      </c>
      <c r="H17" s="15">
        <f t="shared" si="2"/>
        <v>-18.220211823868375</v>
      </c>
      <c r="I17" s="15">
        <f t="shared" si="3"/>
        <v>-19.722993457204552</v>
      </c>
      <c r="J17" s="15">
        <f t="shared" si="4"/>
        <v>212.72299345720455</v>
      </c>
      <c r="K17" s="15">
        <f t="shared" si="5"/>
        <v>45251.071945393887</v>
      </c>
      <c r="L17" s="15">
        <f t="shared" si="6"/>
        <v>19.722993457204552</v>
      </c>
    </row>
    <row r="18" spans="1:12" x14ac:dyDescent="0.3">
      <c r="A18" s="14"/>
      <c r="B18" s="14">
        <v>5</v>
      </c>
      <c r="C18" s="14">
        <v>204</v>
      </c>
      <c r="D18" s="14">
        <v>17</v>
      </c>
      <c r="F18" s="15">
        <f t="shared" si="7"/>
        <v>-25.960414991392188</v>
      </c>
      <c r="G18" s="15">
        <f t="shared" si="8"/>
        <v>-39.556835374735073</v>
      </c>
      <c r="H18" s="15">
        <f t="shared" si="2"/>
        <v>-4.4144792504303894</v>
      </c>
      <c r="I18" s="15">
        <f t="shared" si="3"/>
        <v>-45.202439385244631</v>
      </c>
      <c r="J18" s="15">
        <f t="shared" si="4"/>
        <v>249.20243938524465</v>
      </c>
      <c r="K18" s="15">
        <f t="shared" si="5"/>
        <v>62101.855795556534</v>
      </c>
      <c r="L18" s="15">
        <f>ABS(J18-C18)</f>
        <v>45.202439385244645</v>
      </c>
    </row>
    <row r="19" spans="1:12" x14ac:dyDescent="0.3">
      <c r="A19" s="14"/>
      <c r="B19" s="14">
        <v>6</v>
      </c>
      <c r="C19" s="14">
        <v>216</v>
      </c>
      <c r="D19">
        <v>18</v>
      </c>
      <c r="F19" s="15">
        <f t="shared" si="7"/>
        <v>-62.754577862465979</v>
      </c>
      <c r="G19" s="15">
        <f t="shared" si="8"/>
        <v>-39.501581924661849</v>
      </c>
      <c r="H19" s="15">
        <f t="shared" si="2"/>
        <v>18.9252288931233</v>
      </c>
      <c r="I19" s="15">
        <f t="shared" si="3"/>
        <v>-60.267250366127257</v>
      </c>
      <c r="J19" s="15">
        <f t="shared" si="4"/>
        <v>276.26725036612726</v>
      </c>
      <c r="K19" s="15">
        <f t="shared" si="5"/>
        <v>76323.593624860441</v>
      </c>
      <c r="L19" s="15">
        <f t="shared" si="6"/>
        <v>60.267250366127257</v>
      </c>
    </row>
    <row r="20" spans="1:12" x14ac:dyDescent="0.3">
      <c r="A20" s="14"/>
      <c r="B20" s="14">
        <v>7</v>
      </c>
      <c r="C20" s="14">
        <v>224</v>
      </c>
      <c r="D20" s="14">
        <v>19</v>
      </c>
      <c r="F20" s="15">
        <f t="shared" si="7"/>
        <v>-99.146098189256548</v>
      </c>
      <c r="G20" s="15">
        <f t="shared" si="8"/>
        <v>-39.439380692704418</v>
      </c>
      <c r="H20" s="15">
        <f t="shared" si="2"/>
        <v>30.644804909462827</v>
      </c>
      <c r="I20" s="15">
        <f t="shared" si="3"/>
        <v>-87.006159787127828</v>
      </c>
      <c r="J20" s="15">
        <f t="shared" si="4"/>
        <v>311.00615978712784</v>
      </c>
      <c r="K20" s="15">
        <f t="shared" si="5"/>
        <v>96724.831425536497</v>
      </c>
      <c r="L20" s="15">
        <f t="shared" si="6"/>
        <v>87.006159787127842</v>
      </c>
    </row>
    <row r="21" spans="1:12" x14ac:dyDescent="0.3">
      <c r="A21" s="14"/>
      <c r="B21" s="14">
        <v>8</v>
      </c>
      <c r="C21" s="14">
        <v>240</v>
      </c>
      <c r="D21">
        <v>20</v>
      </c>
      <c r="F21" s="15">
        <f t="shared" si="7"/>
        <v>-134.95212409314135</v>
      </c>
      <c r="G21" s="15">
        <f t="shared" si="8"/>
        <v>-39.366713596928022</v>
      </c>
      <c r="H21" s="15">
        <f t="shared" si="2"/>
        <v>33.235106204657072</v>
      </c>
      <c r="I21" s="15">
        <f t="shared" si="3"/>
        <v>-123.33547888196097</v>
      </c>
      <c r="J21" s="15">
        <f t="shared" si="4"/>
        <v>363.33547888196097</v>
      </c>
      <c r="K21" s="15">
        <f t="shared" si="5"/>
        <v>132012.67021438389</v>
      </c>
      <c r="L21" s="15">
        <f t="shared" si="6"/>
        <v>123.33547888196097</v>
      </c>
    </row>
    <row r="22" spans="1:12" x14ac:dyDescent="0.3">
      <c r="A22" s="14"/>
      <c r="B22" s="14">
        <v>9</v>
      </c>
      <c r="C22" s="14">
        <v>243</v>
      </c>
      <c r="D22" s="14">
        <v>21</v>
      </c>
      <c r="F22" s="15">
        <f t="shared" si="7"/>
        <v>-170.37814931316868</v>
      </c>
      <c r="G22" s="15">
        <f t="shared" si="8"/>
        <v>-39.287899829390007</v>
      </c>
      <c r="H22" s="15">
        <f t="shared" si="2"/>
        <v>42.756407465658434</v>
      </c>
      <c r="I22" s="15">
        <f t="shared" si="3"/>
        <v>-151.06883769006936</v>
      </c>
      <c r="J22" s="15">
        <f t="shared" si="4"/>
        <v>394.06883769006936</v>
      </c>
      <c r="K22" s="15">
        <f t="shared" si="5"/>
        <v>155290.24883840221</v>
      </c>
      <c r="L22" s="15">
        <f t="shared" si="6"/>
        <v>151.06883769006936</v>
      </c>
    </row>
    <row r="23" spans="1:12" x14ac:dyDescent="0.3">
      <c r="A23" s="14"/>
      <c r="B23" s="14">
        <v>10</v>
      </c>
      <c r="C23" s="14">
        <v>257</v>
      </c>
      <c r="D23">
        <v>22</v>
      </c>
      <c r="F23" s="15">
        <f t="shared" si="7"/>
        <v>-205.32188865113309</v>
      </c>
      <c r="G23" s="15">
        <f t="shared" si="8"/>
        <v>-39.2010166195615</v>
      </c>
      <c r="H23" s="15">
        <f t="shared" si="2"/>
        <v>53.753594432556653</v>
      </c>
      <c r="I23" s="15">
        <f t="shared" si="3"/>
        <v>-177.41604914255868</v>
      </c>
      <c r="J23" s="15">
        <f t="shared" si="4"/>
        <v>434.41604914255868</v>
      </c>
      <c r="K23" s="15">
        <f t="shared" si="5"/>
        <v>188717.30375262996</v>
      </c>
      <c r="L23" s="15">
        <f t="shared" si="6"/>
        <v>177.41604914255868</v>
      </c>
    </row>
    <row r="24" spans="1:12" x14ac:dyDescent="0.3">
      <c r="A24" s="14"/>
      <c r="B24" s="14">
        <v>11</v>
      </c>
      <c r="C24" s="14">
        <v>263</v>
      </c>
      <c r="D24" s="14">
        <v>23</v>
      </c>
      <c r="F24" s="15">
        <f t="shared" si="7"/>
        <v>-239.86017621798766</v>
      </c>
      <c r="G24" s="15">
        <f t="shared" si="8"/>
        <v>-39.10776203850736</v>
      </c>
      <c r="H24" s="15">
        <f t="shared" si="2"/>
        <v>64.330508810899389</v>
      </c>
      <c r="I24" s="15">
        <f t="shared" si="3"/>
        <v>-203.27290527069459</v>
      </c>
      <c r="J24" s="15">
        <f t="shared" si="4"/>
        <v>466.27290527069459</v>
      </c>
      <c r="K24" s="15">
        <f t="shared" si="5"/>
        <v>217410.42218957414</v>
      </c>
      <c r="L24" s="15">
        <f t="shared" si="6"/>
        <v>203.27290527069459</v>
      </c>
    </row>
    <row r="25" spans="1:12" x14ac:dyDescent="0.3">
      <c r="A25" s="14"/>
      <c r="B25" s="14">
        <v>12</v>
      </c>
      <c r="C25" s="14">
        <v>262</v>
      </c>
      <c r="D25">
        <v>24</v>
      </c>
      <c r="F25" s="15">
        <f t="shared" si="7"/>
        <v>-274.12075887393007</v>
      </c>
      <c r="G25" s="15">
        <f t="shared" si="8"/>
        <v>-39.010818450856064</v>
      </c>
      <c r="H25" s="15">
        <f t="shared" si="2"/>
        <v>80.243537943696509</v>
      </c>
      <c r="I25" s="15">
        <f t="shared" si="3"/>
        <v>-222.71793825649502</v>
      </c>
      <c r="J25" s="15">
        <f t="shared" si="4"/>
        <v>484.71793825649502</v>
      </c>
      <c r="K25" s="15">
        <f t="shared" si="5"/>
        <v>234951.47966762731</v>
      </c>
      <c r="L25" s="15">
        <f t="shared" si="6"/>
        <v>222.71793825649502</v>
      </c>
    </row>
    <row r="26" spans="1:12" x14ac:dyDescent="0.3">
      <c r="A26" s="14">
        <v>2002</v>
      </c>
      <c r="B26" s="14">
        <v>1</v>
      </c>
      <c r="C26" s="14">
        <v>235</v>
      </c>
      <c r="D26" s="14">
        <v>25</v>
      </c>
      <c r="F26" s="15">
        <f t="shared" si="7"/>
        <v>-307.13113800122574</v>
      </c>
      <c r="G26" s="15">
        <f t="shared" si="8"/>
        <v>-38.890809664384861</v>
      </c>
      <c r="H26" s="15">
        <f t="shared" si="2"/>
        <v>-22.210180379626205</v>
      </c>
      <c r="I26" s="15">
        <f t="shared" si="3"/>
        <v>-365.04393235603612</v>
      </c>
      <c r="J26" s="15">
        <f t="shared" si="4"/>
        <v>600.04393235603607</v>
      </c>
      <c r="K26" s="15">
        <f t="shared" si="5"/>
        <v>360052.7207572952</v>
      </c>
      <c r="L26" s="15">
        <f t="shared" si="6"/>
        <v>365.04393235603607</v>
      </c>
    </row>
    <row r="27" spans="1:12" x14ac:dyDescent="0.3">
      <c r="A27" s="14"/>
      <c r="B27" s="14">
        <v>2</v>
      </c>
      <c r="C27" s="14">
        <v>241</v>
      </c>
      <c r="D27">
        <v>26</v>
      </c>
      <c r="F27" s="15">
        <f t="shared" si="7"/>
        <v>-339.72524264854269</v>
      </c>
      <c r="G27" s="15">
        <f t="shared" si="8"/>
        <v>-38.7648755640435</v>
      </c>
      <c r="H27" s="15">
        <f t="shared" si="2"/>
        <v>-11.479864206695044</v>
      </c>
      <c r="I27" s="15">
        <f t="shared" si="3"/>
        <v>-388.67050170679181</v>
      </c>
      <c r="J27" s="15">
        <f t="shared" si="4"/>
        <v>629.67050170679181</v>
      </c>
      <c r="K27" s="15">
        <f t="shared" si="5"/>
        <v>396484.9407196829</v>
      </c>
      <c r="L27" s="15">
        <f t="shared" si="6"/>
        <v>388.67050170679181</v>
      </c>
    </row>
    <row r="28" spans="1:12" x14ac:dyDescent="0.3">
      <c r="A28" s="14"/>
      <c r="B28" s="14">
        <v>3</v>
      </c>
      <c r="C28" s="14">
        <v>248</v>
      </c>
      <c r="D28" s="14">
        <v>27</v>
      </c>
      <c r="F28" s="15">
        <f t="shared" si="7"/>
        <v>-371.93875391695832</v>
      </c>
      <c r="G28" s="15">
        <f t="shared" si="8"/>
        <v>-38.633848278130941</v>
      </c>
      <c r="H28" s="15">
        <f t="shared" si="2"/>
        <v>3.7829419131532127</v>
      </c>
      <c r="I28" s="15">
        <f t="shared" si="3"/>
        <v>-407.13642956279114</v>
      </c>
      <c r="J28" s="15">
        <f t="shared" si="4"/>
        <v>655.13642956279114</v>
      </c>
      <c r="K28" s="15">
        <f t="shared" si="5"/>
        <v>429203.74134028197</v>
      </c>
      <c r="L28" s="15">
        <f t="shared" si="6"/>
        <v>407.13642956279114</v>
      </c>
    </row>
    <row r="29" spans="1:12" x14ac:dyDescent="0.3">
      <c r="A29" s="14"/>
      <c r="B29" s="14">
        <v>4</v>
      </c>
      <c r="C29" s="14">
        <v>270</v>
      </c>
      <c r="D29">
        <v>28</v>
      </c>
      <c r="F29" s="15">
        <f t="shared" si="7"/>
        <v>-403.58467405489966</v>
      </c>
      <c r="G29" s="15">
        <f t="shared" si="8"/>
        <v>-38.494089715327149</v>
      </c>
      <c r="H29" s="15">
        <f t="shared" si="2"/>
        <v>16.370032470070033</v>
      </c>
      <c r="I29" s="15">
        <f t="shared" si="3"/>
        <v>-428.79281401895764</v>
      </c>
      <c r="J29" s="15">
        <f t="shared" si="4"/>
        <v>698.79281401895764</v>
      </c>
      <c r="K29" s="15">
        <f t="shared" si="5"/>
        <v>488311.39692453353</v>
      </c>
      <c r="L29" s="15">
        <f t="shared" si="6"/>
        <v>428.79281401895764</v>
      </c>
    </row>
    <row r="30" spans="1:12" x14ac:dyDescent="0.3">
      <c r="A30" s="14"/>
      <c r="B30" s="14">
        <v>5</v>
      </c>
      <c r="C30" s="14">
        <v>265</v>
      </c>
      <c r="D30" s="14">
        <v>29</v>
      </c>
      <c r="F30" s="15">
        <f t="shared" si="7"/>
        <v>-434.96383134002025</v>
      </c>
      <c r="G30" s="15">
        <f t="shared" si="8"/>
        <v>-38.351791066723017</v>
      </c>
      <c r="H30" s="15">
        <f t="shared" si="2"/>
        <v>30.804436279092144</v>
      </c>
      <c r="I30" s="15">
        <f t="shared" si="3"/>
        <v>-446.49324302065725</v>
      </c>
      <c r="J30" s="15">
        <f t="shared" si="4"/>
        <v>711.49324302065725</v>
      </c>
      <c r="K30" s="15">
        <f t="shared" si="5"/>
        <v>506222.63486405206</v>
      </c>
      <c r="L30" s="15">
        <f t="shared" si="6"/>
        <v>446.49324302065725</v>
      </c>
    </row>
    <row r="31" spans="1:12" x14ac:dyDescent="0.3">
      <c r="A31" s="14"/>
      <c r="B31" s="14">
        <v>6</v>
      </c>
      <c r="C31" s="14">
        <v>282</v>
      </c>
      <c r="D31">
        <v>30</v>
      </c>
      <c r="F31" s="15">
        <f t="shared" si="7"/>
        <v>-465.95171847160708</v>
      </c>
      <c r="G31" s="15">
        <f t="shared" si="8"/>
        <v>-38.204512988020291</v>
      </c>
      <c r="H31" s="15">
        <f t="shared" si="2"/>
        <v>55.376553372047496</v>
      </c>
      <c r="I31" s="15">
        <f t="shared" si="3"/>
        <v>-454.39039351361998</v>
      </c>
      <c r="J31" s="15">
        <f t="shared" si="4"/>
        <v>736.39039351361998</v>
      </c>
      <c r="K31" s="15">
        <f t="shared" si="5"/>
        <v>542270.81165914412</v>
      </c>
      <c r="L31" s="15">
        <f t="shared" si="6"/>
        <v>454.39039351361998</v>
      </c>
    </row>
    <row r="32" spans="1:12" x14ac:dyDescent="0.3">
      <c r="A32" s="14"/>
      <c r="B32" s="14">
        <v>7</v>
      </c>
      <c r="C32" s="14">
        <v>290</v>
      </c>
      <c r="D32" s="14">
        <v>31</v>
      </c>
      <c r="F32" s="15">
        <f t="shared" si="7"/>
        <v>-496.52111719412574</v>
      </c>
      <c r="G32" s="15">
        <f t="shared" si="8"/>
        <v>-38.051810702710256</v>
      </c>
      <c r="H32" s="15">
        <f t="shared" si="2"/>
        <v>68.438620523695974</v>
      </c>
      <c r="I32" s="15">
        <f t="shared" si="3"/>
        <v>-473.51142655016451</v>
      </c>
      <c r="J32" s="15">
        <f t="shared" si="4"/>
        <v>763.51142655016451</v>
      </c>
      <c r="K32" s="15">
        <f t="shared" si="5"/>
        <v>582949.69847266725</v>
      </c>
      <c r="L32" s="15">
        <f t="shared" si="6"/>
        <v>473.51142655016451</v>
      </c>
    </row>
    <row r="33" spans="1:12" x14ac:dyDescent="0.3">
      <c r="A33" s="14"/>
      <c r="B33" s="14">
        <v>8</v>
      </c>
      <c r="C33" s="14">
        <v>293</v>
      </c>
      <c r="D33">
        <v>32</v>
      </c>
      <c r="F33" s="15">
        <f t="shared" si="7"/>
        <v>-526.62954967991413</v>
      </c>
      <c r="G33" s="15">
        <f t="shared" si="8"/>
        <v>-37.892943138371812</v>
      </c>
      <c r="H33" s="15">
        <f t="shared" si="2"/>
        <v>72.554828378419927</v>
      </c>
      <c r="I33" s="15">
        <f t="shared" si="3"/>
        <v>-501.33782169217886</v>
      </c>
      <c r="J33" s="15">
        <f t="shared" si="4"/>
        <v>794.33782169217886</v>
      </c>
      <c r="K33" s="15">
        <f t="shared" si="5"/>
        <v>630972.57497067575</v>
      </c>
      <c r="L33" s="15">
        <f t="shared" si="6"/>
        <v>501.33782169217886</v>
      </c>
    </row>
    <row r="34" spans="1:12" x14ac:dyDescent="0.3">
      <c r="A34" s="14"/>
      <c r="B34" s="14">
        <v>9</v>
      </c>
      <c r="C34" s="14">
        <v>304</v>
      </c>
      <c r="D34" s="14">
        <v>33</v>
      </c>
      <c r="F34" s="15">
        <f t="shared" si="7"/>
        <v>-556.26483196475965</v>
      </c>
      <c r="G34" s="15">
        <f t="shared" si="8"/>
        <v>-37.727789921301287</v>
      </c>
      <c r="H34" s="15">
        <f t="shared" si="2"/>
        <v>83.631828690613503</v>
      </c>
      <c r="I34" s="15">
        <f t="shared" si="3"/>
        <v>-521.76608535262756</v>
      </c>
      <c r="J34" s="15">
        <f t="shared" si="4"/>
        <v>825.76608535262756</v>
      </c>
      <c r="K34" s="15">
        <f t="shared" si="5"/>
        <v>681889.62771860301</v>
      </c>
      <c r="L34" s="15">
        <f t="shared" si="6"/>
        <v>521.76608535262756</v>
      </c>
    </row>
    <row r="35" spans="1:12" x14ac:dyDescent="0.3">
      <c r="A35" s="14"/>
      <c r="B35" s="14">
        <v>10</v>
      </c>
      <c r="C35" s="14">
        <v>311</v>
      </c>
      <c r="D35">
        <v>34</v>
      </c>
      <c r="F35" s="15">
        <f t="shared" si="7"/>
        <v>-585.48023161152594</v>
      </c>
      <c r="G35" s="15">
        <f t="shared" si="8"/>
        <v>-37.557542115810584</v>
      </c>
      <c r="H35" s="15">
        <f t="shared" si="2"/>
        <v>95.889926291505105</v>
      </c>
      <c r="I35" s="15">
        <f t="shared" si="3"/>
        <v>-540.23902745350438</v>
      </c>
      <c r="J35" s="15">
        <f t="shared" si="4"/>
        <v>851.23902745350438</v>
      </c>
      <c r="K35" s="15">
        <f t="shared" si="5"/>
        <v>724607.88185998797</v>
      </c>
      <c r="L35" s="15">
        <f t="shared" si="6"/>
        <v>540.23902745350438</v>
      </c>
    </row>
    <row r="36" spans="1:12" x14ac:dyDescent="0.3">
      <c r="A36" s="14"/>
      <c r="B36" s="14">
        <v>11</v>
      </c>
      <c r="C36" s="14">
        <v>323</v>
      </c>
      <c r="D36" s="14">
        <v>35</v>
      </c>
      <c r="F36" s="15">
        <f t="shared" si="7"/>
        <v>-614.22070107817228</v>
      </c>
      <c r="G36" s="15">
        <f t="shared" si="8"/>
        <v>-37.381200662827297</v>
      </c>
      <c r="H36" s="15">
        <f t="shared" si="2"/>
        <v>107.97501842426303</v>
      </c>
      <c r="I36" s="15">
        <f t="shared" si="3"/>
        <v>-558.70726491643723</v>
      </c>
      <c r="J36" s="15">
        <f t="shared" si="4"/>
        <v>881.70726491643723</v>
      </c>
      <c r="K36" s="15">
        <f t="shared" si="5"/>
        <v>777407.70100642438</v>
      </c>
      <c r="L36" s="15">
        <f t="shared" si="6"/>
        <v>558.70726491643723</v>
      </c>
    </row>
    <row r="37" spans="1:12" x14ac:dyDescent="0.3">
      <c r="A37" s="14"/>
      <c r="B37" s="14">
        <v>12</v>
      </c>
      <c r="C37" s="14">
        <v>333</v>
      </c>
      <c r="D37">
        <v>36</v>
      </c>
      <c r="F37" s="15">
        <f t="shared" si="7"/>
        <v>-642.55831810302652</v>
      </c>
      <c r="G37" s="15">
        <f t="shared" si="8"/>
        <v>-37.200328990067831</v>
      </c>
      <c r="H37" s="15">
        <f t="shared" si="2"/>
        <v>125.00927695166301</v>
      </c>
      <c r="I37" s="15">
        <f t="shared" si="3"/>
        <v>-571.35836379730301</v>
      </c>
      <c r="J37" s="15">
        <f t="shared" si="4"/>
        <v>904.35836379730301</v>
      </c>
      <c r="K37" s="15">
        <f t="shared" si="5"/>
        <v>817864.0501701351</v>
      </c>
      <c r="L37" s="15">
        <f t="shared" si="6"/>
        <v>571.35836379730301</v>
      </c>
    </row>
    <row r="38" spans="1:12" x14ac:dyDescent="0.3">
      <c r="A38" s="14">
        <v>2003</v>
      </c>
      <c r="B38" s="14">
        <v>1</v>
      </c>
      <c r="C38" s="14">
        <v>310</v>
      </c>
      <c r="D38" s="14">
        <v>37</v>
      </c>
      <c r="F38" s="15">
        <f t="shared" si="7"/>
        <v>-669.6389588183672</v>
      </c>
      <c r="G38" s="15">
        <f t="shared" si="8"/>
        <v>-36.99793522457329</v>
      </c>
      <c r="H38" s="15">
        <f t="shared" si="2"/>
        <v>27.882276580273466</v>
      </c>
      <c r="I38" s="15">
        <f t="shared" si="3"/>
        <v>-701.96882747272059</v>
      </c>
      <c r="J38" s="15">
        <f t="shared" si="4"/>
        <v>1011.9688274727206</v>
      </c>
      <c r="K38" s="15">
        <f t="shared" si="5"/>
        <v>1024080.9077765129</v>
      </c>
      <c r="L38" s="15">
        <f t="shared" si="6"/>
        <v>701.96882747272059</v>
      </c>
    </row>
    <row r="39" spans="1:12" x14ac:dyDescent="0.3">
      <c r="A39" s="14"/>
      <c r="B39" s="14">
        <v>2</v>
      </c>
      <c r="C39" s="14">
        <v>320</v>
      </c>
      <c r="D39">
        <v>38</v>
      </c>
      <c r="F39" s="15">
        <f t="shared" si="7"/>
        <v>-696.25572646044418</v>
      </c>
      <c r="G39" s="15">
        <f t="shared" si="8"/>
        <v>-36.790311872923368</v>
      </c>
      <c r="H39" s="15">
        <f t="shared" si="2"/>
        <v>39.906915326661917</v>
      </c>
      <c r="I39" s="15">
        <f t="shared" si="3"/>
        <v>-718.11675824963561</v>
      </c>
      <c r="J39" s="15">
        <f t="shared" si="4"/>
        <v>1038.1167582496355</v>
      </c>
      <c r="K39" s="15">
        <f t="shared" si="5"/>
        <v>1077686.4037587321</v>
      </c>
      <c r="L39" s="15">
        <f t="shared" si="6"/>
        <v>718.1167582496355</v>
      </c>
    </row>
    <row r="40" spans="1:12" x14ac:dyDescent="0.3">
      <c r="A40" s="14"/>
      <c r="B40" s="14">
        <v>3</v>
      </c>
      <c r="C40" s="14">
        <v>338</v>
      </c>
      <c r="D40" s="14">
        <v>39</v>
      </c>
      <c r="F40" s="15">
        <f t="shared" si="7"/>
        <v>-722.37340736916531</v>
      </c>
      <c r="G40" s="15">
        <f t="shared" si="8"/>
        <v>-36.57685925363932</v>
      </c>
      <c r="H40" s="15">
        <f t="shared" si="2"/>
        <v>56.612465185953816</v>
      </c>
      <c r="I40" s="15">
        <f t="shared" si="3"/>
        <v>-729.26309642021431</v>
      </c>
      <c r="J40" s="15">
        <f t="shared" si="4"/>
        <v>1067.2630964202144</v>
      </c>
      <c r="K40" s="15">
        <f t="shared" si="5"/>
        <v>1139050.5169804639</v>
      </c>
      <c r="L40" s="15">
        <f t="shared" si="6"/>
        <v>729.26309642021442</v>
      </c>
    </row>
    <row r="41" spans="1:12" x14ac:dyDescent="0.3">
      <c r="A41" s="14"/>
      <c r="B41" s="14">
        <v>4</v>
      </c>
      <c r="C41" s="14">
        <v>341</v>
      </c>
      <c r="D41">
        <v>40</v>
      </c>
      <c r="F41" s="15">
        <f t="shared" si="7"/>
        <v>-748.11446428127726</v>
      </c>
      <c r="G41" s="15">
        <f t="shared" si="8"/>
        <v>-36.360143206808772</v>
      </c>
      <c r="H41" s="15">
        <f t="shared" si="2"/>
        <v>70.007254060630402</v>
      </c>
      <c r="I41" s="15">
        <f t="shared" si="3"/>
        <v>-742.58023415273465</v>
      </c>
      <c r="J41" s="15">
        <f t="shared" si="4"/>
        <v>1083.5802341527346</v>
      </c>
      <c r="K41" s="15">
        <f t="shared" si="5"/>
        <v>1174146.1238464953</v>
      </c>
      <c r="L41" s="15">
        <f t="shared" si="6"/>
        <v>742.58023415273465</v>
      </c>
    </row>
    <row r="42" spans="1:12" x14ac:dyDescent="0.3">
      <c r="A42" s="14"/>
      <c r="B42" s="14">
        <v>5</v>
      </c>
      <c r="C42" s="14">
        <v>344</v>
      </c>
      <c r="D42" s="14">
        <v>41</v>
      </c>
      <c r="F42" s="15">
        <f t="shared" si="7"/>
        <v>-773.49790577599606</v>
      </c>
      <c r="G42" s="15">
        <f t="shared" si="8"/>
        <v>-36.140609172566975</v>
      </c>
      <c r="H42" s="15">
        <f t="shared" si="2"/>
        <v>85.139109753937333</v>
      </c>
      <c r="I42" s="15">
        <f t="shared" si="3"/>
        <v>-753.67017120899391</v>
      </c>
      <c r="J42" s="15">
        <f t="shared" si="4"/>
        <v>1097.6701712089939</v>
      </c>
      <c r="K42" s="15">
        <f t="shared" si="5"/>
        <v>1204879.8047619821</v>
      </c>
      <c r="L42" s="15">
        <f t="shared" si="6"/>
        <v>753.67017120899391</v>
      </c>
    </row>
    <row r="43" spans="1:12" x14ac:dyDescent="0.3">
      <c r="A43" s="14"/>
      <c r="B43" s="14">
        <v>6</v>
      </c>
      <c r="C43" s="14">
        <v>363</v>
      </c>
      <c r="D43">
        <v>42</v>
      </c>
      <c r="F43" s="15">
        <f t="shared" si="7"/>
        <v>-798.46589533279791</v>
      </c>
      <c r="G43" s="15">
        <f t="shared" si="8"/>
        <v>-35.917156780251673</v>
      </c>
      <c r="H43" s="15">
        <f t="shared" si="2"/>
        <v>110.68102047008503</v>
      </c>
      <c r="I43" s="15">
        <f t="shared" si="3"/>
        <v>-754.26196157651555</v>
      </c>
      <c r="J43" s="15">
        <f t="shared" si="4"/>
        <v>1117.2619615765157</v>
      </c>
      <c r="K43" s="15">
        <f t="shared" si="5"/>
        <v>1248274.2907858035</v>
      </c>
      <c r="L43" s="15">
        <f t="shared" si="6"/>
        <v>754.26196157651566</v>
      </c>
    </row>
    <row r="44" spans="1:12" x14ac:dyDescent="0.3">
      <c r="A44" s="14"/>
      <c r="B44" s="14">
        <v>7</v>
      </c>
      <c r="C44" s="14">
        <v>375</v>
      </c>
      <c r="D44" s="14">
        <v>43</v>
      </c>
      <c r="F44" s="15">
        <f t="shared" si="7"/>
        <v>-822.97360779715609</v>
      </c>
      <c r="G44" s="15">
        <f t="shared" si="8"/>
        <v>-35.688967893933807</v>
      </c>
      <c r="H44" s="15">
        <f t="shared" si="2"/>
        <v>124.91536988736897</v>
      </c>
      <c r="I44" s="15">
        <f t="shared" si="3"/>
        <v>-765.94443158935371</v>
      </c>
      <c r="J44" s="15">
        <f t="shared" si="4"/>
        <v>1140.9444315893538</v>
      </c>
      <c r="K44" s="15">
        <f t="shared" si="5"/>
        <v>1301754.1959747537</v>
      </c>
      <c r="L44" s="15">
        <f t="shared" si="6"/>
        <v>765.94443158935383</v>
      </c>
    </row>
    <row r="45" spans="1:12" x14ac:dyDescent="0.3">
      <c r="A45" s="14"/>
      <c r="B45" s="14">
        <v>8</v>
      </c>
      <c r="C45" s="14">
        <v>386</v>
      </c>
      <c r="D45">
        <v>44</v>
      </c>
      <c r="F45" s="15">
        <f t="shared" si="7"/>
        <v>-846.94149821796304</v>
      </c>
      <c r="G45" s="15">
        <f t="shared" si="8"/>
        <v>-35.454546344471268</v>
      </c>
      <c r="H45" s="15">
        <f t="shared" si="2"/>
        <v>130.57416187039706</v>
      </c>
      <c r="I45" s="15">
        <f t="shared" si="3"/>
        <v>-786.10774731266997</v>
      </c>
      <c r="J45" s="15">
        <f t="shared" si="4"/>
        <v>1172.10774731267</v>
      </c>
      <c r="K45" s="15">
        <f t="shared" si="5"/>
        <v>1373836.5713103819</v>
      </c>
      <c r="L45" s="15">
        <f t="shared" si="6"/>
        <v>786.10774731266997</v>
      </c>
    </row>
    <row r="46" spans="1:12" x14ac:dyDescent="0.3">
      <c r="A46" s="14"/>
      <c r="B46" s="14">
        <v>9</v>
      </c>
      <c r="C46" s="14">
        <v>396</v>
      </c>
      <c r="D46" s="14">
        <v>45</v>
      </c>
      <c r="F46" s="15">
        <f>O$1*(C46-H34)+(1-O$1)*(F45+G45)</f>
        <v>-870.44840240371605</v>
      </c>
      <c r="G46" s="15">
        <f t="shared" si="8"/>
        <v>-35.215593501296901</v>
      </c>
      <c r="H46" s="15">
        <f t="shared" si="2"/>
        <v>142.77265737626863</v>
      </c>
      <c r="I46" s="15">
        <f t="shared" si="3"/>
        <v>-798.76421587182085</v>
      </c>
      <c r="J46" s="15">
        <f t="shared" si="4"/>
        <v>1194.7642158718209</v>
      </c>
      <c r="K46" s="15">
        <f t="shared" si="5"/>
        <v>1427461.531527807</v>
      </c>
      <c r="L46" s="15">
        <f t="shared" si="6"/>
        <v>798.76421587182085</v>
      </c>
    </row>
    <row r="47" spans="1:12" x14ac:dyDescent="0.3">
      <c r="A47" s="14"/>
      <c r="B47" s="14">
        <v>10</v>
      </c>
      <c r="C47" s="14">
        <v>397</v>
      </c>
      <c r="D47">
        <v>46</v>
      </c>
      <c r="F47" s="15">
        <f t="shared" si="7"/>
        <v>-893.59625520887789</v>
      </c>
      <c r="G47" s="15">
        <f t="shared" si="8"/>
        <v>-34.974238687374196</v>
      </c>
      <c r="H47" s="15">
        <f t="shared" si="2"/>
        <v>155.62524273737375</v>
      </c>
      <c r="I47" s="15">
        <f t="shared" si="3"/>
        <v>-809.77406961350789</v>
      </c>
      <c r="J47" s="15">
        <f t="shared" si="4"/>
        <v>1206.7740696135079</v>
      </c>
      <c r="K47" s="15">
        <f t="shared" si="5"/>
        <v>1456303.6550915476</v>
      </c>
      <c r="L47" s="15">
        <f t="shared" si="6"/>
        <v>809.77406961350789</v>
      </c>
    </row>
    <row r="48" spans="1:12" x14ac:dyDescent="0.3">
      <c r="A48" s="14"/>
      <c r="B48" s="14">
        <v>11</v>
      </c>
      <c r="C48" s="14">
        <v>411</v>
      </c>
      <c r="D48" s="14">
        <v>47</v>
      </c>
      <c r="F48" s="15">
        <f t="shared" si="7"/>
        <v>-916.25453914153218</v>
      </c>
      <c r="G48" s="15">
        <f t="shared" si="8"/>
        <v>-34.727919592279797</v>
      </c>
      <c r="H48" s="15">
        <f t="shared" si="2"/>
        <v>168.93899446012648</v>
      </c>
      <c r="I48" s="15">
        <f t="shared" si="3"/>
        <v>-820.59547547198906</v>
      </c>
      <c r="J48" s="15">
        <f t="shared" si="4"/>
        <v>1231.5954754719892</v>
      </c>
      <c r="K48" s="15">
        <f t="shared" si="5"/>
        <v>1516827.4152030752</v>
      </c>
      <c r="L48" s="15">
        <f t="shared" si="6"/>
        <v>820.59547547198918</v>
      </c>
    </row>
    <row r="49" spans="1:12" x14ac:dyDescent="0.3">
      <c r="A49" s="14"/>
      <c r="B49" s="14">
        <v>12</v>
      </c>
      <c r="C49" s="14">
        <v>422</v>
      </c>
      <c r="D49">
        <v>48</v>
      </c>
      <c r="F49" s="15">
        <f t="shared" si="7"/>
        <v>-938.50272691599048</v>
      </c>
      <c r="G49" s="15">
        <f t="shared" si="8"/>
        <v>-34.47832495592337</v>
      </c>
      <c r="H49" s="15">
        <f t="shared" si="2"/>
        <v>186.78394944987937</v>
      </c>
      <c r="I49" s="15">
        <f t="shared" si="3"/>
        <v>-825.97318178214903</v>
      </c>
      <c r="J49" s="15">
        <f t="shared" si="4"/>
        <v>1247.9731817821489</v>
      </c>
      <c r="K49" s="15">
        <f t="shared" si="5"/>
        <v>1557437.0624474606</v>
      </c>
      <c r="L49" s="15">
        <f t="shared" si="6"/>
        <v>825.97318178214891</v>
      </c>
    </row>
    <row r="50" spans="1:12" x14ac:dyDescent="0.3">
      <c r="A50" s="14">
        <v>2004</v>
      </c>
      <c r="B50" s="14">
        <v>1</v>
      </c>
      <c r="C50" s="14">
        <v>368</v>
      </c>
      <c r="D50" s="14">
        <v>49</v>
      </c>
      <c r="F50" s="15">
        <f t="shared" si="7"/>
        <v>-959.85006411899758</v>
      </c>
      <c r="G50" s="15">
        <f t="shared" si="8"/>
        <v>-34.215705200865038</v>
      </c>
      <c r="H50" s="15">
        <f t="shared" si="2"/>
        <v>92.880665957209672</v>
      </c>
      <c r="I50" s="15">
        <f t="shared" si="3"/>
        <v>-945.09877529164044</v>
      </c>
      <c r="J50" s="15">
        <f t="shared" si="4"/>
        <v>1313.0987752916403</v>
      </c>
      <c r="K50" s="15">
        <f t="shared" si="5"/>
        <v>1724228.3936724057</v>
      </c>
      <c r="L50" s="15">
        <f t="shared" si="6"/>
        <v>945.09877529164032</v>
      </c>
    </row>
    <row r="51" spans="1:12" x14ac:dyDescent="0.3">
      <c r="A51" s="14"/>
      <c r="B51" s="14">
        <v>2</v>
      </c>
      <c r="C51" s="14">
        <v>377</v>
      </c>
      <c r="D51">
        <v>50</v>
      </c>
      <c r="F51" s="15">
        <f t="shared" si="7"/>
        <v>-980.75418077993061</v>
      </c>
      <c r="G51" s="15">
        <f t="shared" si="8"/>
        <v>-33.949473430066398</v>
      </c>
      <c r="H51" s="15">
        <f t="shared" si="2"/>
        <v>105.79927859932536</v>
      </c>
      <c r="I51" s="15">
        <f t="shared" si="3"/>
        <v>-954.15885399320075</v>
      </c>
      <c r="J51" s="15">
        <f t="shared" si="4"/>
        <v>1331.1588539932009</v>
      </c>
      <c r="K51" s="15">
        <f t="shared" si="5"/>
        <v>1771983.8945644919</v>
      </c>
      <c r="L51" s="15">
        <f t="shared" si="6"/>
        <v>954.15885399320086</v>
      </c>
    </row>
    <row r="52" spans="1:12" x14ac:dyDescent="0.3">
      <c r="A52" s="14"/>
      <c r="B52" s="14">
        <v>3</v>
      </c>
      <c r="C52" s="14">
        <v>375</v>
      </c>
      <c r="D52" s="14">
        <v>51</v>
      </c>
      <c r="F52" s="15">
        <f t="shared" si="7"/>
        <v>-1001.3727423197566</v>
      </c>
      <c r="G52" s="15">
        <f t="shared" si="8"/>
        <v>-33.682855192261592</v>
      </c>
      <c r="H52" s="15">
        <f t="shared" si="2"/>
        <v>122.60047904264394</v>
      </c>
      <c r="I52" s="15">
        <f t="shared" si="3"/>
        <v>-958.09118902404316</v>
      </c>
      <c r="J52" s="15">
        <f t="shared" si="4"/>
        <v>1333.0911890240432</v>
      </c>
      <c r="K52" s="15">
        <f t="shared" si="5"/>
        <v>1777132.1182535372</v>
      </c>
      <c r="L52" s="15">
        <f t="shared" si="6"/>
        <v>958.09118902404316</v>
      </c>
    </row>
    <row r="53" spans="1:12" x14ac:dyDescent="0.3">
      <c r="A53" s="14"/>
      <c r="B53" s="14">
        <v>4</v>
      </c>
      <c r="C53" s="14">
        <v>385</v>
      </c>
      <c r="D53">
        <v>52</v>
      </c>
      <c r="F53" s="15">
        <f t="shared" si="7"/>
        <v>-1021.5551140775044</v>
      </c>
      <c r="G53" s="15">
        <f t="shared" si="8"/>
        <v>-33.41284552357132</v>
      </c>
      <c r="H53" s="15">
        <f t="shared" si="2"/>
        <v>136.8346470614741</v>
      </c>
      <c r="I53" s="15">
        <f t="shared" si="3"/>
        <v>-965.04834345138784</v>
      </c>
      <c r="J53" s="15">
        <f t="shared" si="4"/>
        <v>1350.0483434513878</v>
      </c>
      <c r="K53" s="15">
        <f t="shared" si="5"/>
        <v>1822630.5296558365</v>
      </c>
      <c r="L53" s="15">
        <f t="shared" si="6"/>
        <v>965.04834345138784</v>
      </c>
    </row>
    <row r="54" spans="1:12" x14ac:dyDescent="0.3">
      <c r="A54" s="14"/>
      <c r="B54" s="14">
        <v>5</v>
      </c>
      <c r="C54" s="14">
        <v>407</v>
      </c>
      <c r="D54" s="14">
        <v>53</v>
      </c>
      <c r="F54" s="15">
        <f t="shared" si="7"/>
        <v>-1041.1996711026045</v>
      </c>
      <c r="G54" s="15">
        <f t="shared" si="8"/>
        <v>-33.137479753601895</v>
      </c>
      <c r="H54" s="15">
        <f t="shared" si="2"/>
        <v>153.29213782137069</v>
      </c>
      <c r="I54" s="15">
        <f t="shared" si="3"/>
        <v>-969.82884984713849</v>
      </c>
      <c r="J54" s="15">
        <f t="shared" si="4"/>
        <v>1376.8288498471384</v>
      </c>
      <c r="K54" s="15">
        <f t="shared" si="5"/>
        <v>1895657.6817713939</v>
      </c>
      <c r="L54" s="15">
        <f t="shared" si="6"/>
        <v>969.82884984713837</v>
      </c>
    </row>
    <row r="55" spans="1:12" x14ac:dyDescent="0.3">
      <c r="A55" s="14"/>
      <c r="B55" s="14">
        <v>6</v>
      </c>
      <c r="C55" s="14">
        <v>411</v>
      </c>
      <c r="D55">
        <v>54</v>
      </c>
      <c r="F55" s="15">
        <f t="shared" si="7"/>
        <v>-1060.5905895523449</v>
      </c>
      <c r="G55" s="15">
        <f t="shared" si="8"/>
        <v>-32.862548527524666</v>
      </c>
      <c r="H55" s="15">
        <f t="shared" si="2"/>
        <v>178.72649892419801</v>
      </c>
      <c r="I55" s="15">
        <f t="shared" si="3"/>
        <v>-963.65613038612128</v>
      </c>
      <c r="J55" s="15">
        <f t="shared" si="4"/>
        <v>1374.6561303861213</v>
      </c>
      <c r="K55" s="15">
        <f t="shared" si="5"/>
        <v>1889679.4768081449</v>
      </c>
      <c r="L55" s="15">
        <f t="shared" si="6"/>
        <v>963.65613038612128</v>
      </c>
    </row>
    <row r="56" spans="1:12" x14ac:dyDescent="0.3">
      <c r="A56" s="14"/>
      <c r="B56" s="14">
        <v>7</v>
      </c>
      <c r="C56" s="14">
        <v>426</v>
      </c>
      <c r="D56" s="14">
        <v>55</v>
      </c>
      <c r="F56" s="15">
        <f t="shared" si="7"/>
        <v>-1079.5077603979446</v>
      </c>
      <c r="G56" s="15">
        <f t="shared" si="8"/>
        <v>-32.583640973886169</v>
      </c>
      <c r="H56" s="15">
        <f t="shared" si="2"/>
        <v>193.94498941289777</v>
      </c>
      <c r="I56" s="15">
        <f t="shared" si="3"/>
        <v>-968.53776819250061</v>
      </c>
      <c r="J56" s="15">
        <f t="shared" si="4"/>
        <v>1394.5377681925006</v>
      </c>
      <c r="K56" s="15">
        <f t="shared" si="5"/>
        <v>1944735.5869153205</v>
      </c>
      <c r="L56" s="15">
        <f t="shared" si="6"/>
        <v>968.53776819250061</v>
      </c>
    </row>
    <row r="57" spans="1:12" x14ac:dyDescent="0.3">
      <c r="A57" s="14"/>
      <c r="B57" s="14">
        <v>8</v>
      </c>
      <c r="C57" s="14">
        <v>434</v>
      </c>
      <c r="D57">
        <v>56</v>
      </c>
      <c r="F57" s="15">
        <f>O$1*(C57-H45)+(1-O$1)*(F56+G56)</f>
        <v>-1097.9362289768164</v>
      </c>
      <c r="G57" s="15">
        <f t="shared" si="8"/>
        <v>-32.300537525985881</v>
      </c>
      <c r="H57" s="15">
        <f t="shared" si="2"/>
        <v>200.64226522571803</v>
      </c>
      <c r="I57" s="15">
        <f t="shared" si="3"/>
        <v>-981.51723950143355</v>
      </c>
      <c r="J57" s="15">
        <f t="shared" si="4"/>
        <v>1415.5172395014336</v>
      </c>
      <c r="K57" s="15">
        <f t="shared" si="5"/>
        <v>2003689.0553257589</v>
      </c>
      <c r="L57" s="15">
        <f t="shared" si="6"/>
        <v>981.51723950143355</v>
      </c>
    </row>
    <row r="58" spans="1:12" x14ac:dyDescent="0.3">
      <c r="A58" s="14"/>
      <c r="B58" s="14">
        <v>9</v>
      </c>
      <c r="C58" s="14">
        <v>442</v>
      </c>
      <c r="D58" s="14">
        <v>57</v>
      </c>
      <c r="F58" s="15">
        <f t="shared" si="7"/>
        <v>-1115.9421254115371</v>
      </c>
      <c r="G58" s="15">
        <f t="shared" si="8"/>
        <v>-32.014644704160574</v>
      </c>
      <c r="H58" s="15">
        <f t="shared" si="2"/>
        <v>213.53113077803204</v>
      </c>
      <c r="I58" s="15">
        <f t="shared" si="3"/>
        <v>-987.46410912653369</v>
      </c>
      <c r="J58" s="15">
        <f t="shared" si="4"/>
        <v>1429.4641091265337</v>
      </c>
      <c r="K58" s="15">
        <f t="shared" si="5"/>
        <v>2043367.6392809146</v>
      </c>
      <c r="L58" s="15">
        <f t="shared" si="6"/>
        <v>987.46410912653369</v>
      </c>
    </row>
    <row r="59" spans="1:12" x14ac:dyDescent="0.3">
      <c r="A59" s="14"/>
      <c r="B59" s="14">
        <v>10</v>
      </c>
      <c r="C59" s="14">
        <v>445</v>
      </c>
      <c r="D59">
        <v>58</v>
      </c>
      <c r="F59" s="15">
        <f t="shared" si="7"/>
        <v>-1133.5834548419143</v>
      </c>
      <c r="G59" s="15">
        <f t="shared" si="8"/>
        <v>-31.727178398684906</v>
      </c>
      <c r="H59" s="15">
        <f t="shared" si="2"/>
        <v>226.77315334260078</v>
      </c>
      <c r="I59" s="15">
        <f t="shared" si="3"/>
        <v>-992.33152737832393</v>
      </c>
      <c r="J59" s="15">
        <f t="shared" si="4"/>
        <v>1437.3315273783239</v>
      </c>
      <c r="K59" s="15">
        <f t="shared" si="5"/>
        <v>2065921.9195957056</v>
      </c>
      <c r="L59" s="15">
        <f t="shared" si="6"/>
        <v>992.33152737832393</v>
      </c>
    </row>
    <row r="60" spans="1:12" x14ac:dyDescent="0.3">
      <c r="A60" s="14"/>
      <c r="B60" s="14">
        <v>11</v>
      </c>
      <c r="C60" s="14">
        <v>470</v>
      </c>
      <c r="D60" s="14">
        <v>59</v>
      </c>
      <c r="F60" s="15">
        <f t="shared" si="7"/>
        <v>-1150.6469168527944</v>
      </c>
      <c r="G60" s="15">
        <f t="shared" si="8"/>
        <v>-31.433904070928811</v>
      </c>
      <c r="H60" s="15">
        <f t="shared" si="2"/>
        <v>241.52439057975988</v>
      </c>
      <c r="I60" s="15">
        <f t="shared" si="3"/>
        <v>-996.37163878047272</v>
      </c>
      <c r="J60" s="15">
        <f t="shared" si="4"/>
        <v>1466.3716387804727</v>
      </c>
      <c r="K60" s="15">
        <f t="shared" si="5"/>
        <v>2150245.783019729</v>
      </c>
      <c r="L60" s="15">
        <f t="shared" si="6"/>
        <v>996.37163878047272</v>
      </c>
    </row>
    <row r="61" spans="1:12" x14ac:dyDescent="0.3">
      <c r="A61" s="14"/>
      <c r="B61" s="14">
        <v>12</v>
      </c>
      <c r="C61" s="14">
        <v>468</v>
      </c>
      <c r="D61">
        <v>60</v>
      </c>
      <c r="F61" s="15">
        <f t="shared" si="7"/>
        <v>-1167.4478522089848</v>
      </c>
      <c r="G61" s="15">
        <f t="shared" si="8"/>
        <v>-31.141244696634043</v>
      </c>
      <c r="H61" s="15">
        <f t="shared" si="2"/>
        <v>259.21714458783464</v>
      </c>
      <c r="I61" s="15">
        <f t="shared" si="3"/>
        <v>-995.29687147384379</v>
      </c>
      <c r="J61" s="15">
        <f t="shared" si="4"/>
        <v>1463.2968714738438</v>
      </c>
      <c r="K61" s="15">
        <f t="shared" si="5"/>
        <v>2141237.7340651387</v>
      </c>
      <c r="L61" s="15">
        <f t="shared" si="6"/>
        <v>995.29687147384379</v>
      </c>
    </row>
    <row r="62" spans="1:12" x14ac:dyDescent="0.3">
      <c r="A62" s="11">
        <v>2005</v>
      </c>
      <c r="B62" s="16">
        <v>1</v>
      </c>
      <c r="C62" s="11"/>
      <c r="D62" s="11"/>
      <c r="E62" s="11"/>
      <c r="F62" s="11"/>
      <c r="G62" s="11"/>
      <c r="H62" s="11"/>
      <c r="I62" s="18">
        <f>F61+G61*1+H50</f>
        <v>-1105.7084309484092</v>
      </c>
    </row>
    <row r="63" spans="1:12" x14ac:dyDescent="0.3">
      <c r="A63" s="11"/>
      <c r="B63" s="16">
        <v>2</v>
      </c>
      <c r="C63" s="11"/>
      <c r="D63" s="11"/>
      <c r="E63" s="11"/>
      <c r="F63" s="11"/>
      <c r="G63" s="11"/>
      <c r="H63" s="11"/>
      <c r="I63" s="18">
        <f>F$61+G$61*2+H51</f>
        <v>-1123.9310630029277</v>
      </c>
    </row>
    <row r="64" spans="1:12" x14ac:dyDescent="0.3">
      <c r="A64" s="11"/>
      <c r="B64" s="16">
        <v>3</v>
      </c>
      <c r="C64" s="11"/>
      <c r="D64" s="11"/>
      <c r="E64" s="11"/>
      <c r="F64" s="11"/>
      <c r="G64" s="11"/>
      <c r="H64" s="11"/>
      <c r="I64" s="18">
        <f>F$61+G$61*3+H52</f>
        <v>-1138.2711072562431</v>
      </c>
    </row>
    <row r="65" spans="1:12" x14ac:dyDescent="0.3">
      <c r="A65" s="11"/>
      <c r="B65" s="16">
        <v>4</v>
      </c>
      <c r="C65" s="11"/>
      <c r="D65" s="11"/>
      <c r="E65" s="11"/>
      <c r="F65" s="11"/>
      <c r="G65" s="11"/>
      <c r="H65" s="11"/>
      <c r="I65" s="18">
        <f>F$61+G$61*4+H53</f>
        <v>-1155.178183934047</v>
      </c>
    </row>
    <row r="66" spans="1:12" x14ac:dyDescent="0.3">
      <c r="A66" s="11"/>
      <c r="B66" s="16">
        <v>5</v>
      </c>
      <c r="C66" s="11"/>
      <c r="D66" s="11"/>
      <c r="E66" s="11"/>
      <c r="F66" s="11"/>
      <c r="G66" s="11"/>
      <c r="H66" s="11"/>
      <c r="I66" s="18">
        <f>F$61+G$61*5+H54</f>
        <v>-1169.8619378707842</v>
      </c>
    </row>
    <row r="67" spans="1:12" x14ac:dyDescent="0.3">
      <c r="A67" s="11"/>
      <c r="B67" s="16">
        <v>6</v>
      </c>
      <c r="C67" s="11"/>
      <c r="D67" s="11"/>
      <c r="E67" s="11"/>
      <c r="F67" s="11"/>
      <c r="G67" s="11"/>
      <c r="H67" s="11"/>
      <c r="I67" s="18">
        <f>F$61+G$61*6+H55</f>
        <v>-1175.5688214645911</v>
      </c>
    </row>
    <row r="68" spans="1:12" x14ac:dyDescent="0.3">
      <c r="A68" s="11"/>
      <c r="B68" s="16">
        <v>7</v>
      </c>
      <c r="C68" s="11"/>
      <c r="D68" s="11"/>
      <c r="E68" s="11"/>
      <c r="F68" s="11"/>
      <c r="G68" s="11"/>
      <c r="H68" s="11"/>
      <c r="I68" s="18">
        <f>F$61+G$61*7+H56</f>
        <v>-1191.4915756725254</v>
      </c>
    </row>
    <row r="69" spans="1:12" x14ac:dyDescent="0.3">
      <c r="A69" s="11"/>
      <c r="B69" s="16">
        <v>8</v>
      </c>
      <c r="C69" s="11"/>
      <c r="D69" s="11"/>
      <c r="E69" s="11"/>
      <c r="F69" s="11"/>
      <c r="G69" s="11"/>
      <c r="H69" s="11"/>
      <c r="I69" s="18">
        <f>F$61+G$61*8+H57</f>
        <v>-1215.935544556339</v>
      </c>
    </row>
    <row r="70" spans="1:12" x14ac:dyDescent="0.3">
      <c r="A70" s="11"/>
      <c r="B70" s="16">
        <v>9</v>
      </c>
      <c r="C70" s="11"/>
      <c r="D70" s="11"/>
      <c r="E70" s="11"/>
      <c r="F70" s="11"/>
      <c r="G70" s="11"/>
      <c r="H70" s="11"/>
      <c r="I70" s="18">
        <f>F$61+G$61*9+H58</f>
        <v>-1234.1879237006592</v>
      </c>
    </row>
    <row r="71" spans="1:12" x14ac:dyDescent="0.3">
      <c r="A71" s="11"/>
      <c r="B71" s="16">
        <v>10</v>
      </c>
      <c r="C71" s="11"/>
      <c r="D71" s="11"/>
      <c r="E71" s="11"/>
      <c r="F71" s="11"/>
      <c r="G71" s="11"/>
      <c r="H71" s="11"/>
      <c r="I71" s="18">
        <f>F$61+G$61*10+H59</f>
        <v>-1252.0871458327244</v>
      </c>
    </row>
    <row r="72" spans="1:12" x14ac:dyDescent="0.3">
      <c r="A72" s="11"/>
      <c r="B72" s="16">
        <v>11</v>
      </c>
      <c r="C72" s="11"/>
      <c r="D72" s="11"/>
      <c r="E72" s="11"/>
      <c r="F72" s="11"/>
      <c r="G72" s="11"/>
      <c r="H72" s="11"/>
      <c r="I72" s="18">
        <f>F$61+G$61*11+H60</f>
        <v>-1268.4771532921993</v>
      </c>
    </row>
    <row r="73" spans="1:12" x14ac:dyDescent="0.3">
      <c r="A73" s="11"/>
      <c r="B73" s="16">
        <v>12</v>
      </c>
      <c r="C73" s="11"/>
      <c r="D73" s="11"/>
      <c r="E73" s="11"/>
      <c r="F73" s="11"/>
      <c r="G73" s="11"/>
      <c r="H73" s="11"/>
      <c r="I73" s="18">
        <f>F$61+G$61*12+H61</f>
        <v>-1281.9256439807589</v>
      </c>
    </row>
    <row r="74" spans="1:12" x14ac:dyDescent="0.3">
      <c r="J74" s="13"/>
      <c r="K74" s="19">
        <f>SUM(K14:K61)</f>
        <v>46936203.786932617</v>
      </c>
      <c r="L74" s="19">
        <f>SUM(L14:L61)</f>
        <v>27744.974185420961</v>
      </c>
    </row>
    <row r="75" spans="1:12" x14ac:dyDescent="0.3">
      <c r="K75" s="18">
        <f>K74/48</f>
        <v>977837.57889442949</v>
      </c>
      <c r="L75" s="11">
        <f>L74*100/48</f>
        <v>57802.029552960332</v>
      </c>
    </row>
    <row r="76" spans="1:12" x14ac:dyDescent="0.3">
      <c r="K76" t="s">
        <v>11</v>
      </c>
      <c r="L76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DB79-D6E0-4D1A-A729-043C7C6B0C4C}">
  <dimension ref="A1:O66"/>
  <sheetViews>
    <sheetView workbookViewId="0">
      <selection activeCell="F14" sqref="F14"/>
    </sheetView>
  </sheetViews>
  <sheetFormatPr defaultRowHeight="14.4" x14ac:dyDescent="0.3"/>
  <cols>
    <col min="3" max="3" width="11.21875" bestFit="1" customWidth="1"/>
  </cols>
  <sheetData>
    <row r="1" spans="1:15" x14ac:dyDescent="0.3">
      <c r="A1" s="20" t="s">
        <v>0</v>
      </c>
      <c r="B1" s="20" t="s">
        <v>1</v>
      </c>
      <c r="C1" s="20" t="s">
        <v>2</v>
      </c>
      <c r="D1" s="20" t="s">
        <v>14</v>
      </c>
      <c r="E1" s="20"/>
      <c r="F1" s="20" t="s">
        <v>4</v>
      </c>
      <c r="G1" s="20" t="s">
        <v>5</v>
      </c>
      <c r="H1" s="20" t="s">
        <v>6</v>
      </c>
      <c r="I1" s="20" t="s">
        <v>7</v>
      </c>
      <c r="J1" s="20" t="s">
        <v>13</v>
      </c>
      <c r="K1" s="20" t="s">
        <v>11</v>
      </c>
      <c r="L1" s="20" t="s">
        <v>12</v>
      </c>
      <c r="N1" t="s">
        <v>8</v>
      </c>
      <c r="O1">
        <v>0.01</v>
      </c>
    </row>
    <row r="2" spans="1:15" x14ac:dyDescent="0.3">
      <c r="A2">
        <v>2019</v>
      </c>
      <c r="B2">
        <v>1</v>
      </c>
      <c r="C2">
        <v>47</v>
      </c>
      <c r="D2">
        <v>1</v>
      </c>
      <c r="E2">
        <f>C2-C14</f>
        <v>-13745</v>
      </c>
      <c r="H2">
        <v>-819.83333330000005</v>
      </c>
      <c r="N2" t="s">
        <v>9</v>
      </c>
      <c r="O2">
        <v>0.02</v>
      </c>
    </row>
    <row r="3" spans="1:15" x14ac:dyDescent="0.3">
      <c r="A3">
        <v>2019</v>
      </c>
      <c r="B3">
        <v>2</v>
      </c>
      <c r="C3">
        <v>3431</v>
      </c>
      <c r="D3">
        <v>2</v>
      </c>
      <c r="E3">
        <f>C3-C15</f>
        <v>3427.8510000000001</v>
      </c>
      <c r="H3">
        <v>2564.166667</v>
      </c>
      <c r="N3" t="s">
        <v>10</v>
      </c>
      <c r="O3">
        <v>0.05</v>
      </c>
    </row>
    <row r="4" spans="1:15" x14ac:dyDescent="0.3">
      <c r="A4">
        <v>2019</v>
      </c>
      <c r="B4">
        <v>3</v>
      </c>
      <c r="C4">
        <v>921</v>
      </c>
      <c r="D4">
        <v>3</v>
      </c>
      <c r="E4">
        <f t="shared" ref="E3:E13" si="0">C4-C16</f>
        <v>232</v>
      </c>
      <c r="H4">
        <v>54.166666669999998</v>
      </c>
    </row>
    <row r="5" spans="1:15" x14ac:dyDescent="0.3">
      <c r="A5">
        <v>2019</v>
      </c>
      <c r="B5">
        <v>4</v>
      </c>
      <c r="C5">
        <v>861</v>
      </c>
      <c r="D5">
        <v>4</v>
      </c>
      <c r="E5">
        <f t="shared" si="0"/>
        <v>658</v>
      </c>
      <c r="H5">
        <v>-5.8333333329999997</v>
      </c>
    </row>
    <row r="6" spans="1:15" x14ac:dyDescent="0.3">
      <c r="A6">
        <v>2019</v>
      </c>
      <c r="B6">
        <v>5</v>
      </c>
      <c r="C6">
        <v>60</v>
      </c>
      <c r="D6">
        <v>5</v>
      </c>
      <c r="E6">
        <f t="shared" si="0"/>
        <v>-18</v>
      </c>
      <c r="H6">
        <v>-806.83333330000005</v>
      </c>
    </row>
    <row r="7" spans="1:15" x14ac:dyDescent="0.3">
      <c r="A7">
        <v>2019</v>
      </c>
      <c r="B7">
        <v>6</v>
      </c>
      <c r="C7">
        <v>891</v>
      </c>
      <c r="D7">
        <v>6</v>
      </c>
      <c r="E7">
        <f t="shared" si="0"/>
        <v>724</v>
      </c>
      <c r="H7">
        <v>24.166666670000001</v>
      </c>
    </row>
    <row r="8" spans="1:15" x14ac:dyDescent="0.3">
      <c r="A8">
        <v>2019</v>
      </c>
      <c r="B8">
        <v>7</v>
      </c>
      <c r="C8">
        <v>762</v>
      </c>
      <c r="D8">
        <v>7</v>
      </c>
      <c r="E8">
        <f t="shared" si="0"/>
        <v>637</v>
      </c>
      <c r="H8">
        <v>-104.83333330000001</v>
      </c>
    </row>
    <row r="9" spans="1:15" x14ac:dyDescent="0.3">
      <c r="A9">
        <v>2019</v>
      </c>
      <c r="B9">
        <v>8</v>
      </c>
      <c r="C9">
        <v>1204</v>
      </c>
      <c r="D9">
        <v>8</v>
      </c>
      <c r="E9">
        <f t="shared" si="0"/>
        <v>877</v>
      </c>
      <c r="H9">
        <v>337.16666670000001</v>
      </c>
      <c r="N9" t="s">
        <v>15</v>
      </c>
    </row>
    <row r="10" spans="1:15" x14ac:dyDescent="0.3">
      <c r="A10">
        <v>2019</v>
      </c>
      <c r="B10">
        <v>9</v>
      </c>
      <c r="C10">
        <v>848</v>
      </c>
      <c r="D10">
        <v>9</v>
      </c>
      <c r="E10">
        <f t="shared" si="0"/>
        <v>796</v>
      </c>
      <c r="H10">
        <v>-18.833333329999999</v>
      </c>
    </row>
    <row r="11" spans="1:15" x14ac:dyDescent="0.3">
      <c r="A11">
        <v>2019</v>
      </c>
      <c r="B11">
        <v>10</v>
      </c>
      <c r="C11">
        <v>644</v>
      </c>
      <c r="D11">
        <v>10</v>
      </c>
      <c r="E11">
        <f t="shared" si="0"/>
        <v>245</v>
      </c>
      <c r="H11">
        <v>-222.83333329999999</v>
      </c>
    </row>
    <row r="12" spans="1:15" x14ac:dyDescent="0.3">
      <c r="A12">
        <v>2019</v>
      </c>
      <c r="B12">
        <v>11</v>
      </c>
      <c r="C12">
        <v>170</v>
      </c>
      <c r="D12">
        <v>11</v>
      </c>
      <c r="E12">
        <f t="shared" si="0"/>
        <v>45</v>
      </c>
      <c r="H12">
        <v>-696.83333330000005</v>
      </c>
    </row>
    <row r="13" spans="1:15" x14ac:dyDescent="0.3">
      <c r="A13">
        <v>2019</v>
      </c>
      <c r="B13">
        <v>12</v>
      </c>
      <c r="C13">
        <v>563</v>
      </c>
      <c r="D13">
        <v>12</v>
      </c>
      <c r="E13">
        <f t="shared" si="0"/>
        <v>400</v>
      </c>
      <c r="F13">
        <f>1/12*SUM(C2:C13)</f>
        <v>866.83333333333326</v>
      </c>
      <c r="G13">
        <v>-39.730201389999998</v>
      </c>
      <c r="H13">
        <v>-303.83333329999999</v>
      </c>
    </row>
    <row r="14" spans="1:15" x14ac:dyDescent="0.3">
      <c r="A14">
        <v>2020</v>
      </c>
      <c r="B14">
        <v>1</v>
      </c>
      <c r="C14">
        <v>13792</v>
      </c>
      <c r="D14">
        <v>13</v>
      </c>
      <c r="F14">
        <v>964.95043399999997</v>
      </c>
      <c r="G14">
        <v>-36.973255350000002</v>
      </c>
      <c r="H14">
        <v>-137.48918839999999</v>
      </c>
      <c r="I14">
        <v>7.2697986109999997</v>
      </c>
      <c r="J14">
        <v>13784.7302</v>
      </c>
      <c r="K14">
        <v>190018786.69999999</v>
      </c>
      <c r="L14">
        <v>7.2697986109999997</v>
      </c>
    </row>
    <row r="15" spans="1:15" x14ac:dyDescent="0.3">
      <c r="A15">
        <v>2020</v>
      </c>
      <c r="B15">
        <v>2</v>
      </c>
      <c r="C15">
        <v>3.149</v>
      </c>
      <c r="D15">
        <v>14</v>
      </c>
      <c r="F15">
        <v>893.08723020000002</v>
      </c>
      <c r="G15">
        <v>-37.671054320000003</v>
      </c>
      <c r="H15">
        <v>2391.4614219999999</v>
      </c>
      <c r="I15">
        <v>3492.1438450000001</v>
      </c>
      <c r="J15">
        <v>-3488.9948450000002</v>
      </c>
      <c r="K15">
        <v>12173085.029999999</v>
      </c>
      <c r="L15">
        <v>3492.1438450000001</v>
      </c>
    </row>
    <row r="16" spans="1:15" x14ac:dyDescent="0.3">
      <c r="A16">
        <v>2020</v>
      </c>
      <c r="B16">
        <v>3</v>
      </c>
      <c r="C16">
        <v>689</v>
      </c>
      <c r="D16">
        <v>15</v>
      </c>
      <c r="F16">
        <v>853.21034740000005</v>
      </c>
      <c r="G16">
        <v>-37.715170890000003</v>
      </c>
      <c r="H16">
        <v>43.247815959999997</v>
      </c>
      <c r="I16">
        <v>909.58284249999997</v>
      </c>
      <c r="J16">
        <v>-220.5828425</v>
      </c>
      <c r="K16">
        <v>48656.790410000001</v>
      </c>
      <c r="L16">
        <v>909.58284249999997</v>
      </c>
    </row>
    <row r="17" spans="1:12" x14ac:dyDescent="0.3">
      <c r="A17">
        <v>2020</v>
      </c>
      <c r="B17">
        <v>4</v>
      </c>
      <c r="C17">
        <v>203</v>
      </c>
      <c r="D17">
        <v>16</v>
      </c>
      <c r="F17">
        <v>809.42855810000003</v>
      </c>
      <c r="G17">
        <v>-37.83650325</v>
      </c>
      <c r="H17">
        <v>-35.863094570000001</v>
      </c>
      <c r="I17">
        <v>809.66184320000002</v>
      </c>
      <c r="J17">
        <v>-606.66184320000002</v>
      </c>
      <c r="K17">
        <v>368038.592</v>
      </c>
      <c r="L17">
        <v>809.66184320000002</v>
      </c>
    </row>
    <row r="18" spans="1:12" x14ac:dyDescent="0.3">
      <c r="A18">
        <v>2020</v>
      </c>
      <c r="B18">
        <v>5</v>
      </c>
      <c r="C18">
        <v>78</v>
      </c>
      <c r="D18">
        <v>17</v>
      </c>
      <c r="F18">
        <v>772.72446760000003</v>
      </c>
      <c r="G18">
        <v>-37.813854999999997</v>
      </c>
      <c r="H18">
        <v>-801.22789</v>
      </c>
      <c r="I18">
        <v>-35.241278489999999</v>
      </c>
      <c r="J18">
        <v>113.24127850000001</v>
      </c>
      <c r="K18">
        <v>12823.587149999999</v>
      </c>
      <c r="L18">
        <v>35.241278489999999</v>
      </c>
    </row>
    <row r="19" spans="1:12" x14ac:dyDescent="0.3">
      <c r="A19">
        <v>2020</v>
      </c>
      <c r="B19">
        <v>6</v>
      </c>
      <c r="C19">
        <v>167</v>
      </c>
      <c r="D19">
        <v>18</v>
      </c>
      <c r="F19">
        <v>728.98983980000003</v>
      </c>
      <c r="G19">
        <v>-37.932270449999997</v>
      </c>
      <c r="H19">
        <v>-5.1411586580000002</v>
      </c>
      <c r="I19">
        <v>759.07727929999999</v>
      </c>
      <c r="J19">
        <v>-592.07727929999999</v>
      </c>
      <c r="K19">
        <v>350555.50469999999</v>
      </c>
      <c r="L19">
        <v>759.07727929999999</v>
      </c>
    </row>
    <row r="20" spans="1:12" x14ac:dyDescent="0.3">
      <c r="A20">
        <v>2020</v>
      </c>
      <c r="B20">
        <v>7</v>
      </c>
      <c r="C20">
        <v>125</v>
      </c>
      <c r="D20">
        <v>19</v>
      </c>
      <c r="F20">
        <v>686.44532700000002</v>
      </c>
      <c r="G20">
        <v>-38.024515299999997</v>
      </c>
      <c r="H20">
        <v>-127.663933</v>
      </c>
      <c r="I20">
        <v>586.22423600000002</v>
      </c>
      <c r="J20">
        <v>-461.22423600000002</v>
      </c>
      <c r="K20">
        <v>212727.7959</v>
      </c>
      <c r="L20">
        <v>586.22423600000002</v>
      </c>
    </row>
    <row r="21" spans="1:12" x14ac:dyDescent="0.3">
      <c r="A21">
        <v>2020</v>
      </c>
      <c r="B21">
        <v>8</v>
      </c>
      <c r="C21">
        <v>327</v>
      </c>
      <c r="D21">
        <v>20</v>
      </c>
      <c r="F21">
        <v>641.8349369</v>
      </c>
      <c r="G21">
        <v>-38.156232799999998</v>
      </c>
      <c r="H21">
        <v>304.56658650000003</v>
      </c>
      <c r="I21">
        <v>985.58747840000001</v>
      </c>
      <c r="J21">
        <v>-658.58747840000001</v>
      </c>
      <c r="K21">
        <v>433737.46669999999</v>
      </c>
      <c r="L21">
        <v>985.58747840000001</v>
      </c>
    </row>
    <row r="22" spans="1:12" x14ac:dyDescent="0.3">
      <c r="A22">
        <v>2020</v>
      </c>
      <c r="B22">
        <v>9</v>
      </c>
      <c r="C22">
        <v>52</v>
      </c>
      <c r="D22">
        <v>21</v>
      </c>
      <c r="F22">
        <v>598.35025040000005</v>
      </c>
      <c r="G22">
        <v>-38.262801869999997</v>
      </c>
      <c r="H22">
        <v>-45.20917919</v>
      </c>
      <c r="I22">
        <v>584.84537079999996</v>
      </c>
      <c r="J22">
        <v>-532.84537079999996</v>
      </c>
      <c r="K22">
        <v>283924.18920000002</v>
      </c>
      <c r="L22">
        <v>584.84537079999996</v>
      </c>
    </row>
    <row r="23" spans="1:12" x14ac:dyDescent="0.3">
      <c r="A23">
        <v>2020</v>
      </c>
      <c r="B23">
        <v>10</v>
      </c>
      <c r="C23">
        <v>399</v>
      </c>
      <c r="D23">
        <v>22</v>
      </c>
      <c r="F23">
        <v>560.70490740000002</v>
      </c>
      <c r="G23">
        <v>-38.250452699999997</v>
      </c>
      <c r="H23">
        <v>-219.77691200000001</v>
      </c>
      <c r="I23">
        <v>337.2541152</v>
      </c>
      <c r="J23">
        <v>61.745884779999997</v>
      </c>
      <c r="K23">
        <v>3812.5542869999999</v>
      </c>
      <c r="L23">
        <v>337.2541152</v>
      </c>
    </row>
    <row r="24" spans="1:12" x14ac:dyDescent="0.3">
      <c r="A24">
        <v>2020</v>
      </c>
      <c r="B24">
        <v>11</v>
      </c>
      <c r="C24">
        <v>125</v>
      </c>
      <c r="D24">
        <v>23</v>
      </c>
      <c r="F24">
        <v>525.44824349999999</v>
      </c>
      <c r="G24">
        <v>-38.190576919999998</v>
      </c>
      <c r="H24">
        <v>-682.01407879999999</v>
      </c>
      <c r="I24">
        <v>-174.37887860000001</v>
      </c>
      <c r="J24">
        <v>299.37887860000001</v>
      </c>
      <c r="K24">
        <v>89627.712969999993</v>
      </c>
      <c r="L24">
        <v>174.37887860000001</v>
      </c>
    </row>
    <row r="25" spans="1:12" x14ac:dyDescent="0.3">
      <c r="A25">
        <v>2020</v>
      </c>
      <c r="B25">
        <v>12</v>
      </c>
      <c r="C25">
        <v>163</v>
      </c>
      <c r="D25">
        <v>24</v>
      </c>
      <c r="F25">
        <v>487.0534232</v>
      </c>
      <c r="G25">
        <v>-38.194661789999998</v>
      </c>
      <c r="H25">
        <v>-304.84433780000001</v>
      </c>
      <c r="I25">
        <v>183.42433320000001</v>
      </c>
      <c r="J25">
        <v>-20.424333239999999</v>
      </c>
      <c r="K25">
        <v>417.15338830000002</v>
      </c>
      <c r="L25">
        <v>183.42433320000001</v>
      </c>
    </row>
    <row r="26" spans="1:12" x14ac:dyDescent="0.3">
      <c r="A26">
        <v>2021</v>
      </c>
      <c r="B26">
        <v>1</v>
      </c>
      <c r="C26">
        <v>20</v>
      </c>
      <c r="D26">
        <v>25</v>
      </c>
      <c r="F26">
        <v>445.94506569999999</v>
      </c>
      <c r="G26">
        <v>-38.252935700000002</v>
      </c>
      <c r="H26">
        <v>-151.91198220000001</v>
      </c>
      <c r="I26">
        <v>311.36957310000003</v>
      </c>
      <c r="J26">
        <v>-291.36957310000003</v>
      </c>
      <c r="K26">
        <v>84896.22812</v>
      </c>
      <c r="L26">
        <v>311.36957310000003</v>
      </c>
    </row>
    <row r="27" spans="1:12" x14ac:dyDescent="0.3">
      <c r="A27">
        <v>2021</v>
      </c>
      <c r="B27">
        <v>2</v>
      </c>
      <c r="C27">
        <v>6021</v>
      </c>
      <c r="D27">
        <v>26</v>
      </c>
      <c r="F27">
        <v>439.9105945</v>
      </c>
      <c r="G27">
        <v>-37.608566410000002</v>
      </c>
      <c r="H27">
        <v>2550.9428210000001</v>
      </c>
      <c r="I27">
        <v>2799.1535520000002</v>
      </c>
      <c r="J27">
        <v>3221.8464479999998</v>
      </c>
      <c r="K27">
        <v>10380294.539999999</v>
      </c>
      <c r="L27">
        <v>2799.1535520000002</v>
      </c>
    </row>
    <row r="28" spans="1:12" x14ac:dyDescent="0.3">
      <c r="A28">
        <v>2021</v>
      </c>
      <c r="B28">
        <v>3</v>
      </c>
      <c r="C28">
        <v>1066</v>
      </c>
      <c r="D28">
        <v>27</v>
      </c>
      <c r="F28">
        <v>408.50652969999999</v>
      </c>
      <c r="G28">
        <v>-37.484476379999997</v>
      </c>
      <c r="H28">
        <v>73.960098680000002</v>
      </c>
      <c r="I28">
        <v>445.54984409999997</v>
      </c>
      <c r="J28">
        <v>620.45015590000003</v>
      </c>
      <c r="K28">
        <v>384958.39600000001</v>
      </c>
      <c r="L28">
        <v>445.54984409999997</v>
      </c>
    </row>
    <row r="29" spans="1:12" x14ac:dyDescent="0.3">
      <c r="A29">
        <v>2021</v>
      </c>
      <c r="B29">
        <v>4</v>
      </c>
      <c r="C29">
        <v>544</v>
      </c>
      <c r="D29">
        <v>28</v>
      </c>
      <c r="F29">
        <v>373.11046370000003</v>
      </c>
      <c r="G29">
        <v>-37.442708170000003</v>
      </c>
      <c r="H29">
        <v>-25.525463030000001</v>
      </c>
      <c r="I29">
        <v>335.15895870000003</v>
      </c>
      <c r="J29">
        <v>208.8410413</v>
      </c>
      <c r="K29">
        <v>43614.580529999999</v>
      </c>
      <c r="L29">
        <v>335.15895870000003</v>
      </c>
    </row>
    <row r="30" spans="1:12" x14ac:dyDescent="0.3">
      <c r="A30">
        <v>2021</v>
      </c>
      <c r="B30">
        <v>5</v>
      </c>
      <c r="C30">
        <v>85</v>
      </c>
      <c r="D30">
        <v>29</v>
      </c>
      <c r="F30">
        <v>341.17335689999999</v>
      </c>
      <c r="G30">
        <v>-37.33259614</v>
      </c>
      <c r="H30">
        <v>-773.97516340000004</v>
      </c>
      <c r="I30">
        <v>-465.5601345</v>
      </c>
      <c r="J30">
        <v>550.5601345</v>
      </c>
      <c r="K30">
        <v>303116.46169999999</v>
      </c>
      <c r="L30">
        <v>465.5601345</v>
      </c>
    </row>
    <row r="31" spans="1:12" x14ac:dyDescent="0.3">
      <c r="A31">
        <v>2021</v>
      </c>
      <c r="B31">
        <v>6</v>
      </c>
      <c r="C31">
        <v>420</v>
      </c>
      <c r="D31">
        <v>30</v>
      </c>
      <c r="F31">
        <v>305.05376469999999</v>
      </c>
      <c r="G31">
        <v>-37.308336070000003</v>
      </c>
      <c r="H31">
        <v>0.86321104000000004</v>
      </c>
      <c r="I31">
        <v>298.69960209999999</v>
      </c>
      <c r="J31">
        <v>121.30039789999999</v>
      </c>
      <c r="K31">
        <v>14713.786539999999</v>
      </c>
      <c r="L31">
        <v>298.69960209999999</v>
      </c>
    </row>
    <row r="32" spans="1:12" x14ac:dyDescent="0.3">
      <c r="A32">
        <v>2021</v>
      </c>
      <c r="B32">
        <v>7</v>
      </c>
      <c r="C32">
        <v>5</v>
      </c>
      <c r="D32">
        <v>31</v>
      </c>
      <c r="F32">
        <v>266.39461369999998</v>
      </c>
      <c r="G32">
        <v>-37.335352360000002</v>
      </c>
      <c r="H32">
        <v>-134.3504671</v>
      </c>
      <c r="I32">
        <v>140.08149560000001</v>
      </c>
      <c r="J32">
        <v>-135.08149560000001</v>
      </c>
      <c r="K32">
        <v>18247.010460000001</v>
      </c>
      <c r="L32">
        <v>140.08149560000001</v>
      </c>
    </row>
    <row r="33" spans="1:12" x14ac:dyDescent="0.3">
      <c r="A33">
        <v>2021</v>
      </c>
      <c r="B33">
        <v>8</v>
      </c>
      <c r="C33">
        <v>90</v>
      </c>
      <c r="D33">
        <v>32</v>
      </c>
      <c r="F33">
        <v>224.62300279999999</v>
      </c>
      <c r="G33">
        <v>-37.424077529999998</v>
      </c>
      <c r="H33">
        <v>282.60710699999998</v>
      </c>
      <c r="I33">
        <v>533.62584779999997</v>
      </c>
      <c r="J33">
        <v>-443.62584779999997</v>
      </c>
      <c r="K33">
        <v>196803.8928</v>
      </c>
      <c r="L33">
        <v>533.62584779999997</v>
      </c>
    </row>
    <row r="34" spans="1:12" x14ac:dyDescent="0.3">
      <c r="A34">
        <v>2021</v>
      </c>
      <c r="B34">
        <v>9</v>
      </c>
      <c r="C34">
        <v>39</v>
      </c>
      <c r="D34">
        <v>33</v>
      </c>
      <c r="F34">
        <v>186.16902780000001</v>
      </c>
      <c r="G34">
        <v>-37.444675480000001</v>
      </c>
      <c r="H34">
        <v>-50.307171619999998</v>
      </c>
      <c r="I34">
        <v>141.98974609999999</v>
      </c>
      <c r="J34">
        <v>-102.9897461</v>
      </c>
      <c r="K34">
        <v>10606.8878</v>
      </c>
      <c r="L34">
        <v>141.98974609999999</v>
      </c>
    </row>
    <row r="35" spans="1:12" x14ac:dyDescent="0.3">
      <c r="A35">
        <v>2021</v>
      </c>
      <c r="B35">
        <v>10</v>
      </c>
      <c r="C35">
        <v>340</v>
      </c>
      <c r="D35">
        <v>34</v>
      </c>
      <c r="F35">
        <v>152.834878</v>
      </c>
      <c r="G35">
        <v>-37.362464969999998</v>
      </c>
      <c r="H35">
        <v>-199.42981030000001</v>
      </c>
      <c r="I35">
        <v>-71.052559680000002</v>
      </c>
      <c r="J35">
        <v>411.05255970000002</v>
      </c>
      <c r="K35">
        <v>168964.20680000001</v>
      </c>
      <c r="L35">
        <v>71.052559680000002</v>
      </c>
    </row>
    <row r="36" spans="1:12" x14ac:dyDescent="0.3">
      <c r="A36">
        <v>2021</v>
      </c>
      <c r="B36">
        <v>11</v>
      </c>
      <c r="C36">
        <v>70</v>
      </c>
      <c r="D36">
        <v>35</v>
      </c>
      <c r="F36">
        <v>121.83782960000001</v>
      </c>
      <c r="G36">
        <v>-37.23515664</v>
      </c>
      <c r="H36">
        <v>-650.50526639999998</v>
      </c>
      <c r="I36">
        <v>-566.5416659</v>
      </c>
      <c r="J36">
        <v>636.5416659</v>
      </c>
      <c r="K36">
        <v>405185.29239999998</v>
      </c>
      <c r="L36">
        <v>566.5416659</v>
      </c>
    </row>
    <row r="37" spans="1:12" x14ac:dyDescent="0.3">
      <c r="A37">
        <v>2021</v>
      </c>
      <c r="B37">
        <v>12</v>
      </c>
      <c r="C37">
        <v>65</v>
      </c>
      <c r="D37">
        <v>36</v>
      </c>
      <c r="F37">
        <v>87.455089650000005</v>
      </c>
      <c r="G37">
        <v>-37.178108299999998</v>
      </c>
      <c r="H37">
        <v>-290.72487539999997</v>
      </c>
      <c r="I37">
        <v>-220.2416648</v>
      </c>
      <c r="J37">
        <v>285.24166480000002</v>
      </c>
      <c r="K37">
        <v>81362.807350000003</v>
      </c>
      <c r="L37">
        <v>220.2416648</v>
      </c>
    </row>
    <row r="38" spans="1:12" x14ac:dyDescent="0.3">
      <c r="A38">
        <v>2022</v>
      </c>
      <c r="B38">
        <v>1</v>
      </c>
      <c r="C38">
        <v>8</v>
      </c>
      <c r="D38">
        <v>37</v>
      </c>
      <c r="F38">
        <v>51.373331350000001</v>
      </c>
      <c r="G38">
        <v>-37.1561813</v>
      </c>
      <c r="H38">
        <v>-146.48504969999999</v>
      </c>
      <c r="I38">
        <v>-101.63500089999999</v>
      </c>
      <c r="J38">
        <v>109.63500089999999</v>
      </c>
      <c r="K38">
        <v>12019.833420000001</v>
      </c>
      <c r="L38">
        <v>101.63500089999999</v>
      </c>
    </row>
    <row r="39" spans="1:12" x14ac:dyDescent="0.3">
      <c r="A39">
        <v>2022</v>
      </c>
      <c r="B39">
        <v>2</v>
      </c>
      <c r="C39">
        <v>18347</v>
      </c>
      <c r="D39">
        <v>38</v>
      </c>
      <c r="F39">
        <v>172.03555030000001</v>
      </c>
      <c r="G39">
        <v>-33.9998133</v>
      </c>
      <c r="H39">
        <v>3332.1439019999998</v>
      </c>
      <c r="I39">
        <v>2565.159971</v>
      </c>
      <c r="J39">
        <v>15781.840029999999</v>
      </c>
      <c r="K39">
        <v>249066474.69999999</v>
      </c>
      <c r="L39">
        <v>2565.159971</v>
      </c>
    </row>
    <row r="40" spans="1:12" x14ac:dyDescent="0.3">
      <c r="A40">
        <v>2022</v>
      </c>
      <c r="B40">
        <v>3</v>
      </c>
      <c r="C40">
        <v>4.2460000000000004</v>
      </c>
      <c r="D40">
        <v>39</v>
      </c>
      <c r="F40">
        <v>135.95823870000001</v>
      </c>
      <c r="G40">
        <v>-34.041363269999998</v>
      </c>
      <c r="H40">
        <v>63.676481809999999</v>
      </c>
      <c r="I40">
        <v>211.99583569999999</v>
      </c>
      <c r="J40">
        <v>-207.74983570000001</v>
      </c>
      <c r="K40">
        <v>43159.99424</v>
      </c>
      <c r="L40">
        <v>211.99583569999999</v>
      </c>
    </row>
    <row r="41" spans="1:12" x14ac:dyDescent="0.3">
      <c r="A41">
        <v>2022</v>
      </c>
      <c r="B41">
        <v>4</v>
      </c>
      <c r="C41">
        <v>140</v>
      </c>
      <c r="D41">
        <v>40</v>
      </c>
      <c r="F41">
        <v>102.55296130000001</v>
      </c>
      <c r="G41">
        <v>-34.028641550000003</v>
      </c>
      <c r="H41">
        <v>-22.376837940000001</v>
      </c>
      <c r="I41">
        <v>76.391412389999999</v>
      </c>
      <c r="J41">
        <v>63.608587610000001</v>
      </c>
      <c r="K41">
        <v>4046.0524180000002</v>
      </c>
      <c r="L41">
        <v>76.391412389999999</v>
      </c>
    </row>
    <row r="42" spans="1:12" x14ac:dyDescent="0.3">
      <c r="A42">
        <v>2022</v>
      </c>
      <c r="B42">
        <v>5</v>
      </c>
      <c r="C42">
        <v>12</v>
      </c>
      <c r="D42">
        <v>41</v>
      </c>
      <c r="F42">
        <v>75.698828180000007</v>
      </c>
      <c r="G42">
        <v>-33.885151380000003</v>
      </c>
      <c r="H42">
        <v>-738.46134659999996</v>
      </c>
      <c r="I42">
        <v>-705.45084359999998</v>
      </c>
      <c r="J42">
        <v>717.45084359999998</v>
      </c>
      <c r="K42">
        <v>514735.71299999999</v>
      </c>
      <c r="L42">
        <v>705.45084359999998</v>
      </c>
    </row>
    <row r="43" spans="1:12" x14ac:dyDescent="0.3">
      <c r="A43">
        <v>2022</v>
      </c>
      <c r="B43">
        <v>6</v>
      </c>
      <c r="C43">
        <v>150</v>
      </c>
      <c r="D43">
        <v>42</v>
      </c>
      <c r="F43">
        <v>42.886907919999999</v>
      </c>
      <c r="G43">
        <v>-33.86368676</v>
      </c>
      <c r="H43">
        <v>6.1757050920000003</v>
      </c>
      <c r="I43">
        <v>42.676887839999999</v>
      </c>
      <c r="J43">
        <v>107.3231122</v>
      </c>
      <c r="K43">
        <v>11518.250400000001</v>
      </c>
      <c r="L43">
        <v>42.676887839999999</v>
      </c>
    </row>
    <row r="44" spans="1:12" x14ac:dyDescent="0.3">
      <c r="A44">
        <v>2022</v>
      </c>
      <c r="B44">
        <v>7</v>
      </c>
      <c r="C44">
        <v>2</v>
      </c>
      <c r="D44">
        <v>43</v>
      </c>
      <c r="F44">
        <v>10.29649362</v>
      </c>
      <c r="G44">
        <v>-33.838221310000002</v>
      </c>
      <c r="H44">
        <v>-128.0477684</v>
      </c>
      <c r="I44">
        <v>-125.32724589999999</v>
      </c>
      <c r="J44">
        <v>127.32724589999999</v>
      </c>
      <c r="K44">
        <v>16212.22754</v>
      </c>
      <c r="L44">
        <v>125.32724589999999</v>
      </c>
    </row>
    <row r="45" spans="1:12" x14ac:dyDescent="0.3">
      <c r="A45">
        <v>2022</v>
      </c>
      <c r="B45">
        <v>8</v>
      </c>
      <c r="C45">
        <v>19</v>
      </c>
      <c r="D45">
        <v>44</v>
      </c>
      <c r="F45">
        <v>-25.942381480000002</v>
      </c>
      <c r="G45">
        <v>-33.886234379999998</v>
      </c>
      <c r="H45">
        <v>270.72387070000002</v>
      </c>
      <c r="I45">
        <v>259.06537930000002</v>
      </c>
      <c r="J45">
        <v>-240.06537929999999</v>
      </c>
      <c r="K45">
        <v>57631.386359999997</v>
      </c>
      <c r="L45">
        <v>259.06537930000002</v>
      </c>
    </row>
    <row r="46" spans="1:12" x14ac:dyDescent="0.3">
      <c r="A46">
        <v>2022</v>
      </c>
      <c r="B46">
        <v>9</v>
      </c>
      <c r="C46">
        <v>12</v>
      </c>
      <c r="D46">
        <v>45</v>
      </c>
      <c r="F46">
        <v>-58.607257990000001</v>
      </c>
      <c r="G46">
        <v>-33.861807229999997</v>
      </c>
      <c r="H46">
        <v>-44.261450140000001</v>
      </c>
      <c r="I46">
        <v>-110.13578750000001</v>
      </c>
      <c r="J46">
        <v>122.13578750000001</v>
      </c>
      <c r="K46">
        <v>14917.15058</v>
      </c>
      <c r="L46">
        <v>110.13578750000001</v>
      </c>
    </row>
    <row r="47" spans="1:12" x14ac:dyDescent="0.3">
      <c r="A47">
        <v>2022</v>
      </c>
      <c r="B47">
        <v>10</v>
      </c>
      <c r="C47">
        <v>450</v>
      </c>
      <c r="D47">
        <v>46</v>
      </c>
      <c r="F47">
        <v>-85.05007646</v>
      </c>
      <c r="G47">
        <v>-33.713427449999998</v>
      </c>
      <c r="H47">
        <v>-162.705816</v>
      </c>
      <c r="I47">
        <v>-291.89887549999997</v>
      </c>
      <c r="J47">
        <v>741.89887550000003</v>
      </c>
      <c r="K47">
        <v>550413.94149999996</v>
      </c>
      <c r="L47">
        <v>291.89887549999997</v>
      </c>
    </row>
    <row r="48" spans="1:12" x14ac:dyDescent="0.3">
      <c r="A48">
        <v>2022</v>
      </c>
      <c r="B48">
        <v>11</v>
      </c>
      <c r="C48">
        <v>230</v>
      </c>
      <c r="D48">
        <v>47</v>
      </c>
      <c r="F48">
        <v>-108.7708162</v>
      </c>
      <c r="G48">
        <v>-33.513573700000002</v>
      </c>
      <c r="H48">
        <v>-601.04146230000003</v>
      </c>
      <c r="I48">
        <v>-769.26877030000003</v>
      </c>
      <c r="J48">
        <v>999.26877030000003</v>
      </c>
      <c r="K48">
        <v>998538.07530000003</v>
      </c>
      <c r="L48">
        <v>769.26877030000003</v>
      </c>
    </row>
    <row r="49" spans="1:12" x14ac:dyDescent="0.3">
      <c r="A49">
        <v>2022</v>
      </c>
      <c r="B49">
        <v>12</v>
      </c>
      <c r="C49">
        <v>24</v>
      </c>
      <c r="D49">
        <v>48</v>
      </c>
      <c r="F49">
        <v>-137.7142973</v>
      </c>
      <c r="G49">
        <v>-33.422171839999997</v>
      </c>
      <c r="H49">
        <v>-268.1029168</v>
      </c>
      <c r="I49">
        <v>-433.00926529999998</v>
      </c>
      <c r="J49">
        <v>457.00926529999998</v>
      </c>
      <c r="K49">
        <v>208857.46859999999</v>
      </c>
      <c r="L49">
        <v>433.00926529999998</v>
      </c>
    </row>
    <row r="50" spans="1:12" x14ac:dyDescent="0.3">
      <c r="A50">
        <v>2023</v>
      </c>
      <c r="B50">
        <v>1</v>
      </c>
      <c r="C50">
        <v>2675</v>
      </c>
      <c r="D50">
        <v>49</v>
      </c>
      <c r="F50">
        <v>-141.2102539</v>
      </c>
      <c r="G50">
        <v>-32.823647540000003</v>
      </c>
      <c r="H50">
        <v>1.649715491</v>
      </c>
      <c r="I50">
        <v>-317.62151879999999</v>
      </c>
      <c r="J50">
        <v>2992.6215189999998</v>
      </c>
      <c r="K50">
        <v>8955783.5549999997</v>
      </c>
      <c r="L50">
        <v>317.62151879999999</v>
      </c>
    </row>
    <row r="51" spans="1:12" x14ac:dyDescent="0.3">
      <c r="A51">
        <v>2023</v>
      </c>
      <c r="B51">
        <v>2</v>
      </c>
      <c r="C51">
        <v>21</v>
      </c>
      <c r="D51">
        <v>50</v>
      </c>
      <c r="F51">
        <v>-205.4050015</v>
      </c>
      <c r="G51">
        <v>-33.451069539999999</v>
      </c>
      <c r="H51">
        <v>3176.856957</v>
      </c>
      <c r="I51">
        <v>3158.110001</v>
      </c>
      <c r="J51">
        <v>-3137.110001</v>
      </c>
      <c r="K51">
        <v>9841459.1579999998</v>
      </c>
      <c r="L51">
        <v>3158.110001</v>
      </c>
    </row>
    <row r="52" spans="1:12" x14ac:dyDescent="0.3">
      <c r="A52">
        <v>2023</v>
      </c>
      <c r="B52">
        <v>3</v>
      </c>
      <c r="C52">
        <v>150</v>
      </c>
      <c r="D52">
        <v>51</v>
      </c>
      <c r="F52">
        <v>-235.6042751</v>
      </c>
      <c r="G52">
        <v>-33.386033619999999</v>
      </c>
      <c r="H52">
        <v>79.772871480000006</v>
      </c>
      <c r="I52">
        <v>-175.17958920000001</v>
      </c>
      <c r="J52">
        <v>325.17958920000001</v>
      </c>
      <c r="K52">
        <v>105741.76519999999</v>
      </c>
      <c r="L52">
        <v>175.17958920000001</v>
      </c>
    </row>
    <row r="53" spans="1:12" x14ac:dyDescent="0.3">
      <c r="A53">
        <v>2023</v>
      </c>
      <c r="B53">
        <v>4</v>
      </c>
      <c r="C53">
        <v>54</v>
      </c>
      <c r="D53">
        <v>52</v>
      </c>
      <c r="F53">
        <v>-265.5366373</v>
      </c>
      <c r="G53">
        <v>-33.316960190000003</v>
      </c>
      <c r="H53">
        <v>-5.2811641800000002</v>
      </c>
      <c r="I53">
        <v>-291.36714669999998</v>
      </c>
      <c r="J53">
        <v>345.36714669999998</v>
      </c>
      <c r="K53">
        <v>119278.466</v>
      </c>
      <c r="L53">
        <v>291.36714669999998</v>
      </c>
    </row>
    <row r="54" spans="1:12" x14ac:dyDescent="0.3">
      <c r="A54">
        <v>2023</v>
      </c>
      <c r="B54">
        <v>5</v>
      </c>
      <c r="C54">
        <v>69</v>
      </c>
      <c r="D54">
        <v>53</v>
      </c>
      <c r="F54">
        <v>-287.79044800000003</v>
      </c>
      <c r="G54">
        <v>-33.095697199999996</v>
      </c>
      <c r="H54">
        <v>-683.69875690000003</v>
      </c>
      <c r="I54">
        <v>-1037.314944</v>
      </c>
      <c r="J54">
        <v>1106.314944</v>
      </c>
      <c r="K54">
        <v>1223932.7560000001</v>
      </c>
      <c r="L54">
        <v>1037.314944</v>
      </c>
    </row>
    <row r="55" spans="1:12" x14ac:dyDescent="0.3">
      <c r="A55">
        <v>2023</v>
      </c>
      <c r="B55">
        <v>6</v>
      </c>
      <c r="C55">
        <v>80</v>
      </c>
      <c r="D55">
        <v>54</v>
      </c>
      <c r="F55">
        <v>-316.93904079999999</v>
      </c>
      <c r="G55">
        <v>-33.016755119999999</v>
      </c>
      <c r="H55">
        <v>25.713871879999999</v>
      </c>
      <c r="I55">
        <v>-314.71044010000003</v>
      </c>
      <c r="J55">
        <v>394.71044010000003</v>
      </c>
      <c r="K55">
        <v>155796.3315</v>
      </c>
      <c r="L55">
        <v>314.71044010000003</v>
      </c>
    </row>
    <row r="56" spans="1:12" x14ac:dyDescent="0.3">
      <c r="A56">
        <v>2023</v>
      </c>
      <c r="B56">
        <v>7</v>
      </c>
      <c r="C56">
        <v>60</v>
      </c>
      <c r="D56">
        <v>55</v>
      </c>
      <c r="F56">
        <v>-344.57576030000001</v>
      </c>
      <c r="G56">
        <v>-32.909154399999998</v>
      </c>
      <c r="H56">
        <v>-101.4165919</v>
      </c>
      <c r="I56">
        <v>-478.00356429999999</v>
      </c>
      <c r="J56">
        <v>538.00356429999999</v>
      </c>
      <c r="K56">
        <v>289447.83519999997</v>
      </c>
      <c r="L56">
        <v>478.00356429999999</v>
      </c>
    </row>
    <row r="57" spans="1:12" x14ac:dyDescent="0.3">
      <c r="A57">
        <v>2023</v>
      </c>
      <c r="B57">
        <v>8</v>
      </c>
      <c r="C57">
        <v>78</v>
      </c>
      <c r="D57">
        <v>56</v>
      </c>
      <c r="F57">
        <v>-375.63730429999998</v>
      </c>
      <c r="G57">
        <v>-32.872202199999997</v>
      </c>
      <c r="H57">
        <v>279.8695424</v>
      </c>
      <c r="I57">
        <v>-106.761044</v>
      </c>
      <c r="J57">
        <v>184.761044</v>
      </c>
      <c r="K57">
        <v>34136.643360000002</v>
      </c>
      <c r="L57">
        <v>106.761044</v>
      </c>
    </row>
    <row r="58" spans="1:12" x14ac:dyDescent="0.3">
      <c r="A58">
        <v>2023</v>
      </c>
      <c r="B58">
        <v>9</v>
      </c>
      <c r="C58">
        <v>64</v>
      </c>
      <c r="D58">
        <v>57</v>
      </c>
      <c r="F58">
        <v>-403.34179690000002</v>
      </c>
      <c r="G58">
        <v>-32.768847999999998</v>
      </c>
      <c r="H58">
        <v>-18.681287789999999</v>
      </c>
      <c r="I58">
        <v>-452.77095659999998</v>
      </c>
      <c r="J58">
        <v>516.77095659999998</v>
      </c>
      <c r="K58">
        <v>267052.22159999999</v>
      </c>
      <c r="L58">
        <v>452.77095659999998</v>
      </c>
    </row>
    <row r="59" spans="1:12" x14ac:dyDescent="0.3">
      <c r="A59">
        <v>2023</v>
      </c>
      <c r="B59">
        <v>10</v>
      </c>
      <c r="C59">
        <v>21</v>
      </c>
      <c r="D59">
        <v>58</v>
      </c>
      <c r="F59">
        <v>-429.91248030000003</v>
      </c>
      <c r="G59">
        <v>-32.644884709999999</v>
      </c>
      <c r="H59">
        <v>-132.02490119999999</v>
      </c>
      <c r="I59">
        <v>-598.81646090000004</v>
      </c>
      <c r="J59">
        <v>619.81646090000004</v>
      </c>
      <c r="K59">
        <v>384172.44520000002</v>
      </c>
      <c r="L59">
        <v>598.81646090000004</v>
      </c>
    </row>
    <row r="60" spans="1:12" x14ac:dyDescent="0.3">
      <c r="A60">
        <v>2023</v>
      </c>
      <c r="B60">
        <v>11</v>
      </c>
      <c r="C60">
        <v>82</v>
      </c>
      <c r="D60">
        <v>59</v>
      </c>
      <c r="F60">
        <v>-451.1013767</v>
      </c>
      <c r="G60">
        <v>-32.415764950000003</v>
      </c>
      <c r="H60">
        <v>-544.33432029999994</v>
      </c>
      <c r="I60">
        <v>-1063.598827</v>
      </c>
      <c r="J60">
        <v>1145.598827</v>
      </c>
      <c r="K60">
        <v>1312396.673</v>
      </c>
      <c r="L60">
        <v>1063.598827</v>
      </c>
    </row>
    <row r="61" spans="1:12" x14ac:dyDescent="0.3">
      <c r="A61">
        <v>2023</v>
      </c>
      <c r="B61">
        <v>12</v>
      </c>
      <c r="C61">
        <v>302</v>
      </c>
      <c r="D61">
        <v>60</v>
      </c>
      <c r="F61">
        <v>-472.9809411</v>
      </c>
      <c r="G61">
        <v>-32.205040930000003</v>
      </c>
      <c r="H61">
        <v>-215.9487239</v>
      </c>
      <c r="I61">
        <v>-751.62005850000003</v>
      </c>
      <c r="J61">
        <v>1053.620058</v>
      </c>
      <c r="K61">
        <v>1110115.2279999999</v>
      </c>
      <c r="L61">
        <v>751.62005850000003</v>
      </c>
    </row>
    <row r="62" spans="1:12" x14ac:dyDescent="0.3">
      <c r="A62" t="s">
        <v>16</v>
      </c>
      <c r="B62">
        <v>78</v>
      </c>
      <c r="C62">
        <v>58344.394999999997</v>
      </c>
      <c r="D62">
        <v>1830</v>
      </c>
      <c r="E62">
        <v>-5721.1490000000003</v>
      </c>
      <c r="F62">
        <v>8986.7576819999995</v>
      </c>
      <c r="G62">
        <v>-1748.2773380000001</v>
      </c>
      <c r="H62">
        <v>4435.4036150000002</v>
      </c>
      <c r="I62">
        <v>10316.59273</v>
      </c>
      <c r="J62">
        <v>37625.80227</v>
      </c>
      <c r="K62">
        <v>491386795.10000002</v>
      </c>
      <c r="L62">
        <v>29631.605769999998</v>
      </c>
    </row>
    <row r="64" spans="1:12" x14ac:dyDescent="0.3">
      <c r="J64" t="s">
        <v>17</v>
      </c>
      <c r="K64">
        <v>982773590.10000002</v>
      </c>
      <c r="L64">
        <v>59263.211539999997</v>
      </c>
    </row>
    <row r="65" spans="11:12" x14ac:dyDescent="0.3">
      <c r="K65">
        <v>20474449.789999999</v>
      </c>
      <c r="L65">
        <v>123465.024</v>
      </c>
    </row>
    <row r="66" spans="11:12" x14ac:dyDescent="0.3">
      <c r="K66" t="s">
        <v>11</v>
      </c>
      <c r="L6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Holt Winter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aisyah180702@outlook.com</cp:lastModifiedBy>
  <dcterms:created xsi:type="dcterms:W3CDTF">2024-10-28T01:20:54Z</dcterms:created>
  <dcterms:modified xsi:type="dcterms:W3CDTF">2024-12-07T16:08:48Z</dcterms:modified>
</cp:coreProperties>
</file>