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syah\Downloads\"/>
    </mc:Choice>
  </mc:AlternateContent>
  <xr:revisionPtr revIDLastSave="0" documentId="13_ncr:1_{ED154CD5-D3B9-41B5-BEBC-2CAC11038C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lt Wint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I7" i="1" s="1"/>
  <c r="I6" i="1"/>
  <c r="J6" i="1" s="1"/>
  <c r="L6" i="1" s="1"/>
  <c r="H2" i="1"/>
  <c r="H5" i="1"/>
  <c r="E5" i="1"/>
  <c r="E4" i="1"/>
  <c r="E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H14" i="2"/>
  <c r="H3" i="2"/>
  <c r="H4" i="2"/>
  <c r="H5" i="2"/>
  <c r="H6" i="2"/>
  <c r="H7" i="2"/>
  <c r="H8" i="2"/>
  <c r="H9" i="2"/>
  <c r="H10" i="2"/>
  <c r="H11" i="2"/>
  <c r="H12" i="2"/>
  <c r="H13" i="2"/>
  <c r="H2" i="2"/>
  <c r="H3" i="1"/>
  <c r="E2" i="2"/>
  <c r="F13" i="2"/>
  <c r="F6" i="1"/>
  <c r="H6" i="1" s="1"/>
  <c r="G13" i="2"/>
  <c r="H4" i="1"/>
  <c r="E3" i="2"/>
  <c r="E4" i="2"/>
  <c r="E5" i="2"/>
  <c r="E6" i="2"/>
  <c r="E7" i="2"/>
  <c r="E8" i="2"/>
  <c r="E9" i="2"/>
  <c r="E10" i="2"/>
  <c r="E11" i="2"/>
  <c r="E12" i="2"/>
  <c r="E13" i="2"/>
  <c r="E2" i="1"/>
  <c r="F14" i="2" l="1"/>
  <c r="I14" i="2"/>
  <c r="J14" i="2" s="1"/>
  <c r="F7" i="1"/>
  <c r="H7" i="1" l="1"/>
  <c r="G7" i="1"/>
  <c r="G14" i="2"/>
  <c r="I15" i="2" s="1"/>
  <c r="J15" i="2" s="1"/>
  <c r="K15" i="2" s="1"/>
  <c r="F15" i="2"/>
  <c r="G15" i="2" s="1"/>
  <c r="I16" i="2" s="1"/>
  <c r="J16" i="2" s="1"/>
  <c r="K14" i="2"/>
  <c r="L14" i="2"/>
  <c r="F8" i="1"/>
  <c r="H8" i="1" l="1"/>
  <c r="G8" i="1"/>
  <c r="H15" i="2"/>
  <c r="L15" i="2"/>
  <c r="L16" i="2"/>
  <c r="K16" i="2"/>
  <c r="F16" i="2"/>
  <c r="J7" i="1"/>
  <c r="K6" i="1"/>
  <c r="H16" i="2" l="1"/>
  <c r="G16" i="2"/>
  <c r="F17" i="2" s="1"/>
  <c r="L7" i="1"/>
  <c r="K7" i="1"/>
  <c r="I8" i="1"/>
  <c r="J8" i="1" s="1"/>
  <c r="G17" i="2" l="1"/>
  <c r="I18" i="2" s="1"/>
  <c r="J18" i="2" s="1"/>
  <c r="H17" i="2"/>
  <c r="I17" i="2"/>
  <c r="J17" i="2" s="1"/>
  <c r="L8" i="1"/>
  <c r="K8" i="1"/>
  <c r="I9" i="1"/>
  <c r="J9" i="1" s="1"/>
  <c r="F18" i="2" l="1"/>
  <c r="L17" i="2"/>
  <c r="K17" i="2"/>
  <c r="L18" i="2"/>
  <c r="K18" i="2"/>
  <c r="L9" i="1"/>
  <c r="K9" i="1"/>
  <c r="F9" i="1"/>
  <c r="H9" i="1" s="1"/>
  <c r="H18" i="2" l="1"/>
  <c r="G18" i="2"/>
  <c r="F19" i="2" s="1"/>
  <c r="G9" i="1"/>
  <c r="I10" i="1" s="1"/>
  <c r="J10" i="1" s="1"/>
  <c r="I19" i="2" l="1"/>
  <c r="J19" i="2" s="1"/>
  <c r="K19" i="2"/>
  <c r="L19" i="2"/>
  <c r="G19" i="2"/>
  <c r="F20" i="2" s="1"/>
  <c r="H19" i="2"/>
  <c r="L10" i="1"/>
  <c r="K10" i="1"/>
  <c r="F10" i="1"/>
  <c r="H10" i="1" s="1"/>
  <c r="I20" i="2" l="1"/>
  <c r="J20" i="2" s="1"/>
  <c r="L20" i="2"/>
  <c r="K20" i="2"/>
  <c r="H20" i="2"/>
  <c r="G20" i="2"/>
  <c r="F21" i="2" s="1"/>
  <c r="G10" i="1"/>
  <c r="F11" i="1" s="1"/>
  <c r="H21" i="2" l="1"/>
  <c r="G21" i="2"/>
  <c r="F22" i="2" s="1"/>
  <c r="I21" i="2"/>
  <c r="J21" i="2" s="1"/>
  <c r="G11" i="1"/>
  <c r="F12" i="1" s="1"/>
  <c r="H11" i="1"/>
  <c r="I11" i="1"/>
  <c r="J11" i="1" s="1"/>
  <c r="I22" i="2" l="1"/>
  <c r="J22" i="2" s="1"/>
  <c r="K22" i="2"/>
  <c r="L22" i="2"/>
  <c r="L21" i="2"/>
  <c r="K21" i="2"/>
  <c r="G22" i="2"/>
  <c r="F23" i="2" s="1"/>
  <c r="H22" i="2"/>
  <c r="I12" i="1"/>
  <c r="J12" i="1" s="1"/>
  <c r="L12" i="1" s="1"/>
  <c r="K11" i="1"/>
  <c r="L11" i="1"/>
  <c r="G12" i="1"/>
  <c r="F13" i="1" s="1"/>
  <c r="H12" i="1"/>
  <c r="H23" i="2" l="1"/>
  <c r="G23" i="2"/>
  <c r="F24" i="2" s="1"/>
  <c r="I23" i="2"/>
  <c r="J23" i="2" s="1"/>
  <c r="K12" i="1"/>
  <c r="G13" i="1"/>
  <c r="I14" i="1" s="1"/>
  <c r="J14" i="1" s="1"/>
  <c r="H13" i="1"/>
  <c r="I13" i="1"/>
  <c r="J13" i="1" s="1"/>
  <c r="G24" i="2" l="1"/>
  <c r="F25" i="2" s="1"/>
  <c r="H24" i="2"/>
  <c r="I25" i="2"/>
  <c r="J25" i="2" s="1"/>
  <c r="L23" i="2"/>
  <c r="K23" i="2"/>
  <c r="I24" i="2"/>
  <c r="J24" i="2" s="1"/>
  <c r="K13" i="1"/>
  <c r="L13" i="1"/>
  <c r="K14" i="1"/>
  <c r="L14" i="1"/>
  <c r="F14" i="1"/>
  <c r="K25" i="2" l="1"/>
  <c r="L25" i="2"/>
  <c r="H25" i="2"/>
  <c r="G25" i="2"/>
  <c r="I26" i="2" s="1"/>
  <c r="J26" i="2" s="1"/>
  <c r="L24" i="2"/>
  <c r="K24" i="2"/>
  <c r="G14" i="1"/>
  <c r="I15" i="1" s="1"/>
  <c r="J15" i="1" s="1"/>
  <c r="H14" i="1"/>
  <c r="F15" i="1"/>
  <c r="K26" i="2" l="1"/>
  <c r="L26" i="2"/>
  <c r="F26" i="2"/>
  <c r="L15" i="1"/>
  <c r="K15" i="1"/>
  <c r="G15" i="1"/>
  <c r="I16" i="1" s="1"/>
  <c r="J16" i="1" s="1"/>
  <c r="H15" i="1"/>
  <c r="H26" i="2" l="1"/>
  <c r="G26" i="2"/>
  <c r="F27" i="2" s="1"/>
  <c r="I27" i="2"/>
  <c r="J27" i="2" s="1"/>
  <c r="L16" i="1"/>
  <c r="K16" i="1"/>
  <c r="F16" i="1"/>
  <c r="L27" i="2" l="1"/>
  <c r="K27" i="2"/>
  <c r="H27" i="2"/>
  <c r="G27" i="2"/>
  <c r="F28" i="2" s="1"/>
  <c r="H16" i="1"/>
  <c r="G16" i="1"/>
  <c r="F17" i="1" s="1"/>
  <c r="H28" i="2" l="1"/>
  <c r="G28" i="2"/>
  <c r="F29" i="2" s="1"/>
  <c r="I29" i="2"/>
  <c r="J29" i="2" s="1"/>
  <c r="I28" i="2"/>
  <c r="J28" i="2" s="1"/>
  <c r="I17" i="1"/>
  <c r="J17" i="1" s="1"/>
  <c r="G17" i="1"/>
  <c r="I18" i="1" s="1"/>
  <c r="H17" i="1"/>
  <c r="I19" i="1" l="1"/>
  <c r="L29" i="2"/>
  <c r="K29" i="2"/>
  <c r="K28" i="2"/>
  <c r="L28" i="2"/>
  <c r="G29" i="2"/>
  <c r="F30" i="2" s="1"/>
  <c r="H29" i="2"/>
  <c r="I30" i="2"/>
  <c r="J30" i="2" s="1"/>
  <c r="I21" i="1"/>
  <c r="I20" i="1"/>
  <c r="L17" i="1"/>
  <c r="L22" i="1" s="1"/>
  <c r="L23" i="1" s="1"/>
  <c r="K17" i="1"/>
  <c r="K22" i="1" s="1"/>
  <c r="K23" i="1" s="1"/>
  <c r="L30" i="2" l="1"/>
  <c r="K30" i="2"/>
  <c r="H30" i="2"/>
  <c r="G30" i="2"/>
  <c r="F31" i="2" s="1"/>
  <c r="I31" i="2"/>
  <c r="J31" i="2" s="1"/>
  <c r="L31" i="2" l="1"/>
  <c r="K31" i="2"/>
  <c r="G31" i="2"/>
  <c r="F32" i="2" s="1"/>
  <c r="H31" i="2"/>
  <c r="I32" i="2"/>
  <c r="J32" i="2" s="1"/>
  <c r="K32" i="2" l="1"/>
  <c r="L32" i="2"/>
  <c r="G32" i="2"/>
  <c r="F33" i="2" s="1"/>
  <c r="H32" i="2"/>
  <c r="I33" i="2"/>
  <c r="J33" i="2" s="1"/>
  <c r="K33" i="2" l="1"/>
  <c r="L33" i="2"/>
  <c r="H33" i="2"/>
  <c r="G33" i="2"/>
  <c r="F34" i="2" s="1"/>
  <c r="I34" i="2" l="1"/>
  <c r="J34" i="2" s="1"/>
  <c r="L34" i="2" s="1"/>
  <c r="K34" i="2"/>
  <c r="G34" i="2"/>
  <c r="F35" i="2" s="1"/>
  <c r="H34" i="2"/>
  <c r="I35" i="2" l="1"/>
  <c r="J35" i="2" s="1"/>
  <c r="G35" i="2"/>
  <c r="F36" i="2" s="1"/>
  <c r="H35" i="2"/>
  <c r="I36" i="2"/>
  <c r="J36" i="2" s="1"/>
  <c r="L35" i="2"/>
  <c r="K35" i="2"/>
  <c r="K36" i="2" l="1"/>
  <c r="L36" i="2"/>
  <c r="G36" i="2"/>
  <c r="F37" i="2" s="1"/>
  <c r="H36" i="2"/>
  <c r="I37" i="2"/>
  <c r="J37" i="2" s="1"/>
  <c r="G37" i="2" l="1"/>
  <c r="F38" i="2" s="1"/>
  <c r="H37" i="2"/>
  <c r="L37" i="2"/>
  <c r="K37" i="2"/>
  <c r="I38" i="2" l="1"/>
  <c r="J38" i="2" s="1"/>
  <c r="K38" i="2"/>
  <c r="L38" i="2"/>
  <c r="G38" i="2"/>
  <c r="F39" i="2" s="1"/>
  <c r="H38" i="2"/>
  <c r="G39" i="2" l="1"/>
  <c r="F40" i="2" s="1"/>
  <c r="H39" i="2"/>
  <c r="I40" i="2"/>
  <c r="J40" i="2" s="1"/>
  <c r="I39" i="2"/>
  <c r="J39" i="2" s="1"/>
  <c r="L40" i="2" l="1"/>
  <c r="K40" i="2"/>
  <c r="L39" i="2"/>
  <c r="K39" i="2"/>
  <c r="G40" i="2"/>
  <c r="F41" i="2" s="1"/>
  <c r="H40" i="2"/>
  <c r="G41" i="2" l="1"/>
  <c r="F42" i="2" s="1"/>
  <c r="H41" i="2"/>
  <c r="I42" i="2"/>
  <c r="J42" i="2" s="1"/>
  <c r="I41" i="2"/>
  <c r="J41" i="2" s="1"/>
  <c r="L41" i="2" l="1"/>
  <c r="K41" i="2"/>
  <c r="K42" i="2"/>
  <c r="L42" i="2"/>
  <c r="G42" i="2"/>
  <c r="F43" i="2" s="1"/>
  <c r="H42" i="2"/>
  <c r="I43" i="2"/>
  <c r="J43" i="2" s="1"/>
  <c r="K43" i="2" l="1"/>
  <c r="L43" i="2"/>
  <c r="G43" i="2"/>
  <c r="F44" i="2" s="1"/>
  <c r="H43" i="2"/>
  <c r="I44" i="2" l="1"/>
  <c r="J44" i="2" s="1"/>
  <c r="L44" i="2"/>
  <c r="K44" i="2"/>
  <c r="H44" i="2"/>
  <c r="G44" i="2"/>
  <c r="F45" i="2" s="1"/>
  <c r="I45" i="2" l="1"/>
  <c r="J45" i="2" s="1"/>
  <c r="G45" i="2"/>
  <c r="I46" i="2" s="1"/>
  <c r="J46" i="2" s="1"/>
  <c r="H45" i="2"/>
  <c r="F46" i="2"/>
  <c r="G46" i="2" l="1"/>
  <c r="F47" i="2" s="1"/>
  <c r="H46" i="2"/>
  <c r="L46" i="2"/>
  <c r="K46" i="2"/>
  <c r="K45" i="2"/>
  <c r="L45" i="2"/>
  <c r="I47" i="2" l="1"/>
  <c r="J47" i="2" s="1"/>
  <c r="K47" i="2" s="1"/>
  <c r="L47" i="2"/>
  <c r="G47" i="2"/>
  <c r="F48" i="2" s="1"/>
  <c r="H47" i="2"/>
  <c r="I48" i="2"/>
  <c r="J48" i="2" s="1"/>
  <c r="L48" i="2" l="1"/>
  <c r="K48" i="2"/>
  <c r="H48" i="2"/>
  <c r="G48" i="2"/>
  <c r="F49" i="2" s="1"/>
  <c r="G49" i="2" l="1"/>
  <c r="F50" i="2" s="1"/>
  <c r="H49" i="2"/>
  <c r="I50" i="2"/>
  <c r="J50" i="2" s="1"/>
  <c r="I49" i="2"/>
  <c r="J49" i="2" s="1"/>
  <c r="L50" i="2" l="1"/>
  <c r="K50" i="2"/>
  <c r="K49" i="2"/>
  <c r="L49" i="2"/>
  <c r="H50" i="2"/>
  <c r="G50" i="2"/>
  <c r="F51" i="2" s="1"/>
  <c r="G51" i="2" l="1"/>
  <c r="F52" i="2" s="1"/>
  <c r="H51" i="2"/>
  <c r="I52" i="2"/>
  <c r="J52" i="2" s="1"/>
  <c r="I51" i="2"/>
  <c r="J51" i="2" s="1"/>
  <c r="L51" i="2" l="1"/>
  <c r="K51" i="2"/>
  <c r="L52" i="2"/>
  <c r="K52" i="2"/>
  <c r="H52" i="2"/>
  <c r="G52" i="2"/>
  <c r="F53" i="2" s="1"/>
  <c r="I53" i="2" l="1"/>
  <c r="J53" i="2" s="1"/>
  <c r="G53" i="2"/>
  <c r="F54" i="2" s="1"/>
  <c r="H53" i="2"/>
  <c r="I54" i="2"/>
  <c r="J54" i="2" s="1"/>
  <c r="G54" i="2" l="1"/>
  <c r="F55" i="2" s="1"/>
  <c r="H54" i="2"/>
  <c r="I55" i="2"/>
  <c r="J55" i="2" s="1"/>
  <c r="L54" i="2"/>
  <c r="K54" i="2"/>
  <c r="K53" i="2"/>
  <c r="L53" i="2"/>
  <c r="L55" i="2" l="1"/>
  <c r="K55" i="2"/>
  <c r="G55" i="2"/>
  <c r="F56" i="2" s="1"/>
  <c r="H55" i="2"/>
  <c r="I56" i="2"/>
  <c r="J56" i="2" s="1"/>
  <c r="K56" i="2" l="1"/>
  <c r="L56" i="2"/>
  <c r="H56" i="2"/>
  <c r="G56" i="2"/>
  <c r="F57" i="2" s="1"/>
  <c r="I57" i="2"/>
  <c r="J57" i="2" s="1"/>
  <c r="K57" i="2" l="1"/>
  <c r="L57" i="2"/>
  <c r="G57" i="2"/>
  <c r="F58" i="2" s="1"/>
  <c r="H57" i="2"/>
  <c r="I58" i="2"/>
  <c r="J58" i="2" s="1"/>
  <c r="L58" i="2" l="1"/>
  <c r="K58" i="2"/>
  <c r="H58" i="2"/>
  <c r="G58" i="2"/>
  <c r="F59" i="2" s="1"/>
  <c r="G59" i="2" l="1"/>
  <c r="F60" i="2" s="1"/>
  <c r="H59" i="2"/>
  <c r="I60" i="2"/>
  <c r="J60" i="2" s="1"/>
  <c r="I59" i="2"/>
  <c r="J59" i="2" s="1"/>
  <c r="L59" i="2" l="1"/>
  <c r="K59" i="2"/>
  <c r="L60" i="2"/>
  <c r="K60" i="2"/>
  <c r="H60" i="2"/>
  <c r="G60" i="2"/>
  <c r="F61" i="2" s="1"/>
  <c r="H61" i="2" l="1"/>
  <c r="G61" i="2"/>
  <c r="I70" i="2" s="1"/>
  <c r="I61" i="2"/>
  <c r="J61" i="2" s="1"/>
  <c r="I65" i="2" l="1"/>
  <c r="I62" i="2"/>
  <c r="I68" i="2"/>
  <c r="I71" i="2"/>
  <c r="I66" i="2"/>
  <c r="I72" i="2"/>
  <c r="L61" i="2"/>
  <c r="L74" i="2" s="1"/>
  <c r="L75" i="2" s="1"/>
  <c r="K61" i="2"/>
  <c r="K74" i="2" s="1"/>
  <c r="K75" i="2" s="1"/>
  <c r="I67" i="2"/>
  <c r="I69" i="2"/>
  <c r="I64" i="2"/>
  <c r="I73" i="2"/>
  <c r="I63" i="2"/>
</calcChain>
</file>

<file path=xl/sharedStrings.xml><?xml version="1.0" encoding="utf-8"?>
<sst xmlns="http://schemas.openxmlformats.org/spreadsheetml/2006/main" count="30" uniqueCount="14">
  <si>
    <t>Year</t>
  </si>
  <si>
    <t>Quarter</t>
  </si>
  <si>
    <t>Employment</t>
  </si>
  <si>
    <t>Period</t>
  </si>
  <si>
    <t>At</t>
  </si>
  <si>
    <t>Tt</t>
  </si>
  <si>
    <t>St</t>
  </si>
  <si>
    <t>Forecast</t>
  </si>
  <si>
    <t>Alpha</t>
  </si>
  <si>
    <t>Beta</t>
  </si>
  <si>
    <t>Gamma</t>
  </si>
  <si>
    <t>MSE</t>
  </si>
  <si>
    <t>MAPE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</si>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</sst>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  <xf numFmtId="2" fontId="0" fillId="0" borderId="0" xfId="0" applyNumberFormat="1"/>
    <xf numFmtId="0" fontId="0" fillId="4" borderId="0" xfId="0" applyFill="1" applyAlignment="1">
      <alignment vertical="center"/>
    </xf>
    <xf numFmtId="2" fontId="0" fillId="2" borderId="0" xfId="0" applyNumberFormat="1" applyFill="1"/>
    <xf numFmtId="2" fontId="0" fillId="4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591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276225</xdr:colOff>
      <xdr:row>21</xdr:row>
      <xdr:rowOff>12700</xdr:rowOff>
    </xdr:from>
    <xdr:ext cx="121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0</xdr:row>
      <xdr:rowOff>0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08D71A-601D-7DE5-7244-22CE92E7C92F}"/>
                </a:ext>
              </a:extLst>
            </xdr:cNvPr>
            <xdr:cNvSpPr txBox="1"/>
          </xdr:nvSpPr>
          <xdr:spPr>
            <a:xfrm>
              <a:off x="9559925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08D71A-601D-7DE5-7244-22CE92E7C92F}"/>
                </a:ext>
              </a:extLst>
            </xdr:cNvPr>
            <xdr:cNvSpPr txBox="1"/>
          </xdr:nvSpPr>
          <xdr:spPr>
            <a:xfrm>
              <a:off x="9559925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1</xdr:row>
      <xdr:rowOff>3175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E25271-C088-6423-C0A9-D6EC0FB3899F}"/>
                </a:ext>
              </a:extLst>
            </xdr:cNvPr>
            <xdr:cNvSpPr txBox="1"/>
          </xdr:nvSpPr>
          <xdr:spPr>
            <a:xfrm>
              <a:off x="9559925" y="1873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E25271-C088-6423-C0A9-D6EC0FB3899F}"/>
                </a:ext>
              </a:extLst>
            </xdr:cNvPr>
            <xdr:cNvSpPr txBox="1"/>
          </xdr:nvSpPr>
          <xdr:spPr>
            <a:xfrm>
              <a:off x="9559925" y="1873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𝛽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219075</xdr:colOff>
      <xdr:row>1</xdr:row>
      <xdr:rowOff>155575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338A83-7673-9849-8BD0-5FCB038A5048}"/>
                </a:ext>
              </a:extLst>
            </xdr:cNvPr>
            <xdr:cNvSpPr txBox="1"/>
          </xdr:nvSpPr>
          <xdr:spPr>
            <a:xfrm>
              <a:off x="9553575" y="3397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338A83-7673-9849-8BD0-5FCB038A5048}"/>
                </a:ext>
              </a:extLst>
            </xdr:cNvPr>
            <xdr:cNvSpPr txBox="1"/>
          </xdr:nvSpPr>
          <xdr:spPr>
            <a:xfrm>
              <a:off x="9553575" y="3397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16</xdr:col>
      <xdr:colOff>0</xdr:colOff>
      <xdr:row>7</xdr:row>
      <xdr:rowOff>91440</xdr:rowOff>
    </xdr:from>
    <xdr:to>
      <xdr:col>22</xdr:col>
      <xdr:colOff>68580</xdr:colOff>
      <xdr:row>19</xdr:row>
      <xdr:rowOff>110220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D43B74-64EF-366D-C9FC-2368125D1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8860" y="1371600"/>
          <a:ext cx="3726180" cy="2213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591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B1505D-E2F2-408E-93F0-F84CD137CAF2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B1505D-E2F2-408E-93F0-F84CD137CAF2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5BA5E-81F3-4376-8252-D3B4E67473B4}"/>
            </a:ext>
          </a:extLst>
        </xdr:cNvPr>
        <xdr:cNvSpPr txBox="1"/>
      </xdr:nvSpPr>
      <xdr:spPr>
        <a:xfrm>
          <a:off x="94710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269875</xdr:colOff>
      <xdr:row>73</xdr:row>
      <xdr:rowOff>15875</xdr:rowOff>
    </xdr:from>
    <xdr:ext cx="121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E49491-5836-B92E-521A-22F2E212373F}"/>
                </a:ext>
              </a:extLst>
            </xdr:cNvPr>
            <xdr:cNvSpPr txBox="1"/>
          </xdr:nvSpPr>
          <xdr:spPr>
            <a:xfrm>
              <a:off x="5857875" y="13458825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E49491-5836-B92E-521A-22F2E212373F}"/>
                </a:ext>
              </a:extLst>
            </xdr:cNvPr>
            <xdr:cNvSpPr txBox="1"/>
          </xdr:nvSpPr>
          <xdr:spPr>
            <a:xfrm>
              <a:off x="5857875" y="13458825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B1" workbookViewId="0">
      <selection activeCell="K7" sqref="K7"/>
    </sheetView>
  </sheetViews>
  <sheetFormatPr defaultRowHeight="14.4" x14ac:dyDescent="0.3"/>
  <cols>
    <col min="3" max="3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6" t="s">
        <v>13</v>
      </c>
      <c r="K1" s="6" t="s">
        <v>11</v>
      </c>
      <c r="L1" s="6" t="s">
        <v>12</v>
      </c>
      <c r="M1" s="6"/>
      <c r="N1" s="3" t="s">
        <v>8</v>
      </c>
      <c r="O1">
        <v>0.01</v>
      </c>
    </row>
    <row r="2" spans="1:15" x14ac:dyDescent="0.3">
      <c r="A2">
        <v>1985</v>
      </c>
      <c r="B2">
        <v>1</v>
      </c>
      <c r="C2">
        <v>416</v>
      </c>
      <c r="D2">
        <v>1</v>
      </c>
      <c r="E2" s="7">
        <f>C6-C2</f>
        <v>29.899999999999977</v>
      </c>
      <c r="H2" s="8">
        <f>C2-F$5</f>
        <v>-31.599999999999966</v>
      </c>
      <c r="N2" s="4" t="s">
        <v>9</v>
      </c>
      <c r="O2">
        <v>0.02</v>
      </c>
    </row>
    <row r="3" spans="1:15" x14ac:dyDescent="0.3">
      <c r="A3">
        <v>1985</v>
      </c>
      <c r="B3">
        <v>2</v>
      </c>
      <c r="C3">
        <v>446.8</v>
      </c>
      <c r="D3">
        <v>2</v>
      </c>
      <c r="E3" s="7">
        <f>C7-C3</f>
        <v>24.5</v>
      </c>
      <c r="H3" s="8">
        <f>C3-F$5</f>
        <v>-0.79999999999995453</v>
      </c>
      <c r="N3" s="4" t="s">
        <v>10</v>
      </c>
      <c r="O3">
        <v>0.05</v>
      </c>
    </row>
    <row r="4" spans="1:15" x14ac:dyDescent="0.3">
      <c r="A4">
        <v>1985</v>
      </c>
      <c r="B4">
        <v>3</v>
      </c>
      <c r="C4">
        <v>461.9</v>
      </c>
      <c r="D4">
        <v>3</v>
      </c>
      <c r="E4" s="7">
        <f>C8-C4</f>
        <v>24.700000000000045</v>
      </c>
      <c r="H4" s="8">
        <f>C4-F$5</f>
        <v>14.300000000000011</v>
      </c>
    </row>
    <row r="5" spans="1:15" x14ac:dyDescent="0.3">
      <c r="A5">
        <v>1985</v>
      </c>
      <c r="B5">
        <v>4</v>
      </c>
      <c r="C5">
        <v>465.7</v>
      </c>
      <c r="D5">
        <v>4</v>
      </c>
      <c r="E5" s="7">
        <f>C9-C5</f>
        <v>18.5</v>
      </c>
      <c r="F5" s="9">
        <f>1/4*(C2+C3+C4+C5)</f>
        <v>447.59999999999997</v>
      </c>
      <c r="G5" s="10">
        <f>SUM(E2:E5)/4^2</f>
        <v>6.1000000000000014</v>
      </c>
      <c r="H5" s="8">
        <f>C5-F$5</f>
        <v>18.100000000000023</v>
      </c>
    </row>
    <row r="6" spans="1:15" x14ac:dyDescent="0.3">
      <c r="A6">
        <v>1986</v>
      </c>
      <c r="B6">
        <v>1</v>
      </c>
      <c r="C6">
        <v>445.9</v>
      </c>
      <c r="D6">
        <v>5</v>
      </c>
      <c r="E6" s="7">
        <f t="shared" ref="E6:E17" si="0">C10-C6</f>
        <v>3.3000000000000114</v>
      </c>
      <c r="F6" s="5">
        <f>O$1*(C6-H2)+(1-O$1)*(F5+G5)</f>
        <v>453.93799999999999</v>
      </c>
      <c r="G6">
        <f>O$2*(F6-F5)+(1-O$2)*G5</f>
        <v>6.1047600000000024</v>
      </c>
      <c r="H6" s="5">
        <f>O$3*(C6-F6)+(1-O$3)*H2</f>
        <v>-30.421899999999969</v>
      </c>
      <c r="I6" s="10">
        <f>F5+G5*1+H2</f>
        <v>422.1</v>
      </c>
      <c r="J6" s="12">
        <f>C6-I6</f>
        <v>23.799999999999955</v>
      </c>
      <c r="K6">
        <f>J6^2</f>
        <v>566.43999999999778</v>
      </c>
      <c r="L6">
        <f>ABS(J6-C5)</f>
        <v>441.90000000000003</v>
      </c>
    </row>
    <row r="7" spans="1:15" x14ac:dyDescent="0.3">
      <c r="A7">
        <v>1986</v>
      </c>
      <c r="B7">
        <v>2</v>
      </c>
      <c r="C7">
        <v>471.3</v>
      </c>
      <c r="D7">
        <v>6</v>
      </c>
      <c r="E7" s="7">
        <f t="shared" si="0"/>
        <v>11.899999999999977</v>
      </c>
      <c r="F7" s="5">
        <f>O$1*(C7-H3)+(1-O$1)*(F6+G6)</f>
        <v>460.1633324</v>
      </c>
      <c r="G7">
        <f>O$2*(F7-F6)+(1-O$2)*G6</f>
        <v>6.1071714480000026</v>
      </c>
      <c r="H7" s="5">
        <f>O$3*(C7-F7)+(1-O$3)*H3</f>
        <v>-0.20316661999995622</v>
      </c>
      <c r="I7">
        <f>F6+G6*1+H3</f>
        <v>459.24276000000003</v>
      </c>
      <c r="J7" s="12">
        <f t="shared" ref="J7:J17" si="1">C7-I7</f>
        <v>12.057239999999979</v>
      </c>
      <c r="K7">
        <f t="shared" ref="K7:K17" si="2">J7^2</f>
        <v>145.3770364175995</v>
      </c>
      <c r="L7">
        <f t="shared" ref="L7:L17" si="3">ABS(J7-C6)</f>
        <v>433.84276</v>
      </c>
    </row>
    <row r="8" spans="1:15" x14ac:dyDescent="0.3">
      <c r="A8">
        <v>1986</v>
      </c>
      <c r="B8">
        <v>3</v>
      </c>
      <c r="C8">
        <v>486.6</v>
      </c>
      <c r="D8">
        <v>7</v>
      </c>
      <c r="E8" s="7">
        <f t="shared" si="0"/>
        <v>3</v>
      </c>
      <c r="F8" s="5">
        <f>O$1*(C8-H4)+(1-O$1)*(F7+G7)</f>
        <v>466.33079880951999</v>
      </c>
      <c r="G8">
        <f>O$2*(F8-F7)+(1-O$2)*G7</f>
        <v>6.1083773472304017</v>
      </c>
      <c r="H8" s="5">
        <f>O$3*(C8-F8)+(1-O$3)*H4</f>
        <v>14.598460059524012</v>
      </c>
      <c r="I8">
        <f t="shared" ref="I8:I17" si="4">F7+G7*1+H4</f>
        <v>480.57050384799999</v>
      </c>
      <c r="J8" s="12">
        <f t="shared" si="1"/>
        <v>6.0294961520000356</v>
      </c>
      <c r="K8">
        <f t="shared" si="2"/>
        <v>36.354823846983237</v>
      </c>
      <c r="L8">
        <f t="shared" si="3"/>
        <v>465.27050384799998</v>
      </c>
    </row>
    <row r="9" spans="1:15" x14ac:dyDescent="0.3">
      <c r="A9">
        <v>1986</v>
      </c>
      <c r="B9">
        <v>4</v>
      </c>
      <c r="C9">
        <v>484.2</v>
      </c>
      <c r="D9">
        <v>8</v>
      </c>
      <c r="E9" s="7">
        <f t="shared" si="0"/>
        <v>0.10000000000002274</v>
      </c>
      <c r="F9" s="5">
        <f t="shared" ref="F9:F17" si="5">O$1*(C9-H5)+(1-O$1)*(F8+G8)</f>
        <v>472.37578439518285</v>
      </c>
      <c r="G9">
        <f t="shared" ref="G8:G17" si="6">O$2*(F9-F8)+(1-O$2)*G8</f>
        <v>6.1071095119990506</v>
      </c>
      <c r="H9" s="5">
        <f>O$3*(C9-F9)+(1-O$3)*H5</f>
        <v>17.786210780240879</v>
      </c>
      <c r="I9">
        <f t="shared" si="4"/>
        <v>490.53917615675039</v>
      </c>
      <c r="J9" s="12">
        <f t="shared" si="1"/>
        <v>-6.3391761567503977</v>
      </c>
      <c r="K9">
        <f t="shared" si="2"/>
        <v>40.185154346312743</v>
      </c>
      <c r="L9">
        <f t="shared" si="3"/>
        <v>492.93917615675042</v>
      </c>
    </row>
    <row r="10" spans="1:15" x14ac:dyDescent="0.3">
      <c r="A10">
        <v>1987</v>
      </c>
      <c r="B10">
        <v>1</v>
      </c>
      <c r="C10">
        <v>449.2</v>
      </c>
      <c r="D10">
        <v>9</v>
      </c>
      <c r="E10" s="7">
        <f t="shared" si="0"/>
        <v>27.300000000000011</v>
      </c>
      <c r="F10" s="5">
        <f t="shared" si="5"/>
        <v>478.4942839681101</v>
      </c>
      <c r="G10">
        <f t="shared" si="6"/>
        <v>6.1073373132176139</v>
      </c>
      <c r="H10" s="5">
        <f>O$3*(C10-F10)+(1-O$3)*H6</f>
        <v>-30.365519198405476</v>
      </c>
      <c r="I10">
        <f t="shared" si="4"/>
        <v>448.06099390718191</v>
      </c>
      <c r="J10" s="12">
        <f t="shared" si="1"/>
        <v>1.1390060928180787</v>
      </c>
      <c r="K10">
        <f t="shared" si="2"/>
        <v>1.2973348794767059</v>
      </c>
      <c r="L10">
        <f t="shared" si="3"/>
        <v>483.06099390718191</v>
      </c>
    </row>
    <row r="11" spans="1:15" x14ac:dyDescent="0.3">
      <c r="A11">
        <v>1987</v>
      </c>
      <c r="B11">
        <v>2</v>
      </c>
      <c r="C11">
        <v>483.2</v>
      </c>
      <c r="D11">
        <v>10</v>
      </c>
      <c r="E11" s="7">
        <f t="shared" si="0"/>
        <v>23.800000000000011</v>
      </c>
      <c r="F11" s="5">
        <f t="shared" si="5"/>
        <v>484.58963673471447</v>
      </c>
      <c r="G11">
        <f t="shared" si="6"/>
        <v>6.107097622285349</v>
      </c>
      <c r="H11" s="5">
        <f t="shared" ref="H11:H17" si="7">O$3*(C11-F11)+(1-O$3)*H7</f>
        <v>-0.2624901257356827</v>
      </c>
      <c r="I11">
        <f t="shared" si="4"/>
        <v>484.39845466132778</v>
      </c>
      <c r="J11" s="12">
        <f t="shared" si="1"/>
        <v>-1.1984546613277871</v>
      </c>
      <c r="K11">
        <f t="shared" si="2"/>
        <v>1.4362935752583008</v>
      </c>
      <c r="L11">
        <f t="shared" si="3"/>
        <v>450.39845466132778</v>
      </c>
    </row>
    <row r="12" spans="1:15" x14ac:dyDescent="0.3">
      <c r="A12">
        <v>1987</v>
      </c>
      <c r="B12">
        <v>3</v>
      </c>
      <c r="C12">
        <v>489.6</v>
      </c>
      <c r="D12">
        <v>11</v>
      </c>
      <c r="E12" s="7">
        <f t="shared" si="0"/>
        <v>26.699999999999932</v>
      </c>
      <c r="F12" s="5">
        <f t="shared" si="5"/>
        <v>490.5397824128346</v>
      </c>
      <c r="G12">
        <f t="shared" si="6"/>
        <v>6.1039585834020444</v>
      </c>
      <c r="H12" s="5">
        <f t="shared" si="7"/>
        <v>13.82154793590608</v>
      </c>
      <c r="I12">
        <f t="shared" si="4"/>
        <v>505.29519441652383</v>
      </c>
      <c r="J12" s="12">
        <f t="shared" si="1"/>
        <v>-15.695194416523805</v>
      </c>
      <c r="K12">
        <f t="shared" si="2"/>
        <v>246.33912777248003</v>
      </c>
      <c r="L12">
        <f t="shared" si="3"/>
        <v>498.89519441652379</v>
      </c>
    </row>
    <row r="13" spans="1:15" x14ac:dyDescent="0.3">
      <c r="A13">
        <v>1987</v>
      </c>
      <c r="B13">
        <v>4</v>
      </c>
      <c r="C13">
        <v>484.3</v>
      </c>
      <c r="D13">
        <v>12</v>
      </c>
      <c r="E13" s="7">
        <f t="shared" si="0"/>
        <v>26.5</v>
      </c>
      <c r="F13" s="5">
        <f t="shared" si="5"/>
        <v>496.34244147847187</v>
      </c>
      <c r="G13">
        <f t="shared" si="6"/>
        <v>6.0979325930467487</v>
      </c>
      <c r="H13" s="5">
        <f t="shared" si="7"/>
        <v>16.294778167305243</v>
      </c>
      <c r="I13">
        <f t="shared" si="4"/>
        <v>514.42995177647754</v>
      </c>
      <c r="J13" s="12">
        <f t="shared" si="1"/>
        <v>-30.129951776477526</v>
      </c>
      <c r="K13">
        <f t="shared" si="2"/>
        <v>907.81399405286118</v>
      </c>
      <c r="L13">
        <f t="shared" si="3"/>
        <v>519.72995177647749</v>
      </c>
    </row>
    <row r="14" spans="1:15" x14ac:dyDescent="0.3">
      <c r="A14">
        <v>1988</v>
      </c>
      <c r="B14">
        <v>1</v>
      </c>
      <c r="C14">
        <v>476.5</v>
      </c>
      <c r="D14">
        <v>13</v>
      </c>
      <c r="E14" s="7">
        <f t="shared" si="0"/>
        <v>-476.5</v>
      </c>
      <c r="F14" s="5">
        <f t="shared" si="5"/>
        <v>502.4846255227875</v>
      </c>
      <c r="G14">
        <f t="shared" si="6"/>
        <v>6.0988176220721257</v>
      </c>
      <c r="H14" s="5">
        <f t="shared" si="7"/>
        <v>-30.146474514624575</v>
      </c>
      <c r="I14">
        <f t="shared" si="4"/>
        <v>472.07485487311311</v>
      </c>
      <c r="J14" s="12">
        <f t="shared" si="1"/>
        <v>4.4251451268868891</v>
      </c>
      <c r="K14">
        <f t="shared" si="2"/>
        <v>19.581909394010783</v>
      </c>
      <c r="L14">
        <f t="shared" si="3"/>
        <v>479.87485487311312</v>
      </c>
    </row>
    <row r="15" spans="1:15" x14ac:dyDescent="0.3">
      <c r="A15">
        <v>1988</v>
      </c>
      <c r="B15">
        <v>2</v>
      </c>
      <c r="C15">
        <v>507</v>
      </c>
      <c r="D15">
        <v>14</v>
      </c>
      <c r="E15" s="7">
        <f t="shared" si="0"/>
        <v>-507</v>
      </c>
      <c r="F15" s="5">
        <f t="shared" si="5"/>
        <v>508.57023361466844</v>
      </c>
      <c r="G15">
        <f t="shared" si="6"/>
        <v>6.0985534314683019</v>
      </c>
      <c r="H15" s="5">
        <f t="shared" si="7"/>
        <v>-0.32787730018232047</v>
      </c>
      <c r="I15">
        <f t="shared" si="4"/>
        <v>508.32095301912398</v>
      </c>
      <c r="J15" s="12">
        <f t="shared" si="1"/>
        <v>-1.3209530191239764</v>
      </c>
      <c r="K15">
        <f t="shared" si="2"/>
        <v>1.7449168787327485</v>
      </c>
      <c r="L15">
        <f t="shared" si="3"/>
        <v>477.82095301912398</v>
      </c>
    </row>
    <row r="16" spans="1:15" x14ac:dyDescent="0.3">
      <c r="A16">
        <v>1988</v>
      </c>
      <c r="B16">
        <v>3</v>
      </c>
      <c r="C16">
        <v>516.29999999999995</v>
      </c>
      <c r="D16">
        <v>15</v>
      </c>
      <c r="E16" s="7">
        <f t="shared" si="0"/>
        <v>-516.29999999999995</v>
      </c>
      <c r="F16" s="5">
        <f t="shared" si="5"/>
        <v>514.54688369631629</v>
      </c>
      <c r="G16">
        <f t="shared" si="6"/>
        <v>6.096115364471892</v>
      </c>
      <c r="H16" s="5">
        <f t="shared" si="7"/>
        <v>13.218126354294959</v>
      </c>
      <c r="I16">
        <f t="shared" si="4"/>
        <v>528.49033498204278</v>
      </c>
      <c r="J16" s="12">
        <f t="shared" si="1"/>
        <v>-12.190334982042828</v>
      </c>
      <c r="K16">
        <f t="shared" si="2"/>
        <v>148.6042669744171</v>
      </c>
      <c r="L16">
        <f t="shared" si="3"/>
        <v>519.19033498204283</v>
      </c>
    </row>
    <row r="17" spans="1:12" x14ac:dyDescent="0.3">
      <c r="A17">
        <v>1988</v>
      </c>
      <c r="B17">
        <v>4</v>
      </c>
      <c r="C17">
        <v>510.8</v>
      </c>
      <c r="D17">
        <v>16</v>
      </c>
      <c r="E17" s="7">
        <f t="shared" si="0"/>
        <v>-510.8</v>
      </c>
      <c r="F17" s="5">
        <f t="shared" si="5"/>
        <v>520.38162128850729</v>
      </c>
      <c r="G17">
        <f t="shared" si="6"/>
        <v>6.0908878090262739</v>
      </c>
      <c r="H17" s="5">
        <f t="shared" si="7"/>
        <v>15.000958194514617</v>
      </c>
      <c r="I17">
        <f t="shared" si="4"/>
        <v>536.93777722809341</v>
      </c>
      <c r="J17" s="12">
        <f t="shared" si="1"/>
        <v>-26.137777228093398</v>
      </c>
      <c r="K17">
        <f t="shared" si="2"/>
        <v>683.18339842543776</v>
      </c>
      <c r="L17">
        <f t="shared" si="3"/>
        <v>542.43777722809341</v>
      </c>
    </row>
    <row r="18" spans="1:12" x14ac:dyDescent="0.3">
      <c r="A18" s="11">
        <v>1989</v>
      </c>
      <c r="B18" s="11">
        <v>1</v>
      </c>
      <c r="C18" s="11"/>
      <c r="D18" s="11"/>
      <c r="E18" s="11"/>
      <c r="F18" s="11"/>
      <c r="G18" s="11"/>
      <c r="H18" s="11"/>
      <c r="I18" s="11">
        <f>F17+G17*1+H14</f>
        <v>496.32603458290902</v>
      </c>
      <c r="J18" s="12"/>
    </row>
    <row r="19" spans="1:12" x14ac:dyDescent="0.3">
      <c r="A19" s="11">
        <v>1989</v>
      </c>
      <c r="B19" s="11">
        <v>2</v>
      </c>
      <c r="C19" s="11"/>
      <c r="D19" s="11"/>
      <c r="E19" s="11"/>
      <c r="F19" s="11"/>
      <c r="G19" s="11"/>
      <c r="H19" s="11"/>
      <c r="I19" s="11">
        <f>F$17+G$17*2+H15</f>
        <v>532.23551960637758</v>
      </c>
      <c r="J19" s="12"/>
    </row>
    <row r="20" spans="1:12" x14ac:dyDescent="0.3">
      <c r="A20" s="11">
        <v>1989</v>
      </c>
      <c r="B20" s="11">
        <v>3</v>
      </c>
      <c r="C20" s="11"/>
      <c r="D20" s="11"/>
      <c r="E20" s="11"/>
      <c r="F20" s="11"/>
      <c r="G20" s="11"/>
      <c r="H20" s="11"/>
      <c r="I20" s="11">
        <f>F$17+G$17*3+H16</f>
        <v>551.87241106988108</v>
      </c>
      <c r="J20" s="12"/>
    </row>
    <row r="21" spans="1:12" x14ac:dyDescent="0.3">
      <c r="A21" s="11">
        <v>1989</v>
      </c>
      <c r="B21" s="11">
        <v>4</v>
      </c>
      <c r="C21" s="11"/>
      <c r="D21" s="11"/>
      <c r="E21" s="11"/>
      <c r="F21" s="11"/>
      <c r="G21" s="11"/>
      <c r="H21" s="11"/>
      <c r="I21" s="11">
        <f>F$17+G$17*4+H17</f>
        <v>559.746130719127</v>
      </c>
      <c r="J21" s="12"/>
    </row>
    <row r="22" spans="1:12" x14ac:dyDescent="0.3">
      <c r="J22" s="13"/>
      <c r="K22" s="13">
        <f>SUM(K6:K17)</f>
        <v>2798.3582565635679</v>
      </c>
      <c r="L22" s="13">
        <f>SUM(L6:L17)</f>
        <v>5805.3609548686345</v>
      </c>
    </row>
    <row r="23" spans="1:12" x14ac:dyDescent="0.3">
      <c r="K23" s="11">
        <f>K22/12</f>
        <v>233.19652138029733</v>
      </c>
      <c r="L23" s="11">
        <f>L22*100/12</f>
        <v>48378.007957238617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D23B-88EC-4136-B104-C46111A9DA75}">
  <dimension ref="A1:O76"/>
  <sheetViews>
    <sheetView topLeftCell="A73" workbookViewId="0">
      <selection activeCell="K77" sqref="K77"/>
    </sheetView>
  </sheetViews>
  <sheetFormatPr defaultRowHeight="14.4" x14ac:dyDescent="0.3"/>
  <cols>
    <col min="2" max="2" width="7.44140625" bestFit="1" customWidth="1"/>
    <col min="3" max="3" width="11.44140625" bestFit="1" customWidth="1"/>
    <col min="8" max="8" width="8.77734375"/>
    <col min="11" max="11" width="10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6" t="s">
        <v>13</v>
      </c>
      <c r="K1" s="6" t="s">
        <v>11</v>
      </c>
      <c r="L1" s="6" t="s">
        <v>12</v>
      </c>
      <c r="M1" s="6"/>
      <c r="N1" s="3" t="s">
        <v>8</v>
      </c>
      <c r="O1">
        <v>0.01</v>
      </c>
    </row>
    <row r="2" spans="1:15" x14ac:dyDescent="0.3">
      <c r="A2" s="14">
        <v>2000</v>
      </c>
      <c r="B2" s="14">
        <v>1</v>
      </c>
      <c r="C2" s="14">
        <v>107</v>
      </c>
      <c r="D2" s="14">
        <v>1</v>
      </c>
      <c r="E2" s="7">
        <f>C2-C14</f>
        <v>-58</v>
      </c>
      <c r="H2" s="7">
        <f>C2-F$13</f>
        <v>-56.75</v>
      </c>
      <c r="N2" s="4" t="s">
        <v>9</v>
      </c>
      <c r="O2">
        <v>0.02</v>
      </c>
    </row>
    <row r="3" spans="1:15" x14ac:dyDescent="0.3">
      <c r="A3" s="14"/>
      <c r="B3" s="14">
        <v>2</v>
      </c>
      <c r="C3" s="14">
        <v>114</v>
      </c>
      <c r="D3">
        <v>2</v>
      </c>
      <c r="E3" s="7">
        <f t="shared" ref="E3:E13" si="0">C3-C15</f>
        <v>-65</v>
      </c>
      <c r="H3" s="7">
        <f>C3-F$13</f>
        <v>-49.75</v>
      </c>
      <c r="N3" s="4" t="s">
        <v>10</v>
      </c>
      <c r="O3">
        <v>0.05</v>
      </c>
    </row>
    <row r="4" spans="1:15" x14ac:dyDescent="0.3">
      <c r="A4" s="14"/>
      <c r="B4" s="14">
        <v>3</v>
      </c>
      <c r="C4" s="14">
        <v>127</v>
      </c>
      <c r="D4" s="14">
        <v>3</v>
      </c>
      <c r="E4" s="7">
        <f t="shared" si="0"/>
        <v>-47</v>
      </c>
      <c r="H4" s="7">
        <f t="shared" ref="H4:H13" si="1">C4-F$13</f>
        <v>-36.75</v>
      </c>
    </row>
    <row r="5" spans="1:15" x14ac:dyDescent="0.3">
      <c r="A5" s="14"/>
      <c r="B5" s="14">
        <v>4</v>
      </c>
      <c r="C5" s="14">
        <v>135</v>
      </c>
      <c r="D5">
        <v>4</v>
      </c>
      <c r="E5" s="7">
        <f t="shared" si="0"/>
        <v>-58</v>
      </c>
      <c r="H5" s="7">
        <f t="shared" si="1"/>
        <v>-28.75</v>
      </c>
    </row>
    <row r="6" spans="1:15" x14ac:dyDescent="0.3">
      <c r="A6" s="14"/>
      <c r="B6" s="14">
        <v>5</v>
      </c>
      <c r="C6" s="14">
        <v>147</v>
      </c>
      <c r="D6" s="14">
        <v>5</v>
      </c>
      <c r="E6" s="7">
        <f t="shared" si="0"/>
        <v>-57</v>
      </c>
      <c r="H6" s="7">
        <f t="shared" si="1"/>
        <v>-16.75</v>
      </c>
    </row>
    <row r="7" spans="1:15" x14ac:dyDescent="0.3">
      <c r="A7" s="14"/>
      <c r="B7" s="14">
        <v>6</v>
      </c>
      <c r="C7" s="14">
        <v>169</v>
      </c>
      <c r="D7">
        <v>6</v>
      </c>
      <c r="E7" s="7">
        <f t="shared" si="0"/>
        <v>-47</v>
      </c>
      <c r="H7" s="7">
        <f t="shared" si="1"/>
        <v>5.25</v>
      </c>
    </row>
    <row r="8" spans="1:15" x14ac:dyDescent="0.3">
      <c r="A8" s="14"/>
      <c r="B8" s="14">
        <v>7</v>
      </c>
      <c r="C8" s="14">
        <v>179</v>
      </c>
      <c r="D8" s="14">
        <v>7</v>
      </c>
      <c r="E8" s="7">
        <f t="shared" si="0"/>
        <v>-45</v>
      </c>
      <c r="H8" s="7">
        <f t="shared" si="1"/>
        <v>15.25</v>
      </c>
    </row>
    <row r="9" spans="1:15" x14ac:dyDescent="0.3">
      <c r="A9" s="14"/>
      <c r="B9" s="14">
        <v>8</v>
      </c>
      <c r="C9" s="14">
        <v>179</v>
      </c>
      <c r="D9">
        <v>8</v>
      </c>
      <c r="E9" s="7">
        <f t="shared" si="0"/>
        <v>-61</v>
      </c>
      <c r="H9" s="7">
        <f t="shared" si="1"/>
        <v>15.25</v>
      </c>
    </row>
    <row r="10" spans="1:15" x14ac:dyDescent="0.3">
      <c r="A10" s="14"/>
      <c r="B10" s="14">
        <v>9</v>
      </c>
      <c r="C10" s="14">
        <v>187</v>
      </c>
      <c r="D10" s="14">
        <v>9</v>
      </c>
      <c r="E10" s="7">
        <f t="shared" si="0"/>
        <v>-56</v>
      </c>
      <c r="H10" s="7">
        <f t="shared" si="1"/>
        <v>23.25</v>
      </c>
    </row>
    <row r="11" spans="1:15" x14ac:dyDescent="0.3">
      <c r="A11" s="14"/>
      <c r="B11" s="14">
        <v>10</v>
      </c>
      <c r="C11" s="14">
        <v>196</v>
      </c>
      <c r="D11">
        <v>10</v>
      </c>
      <c r="E11" s="7">
        <f t="shared" si="0"/>
        <v>-61</v>
      </c>
      <c r="H11" s="7">
        <f t="shared" si="1"/>
        <v>32.25</v>
      </c>
    </row>
    <row r="12" spans="1:15" x14ac:dyDescent="0.3">
      <c r="A12" s="14"/>
      <c r="B12" s="14">
        <v>11</v>
      </c>
      <c r="C12" s="14">
        <v>205</v>
      </c>
      <c r="D12" s="14">
        <v>11</v>
      </c>
      <c r="E12" s="7">
        <f t="shared" si="0"/>
        <v>-58</v>
      </c>
      <c r="H12" s="7">
        <f t="shared" si="1"/>
        <v>41.25</v>
      </c>
    </row>
    <row r="13" spans="1:15" x14ac:dyDescent="0.3">
      <c r="A13" s="14"/>
      <c r="B13" s="14">
        <v>12</v>
      </c>
      <c r="C13" s="14">
        <v>220</v>
      </c>
      <c r="D13">
        <v>12</v>
      </c>
      <c r="E13" s="7">
        <f t="shared" si="0"/>
        <v>-42</v>
      </c>
      <c r="F13" s="7">
        <f>1/12*SUM(C2:C13)</f>
        <v>163.75</v>
      </c>
      <c r="G13" s="17">
        <f>SUM(E2:E13)/12^2</f>
        <v>-4.5486111111111107</v>
      </c>
      <c r="H13" s="7">
        <f t="shared" si="1"/>
        <v>56.25</v>
      </c>
    </row>
    <row r="14" spans="1:15" x14ac:dyDescent="0.3">
      <c r="A14" s="14">
        <v>2001</v>
      </c>
      <c r="B14" s="14">
        <v>1</v>
      </c>
      <c r="C14" s="14">
        <v>165</v>
      </c>
      <c r="D14" s="14">
        <v>13</v>
      </c>
      <c r="F14" s="15">
        <f>O$1*(C14-H2)+(1-O$1)*(F13+G13)</f>
        <v>159.826875</v>
      </c>
      <c r="G14" s="15">
        <f>O$2*(F14-F13)+(1-O$2)*G13</f>
        <v>-4.5361013888888877</v>
      </c>
      <c r="H14" s="15">
        <f>O$3*(C14-F14)+(1-O$3)*H2</f>
        <v>-53.653843749999993</v>
      </c>
      <c r="I14" s="15">
        <f>F13+G13*1+H2</f>
        <v>102.45138888888889</v>
      </c>
      <c r="J14" s="15">
        <f>C14-I14</f>
        <v>62.548611111111114</v>
      </c>
      <c r="K14" s="15">
        <f>J14^2</f>
        <v>3912.3287519290129</v>
      </c>
      <c r="L14" s="15">
        <f>ABS(J14-C14)</f>
        <v>102.45138888888889</v>
      </c>
    </row>
    <row r="15" spans="1:15" x14ac:dyDescent="0.3">
      <c r="A15" s="14"/>
      <c r="B15" s="14">
        <v>2</v>
      </c>
      <c r="C15" s="14">
        <v>179</v>
      </c>
      <c r="D15">
        <v>14</v>
      </c>
      <c r="F15" s="15">
        <f>O$1*(C15-H3)+(1-O$1)*(F14+G14)</f>
        <v>156.02536587500001</v>
      </c>
      <c r="G15" s="15">
        <f t="shared" ref="G15:G61" si="2">O$2*(F15-F14)+(1-O$2)*G14</f>
        <v>-4.5214095436111101</v>
      </c>
      <c r="H15" s="15">
        <f t="shared" ref="H15:H61" si="3">O$3*(C15-F15)+(1-O$3)*H3</f>
        <v>-46.113768293749999</v>
      </c>
      <c r="I15" s="15">
        <f t="shared" ref="I15:I61" si="4">F14+G14*1+H3</f>
        <v>105.54077361111112</v>
      </c>
      <c r="J15" s="15">
        <f t="shared" ref="J15:J61" si="5">C15-I15</f>
        <v>73.459226388888879</v>
      </c>
      <c r="K15" s="15">
        <f t="shared" ref="K15:K61" si="6">J15^2</f>
        <v>5396.2579416540284</v>
      </c>
      <c r="L15" s="15">
        <f t="shared" ref="L15:L61" si="7">ABS(J15-C15)</f>
        <v>105.54077361111112</v>
      </c>
    </row>
    <row r="16" spans="1:15" x14ac:dyDescent="0.3">
      <c r="A16" s="14"/>
      <c r="B16" s="14">
        <v>3</v>
      </c>
      <c r="C16" s="14">
        <v>174</v>
      </c>
      <c r="D16" s="14">
        <v>15</v>
      </c>
      <c r="F16" s="15">
        <f t="shared" ref="F16:F61" si="8">O$1*(C16-H4)+(1-O$1)*(F15+G15)</f>
        <v>152.09641676807502</v>
      </c>
      <c r="G16" s="15">
        <f>O$2*(F16-F15)+(1-O$2)*G15</f>
        <v>-4.5095603348773876</v>
      </c>
      <c r="H16" s="15">
        <f t="shared" si="3"/>
        <v>-33.817320838403752</v>
      </c>
      <c r="I16" s="15">
        <f t="shared" si="4"/>
        <v>114.75395633138891</v>
      </c>
      <c r="J16" s="15">
        <f t="shared" si="5"/>
        <v>59.246043668611094</v>
      </c>
      <c r="K16" s="15">
        <f t="shared" si="6"/>
        <v>3510.0936903829725</v>
      </c>
      <c r="L16" s="15">
        <f t="shared" si="7"/>
        <v>114.75395633138891</v>
      </c>
    </row>
    <row r="17" spans="1:12" x14ac:dyDescent="0.3">
      <c r="A17" s="14"/>
      <c r="B17" s="14">
        <v>4</v>
      </c>
      <c r="C17" s="14">
        <v>193</v>
      </c>
      <c r="D17">
        <v>16</v>
      </c>
      <c r="F17" s="15">
        <f t="shared" si="8"/>
        <v>148.32848786886564</v>
      </c>
      <c r="G17" s="15">
        <f t="shared" si="2"/>
        <v>-4.4947277061640269</v>
      </c>
      <c r="H17" s="15">
        <f t="shared" si="3"/>
        <v>-25.07892439344328</v>
      </c>
      <c r="I17" s="15">
        <f t="shared" si="4"/>
        <v>118.83685643319762</v>
      </c>
      <c r="J17" s="15">
        <f t="shared" si="5"/>
        <v>74.163143566802376</v>
      </c>
      <c r="K17" s="15">
        <f t="shared" si="6"/>
        <v>5500.1718637101403</v>
      </c>
      <c r="L17" s="15">
        <f t="shared" si="7"/>
        <v>118.83685643319762</v>
      </c>
    </row>
    <row r="18" spans="1:12" x14ac:dyDescent="0.3">
      <c r="A18" s="14"/>
      <c r="B18" s="14">
        <v>5</v>
      </c>
      <c r="C18" s="14">
        <v>204</v>
      </c>
      <c r="D18" s="14">
        <v>17</v>
      </c>
      <c r="F18" s="15">
        <f t="shared" si="8"/>
        <v>144.60292256107462</v>
      </c>
      <c r="G18" s="15">
        <f t="shared" si="2"/>
        <v>-4.4793444581965662</v>
      </c>
      <c r="H18" s="15">
        <f t="shared" si="3"/>
        <v>-12.942646128053731</v>
      </c>
      <c r="I18" s="15">
        <f t="shared" si="4"/>
        <v>127.08376016270162</v>
      </c>
      <c r="J18" s="15">
        <f t="shared" si="5"/>
        <v>76.916239837298377</v>
      </c>
      <c r="K18" s="15">
        <f t="shared" si="6"/>
        <v>5916.1079507088061</v>
      </c>
      <c r="L18" s="15">
        <f t="shared" si="7"/>
        <v>127.08376016270162</v>
      </c>
    </row>
    <row r="19" spans="1:12" x14ac:dyDescent="0.3">
      <c r="A19" s="14"/>
      <c r="B19" s="14">
        <v>6</v>
      </c>
      <c r="C19" s="14">
        <v>216</v>
      </c>
      <c r="D19">
        <v>18</v>
      </c>
      <c r="F19" s="15">
        <f t="shared" si="8"/>
        <v>140.82984232184924</v>
      </c>
      <c r="G19" s="15">
        <f t="shared" si="2"/>
        <v>-4.4652191738171423</v>
      </c>
      <c r="H19" s="15">
        <f t="shared" si="3"/>
        <v>8.7460078839075379</v>
      </c>
      <c r="I19" s="15">
        <f t="shared" si="4"/>
        <v>145.37357810287804</v>
      </c>
      <c r="J19" s="15">
        <f t="shared" si="5"/>
        <v>70.626421897121958</v>
      </c>
      <c r="K19" s="15">
        <f t="shared" si="6"/>
        <v>4988.0914699902678</v>
      </c>
      <c r="L19" s="15">
        <f t="shared" si="7"/>
        <v>145.37357810287804</v>
      </c>
    </row>
    <row r="20" spans="1:12" x14ac:dyDescent="0.3">
      <c r="A20" s="14"/>
      <c r="B20" s="14">
        <v>7</v>
      </c>
      <c r="C20" s="14">
        <v>224</v>
      </c>
      <c r="D20" s="14">
        <v>19</v>
      </c>
      <c r="F20" s="15">
        <f t="shared" si="8"/>
        <v>137.0884769165518</v>
      </c>
      <c r="G20" s="15">
        <f t="shared" si="2"/>
        <v>-4.4507420984467485</v>
      </c>
      <c r="H20" s="15">
        <f t="shared" si="3"/>
        <v>18.83307615417241</v>
      </c>
      <c r="I20" s="15">
        <f t="shared" si="4"/>
        <v>151.61462314803211</v>
      </c>
      <c r="J20" s="15">
        <f t="shared" si="5"/>
        <v>72.385376851967891</v>
      </c>
      <c r="K20" s="15">
        <f t="shared" si="6"/>
        <v>5239.6427820014087</v>
      </c>
      <c r="L20" s="15">
        <f t="shared" si="7"/>
        <v>151.61462314803211</v>
      </c>
    </row>
    <row r="21" spans="1:12" x14ac:dyDescent="0.3">
      <c r="A21" s="14"/>
      <c r="B21" s="14">
        <v>8</v>
      </c>
      <c r="C21" s="14">
        <v>240</v>
      </c>
      <c r="D21">
        <v>20</v>
      </c>
      <c r="F21" s="15">
        <f t="shared" si="8"/>
        <v>133.55885746992402</v>
      </c>
      <c r="G21" s="15">
        <f t="shared" si="2"/>
        <v>-4.4323196454103693</v>
      </c>
      <c r="H21" s="15">
        <f t="shared" si="3"/>
        <v>19.809557126503798</v>
      </c>
      <c r="I21" s="15">
        <f t="shared" si="4"/>
        <v>147.88773481810506</v>
      </c>
      <c r="J21" s="15">
        <f t="shared" si="5"/>
        <v>92.112265181894941</v>
      </c>
      <c r="K21" s="15">
        <f t="shared" si="6"/>
        <v>8484.6693969397347</v>
      </c>
      <c r="L21" s="15">
        <f t="shared" si="7"/>
        <v>147.88773481810506</v>
      </c>
    </row>
    <row r="22" spans="1:12" x14ac:dyDescent="0.3">
      <c r="A22" s="14"/>
      <c r="B22" s="14">
        <v>9</v>
      </c>
      <c r="C22" s="14">
        <v>243</v>
      </c>
      <c r="D22" s="14">
        <v>21</v>
      </c>
      <c r="F22" s="15">
        <f t="shared" si="8"/>
        <v>130.03277244626852</v>
      </c>
      <c r="G22" s="15">
        <f t="shared" si="2"/>
        <v>-4.4141949529752722</v>
      </c>
      <c r="H22" s="15">
        <f t="shared" si="3"/>
        <v>27.735861377686572</v>
      </c>
      <c r="I22" s="15">
        <f t="shared" si="4"/>
        <v>152.37653782451366</v>
      </c>
      <c r="J22" s="15">
        <f t="shared" si="5"/>
        <v>90.623462175486338</v>
      </c>
      <c r="K22" s="15">
        <f t="shared" si="6"/>
        <v>8212.6118966718022</v>
      </c>
      <c r="L22" s="15">
        <f t="shared" si="7"/>
        <v>152.37653782451366</v>
      </c>
    </row>
    <row r="23" spans="1:12" x14ac:dyDescent="0.3">
      <c r="A23" s="14"/>
      <c r="B23" s="14">
        <v>10</v>
      </c>
      <c r="C23" s="14">
        <v>257</v>
      </c>
      <c r="D23">
        <v>22</v>
      </c>
      <c r="F23" s="15">
        <f t="shared" si="8"/>
        <v>126.60989171836033</v>
      </c>
      <c r="G23" s="15">
        <f t="shared" si="2"/>
        <v>-4.3943686684739305</v>
      </c>
      <c r="H23" s="15">
        <f t="shared" si="3"/>
        <v>37.157005414081979</v>
      </c>
      <c r="I23" s="15">
        <f t="shared" si="4"/>
        <v>157.86857749329326</v>
      </c>
      <c r="J23" s="15">
        <f t="shared" si="5"/>
        <v>99.131422506706741</v>
      </c>
      <c r="K23" s="15">
        <f t="shared" si="6"/>
        <v>9827.0389282032047</v>
      </c>
      <c r="L23" s="15">
        <f t="shared" si="7"/>
        <v>157.86857749329326</v>
      </c>
    </row>
    <row r="24" spans="1:12" x14ac:dyDescent="0.3">
      <c r="A24" s="14"/>
      <c r="B24" s="14">
        <v>11</v>
      </c>
      <c r="C24" s="14">
        <v>263</v>
      </c>
      <c r="D24" s="14">
        <v>23</v>
      </c>
      <c r="F24" s="15">
        <f t="shared" si="8"/>
        <v>123.21086781938753</v>
      </c>
      <c r="G24" s="15">
        <f t="shared" si="2"/>
        <v>-4.3744617730839082</v>
      </c>
      <c r="H24" s="15">
        <f t="shared" si="3"/>
        <v>46.176956609030626</v>
      </c>
      <c r="I24" s="15">
        <f t="shared" si="4"/>
        <v>163.4655230498864</v>
      </c>
      <c r="J24" s="15">
        <f t="shared" si="5"/>
        <v>99.5344769501136</v>
      </c>
      <c r="K24" s="15">
        <f t="shared" si="6"/>
        <v>9907.112101732695</v>
      </c>
      <c r="L24" s="15">
        <f t="shared" si="7"/>
        <v>163.4655230498864</v>
      </c>
    </row>
    <row r="25" spans="1:12" x14ac:dyDescent="0.3">
      <c r="A25" s="14"/>
      <c r="B25" s="14">
        <v>12</v>
      </c>
      <c r="C25" s="14">
        <v>262</v>
      </c>
      <c r="D25">
        <v>24</v>
      </c>
      <c r="F25" s="15">
        <f t="shared" si="8"/>
        <v>119.70554198584058</v>
      </c>
      <c r="G25" s="15">
        <f t="shared" si="2"/>
        <v>-4.3570790542931688</v>
      </c>
      <c r="H25" s="15">
        <f t="shared" si="3"/>
        <v>60.552222900707974</v>
      </c>
      <c r="I25" s="15">
        <f t="shared" si="4"/>
        <v>175.08640604630364</v>
      </c>
      <c r="J25" s="15">
        <f t="shared" si="5"/>
        <v>86.913593953696363</v>
      </c>
      <c r="K25" s="15">
        <f t="shared" si="6"/>
        <v>7553.9728139480048</v>
      </c>
      <c r="L25" s="15">
        <f t="shared" si="7"/>
        <v>175.08640604630364</v>
      </c>
    </row>
    <row r="26" spans="1:12" x14ac:dyDescent="0.3">
      <c r="A26" s="14">
        <v>2002</v>
      </c>
      <c r="B26" s="14">
        <v>1</v>
      </c>
      <c r="C26" s="14">
        <v>235</v>
      </c>
      <c r="D26" s="14">
        <v>25</v>
      </c>
      <c r="F26" s="15">
        <f t="shared" si="8"/>
        <v>117.08151673973194</v>
      </c>
      <c r="G26" s="15">
        <f t="shared" si="2"/>
        <v>-4.3224179781294776</v>
      </c>
      <c r="H26" s="15">
        <f t="shared" si="3"/>
        <v>-45.075227399486586</v>
      </c>
      <c r="I26" s="15">
        <f t="shared" si="4"/>
        <v>61.694619181547424</v>
      </c>
      <c r="J26" s="15">
        <f t="shared" si="5"/>
        <v>173.30538081845259</v>
      </c>
      <c r="K26" s="15">
        <f t="shared" si="6"/>
        <v>30034.755020628876</v>
      </c>
      <c r="L26" s="15">
        <f t="shared" si="7"/>
        <v>61.694619181547409</v>
      </c>
    </row>
    <row r="27" spans="1:12" x14ac:dyDescent="0.3">
      <c r="A27" s="14"/>
      <c r="B27" s="14">
        <v>2</v>
      </c>
      <c r="C27" s="14">
        <v>241</v>
      </c>
      <c r="D27">
        <v>26</v>
      </c>
      <c r="F27" s="15">
        <f t="shared" si="8"/>
        <v>114.50264545692393</v>
      </c>
      <c r="G27" s="15">
        <f t="shared" si="2"/>
        <v>-4.2875470442230483</v>
      </c>
      <c r="H27" s="15">
        <f t="shared" si="3"/>
        <v>-37.483212151908695</v>
      </c>
      <c r="I27" s="15">
        <f t="shared" si="4"/>
        <v>66.64533046785246</v>
      </c>
      <c r="J27" s="15">
        <f t="shared" si="5"/>
        <v>174.35466953214754</v>
      </c>
      <c r="K27" s="15">
        <f t="shared" si="6"/>
        <v>30399.550787664379</v>
      </c>
      <c r="L27" s="15">
        <f t="shared" si="7"/>
        <v>66.64533046785246</v>
      </c>
    </row>
    <row r="28" spans="1:12" x14ac:dyDescent="0.3">
      <c r="A28" s="14"/>
      <c r="B28" s="14">
        <v>3</v>
      </c>
      <c r="C28" s="14">
        <v>248</v>
      </c>
      <c r="D28" s="14">
        <v>27</v>
      </c>
      <c r="F28" s="15">
        <f t="shared" si="8"/>
        <v>111.93112063695791</v>
      </c>
      <c r="G28" s="15">
        <f t="shared" si="2"/>
        <v>-4.253226599737908</v>
      </c>
      <c r="H28" s="15">
        <f t="shared" si="3"/>
        <v>-25.323010828331462</v>
      </c>
      <c r="I28" s="15">
        <f t="shared" si="4"/>
        <v>76.397777574297123</v>
      </c>
      <c r="J28" s="15">
        <f t="shared" si="5"/>
        <v>171.60222242570288</v>
      </c>
      <c r="K28" s="15">
        <f t="shared" si="6"/>
        <v>29447.322741440403</v>
      </c>
      <c r="L28" s="15">
        <f t="shared" si="7"/>
        <v>76.397777574297123</v>
      </c>
    </row>
    <row r="29" spans="1:12" x14ac:dyDescent="0.3">
      <c r="A29" s="14"/>
      <c r="B29" s="14">
        <v>4</v>
      </c>
      <c r="C29" s="14">
        <v>270</v>
      </c>
      <c r="D29">
        <v>28</v>
      </c>
      <c r="F29" s="15">
        <f t="shared" si="8"/>
        <v>109.55190434078223</v>
      </c>
      <c r="G29" s="15">
        <f t="shared" si="2"/>
        <v>-4.215746393666663</v>
      </c>
      <c r="H29" s="15">
        <f t="shared" si="3"/>
        <v>-15.802573390810226</v>
      </c>
      <c r="I29" s="15">
        <f t="shared" si="4"/>
        <v>82.598969643776712</v>
      </c>
      <c r="J29" s="15">
        <f t="shared" si="5"/>
        <v>187.40103035622329</v>
      </c>
      <c r="K29" s="15">
        <f t="shared" si="6"/>
        <v>35119.146178574119</v>
      </c>
      <c r="L29" s="15">
        <f t="shared" si="7"/>
        <v>82.598969643776712</v>
      </c>
    </row>
    <row r="30" spans="1:12" x14ac:dyDescent="0.3">
      <c r="A30" s="14"/>
      <c r="B30" s="14">
        <v>5</v>
      </c>
      <c r="C30" s="14">
        <v>265</v>
      </c>
      <c r="D30" s="14">
        <v>29</v>
      </c>
      <c r="F30" s="15">
        <f t="shared" si="8"/>
        <v>107.06222282892494</v>
      </c>
      <c r="G30" s="15">
        <f t="shared" si="2"/>
        <v>-4.1812250960304747</v>
      </c>
      <c r="H30" s="15">
        <f t="shared" si="3"/>
        <v>-4.3986249630972907</v>
      </c>
      <c r="I30" s="15">
        <f t="shared" si="4"/>
        <v>92.393511819061843</v>
      </c>
      <c r="J30" s="15">
        <f t="shared" si="5"/>
        <v>172.60648818093816</v>
      </c>
      <c r="K30" s="15">
        <f t="shared" si="6"/>
        <v>29792.999762156345</v>
      </c>
      <c r="L30" s="15">
        <f t="shared" si="7"/>
        <v>92.393511819061843</v>
      </c>
    </row>
    <row r="31" spans="1:12" x14ac:dyDescent="0.3">
      <c r="A31" s="14"/>
      <c r="B31" s="14">
        <v>6</v>
      </c>
      <c r="C31" s="14">
        <v>282</v>
      </c>
      <c r="D31">
        <v>30</v>
      </c>
      <c r="F31" s="15">
        <f t="shared" si="8"/>
        <v>104.58472767672644</v>
      </c>
      <c r="G31" s="15">
        <f t="shared" si="2"/>
        <v>-4.1471504971538353</v>
      </c>
      <c r="H31" s="15">
        <f t="shared" si="3"/>
        <v>17.179471105875837</v>
      </c>
      <c r="I31" s="15">
        <f t="shared" si="4"/>
        <v>111.62700561680201</v>
      </c>
      <c r="J31" s="15">
        <f t="shared" si="5"/>
        <v>170.37299438319798</v>
      </c>
      <c r="K31" s="15">
        <f t="shared" si="6"/>
        <v>29026.957215097209</v>
      </c>
      <c r="L31" s="15">
        <f t="shared" si="7"/>
        <v>111.62700561680202</v>
      </c>
    </row>
    <row r="32" spans="1:12" x14ac:dyDescent="0.3">
      <c r="A32" s="14"/>
      <c r="B32" s="14">
        <v>7</v>
      </c>
      <c r="C32" s="14">
        <v>290</v>
      </c>
      <c r="D32" s="14">
        <v>31</v>
      </c>
      <c r="F32" s="15">
        <f t="shared" si="8"/>
        <v>102.14487064623516</v>
      </c>
      <c r="G32" s="15">
        <f t="shared" si="2"/>
        <v>-4.1130046278205841</v>
      </c>
      <c r="H32" s="15">
        <f t="shared" si="3"/>
        <v>27.284178814152028</v>
      </c>
      <c r="I32" s="15">
        <f t="shared" si="4"/>
        <v>119.27065333374503</v>
      </c>
      <c r="J32" s="15">
        <f t="shared" si="5"/>
        <v>170.72934666625497</v>
      </c>
      <c r="K32" s="15">
        <f t="shared" si="6"/>
        <v>29148.509813086268</v>
      </c>
      <c r="L32" s="15">
        <f t="shared" si="7"/>
        <v>119.27065333374503</v>
      </c>
    </row>
    <row r="33" spans="1:12" x14ac:dyDescent="0.3">
      <c r="A33" s="14"/>
      <c r="B33" s="14">
        <v>8</v>
      </c>
      <c r="C33" s="14">
        <v>293</v>
      </c>
      <c r="D33">
        <v>32</v>
      </c>
      <c r="F33" s="15">
        <f t="shared" si="8"/>
        <v>99.783451786965387</v>
      </c>
      <c r="G33" s="15">
        <f t="shared" si="2"/>
        <v>-4.0779729124495674</v>
      </c>
      <c r="H33" s="15">
        <f t="shared" si="3"/>
        <v>28.479906680830339</v>
      </c>
      <c r="I33" s="15">
        <f t="shared" si="4"/>
        <v>117.84142314491837</v>
      </c>
      <c r="J33" s="15">
        <f t="shared" si="5"/>
        <v>175.15857685508163</v>
      </c>
      <c r="K33" s="15">
        <f t="shared" si="6"/>
        <v>30680.527045897539</v>
      </c>
      <c r="L33" s="15">
        <f t="shared" si="7"/>
        <v>117.84142314491837</v>
      </c>
    </row>
    <row r="34" spans="1:12" x14ac:dyDescent="0.3">
      <c r="A34" s="14"/>
      <c r="B34" s="14">
        <v>9</v>
      </c>
      <c r="C34" s="14">
        <v>304</v>
      </c>
      <c r="D34" s="14">
        <v>33</v>
      </c>
      <c r="F34" s="15">
        <f t="shared" si="8"/>
        <v>97.511065471993803</v>
      </c>
      <c r="G34" s="15">
        <f t="shared" si="2"/>
        <v>-4.0418611805000078</v>
      </c>
      <c r="H34" s="15">
        <f t="shared" si="3"/>
        <v>36.673515035202556</v>
      </c>
      <c r="I34" s="15">
        <f t="shared" si="4"/>
        <v>123.44134025220239</v>
      </c>
      <c r="J34" s="15">
        <f t="shared" si="5"/>
        <v>180.55865974779761</v>
      </c>
      <c r="K34" s="15">
        <f t="shared" si="6"/>
        <v>32601.429609920946</v>
      </c>
      <c r="L34" s="15">
        <f t="shared" si="7"/>
        <v>123.44134025220239</v>
      </c>
    </row>
    <row r="35" spans="1:12" x14ac:dyDescent="0.3">
      <c r="A35" s="14"/>
      <c r="B35" s="14">
        <v>10</v>
      </c>
      <c r="C35" s="14">
        <v>311</v>
      </c>
      <c r="D35">
        <v>34</v>
      </c>
      <c r="F35" s="15">
        <f t="shared" si="8"/>
        <v>95.272942194438045</v>
      </c>
      <c r="G35" s="15">
        <f t="shared" si="2"/>
        <v>-4.0057864224411226</v>
      </c>
      <c r="H35" s="15">
        <f t="shared" si="3"/>
        <v>46.085508033655984</v>
      </c>
      <c r="I35" s="15">
        <f t="shared" si="4"/>
        <v>130.62620970557577</v>
      </c>
      <c r="J35" s="15">
        <f t="shared" si="5"/>
        <v>180.37379029442423</v>
      </c>
      <c r="K35" s="15">
        <f t="shared" si="6"/>
        <v>32534.704225176927</v>
      </c>
      <c r="L35" s="15">
        <f t="shared" si="7"/>
        <v>130.62620970557577</v>
      </c>
    </row>
    <row r="36" spans="1:12" x14ac:dyDescent="0.3">
      <c r="A36" s="14"/>
      <c r="B36" s="14">
        <v>11</v>
      </c>
      <c r="C36" s="14">
        <v>323</v>
      </c>
      <c r="D36" s="14">
        <v>35</v>
      </c>
      <c r="F36" s="15">
        <f t="shared" si="8"/>
        <v>93.122714648186644</v>
      </c>
      <c r="G36" s="15">
        <f t="shared" si="2"/>
        <v>-3.9686752449173284</v>
      </c>
      <c r="H36" s="15">
        <f t="shared" si="3"/>
        <v>55.361973046169759</v>
      </c>
      <c r="I36" s="15">
        <f t="shared" si="4"/>
        <v>137.44411238102754</v>
      </c>
      <c r="J36" s="15">
        <f t="shared" si="5"/>
        <v>185.55588761897246</v>
      </c>
      <c r="K36" s="15">
        <f t="shared" si="6"/>
        <v>34430.987430064735</v>
      </c>
      <c r="L36" s="15">
        <f t="shared" si="7"/>
        <v>137.44411238102754</v>
      </c>
    </row>
    <row r="37" spans="1:12" x14ac:dyDescent="0.3">
      <c r="A37" s="14"/>
      <c r="B37" s="14">
        <v>12</v>
      </c>
      <c r="C37" s="14">
        <v>333</v>
      </c>
      <c r="D37">
        <v>36</v>
      </c>
      <c r="F37" s="15">
        <f t="shared" si="8"/>
        <v>90.98697678022954</v>
      </c>
      <c r="G37" s="15">
        <f t="shared" si="2"/>
        <v>-3.932016497378124</v>
      </c>
      <c r="H37" s="15">
        <f t="shared" si="3"/>
        <v>69.6252629166611</v>
      </c>
      <c r="I37" s="15">
        <f t="shared" si="4"/>
        <v>149.70626230397727</v>
      </c>
      <c r="J37" s="15">
        <f t="shared" si="5"/>
        <v>183.29373769602273</v>
      </c>
      <c r="K37" s="15">
        <f t="shared" si="6"/>
        <v>33596.594278578385</v>
      </c>
      <c r="L37" s="15">
        <f t="shared" si="7"/>
        <v>149.70626230397727</v>
      </c>
    </row>
    <row r="38" spans="1:12" x14ac:dyDescent="0.3">
      <c r="A38" s="14">
        <v>2003</v>
      </c>
      <c r="B38" s="14">
        <v>1</v>
      </c>
      <c r="C38" s="14">
        <v>310</v>
      </c>
      <c r="D38" s="14">
        <v>37</v>
      </c>
      <c r="F38" s="15">
        <f t="shared" si="8"/>
        <v>89.735162954017753</v>
      </c>
      <c r="G38" s="15">
        <f t="shared" si="2"/>
        <v>-3.8784124439547969</v>
      </c>
      <c r="H38" s="15">
        <f t="shared" si="3"/>
        <v>-31.808224177213141</v>
      </c>
      <c r="I38" s="15">
        <f t="shared" si="4"/>
        <v>41.979732883364825</v>
      </c>
      <c r="J38" s="15">
        <f t="shared" si="5"/>
        <v>268.02026711663518</v>
      </c>
      <c r="K38" s="15">
        <f t="shared" si="6"/>
        <v>71834.863585272469</v>
      </c>
      <c r="L38" s="15">
        <f t="shared" si="7"/>
        <v>41.979732883364818</v>
      </c>
    </row>
    <row r="39" spans="1:12" x14ac:dyDescent="0.3">
      <c r="A39" s="14"/>
      <c r="B39" s="14">
        <v>2</v>
      </c>
      <c r="C39" s="14">
        <v>320</v>
      </c>
      <c r="D39">
        <v>38</v>
      </c>
      <c r="F39" s="15">
        <f t="shared" si="8"/>
        <v>88.573015126481408</v>
      </c>
      <c r="G39" s="15">
        <f t="shared" si="2"/>
        <v>-3.8240871516264279</v>
      </c>
      <c r="H39" s="15">
        <f t="shared" si="3"/>
        <v>-24.037702300637328</v>
      </c>
      <c r="I39" s="15">
        <f t="shared" si="4"/>
        <v>48.373538358154256</v>
      </c>
      <c r="J39" s="15">
        <f t="shared" si="5"/>
        <v>271.62646164184576</v>
      </c>
      <c r="K39" s="15">
        <f t="shared" si="6"/>
        <v>73780.934664069107</v>
      </c>
      <c r="L39" s="15">
        <f t="shared" si="7"/>
        <v>48.373538358154235</v>
      </c>
    </row>
    <row r="40" spans="1:12" x14ac:dyDescent="0.3">
      <c r="A40" s="14"/>
      <c r="B40" s="14">
        <v>3</v>
      </c>
      <c r="C40" s="14">
        <v>338</v>
      </c>
      <c r="D40" s="14">
        <v>39</v>
      </c>
      <c r="F40" s="15">
        <f t="shared" si="8"/>
        <v>87.534668803389749</v>
      </c>
      <c r="G40" s="15">
        <f t="shared" si="2"/>
        <v>-3.7683723350557323</v>
      </c>
      <c r="H40" s="15">
        <f t="shared" si="3"/>
        <v>-11.533593727084375</v>
      </c>
      <c r="I40" s="15">
        <f t="shared" si="4"/>
        <v>59.425917146523517</v>
      </c>
      <c r="J40" s="15">
        <f t="shared" si="5"/>
        <v>278.57408285347651</v>
      </c>
      <c r="K40" s="15">
        <f t="shared" si="6"/>
        <v>77603.519637655598</v>
      </c>
      <c r="L40" s="15">
        <f t="shared" si="7"/>
        <v>59.425917146523489</v>
      </c>
    </row>
    <row r="41" spans="1:12" x14ac:dyDescent="0.3">
      <c r="A41" s="14"/>
      <c r="B41" s="14">
        <v>4</v>
      </c>
      <c r="C41" s="14">
        <v>341</v>
      </c>
      <c r="D41">
        <v>40</v>
      </c>
      <c r="F41" s="15">
        <f t="shared" si="8"/>
        <v>86.496659237558774</v>
      </c>
      <c r="G41" s="15">
        <f t="shared" si="2"/>
        <v>-3.7137650796712371</v>
      </c>
      <c r="H41" s="15">
        <f t="shared" si="3"/>
        <v>-2.2872776831476536</v>
      </c>
      <c r="I41" s="15">
        <f t="shared" si="4"/>
        <v>67.963723077523795</v>
      </c>
      <c r="J41" s="15">
        <f t="shared" si="5"/>
        <v>273.03627692247619</v>
      </c>
      <c r="K41" s="15">
        <f t="shared" si="6"/>
        <v>74548.808515687109</v>
      </c>
      <c r="L41" s="15">
        <f t="shared" si="7"/>
        <v>67.963723077523809</v>
      </c>
    </row>
    <row r="42" spans="1:12" x14ac:dyDescent="0.3">
      <c r="A42" s="14"/>
      <c r="B42" s="14">
        <v>5</v>
      </c>
      <c r="C42" s="14">
        <v>344</v>
      </c>
      <c r="D42" s="14">
        <v>41</v>
      </c>
      <c r="F42" s="15">
        <f t="shared" si="8"/>
        <v>85.439051465939642</v>
      </c>
      <c r="G42" s="15">
        <f t="shared" si="2"/>
        <v>-3.660641933510195</v>
      </c>
      <c r="H42" s="15">
        <f t="shared" si="3"/>
        <v>8.7493537117605911</v>
      </c>
      <c r="I42" s="15">
        <f t="shared" si="4"/>
        <v>78.384269194790249</v>
      </c>
      <c r="J42" s="15">
        <f t="shared" si="5"/>
        <v>265.61573080520975</v>
      </c>
      <c r="K42" s="15">
        <f t="shared" si="6"/>
        <v>70551.716451185654</v>
      </c>
      <c r="L42" s="15">
        <f t="shared" si="7"/>
        <v>78.384269194790249</v>
      </c>
    </row>
    <row r="43" spans="1:12" x14ac:dyDescent="0.3">
      <c r="A43" s="14"/>
      <c r="B43" s="14">
        <v>6</v>
      </c>
      <c r="C43" s="14">
        <v>363</v>
      </c>
      <c r="D43">
        <v>42</v>
      </c>
      <c r="F43" s="15">
        <f t="shared" si="8"/>
        <v>84.418830726046394</v>
      </c>
      <c r="G43" s="15">
        <f t="shared" si="2"/>
        <v>-3.6078335096378562</v>
      </c>
      <c r="H43" s="15">
        <f t="shared" si="3"/>
        <v>30.249556014279726</v>
      </c>
      <c r="I43" s="15">
        <f t="shared" si="4"/>
        <v>98.957880638305284</v>
      </c>
      <c r="J43" s="15">
        <f t="shared" si="5"/>
        <v>264.04211936169474</v>
      </c>
      <c r="K43" s="15">
        <f t="shared" si="6"/>
        <v>69718.24079701546</v>
      </c>
      <c r="L43" s="15">
        <f t="shared" si="7"/>
        <v>98.957880638305255</v>
      </c>
    </row>
    <row r="44" spans="1:12" x14ac:dyDescent="0.3">
      <c r="A44" s="14"/>
      <c r="B44" s="14">
        <v>7</v>
      </c>
      <c r="C44" s="14">
        <v>375</v>
      </c>
      <c r="D44" s="14">
        <v>43</v>
      </c>
      <c r="F44" s="15">
        <f t="shared" si="8"/>
        <v>83.480045456102928</v>
      </c>
      <c r="G44" s="15">
        <f t="shared" si="2"/>
        <v>-3.5544525448439681</v>
      </c>
      <c r="H44" s="15">
        <f t="shared" si="3"/>
        <v>40.495967600639283</v>
      </c>
      <c r="I44" s="15">
        <f t="shared" si="4"/>
        <v>108.09517603056057</v>
      </c>
      <c r="J44" s="15">
        <f t="shared" si="5"/>
        <v>266.90482396943946</v>
      </c>
      <c r="K44" s="15">
        <f t="shared" si="6"/>
        <v>71238.185058157469</v>
      </c>
      <c r="L44" s="15">
        <f t="shared" si="7"/>
        <v>108.09517603056054</v>
      </c>
    </row>
    <row r="45" spans="1:12" x14ac:dyDescent="0.3">
      <c r="A45" s="14"/>
      <c r="B45" s="14">
        <v>8</v>
      </c>
      <c r="C45" s="14">
        <v>386</v>
      </c>
      <c r="D45">
        <v>44</v>
      </c>
      <c r="F45" s="15">
        <f t="shared" si="8"/>
        <v>82.701537915338065</v>
      </c>
      <c r="G45" s="15">
        <f t="shared" si="2"/>
        <v>-3.4989336447623862</v>
      </c>
      <c r="H45" s="15">
        <f t="shared" si="3"/>
        <v>42.220834451021915</v>
      </c>
      <c r="I45" s="15">
        <f t="shared" si="4"/>
        <v>108.4054995920893</v>
      </c>
      <c r="J45" s="15">
        <f t="shared" si="5"/>
        <v>277.59450040791069</v>
      </c>
      <c r="K45" s="15">
        <f t="shared" si="6"/>
        <v>77058.706656717521</v>
      </c>
      <c r="L45" s="15">
        <f t="shared" si="7"/>
        <v>108.40549959208931</v>
      </c>
    </row>
    <row r="46" spans="1:12" x14ac:dyDescent="0.3">
      <c r="A46" s="14"/>
      <c r="B46" s="14">
        <v>9</v>
      </c>
      <c r="C46" s="14">
        <v>396</v>
      </c>
      <c r="D46" s="14">
        <v>45</v>
      </c>
      <c r="F46" s="15">
        <f>O$1*(C46-H34)+(1-O$1)*(F45+G45)</f>
        <v>82.003843077517899</v>
      </c>
      <c r="G46" s="15">
        <f t="shared" si="2"/>
        <v>-3.4429088686235416</v>
      </c>
      <c r="H46" s="15">
        <f t="shared" si="3"/>
        <v>50.539647129566532</v>
      </c>
      <c r="I46" s="15">
        <f t="shared" si="4"/>
        <v>115.87611930577823</v>
      </c>
      <c r="J46" s="15">
        <f t="shared" si="5"/>
        <v>280.12388069422178</v>
      </c>
      <c r="K46" s="15">
        <f t="shared" si="6"/>
        <v>78469.388535190592</v>
      </c>
      <c r="L46" s="15">
        <f t="shared" si="7"/>
        <v>115.87611930577822</v>
      </c>
    </row>
    <row r="47" spans="1:12" x14ac:dyDescent="0.3">
      <c r="A47" s="14"/>
      <c r="B47" s="14">
        <v>10</v>
      </c>
      <c r="C47" s="14">
        <v>397</v>
      </c>
      <c r="D47">
        <v>46</v>
      </c>
      <c r="F47" s="15">
        <f t="shared" si="8"/>
        <v>81.284469786468847</v>
      </c>
      <c r="G47" s="15">
        <f t="shared" si="2"/>
        <v>-3.3884381570720516</v>
      </c>
      <c r="H47" s="15">
        <f t="shared" si="3"/>
        <v>59.567009142649738</v>
      </c>
      <c r="I47" s="15">
        <f t="shared" si="4"/>
        <v>124.64644224255034</v>
      </c>
      <c r="J47" s="15">
        <f t="shared" si="5"/>
        <v>272.35355775744966</v>
      </c>
      <c r="K47" s="15">
        <f t="shared" si="6"/>
        <v>74176.460423140466</v>
      </c>
      <c r="L47" s="15">
        <f t="shared" si="7"/>
        <v>124.64644224255034</v>
      </c>
    </row>
    <row r="48" spans="1:12" x14ac:dyDescent="0.3">
      <c r="A48" s="14"/>
      <c r="B48" s="14">
        <v>11</v>
      </c>
      <c r="C48" s="14">
        <v>411</v>
      </c>
      <c r="D48" s="14">
        <v>47</v>
      </c>
      <c r="F48" s="15">
        <f t="shared" si="8"/>
        <v>80.673451582641135</v>
      </c>
      <c r="G48" s="15">
        <f t="shared" si="2"/>
        <v>-3.3328897580071648</v>
      </c>
      <c r="H48" s="15">
        <f t="shared" si="3"/>
        <v>69.110201814729209</v>
      </c>
      <c r="I48" s="15">
        <f t="shared" si="4"/>
        <v>133.25800467556655</v>
      </c>
      <c r="J48" s="15">
        <f t="shared" si="5"/>
        <v>277.74199532443345</v>
      </c>
      <c r="K48" s="15">
        <f t="shared" si="6"/>
        <v>77140.615966797617</v>
      </c>
      <c r="L48" s="15">
        <f t="shared" si="7"/>
        <v>133.25800467556655</v>
      </c>
    </row>
    <row r="49" spans="1:12" x14ac:dyDescent="0.3">
      <c r="A49" s="14"/>
      <c r="B49" s="14">
        <v>12</v>
      </c>
      <c r="C49" s="14">
        <v>422</v>
      </c>
      <c r="D49">
        <v>48</v>
      </c>
      <c r="F49" s="15">
        <f t="shared" si="8"/>
        <v>80.090903577221013</v>
      </c>
      <c r="G49" s="15">
        <f t="shared" si="2"/>
        <v>-3.277882922955424</v>
      </c>
      <c r="H49" s="15">
        <f t="shared" si="3"/>
        <v>83.239454591966989</v>
      </c>
      <c r="I49" s="15">
        <f t="shared" si="4"/>
        <v>146.96582474129508</v>
      </c>
      <c r="J49" s="15">
        <f t="shared" si="5"/>
        <v>275.03417525870492</v>
      </c>
      <c r="K49" s="15">
        <f t="shared" si="6"/>
        <v>75643.797560236009</v>
      </c>
      <c r="L49" s="15">
        <f t="shared" si="7"/>
        <v>146.96582474129508</v>
      </c>
    </row>
    <row r="50" spans="1:12" x14ac:dyDescent="0.3">
      <c r="A50" s="14">
        <v>2004</v>
      </c>
      <c r="B50" s="14">
        <v>1</v>
      </c>
      <c r="C50" s="14">
        <v>368</v>
      </c>
      <c r="D50" s="14">
        <v>49</v>
      </c>
      <c r="F50" s="15">
        <f t="shared" si="8"/>
        <v>80.042972689495073</v>
      </c>
      <c r="G50" s="15">
        <f t="shared" si="2"/>
        <v>-3.2132838822508343</v>
      </c>
      <c r="H50" s="15">
        <f t="shared" si="3"/>
        <v>-15.819961602827235</v>
      </c>
      <c r="I50" s="15">
        <f t="shared" si="4"/>
        <v>45.004796477052444</v>
      </c>
      <c r="J50" s="15">
        <f t="shared" si="5"/>
        <v>322.99520352294758</v>
      </c>
      <c r="K50" s="15">
        <f t="shared" si="6"/>
        <v>104325.90149883032</v>
      </c>
      <c r="L50" s="15">
        <f t="shared" si="7"/>
        <v>45.004796477052423</v>
      </c>
    </row>
    <row r="51" spans="1:12" x14ac:dyDescent="0.3">
      <c r="A51" s="14"/>
      <c r="B51" s="14">
        <v>2</v>
      </c>
      <c r="C51" s="14">
        <v>377</v>
      </c>
      <c r="D51">
        <v>50</v>
      </c>
      <c r="F51" s="15">
        <f t="shared" si="8"/>
        <v>80.071768942178167</v>
      </c>
      <c r="G51" s="15">
        <f t="shared" si="2"/>
        <v>-3.1484422795521558</v>
      </c>
      <c r="H51" s="15">
        <f t="shared" si="3"/>
        <v>-7.9894056327143677</v>
      </c>
      <c r="I51" s="15">
        <f t="shared" si="4"/>
        <v>52.791986506606911</v>
      </c>
      <c r="J51" s="15">
        <f t="shared" si="5"/>
        <v>324.20801349339308</v>
      </c>
      <c r="K51" s="15">
        <f t="shared" si="6"/>
        <v>105110.83601333215</v>
      </c>
      <c r="L51" s="15">
        <f t="shared" si="7"/>
        <v>52.791986506606918</v>
      </c>
    </row>
    <row r="52" spans="1:12" x14ac:dyDescent="0.3">
      <c r="A52" s="14"/>
      <c r="B52" s="14">
        <v>3</v>
      </c>
      <c r="C52" s="14">
        <v>375</v>
      </c>
      <c r="D52" s="14">
        <v>51</v>
      </c>
      <c r="F52" s="15">
        <f t="shared" si="8"/>
        <v>80.019429333270594</v>
      </c>
      <c r="G52" s="15">
        <f t="shared" si="2"/>
        <v>-3.0865202261392644</v>
      </c>
      <c r="H52" s="15">
        <f t="shared" si="3"/>
        <v>3.7921144926063164</v>
      </c>
      <c r="I52" s="15">
        <f t="shared" si="4"/>
        <v>65.38973293554163</v>
      </c>
      <c r="J52" s="15">
        <f t="shared" si="5"/>
        <v>309.61026706445836</v>
      </c>
      <c r="K52" s="15">
        <f t="shared" si="6"/>
        <v>95858.517471725223</v>
      </c>
      <c r="L52" s="15">
        <f t="shared" si="7"/>
        <v>65.389732935541645</v>
      </c>
    </row>
    <row r="53" spans="1:12" x14ac:dyDescent="0.3">
      <c r="A53" s="14"/>
      <c r="B53" s="14">
        <v>4</v>
      </c>
      <c r="C53" s="14">
        <v>385</v>
      </c>
      <c r="D53">
        <v>52</v>
      </c>
      <c r="F53" s="15">
        <f t="shared" si="8"/>
        <v>80.036452792891481</v>
      </c>
      <c r="G53" s="15">
        <f t="shared" si="2"/>
        <v>-3.0244493524240612</v>
      </c>
      <c r="H53" s="15">
        <f t="shared" si="3"/>
        <v>13.075263561365155</v>
      </c>
      <c r="I53" s="15">
        <f t="shared" si="4"/>
        <v>74.645631423983673</v>
      </c>
      <c r="J53" s="15">
        <f t="shared" si="5"/>
        <v>310.35436857601633</v>
      </c>
      <c r="K53" s="15">
        <f t="shared" si="6"/>
        <v>96319.834094217789</v>
      </c>
      <c r="L53" s="15">
        <f t="shared" si="7"/>
        <v>74.645631423983673</v>
      </c>
    </row>
    <row r="54" spans="1:12" x14ac:dyDescent="0.3">
      <c r="A54" s="14"/>
      <c r="B54" s="14">
        <v>5</v>
      </c>
      <c r="C54" s="14">
        <v>407</v>
      </c>
      <c r="D54" s="14">
        <v>53</v>
      </c>
      <c r="F54" s="15">
        <f t="shared" si="8"/>
        <v>80.224389868945153</v>
      </c>
      <c r="G54" s="15">
        <f t="shared" si="2"/>
        <v>-2.9602016238545064</v>
      </c>
      <c r="H54" s="15">
        <f t="shared" si="3"/>
        <v>24.650666532725303</v>
      </c>
      <c r="I54" s="15">
        <f t="shared" si="4"/>
        <v>85.761357152228015</v>
      </c>
      <c r="J54" s="15">
        <f t="shared" si="5"/>
        <v>321.23864284777198</v>
      </c>
      <c r="K54" s="15">
        <f t="shared" si="6"/>
        <v>103194.2656586784</v>
      </c>
      <c r="L54" s="15">
        <f t="shared" si="7"/>
        <v>85.761357152228015</v>
      </c>
    </row>
    <row r="55" spans="1:12" x14ac:dyDescent="0.3">
      <c r="A55" s="14"/>
      <c r="B55" s="14">
        <v>6</v>
      </c>
      <c r="C55" s="14">
        <v>411</v>
      </c>
      <c r="D55">
        <v>54</v>
      </c>
      <c r="F55" s="15">
        <f t="shared" si="8"/>
        <v>80.299050802496936</v>
      </c>
      <c r="G55" s="15">
        <f t="shared" si="2"/>
        <v>-2.8995043727063807</v>
      </c>
      <c r="H55" s="15">
        <f t="shared" si="3"/>
        <v>45.272125673440897</v>
      </c>
      <c r="I55" s="15">
        <f t="shared" si="4"/>
        <v>107.51374425937038</v>
      </c>
      <c r="J55" s="15">
        <f t="shared" si="5"/>
        <v>303.48625574062964</v>
      </c>
      <c r="K55" s="15">
        <f t="shared" si="6"/>
        <v>92103.907423466866</v>
      </c>
      <c r="L55" s="15">
        <f t="shared" si="7"/>
        <v>107.51374425937036</v>
      </c>
    </row>
    <row r="56" spans="1:12" x14ac:dyDescent="0.3">
      <c r="A56" s="14"/>
      <c r="B56" s="14">
        <v>7</v>
      </c>
      <c r="C56" s="14">
        <v>426</v>
      </c>
      <c r="D56" s="14">
        <v>55</v>
      </c>
      <c r="F56" s="15">
        <f t="shared" si="8"/>
        <v>80.480591289486256</v>
      </c>
      <c r="G56" s="15">
        <f t="shared" si="2"/>
        <v>-2.8378834755124664</v>
      </c>
      <c r="H56" s="15">
        <f t="shared" si="3"/>
        <v>55.747139656133001</v>
      </c>
      <c r="I56" s="15">
        <f t="shared" si="4"/>
        <v>117.89551403042984</v>
      </c>
      <c r="J56" s="15">
        <f t="shared" si="5"/>
        <v>308.10448596957019</v>
      </c>
      <c r="K56" s="15">
        <f t="shared" si="6"/>
        <v>94928.374274573071</v>
      </c>
      <c r="L56" s="15">
        <f t="shared" si="7"/>
        <v>117.89551403042981</v>
      </c>
    </row>
    <row r="57" spans="1:12" x14ac:dyDescent="0.3">
      <c r="A57" s="14"/>
      <c r="B57" s="14">
        <v>8</v>
      </c>
      <c r="C57" s="14">
        <v>434</v>
      </c>
      <c r="D57">
        <v>56</v>
      </c>
      <c r="F57" s="15">
        <f t="shared" si="8"/>
        <v>80.784072391323832</v>
      </c>
      <c r="G57" s="15">
        <f t="shared" si="2"/>
        <v>-2.7750561839654657</v>
      </c>
      <c r="H57" s="15">
        <f t="shared" si="3"/>
        <v>57.770589108904623</v>
      </c>
      <c r="I57" s="15">
        <f t="shared" si="4"/>
        <v>119.8635422649957</v>
      </c>
      <c r="J57" s="15">
        <f t="shared" si="5"/>
        <v>314.13645773500429</v>
      </c>
      <c r="K57" s="15">
        <f t="shared" si="6"/>
        <v>98681.714078296136</v>
      </c>
      <c r="L57" s="15">
        <f t="shared" si="7"/>
        <v>119.86354226499571</v>
      </c>
    </row>
    <row r="58" spans="1:12" x14ac:dyDescent="0.3">
      <c r="A58" s="14"/>
      <c r="B58" s="14">
        <v>9</v>
      </c>
      <c r="C58" s="14">
        <v>442</v>
      </c>
      <c r="D58" s="14">
        <v>57</v>
      </c>
      <c r="F58" s="15">
        <f t="shared" si="8"/>
        <v>81.143529573989113</v>
      </c>
      <c r="G58" s="15">
        <f t="shared" si="2"/>
        <v>-2.7123659166328506</v>
      </c>
      <c r="H58" s="15">
        <f t="shared" si="3"/>
        <v>66.055488294388752</v>
      </c>
      <c r="I58" s="15">
        <f t="shared" si="4"/>
        <v>128.5486633369249</v>
      </c>
      <c r="J58" s="15">
        <f t="shared" si="5"/>
        <v>313.4513366630751</v>
      </c>
      <c r="K58" s="15">
        <f t="shared" si="6"/>
        <v>98251.74045586845</v>
      </c>
      <c r="L58" s="15">
        <f t="shared" si="7"/>
        <v>128.5486633369249</v>
      </c>
    </row>
    <row r="59" spans="1:12" x14ac:dyDescent="0.3">
      <c r="A59" s="14"/>
      <c r="B59" s="14">
        <v>10</v>
      </c>
      <c r="C59" s="14">
        <v>445</v>
      </c>
      <c r="D59">
        <v>58</v>
      </c>
      <c r="F59" s="15">
        <f t="shared" si="8"/>
        <v>81.501181929356207</v>
      </c>
      <c r="G59" s="15">
        <f t="shared" si="2"/>
        <v>-2.6509655511928516</v>
      </c>
      <c r="H59" s="15">
        <f t="shared" si="3"/>
        <v>74.763599589049434</v>
      </c>
      <c r="I59" s="15">
        <f t="shared" si="4"/>
        <v>137.99817280000599</v>
      </c>
      <c r="J59" s="15">
        <f t="shared" si="5"/>
        <v>307.00182719999401</v>
      </c>
      <c r="K59" s="15">
        <f t="shared" si="6"/>
        <v>94250.121904134983</v>
      </c>
      <c r="L59" s="15">
        <f t="shared" si="7"/>
        <v>137.99817280000599</v>
      </c>
    </row>
    <row r="60" spans="1:12" x14ac:dyDescent="0.3">
      <c r="A60" s="14"/>
      <c r="B60" s="14">
        <v>11</v>
      </c>
      <c r="C60" s="14">
        <v>470</v>
      </c>
      <c r="D60" s="14">
        <v>59</v>
      </c>
      <c r="F60" s="15">
        <f t="shared" si="8"/>
        <v>82.070612196234435</v>
      </c>
      <c r="G60" s="15">
        <f t="shared" si="2"/>
        <v>-2.5865576348314296</v>
      </c>
      <c r="H60" s="15">
        <f t="shared" si="3"/>
        <v>85.051161114181014</v>
      </c>
      <c r="I60" s="15">
        <f t="shared" si="4"/>
        <v>147.96041819289258</v>
      </c>
      <c r="J60" s="15">
        <f t="shared" si="5"/>
        <v>322.03958180710742</v>
      </c>
      <c r="K60" s="15">
        <f t="shared" si="6"/>
        <v>103709.49225049664</v>
      </c>
      <c r="L60" s="15">
        <f t="shared" si="7"/>
        <v>147.96041819289258</v>
      </c>
    </row>
    <row r="61" spans="1:12" x14ac:dyDescent="0.3">
      <c r="A61" s="14"/>
      <c r="B61" s="14">
        <v>12</v>
      </c>
      <c r="C61" s="14">
        <v>468</v>
      </c>
      <c r="D61">
        <v>60</v>
      </c>
      <c r="F61" s="15">
        <f t="shared" si="8"/>
        <v>82.5368194698693</v>
      </c>
      <c r="G61" s="15">
        <f t="shared" si="2"/>
        <v>-2.5255023366621039</v>
      </c>
      <c r="H61" s="15">
        <f t="shared" si="3"/>
        <v>98.350640888875176</v>
      </c>
      <c r="I61" s="15">
        <f t="shared" si="4"/>
        <v>162.72350915337</v>
      </c>
      <c r="J61" s="15">
        <f t="shared" si="5"/>
        <v>305.27649084663</v>
      </c>
      <c r="K61" s="15">
        <f t="shared" si="6"/>
        <v>93193.735863632566</v>
      </c>
      <c r="L61" s="15">
        <f t="shared" si="7"/>
        <v>162.72350915337</v>
      </c>
    </row>
    <row r="62" spans="1:12" x14ac:dyDescent="0.3">
      <c r="A62" s="11">
        <v>2005</v>
      </c>
      <c r="B62" s="16">
        <v>1</v>
      </c>
      <c r="C62" s="11"/>
      <c r="D62" s="11"/>
      <c r="E62" s="11"/>
      <c r="F62" s="11"/>
      <c r="G62" s="11"/>
      <c r="H62" s="11"/>
      <c r="I62" s="18">
        <f>F61+G61*1+H50</f>
        <v>64.191355530379965</v>
      </c>
    </row>
    <row r="63" spans="1:12" x14ac:dyDescent="0.3">
      <c r="A63" s="11"/>
      <c r="B63" s="16">
        <v>2</v>
      </c>
      <c r="C63" s="11"/>
      <c r="D63" s="11"/>
      <c r="E63" s="11"/>
      <c r="F63" s="11"/>
      <c r="G63" s="11"/>
      <c r="H63" s="11"/>
      <c r="I63" s="18">
        <f>F$61+G$61*2+H51</f>
        <v>69.496409163830734</v>
      </c>
    </row>
    <row r="64" spans="1:12" x14ac:dyDescent="0.3">
      <c r="A64" s="11"/>
      <c r="B64" s="16">
        <v>3</v>
      </c>
      <c r="C64" s="11"/>
      <c r="D64" s="11"/>
      <c r="E64" s="11"/>
      <c r="F64" s="11"/>
      <c r="G64" s="11"/>
      <c r="H64" s="11"/>
      <c r="I64" s="18">
        <f>F$61+G$61*3+H52</f>
        <v>78.752426952489301</v>
      </c>
    </row>
    <row r="65" spans="1:12" x14ac:dyDescent="0.3">
      <c r="A65" s="11"/>
      <c r="B65" s="16">
        <v>4</v>
      </c>
      <c r="C65" s="11"/>
      <c r="D65" s="11"/>
      <c r="E65" s="11"/>
      <c r="F65" s="11"/>
      <c r="G65" s="11"/>
      <c r="H65" s="11"/>
      <c r="I65" s="18">
        <f>F$61+G$61*4+H53</f>
        <v>85.510073684586047</v>
      </c>
    </row>
    <row r="66" spans="1:12" x14ac:dyDescent="0.3">
      <c r="A66" s="11"/>
      <c r="B66" s="16">
        <v>5</v>
      </c>
      <c r="C66" s="11"/>
      <c r="D66" s="11"/>
      <c r="E66" s="11"/>
      <c r="F66" s="11"/>
      <c r="G66" s="11"/>
      <c r="H66" s="11"/>
      <c r="I66" s="18">
        <f>F$61+G$61*5+H54</f>
        <v>94.559974319284095</v>
      </c>
    </row>
    <row r="67" spans="1:12" x14ac:dyDescent="0.3">
      <c r="A67" s="11"/>
      <c r="B67" s="16">
        <v>6</v>
      </c>
      <c r="C67" s="11"/>
      <c r="D67" s="11"/>
      <c r="E67" s="11"/>
      <c r="F67" s="11"/>
      <c r="G67" s="11"/>
      <c r="H67" s="11"/>
      <c r="I67" s="18">
        <f>F$61+G$61*6+H55</f>
        <v>112.65593112333757</v>
      </c>
    </row>
    <row r="68" spans="1:12" x14ac:dyDescent="0.3">
      <c r="A68" s="11"/>
      <c r="B68" s="16">
        <v>7</v>
      </c>
      <c r="C68" s="11"/>
      <c r="D68" s="11"/>
      <c r="E68" s="11"/>
      <c r="F68" s="11"/>
      <c r="G68" s="11"/>
      <c r="H68" s="11"/>
      <c r="I68" s="18">
        <f>F$61+G$61*7+H56</f>
        <v>120.60544276936757</v>
      </c>
    </row>
    <row r="69" spans="1:12" x14ac:dyDescent="0.3">
      <c r="A69" s="11"/>
      <c r="B69" s="16">
        <v>8</v>
      </c>
      <c r="C69" s="11"/>
      <c r="D69" s="11"/>
      <c r="E69" s="11"/>
      <c r="F69" s="11"/>
      <c r="G69" s="11"/>
      <c r="H69" s="11"/>
      <c r="I69" s="18">
        <f>F$61+G$61*8+H57</f>
        <v>120.1033898854771</v>
      </c>
    </row>
    <row r="70" spans="1:12" x14ac:dyDescent="0.3">
      <c r="A70" s="11"/>
      <c r="B70" s="16">
        <v>9</v>
      </c>
      <c r="C70" s="11"/>
      <c r="D70" s="11"/>
      <c r="E70" s="11"/>
      <c r="F70" s="11"/>
      <c r="G70" s="11"/>
      <c r="H70" s="11"/>
      <c r="I70" s="18">
        <f>F$61+G$61*9+H58</f>
        <v>125.86278673429912</v>
      </c>
    </row>
    <row r="71" spans="1:12" x14ac:dyDescent="0.3">
      <c r="A71" s="11"/>
      <c r="B71" s="16">
        <v>10</v>
      </c>
      <c r="C71" s="11"/>
      <c r="D71" s="11"/>
      <c r="E71" s="11"/>
      <c r="F71" s="11"/>
      <c r="G71" s="11"/>
      <c r="H71" s="11"/>
      <c r="I71" s="18">
        <f>F$61+G$61*10+H59</f>
        <v>132.04539569229769</v>
      </c>
    </row>
    <row r="72" spans="1:12" x14ac:dyDescent="0.3">
      <c r="A72" s="11"/>
      <c r="B72" s="16">
        <v>11</v>
      </c>
      <c r="C72" s="11"/>
      <c r="D72" s="11"/>
      <c r="E72" s="11"/>
      <c r="F72" s="11"/>
      <c r="G72" s="11"/>
      <c r="H72" s="11"/>
      <c r="I72" s="18">
        <f>F$61+G$61*11+H60</f>
        <v>139.80745488076718</v>
      </c>
    </row>
    <row r="73" spans="1:12" x14ac:dyDescent="0.3">
      <c r="A73" s="11"/>
      <c r="B73" s="16">
        <v>12</v>
      </c>
      <c r="C73" s="11"/>
      <c r="D73" s="11"/>
      <c r="E73" s="11"/>
      <c r="F73" s="11"/>
      <c r="G73" s="11"/>
      <c r="H73" s="11"/>
      <c r="I73" s="18">
        <f>F$61+G$61*12+H61</f>
        <v>150.58143231879922</v>
      </c>
    </row>
    <row r="74" spans="1:12" x14ac:dyDescent="0.3">
      <c r="J74" s="13"/>
      <c r="K74" s="19">
        <f>SUM(K14:K61)</f>
        <v>2526955.2625345364</v>
      </c>
      <c r="L74" s="19">
        <f>SUM(L14:L61)</f>
        <v>5310.4561277549883</v>
      </c>
    </row>
    <row r="75" spans="1:12" x14ac:dyDescent="0.3">
      <c r="K75" s="18">
        <f>K74/48</f>
        <v>52644.901302802842</v>
      </c>
      <c r="L75" s="11">
        <f>L74*100/48</f>
        <v>11063.450266156227</v>
      </c>
    </row>
    <row r="76" spans="1:12" x14ac:dyDescent="0.3">
      <c r="K76" t="s">
        <v>11</v>
      </c>
      <c r="L7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Holt Winter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aisyah180702@outlook.com</cp:lastModifiedBy>
  <dcterms:created xsi:type="dcterms:W3CDTF">2024-10-28T01:20:54Z</dcterms:created>
  <dcterms:modified xsi:type="dcterms:W3CDTF">2024-11-05T05:30:29Z</dcterms:modified>
</cp:coreProperties>
</file>