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13_ncr:1_{308FB1C3-A61B-4002-AD7C-51B662694442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Tugas 5" sheetId="8" r:id="rId1"/>
    <sheet name="sepuh" sheetId="1" r:id="rId2"/>
    <sheet name="exponensial" sheetId="2" r:id="rId3"/>
    <sheet name="kuadratik" sheetId="3" r:id="rId4"/>
    <sheet name="Double Moving Average" sheetId="7" r:id="rId5"/>
    <sheet name="Naive" sheetId="4" r:id="rId6"/>
    <sheet name="Simple Average" sheetId="5" r:id="rId7"/>
    <sheet name="Moving average" sheetId="6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1" i="8" l="1"/>
  <c r="H61" i="8"/>
  <c r="L92" i="8"/>
  <c r="H30" i="8"/>
  <c r="H23" i="8"/>
  <c r="G23" i="8"/>
  <c r="L107" i="8"/>
  <c r="L106" i="8"/>
  <c r="L102" i="8"/>
  <c r="L103" i="8"/>
  <c r="L104" i="8"/>
  <c r="L105" i="8"/>
  <c r="L101" i="8"/>
  <c r="K102" i="8"/>
  <c r="K103" i="8"/>
  <c r="K104" i="8"/>
  <c r="K105" i="8"/>
  <c r="K101" i="8"/>
  <c r="J102" i="8"/>
  <c r="J103" i="8"/>
  <c r="J104" i="8"/>
  <c r="J105" i="8"/>
  <c r="J101" i="8"/>
  <c r="L91" i="8"/>
  <c r="L86" i="8"/>
  <c r="L87" i="8"/>
  <c r="L88" i="8"/>
  <c r="L89" i="8"/>
  <c r="L90" i="8"/>
  <c r="L85" i="8"/>
  <c r="K86" i="8"/>
  <c r="K87" i="8"/>
  <c r="K88" i="8"/>
  <c r="K89" i="8"/>
  <c r="K90" i="8"/>
  <c r="K85" i="8"/>
  <c r="J86" i="8"/>
  <c r="J87" i="8"/>
  <c r="J88" i="8"/>
  <c r="J89" i="8"/>
  <c r="J90" i="8"/>
  <c r="E69" i="8"/>
  <c r="K69" i="8" s="1"/>
  <c r="L69" i="8" s="1"/>
  <c r="D102" i="8"/>
  <c r="D103" i="8"/>
  <c r="D104" i="8"/>
  <c r="D105" i="8"/>
  <c r="D106" i="8"/>
  <c r="F106" i="8" s="1"/>
  <c r="D101" i="8"/>
  <c r="D85" i="8"/>
  <c r="E85" i="8" s="1"/>
  <c r="J85" i="8" s="1"/>
  <c r="D86" i="8"/>
  <c r="D87" i="8"/>
  <c r="D88" i="8"/>
  <c r="F89" i="8" s="1"/>
  <c r="H89" i="8" s="1"/>
  <c r="D89" i="8"/>
  <c r="G89" i="8" s="1"/>
  <c r="I89" i="8" s="1"/>
  <c r="D90" i="8"/>
  <c r="F90" i="8" s="1"/>
  <c r="D91" i="8"/>
  <c r="F91" i="8" s="1"/>
  <c r="D69" i="8"/>
  <c r="E6" i="7"/>
  <c r="F76" i="8"/>
  <c r="H76" i="8" s="1"/>
  <c r="D70" i="8"/>
  <c r="D71" i="8"/>
  <c r="F72" i="8" s="1"/>
  <c r="D72" i="8"/>
  <c r="G72" i="8" s="1"/>
  <c r="D73" i="8"/>
  <c r="D74" i="8"/>
  <c r="F74" i="8" s="1"/>
  <c r="D75" i="8"/>
  <c r="D76" i="8"/>
  <c r="H17" i="7"/>
  <c r="H9" i="7"/>
  <c r="E4" i="8"/>
  <c r="F4" i="8" s="1"/>
  <c r="D3" i="8"/>
  <c r="D4" i="8"/>
  <c r="D56" i="8"/>
  <c r="D57" i="8"/>
  <c r="D58" i="8"/>
  <c r="D59" i="8"/>
  <c r="D60" i="8"/>
  <c r="D55" i="8"/>
  <c r="D40" i="8"/>
  <c r="D41" i="8"/>
  <c r="D42" i="8"/>
  <c r="D43" i="8"/>
  <c r="D44" i="8"/>
  <c r="D45" i="8"/>
  <c r="D39" i="8"/>
  <c r="D24" i="8"/>
  <c r="D25" i="8"/>
  <c r="D26" i="8"/>
  <c r="D27" i="8"/>
  <c r="D28" i="8"/>
  <c r="D29" i="8"/>
  <c r="E29" i="8" s="1"/>
  <c r="D30" i="8"/>
  <c r="D23" i="8"/>
  <c r="E44" i="8"/>
  <c r="F44" i="8" s="1"/>
  <c r="H4" i="8" l="1"/>
  <c r="I4" i="8" s="1"/>
  <c r="G4" i="8"/>
  <c r="G29" i="8"/>
  <c r="H29" i="8" s="1"/>
  <c r="F29" i="8"/>
  <c r="F75" i="8"/>
  <c r="H75" i="8" s="1"/>
  <c r="J69" i="8"/>
  <c r="F73" i="8"/>
  <c r="H106" i="8"/>
  <c r="H91" i="8"/>
  <c r="G91" i="8"/>
  <c r="G76" i="8"/>
  <c r="I76" i="8" s="1"/>
  <c r="G44" i="8"/>
  <c r="H44" i="8" s="1"/>
  <c r="K18" i="7"/>
  <c r="E17" i="6"/>
  <c r="E6" i="6"/>
  <c r="E18" i="6"/>
  <c r="E59" i="8"/>
  <c r="E58" i="8"/>
  <c r="E57" i="8"/>
  <c r="E56" i="8"/>
  <c r="E55" i="8"/>
  <c r="E43" i="8"/>
  <c r="E42" i="8"/>
  <c r="E41" i="8"/>
  <c r="E40" i="8"/>
  <c r="E39" i="8"/>
  <c r="E70" i="8"/>
  <c r="E71" i="8"/>
  <c r="E72" i="8"/>
  <c r="E73" i="8"/>
  <c r="E74" i="8"/>
  <c r="E28" i="8"/>
  <c r="E27" i="8"/>
  <c r="E26" i="8"/>
  <c r="E25" i="8"/>
  <c r="E24" i="8"/>
  <c r="E23" i="8"/>
  <c r="E75" i="8"/>
  <c r="E86" i="8"/>
  <c r="E87" i="8"/>
  <c r="E88" i="8"/>
  <c r="E89" i="8"/>
  <c r="E90" i="8"/>
  <c r="S14" i="2"/>
  <c r="R2" i="3"/>
  <c r="S31" i="2"/>
  <c r="O4" i="1"/>
  <c r="J2" i="1"/>
  <c r="O2" i="1" s="1"/>
  <c r="O14" i="1" s="1"/>
  <c r="G3" i="1"/>
  <c r="H3" i="1"/>
  <c r="O3" i="1"/>
  <c r="G2" i="1"/>
  <c r="F7" i="6"/>
  <c r="J10" i="7"/>
  <c r="J9" i="7"/>
  <c r="K9" i="7"/>
  <c r="I9" i="7"/>
  <c r="E101" i="8"/>
  <c r="E102" i="8"/>
  <c r="E103" i="8"/>
  <c r="E104" i="8"/>
  <c r="E105" i="8"/>
  <c r="D10" i="8"/>
  <c r="E11" i="8" s="1"/>
  <c r="F11" i="8" s="1"/>
  <c r="H11" i="8" s="1"/>
  <c r="I11" i="8" s="1"/>
  <c r="D9" i="8"/>
  <c r="E10" i="8" s="1"/>
  <c r="F10" i="8" s="1"/>
  <c r="H10" i="8" s="1"/>
  <c r="I10" i="8" s="1"/>
  <c r="D8" i="8"/>
  <c r="E9" i="8" s="1"/>
  <c r="F9" i="8" s="1"/>
  <c r="H9" i="8" s="1"/>
  <c r="I9" i="8" s="1"/>
  <c r="D7" i="8"/>
  <c r="E8" i="8" s="1"/>
  <c r="F8" i="8" s="1"/>
  <c r="G8" i="8" s="1"/>
  <c r="D6" i="8"/>
  <c r="E7" i="8" s="1"/>
  <c r="F7" i="8" s="1"/>
  <c r="H7" i="8" s="1"/>
  <c r="I7" i="8" s="1"/>
  <c r="D5" i="8"/>
  <c r="E6" i="8" s="1"/>
  <c r="F6" i="8" s="1"/>
  <c r="E5" i="8"/>
  <c r="F5" i="8" s="1"/>
  <c r="F6" i="6"/>
  <c r="F17" i="5"/>
  <c r="F16" i="5"/>
  <c r="D11" i="8"/>
  <c r="E12" i="8" s="1"/>
  <c r="K21" i="7"/>
  <c r="K20" i="7"/>
  <c r="K19" i="7"/>
  <c r="K10" i="7"/>
  <c r="K11" i="7"/>
  <c r="K12" i="7"/>
  <c r="K13" i="7"/>
  <c r="K14" i="7"/>
  <c r="K15" i="7"/>
  <c r="K16" i="7"/>
  <c r="K17" i="7"/>
  <c r="J11" i="7"/>
  <c r="J12" i="7"/>
  <c r="J13" i="7"/>
  <c r="J14" i="7"/>
  <c r="J15" i="7"/>
  <c r="J16" i="7"/>
  <c r="J17" i="7"/>
  <c r="J18" i="7"/>
  <c r="I10" i="7"/>
  <c r="I11" i="7"/>
  <c r="I12" i="7"/>
  <c r="I13" i="7"/>
  <c r="I14" i="7"/>
  <c r="I15" i="7"/>
  <c r="I16" i="7"/>
  <c r="I17" i="7"/>
  <c r="I18" i="7"/>
  <c r="H10" i="7"/>
  <c r="H11" i="7"/>
  <c r="H12" i="7"/>
  <c r="H13" i="7"/>
  <c r="H14" i="7"/>
  <c r="H15" i="7"/>
  <c r="H16" i="7"/>
  <c r="H18" i="7"/>
  <c r="E10" i="7"/>
  <c r="G17" i="5"/>
  <c r="G16" i="5"/>
  <c r="E18" i="7"/>
  <c r="F17" i="7"/>
  <c r="E17" i="7"/>
  <c r="F16" i="7"/>
  <c r="E16" i="7"/>
  <c r="E15" i="7"/>
  <c r="F15" i="7" s="1"/>
  <c r="F14" i="7"/>
  <c r="E14" i="7"/>
  <c r="F13" i="7"/>
  <c r="E13" i="7"/>
  <c r="F12" i="7"/>
  <c r="E12" i="7"/>
  <c r="E11" i="7"/>
  <c r="F11" i="7" s="1"/>
  <c r="F10" i="7"/>
  <c r="F9" i="7"/>
  <c r="E9" i="7"/>
  <c r="F8" i="7"/>
  <c r="E8" i="7"/>
  <c r="E7" i="7"/>
  <c r="F7" i="7" s="1"/>
  <c r="F6" i="7"/>
  <c r="F17" i="6"/>
  <c r="F8" i="6"/>
  <c r="F9" i="6"/>
  <c r="F10" i="6"/>
  <c r="F11" i="6"/>
  <c r="F12" i="6"/>
  <c r="F13" i="6"/>
  <c r="F14" i="6"/>
  <c r="F15" i="6"/>
  <c r="F16" i="6"/>
  <c r="F4" i="4"/>
  <c r="E7" i="6"/>
  <c r="E8" i="6"/>
  <c r="E9" i="6"/>
  <c r="E10" i="6"/>
  <c r="E11" i="6"/>
  <c r="E12" i="6"/>
  <c r="E13" i="6"/>
  <c r="E14" i="6"/>
  <c r="E15" i="6"/>
  <c r="E16" i="6"/>
  <c r="E15" i="5"/>
  <c r="I7" i="4"/>
  <c r="I8" i="4"/>
  <c r="I10" i="4"/>
  <c r="I11" i="4"/>
  <c r="I12" i="4"/>
  <c r="I13" i="4"/>
  <c r="I9" i="4"/>
  <c r="I15" i="4"/>
  <c r="I16" i="4"/>
  <c r="I17" i="4"/>
  <c r="I18" i="4"/>
  <c r="I14" i="4"/>
  <c r="G18" i="4"/>
  <c r="G17" i="4"/>
  <c r="E18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4" i="4"/>
  <c r="G5" i="4"/>
  <c r="G6" i="4"/>
  <c r="G7" i="4"/>
  <c r="G8" i="4"/>
  <c r="G9" i="4"/>
  <c r="G10" i="4"/>
  <c r="G11" i="4"/>
  <c r="G12" i="4"/>
  <c r="G13" i="4"/>
  <c r="G14" i="4"/>
  <c r="G15" i="4"/>
  <c r="G16" i="4"/>
  <c r="G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3" i="4"/>
  <c r="B45" i="2"/>
  <c r="K41" i="2"/>
  <c r="S43" i="2"/>
  <c r="S42" i="2"/>
  <c r="S32" i="2"/>
  <c r="S33" i="2"/>
  <c r="S34" i="2"/>
  <c r="S35" i="2"/>
  <c r="S36" i="2"/>
  <c r="S37" i="2"/>
  <c r="S38" i="2"/>
  <c r="S39" i="2"/>
  <c r="S40" i="2"/>
  <c r="S41" i="2"/>
  <c r="R32" i="2"/>
  <c r="R33" i="2"/>
  <c r="R34" i="2"/>
  <c r="R35" i="2"/>
  <c r="R36" i="2"/>
  <c r="R37" i="2"/>
  <c r="R38" i="2"/>
  <c r="R39" i="2"/>
  <c r="R40" i="2"/>
  <c r="R41" i="2"/>
  <c r="R31" i="2"/>
  <c r="Q32" i="2"/>
  <c r="Q33" i="2"/>
  <c r="Q34" i="2"/>
  <c r="Q35" i="2"/>
  <c r="Q36" i="2"/>
  <c r="Q37" i="2"/>
  <c r="Q38" i="2"/>
  <c r="Q39" i="2"/>
  <c r="Q40" i="2"/>
  <c r="Q41" i="2"/>
  <c r="Q31" i="2"/>
  <c r="B44" i="2"/>
  <c r="C35" i="2"/>
  <c r="F35" i="2" s="1"/>
  <c r="B42" i="2"/>
  <c r="N2" i="2"/>
  <c r="M2" i="2"/>
  <c r="B26" i="2"/>
  <c r="J5" i="2" s="1"/>
  <c r="K5" i="2" s="1"/>
  <c r="L5" i="2" s="1"/>
  <c r="C20" i="3"/>
  <c r="R13" i="3"/>
  <c r="Q12" i="3"/>
  <c r="P2" i="3"/>
  <c r="N3" i="3"/>
  <c r="M3" i="3"/>
  <c r="M4" i="3"/>
  <c r="M5" i="3"/>
  <c r="M6" i="3"/>
  <c r="M7" i="3"/>
  <c r="M8" i="3"/>
  <c r="M9" i="3"/>
  <c r="M10" i="3"/>
  <c r="M11" i="3"/>
  <c r="M12" i="3"/>
  <c r="M2" i="3"/>
  <c r="R12" i="3"/>
  <c r="C19" i="2"/>
  <c r="D42" i="2"/>
  <c r="G41" i="2"/>
  <c r="H41" i="2" s="1"/>
  <c r="F41" i="2"/>
  <c r="E41" i="2"/>
  <c r="C41" i="2"/>
  <c r="G40" i="2"/>
  <c r="H40" i="2" s="1"/>
  <c r="E40" i="2"/>
  <c r="C40" i="2"/>
  <c r="F40" i="2" s="1"/>
  <c r="H39" i="2"/>
  <c r="G39" i="2"/>
  <c r="E39" i="2"/>
  <c r="C39" i="2"/>
  <c r="F39" i="2" s="1"/>
  <c r="H38" i="2"/>
  <c r="G38" i="2"/>
  <c r="F38" i="2"/>
  <c r="E38" i="2"/>
  <c r="C38" i="2"/>
  <c r="G37" i="2"/>
  <c r="H37" i="2" s="1"/>
  <c r="F37" i="2"/>
  <c r="E37" i="2"/>
  <c r="C37" i="2"/>
  <c r="G36" i="2"/>
  <c r="H36" i="2" s="1"/>
  <c r="E36" i="2"/>
  <c r="C36" i="2"/>
  <c r="F36" i="2" s="1"/>
  <c r="H35" i="2"/>
  <c r="G35" i="2"/>
  <c r="E35" i="2"/>
  <c r="G34" i="2"/>
  <c r="H34" i="2" s="1"/>
  <c r="F34" i="2"/>
  <c r="E34" i="2"/>
  <c r="C34" i="2"/>
  <c r="G33" i="2"/>
  <c r="H33" i="2" s="1"/>
  <c r="F33" i="2"/>
  <c r="E33" i="2"/>
  <c r="C33" i="2"/>
  <c r="G32" i="2"/>
  <c r="H32" i="2" s="1"/>
  <c r="E32" i="2"/>
  <c r="C32" i="2"/>
  <c r="F32" i="2" s="1"/>
  <c r="G31" i="2"/>
  <c r="G42" i="2" s="1"/>
  <c r="E31" i="2"/>
  <c r="E42" i="2" s="1"/>
  <c r="C31" i="2"/>
  <c r="C42" i="2" s="1"/>
  <c r="F29" i="3"/>
  <c r="B40" i="3"/>
  <c r="B42" i="3"/>
  <c r="B41" i="3"/>
  <c r="B17" i="3"/>
  <c r="C38" i="3"/>
  <c r="D38" i="3"/>
  <c r="E38" i="3"/>
  <c r="F38" i="3"/>
  <c r="G38" i="3"/>
  <c r="H38" i="3"/>
  <c r="B38" i="3"/>
  <c r="H30" i="3"/>
  <c r="H31" i="3"/>
  <c r="H32" i="3"/>
  <c r="H33" i="3"/>
  <c r="H34" i="3"/>
  <c r="H35" i="3"/>
  <c r="H36" i="3"/>
  <c r="H37" i="3"/>
  <c r="H29" i="3"/>
  <c r="G30" i="3"/>
  <c r="G31" i="3"/>
  <c r="G32" i="3"/>
  <c r="G33" i="3"/>
  <c r="G34" i="3"/>
  <c r="G35" i="3"/>
  <c r="G36" i="3"/>
  <c r="G37" i="3"/>
  <c r="G29" i="3"/>
  <c r="F30" i="3"/>
  <c r="F31" i="3"/>
  <c r="F32" i="3"/>
  <c r="F33" i="3"/>
  <c r="F34" i="3"/>
  <c r="F35" i="3"/>
  <c r="F36" i="3"/>
  <c r="F37" i="3"/>
  <c r="E30" i="3"/>
  <c r="E31" i="3"/>
  <c r="E32" i="3"/>
  <c r="E33" i="3"/>
  <c r="E34" i="3"/>
  <c r="E35" i="3"/>
  <c r="E36" i="3"/>
  <c r="E37" i="3"/>
  <c r="E29" i="3"/>
  <c r="D30" i="3"/>
  <c r="D31" i="3"/>
  <c r="D32" i="3"/>
  <c r="D33" i="3"/>
  <c r="D34" i="3"/>
  <c r="D35" i="3"/>
  <c r="D36" i="3"/>
  <c r="D37" i="3"/>
  <c r="D29" i="3"/>
  <c r="J5" i="3"/>
  <c r="K5" i="3" s="1"/>
  <c r="J9" i="3"/>
  <c r="K9" i="3" s="1"/>
  <c r="J10" i="3"/>
  <c r="K10" i="3" s="1"/>
  <c r="J2" i="3"/>
  <c r="L2" i="3" s="1"/>
  <c r="I3" i="3"/>
  <c r="J3" i="3" s="1"/>
  <c r="L3" i="3" s="1"/>
  <c r="I4" i="3"/>
  <c r="J4" i="3" s="1"/>
  <c r="I5" i="3"/>
  <c r="I6" i="3"/>
  <c r="J6" i="3" s="1"/>
  <c r="K6" i="3" s="1"/>
  <c r="I7" i="3"/>
  <c r="J7" i="3" s="1"/>
  <c r="K7" i="3" s="1"/>
  <c r="I8" i="3"/>
  <c r="J8" i="3" s="1"/>
  <c r="K8" i="3" s="1"/>
  <c r="I9" i="3"/>
  <c r="I10" i="3"/>
  <c r="I11" i="3"/>
  <c r="J11" i="3" s="1"/>
  <c r="K11" i="3" s="1"/>
  <c r="I12" i="3"/>
  <c r="J12" i="3" s="1"/>
  <c r="K12" i="3" s="1"/>
  <c r="I2" i="3"/>
  <c r="F2" i="1"/>
  <c r="I2" i="2"/>
  <c r="J3" i="2"/>
  <c r="K3" i="2" s="1"/>
  <c r="J4" i="2"/>
  <c r="K4" i="2" s="1"/>
  <c r="J7" i="2"/>
  <c r="K7" i="2" s="1"/>
  <c r="L7" i="2" s="1"/>
  <c r="J8" i="2"/>
  <c r="K8" i="2" s="1"/>
  <c r="L8" i="2" s="1"/>
  <c r="J11" i="2"/>
  <c r="K11" i="2" s="1"/>
  <c r="L11" i="2" s="1"/>
  <c r="J12" i="2"/>
  <c r="K12" i="2" s="1"/>
  <c r="L12" i="2" s="1"/>
  <c r="I3" i="2"/>
  <c r="I4" i="2"/>
  <c r="I5" i="2"/>
  <c r="I6" i="2"/>
  <c r="I7" i="2"/>
  <c r="I8" i="2"/>
  <c r="I9" i="2"/>
  <c r="I10" i="2"/>
  <c r="I11" i="2"/>
  <c r="I12" i="2"/>
  <c r="D19" i="2"/>
  <c r="B15" i="3"/>
  <c r="G2" i="3"/>
  <c r="D2" i="3"/>
  <c r="E2" i="3"/>
  <c r="F2" i="3"/>
  <c r="F3" i="3"/>
  <c r="F4" i="3"/>
  <c r="F5" i="3"/>
  <c r="F6" i="3"/>
  <c r="F7" i="3"/>
  <c r="F8" i="3"/>
  <c r="F9" i="3"/>
  <c r="F10" i="3"/>
  <c r="F11" i="3"/>
  <c r="F12" i="3"/>
  <c r="C13" i="3"/>
  <c r="B13" i="3"/>
  <c r="H3" i="3"/>
  <c r="H4" i="3"/>
  <c r="H5" i="3"/>
  <c r="H6" i="3"/>
  <c r="H7" i="3"/>
  <c r="H8" i="3"/>
  <c r="H13" i="3" s="1"/>
  <c r="H9" i="3"/>
  <c r="H10" i="3"/>
  <c r="H11" i="3"/>
  <c r="H12" i="3"/>
  <c r="G3" i="3"/>
  <c r="G4" i="3"/>
  <c r="G5" i="3"/>
  <c r="G6" i="3"/>
  <c r="G7" i="3"/>
  <c r="G8" i="3"/>
  <c r="G9" i="3"/>
  <c r="G10" i="3"/>
  <c r="G11" i="3"/>
  <c r="G12" i="3"/>
  <c r="H2" i="3"/>
  <c r="G13" i="3"/>
  <c r="E3" i="3"/>
  <c r="E4" i="3"/>
  <c r="E5" i="3"/>
  <c r="E6" i="3"/>
  <c r="E7" i="3"/>
  <c r="E8" i="3"/>
  <c r="E9" i="3"/>
  <c r="E10" i="3"/>
  <c r="E11" i="3"/>
  <c r="E12" i="3"/>
  <c r="D3" i="3"/>
  <c r="D4" i="3"/>
  <c r="D5" i="3"/>
  <c r="D6" i="3"/>
  <c r="D7" i="3"/>
  <c r="D8" i="3"/>
  <c r="D9" i="3"/>
  <c r="D10" i="3"/>
  <c r="D11" i="3"/>
  <c r="D12" i="3"/>
  <c r="D13" i="3"/>
  <c r="I3" i="1"/>
  <c r="G13" i="2"/>
  <c r="E13" i="2"/>
  <c r="D13" i="2"/>
  <c r="G12" i="2"/>
  <c r="H12" i="2" s="1"/>
  <c r="G3" i="2"/>
  <c r="H3" i="2" s="1"/>
  <c r="H13" i="2" s="1"/>
  <c r="B27" i="2" s="1"/>
  <c r="G4" i="2"/>
  <c r="H4" i="2" s="1"/>
  <c r="G5" i="2"/>
  <c r="H5" i="2" s="1"/>
  <c r="G6" i="2"/>
  <c r="H6" i="2" s="1"/>
  <c r="G7" i="2"/>
  <c r="H7" i="2" s="1"/>
  <c r="G8" i="2"/>
  <c r="H8" i="2" s="1"/>
  <c r="G9" i="2"/>
  <c r="H9" i="2" s="1"/>
  <c r="G10" i="2"/>
  <c r="H10" i="2" s="1"/>
  <c r="G11" i="2"/>
  <c r="H11" i="2" s="1"/>
  <c r="G2" i="2"/>
  <c r="H2" i="2" s="1"/>
  <c r="F7" i="2"/>
  <c r="E3" i="2"/>
  <c r="E4" i="2"/>
  <c r="E5" i="2"/>
  <c r="E6" i="2"/>
  <c r="E7" i="2"/>
  <c r="E8" i="2"/>
  <c r="E9" i="2"/>
  <c r="E10" i="2"/>
  <c r="E11" i="2"/>
  <c r="E12" i="2"/>
  <c r="E2" i="2"/>
  <c r="C3" i="2"/>
  <c r="F3" i="2" s="1"/>
  <c r="C4" i="2"/>
  <c r="F4" i="2" s="1"/>
  <c r="C5" i="2"/>
  <c r="F5" i="2" s="1"/>
  <c r="C6" i="2"/>
  <c r="F6" i="2" s="1"/>
  <c r="C7" i="2"/>
  <c r="C8" i="2"/>
  <c r="F8" i="2" s="1"/>
  <c r="C9" i="2"/>
  <c r="F9" i="2" s="1"/>
  <c r="C10" i="2"/>
  <c r="F10" i="2" s="1"/>
  <c r="C11" i="2"/>
  <c r="F11" i="2" s="1"/>
  <c r="C12" i="2"/>
  <c r="F12" i="2" s="1"/>
  <c r="C2" i="2"/>
  <c r="F2" i="2" s="1"/>
  <c r="F13" i="2" s="1"/>
  <c r="B16" i="2" s="1"/>
  <c r="B47" i="1"/>
  <c r="B46" i="1"/>
  <c r="B45" i="1"/>
  <c r="B20" i="1"/>
  <c r="O43" i="1"/>
  <c r="O32" i="1"/>
  <c r="O33" i="1"/>
  <c r="O34" i="1"/>
  <c r="O35" i="1"/>
  <c r="O36" i="1"/>
  <c r="O37" i="1"/>
  <c r="O38" i="1"/>
  <c r="O39" i="1"/>
  <c r="O40" i="1"/>
  <c r="O41" i="1"/>
  <c r="O42" i="1"/>
  <c r="O31" i="1"/>
  <c r="O5" i="1"/>
  <c r="O6" i="1"/>
  <c r="O7" i="1"/>
  <c r="O8" i="1"/>
  <c r="O9" i="1"/>
  <c r="O10" i="1"/>
  <c r="O11" i="1"/>
  <c r="O12" i="1"/>
  <c r="O13" i="1"/>
  <c r="I2" i="1"/>
  <c r="B17" i="1"/>
  <c r="J7" i="1"/>
  <c r="B21" i="1"/>
  <c r="F59" i="8" l="1"/>
  <c r="G59" i="8"/>
  <c r="H59" i="8" s="1"/>
  <c r="K74" i="8"/>
  <c r="L74" i="8" s="1"/>
  <c r="J74" i="8"/>
  <c r="K75" i="8"/>
  <c r="L75" i="8" s="1"/>
  <c r="J75" i="8"/>
  <c r="K73" i="8"/>
  <c r="L73" i="8" s="1"/>
  <c r="J73" i="8"/>
  <c r="J72" i="8"/>
  <c r="K72" i="8"/>
  <c r="L72" i="8" s="1"/>
  <c r="F55" i="8"/>
  <c r="G55" i="8"/>
  <c r="G6" i="8"/>
  <c r="H6" i="8"/>
  <c r="K71" i="8"/>
  <c r="L71" i="8" s="1"/>
  <c r="J71" i="8"/>
  <c r="F56" i="8"/>
  <c r="G56" i="8"/>
  <c r="H56" i="8" s="1"/>
  <c r="K70" i="8"/>
  <c r="L70" i="8" s="1"/>
  <c r="J70" i="8"/>
  <c r="F57" i="8"/>
  <c r="G57" i="8"/>
  <c r="H57" i="8" s="1"/>
  <c r="F58" i="8"/>
  <c r="G58" i="8"/>
  <c r="H58" i="8" s="1"/>
  <c r="G106" i="8"/>
  <c r="I106" i="8" s="1"/>
  <c r="I91" i="8"/>
  <c r="H90" i="8"/>
  <c r="G90" i="8"/>
  <c r="F42" i="8"/>
  <c r="G42" i="8"/>
  <c r="H42" i="8" s="1"/>
  <c r="F41" i="8"/>
  <c r="G41" i="8"/>
  <c r="H41" i="8" s="1"/>
  <c r="G43" i="8"/>
  <c r="H43" i="8" s="1"/>
  <c r="F43" i="8"/>
  <c r="F40" i="8"/>
  <c r="G40" i="8"/>
  <c r="H40" i="8" s="1"/>
  <c r="G39" i="8"/>
  <c r="H39" i="8" s="1"/>
  <c r="F39" i="8"/>
  <c r="G28" i="8"/>
  <c r="H28" i="8" s="1"/>
  <c r="F28" i="8"/>
  <c r="F25" i="8"/>
  <c r="G25" i="8"/>
  <c r="H25" i="8" s="1"/>
  <c r="G24" i="8"/>
  <c r="H24" i="8" s="1"/>
  <c r="F24" i="8"/>
  <c r="F26" i="8"/>
  <c r="G26" i="8"/>
  <c r="H26" i="8" s="1"/>
  <c r="G27" i="8"/>
  <c r="H27" i="8" s="1"/>
  <c r="F27" i="8"/>
  <c r="F23" i="8"/>
  <c r="I6" i="8"/>
  <c r="G7" i="8"/>
  <c r="G5" i="8"/>
  <c r="H5" i="8"/>
  <c r="I5" i="8" s="1"/>
  <c r="H74" i="8"/>
  <c r="H8" i="8"/>
  <c r="I8" i="8" s="1"/>
  <c r="G10" i="8"/>
  <c r="G11" i="8"/>
  <c r="G9" i="8"/>
  <c r="E13" i="8"/>
  <c r="F12" i="8"/>
  <c r="F18" i="5"/>
  <c r="H31" i="2"/>
  <c r="H42" i="2" s="1"/>
  <c r="D44" i="2"/>
  <c r="L4" i="2"/>
  <c r="L3" i="2"/>
  <c r="J10" i="2"/>
  <c r="K10" i="2" s="1"/>
  <c r="L10" i="2" s="1"/>
  <c r="J6" i="2"/>
  <c r="K6" i="2" s="1"/>
  <c r="L6" i="2" s="1"/>
  <c r="J2" i="2"/>
  <c r="K2" i="2" s="1"/>
  <c r="E19" i="2"/>
  <c r="J9" i="2"/>
  <c r="K9" i="2" s="1"/>
  <c r="L9" i="2" s="1"/>
  <c r="F31" i="2"/>
  <c r="F42" i="2" s="1"/>
  <c r="D45" i="2" s="1"/>
  <c r="K2" i="3"/>
  <c r="K4" i="3"/>
  <c r="L4" i="3"/>
  <c r="K3" i="3"/>
  <c r="F13" i="3"/>
  <c r="B16" i="3"/>
  <c r="E13" i="3"/>
  <c r="K2" i="1"/>
  <c r="M2" i="1" s="1"/>
  <c r="D22" i="2"/>
  <c r="D23" i="2"/>
  <c r="D24" i="2"/>
  <c r="D21" i="2"/>
  <c r="D20" i="2"/>
  <c r="E20" i="2"/>
  <c r="E21" i="2"/>
  <c r="E22" i="2"/>
  <c r="E23" i="2"/>
  <c r="E24" i="2"/>
  <c r="C13" i="2"/>
  <c r="B15" i="2" s="1"/>
  <c r="F48" i="1"/>
  <c r="H60" i="8" l="1"/>
  <c r="H55" i="8"/>
  <c r="L76" i="8"/>
  <c r="L77" i="8" s="1"/>
  <c r="H45" i="8"/>
  <c r="H46" i="8" s="1"/>
  <c r="G74" i="8"/>
  <c r="I74" i="8" s="1"/>
  <c r="G12" i="8"/>
  <c r="H12" i="8"/>
  <c r="I12" i="8" s="1"/>
  <c r="G75" i="8"/>
  <c r="I75" i="8" s="1"/>
  <c r="H73" i="8"/>
  <c r="G73" i="8"/>
  <c r="H72" i="8"/>
  <c r="I72" i="8" s="1"/>
  <c r="N2" i="1"/>
  <c r="K3" i="1"/>
  <c r="M3" i="1" s="1"/>
  <c r="N3" i="1" s="1"/>
  <c r="E14" i="8"/>
  <c r="F13" i="8"/>
  <c r="I36" i="2"/>
  <c r="J36" i="2" s="1"/>
  <c r="K36" i="2" s="1"/>
  <c r="N36" i="2" s="1"/>
  <c r="I37" i="2"/>
  <c r="J37" i="2" s="1"/>
  <c r="K37" i="2" s="1"/>
  <c r="N37" i="2" s="1"/>
  <c r="C52" i="2"/>
  <c r="D52" i="2" s="1"/>
  <c r="I38" i="2"/>
  <c r="J38" i="2" s="1"/>
  <c r="K38" i="2" s="1"/>
  <c r="N38" i="2" s="1"/>
  <c r="I33" i="2"/>
  <c r="J33" i="2" s="1"/>
  <c r="K33" i="2" s="1"/>
  <c r="I32" i="2"/>
  <c r="J32" i="2" s="1"/>
  <c r="K32" i="2" s="1"/>
  <c r="C50" i="2"/>
  <c r="D50" i="2" s="1"/>
  <c r="I41" i="2"/>
  <c r="J41" i="2" s="1"/>
  <c r="I34" i="2"/>
  <c r="J34" i="2" s="1"/>
  <c r="K34" i="2" s="1"/>
  <c r="N34" i="2" s="1"/>
  <c r="C53" i="2"/>
  <c r="D53" i="2" s="1"/>
  <c r="I39" i="2"/>
  <c r="J39" i="2" s="1"/>
  <c r="K39" i="2" s="1"/>
  <c r="N39" i="2" s="1"/>
  <c r="C48" i="2"/>
  <c r="D48" i="2" s="1"/>
  <c r="C51" i="2"/>
  <c r="D51" i="2" s="1"/>
  <c r="I40" i="2"/>
  <c r="J40" i="2" s="1"/>
  <c r="K40" i="2" s="1"/>
  <c r="N40" i="2" s="1"/>
  <c r="C49" i="2"/>
  <c r="D49" i="2" s="1"/>
  <c r="I35" i="2"/>
  <c r="J35" i="2" s="1"/>
  <c r="K35" i="2" s="1"/>
  <c r="N35" i="2" s="1"/>
  <c r="I31" i="2"/>
  <c r="J31" i="2" s="1"/>
  <c r="L2" i="2"/>
  <c r="S3" i="3"/>
  <c r="R3" i="3"/>
  <c r="L5" i="3"/>
  <c r="S2" i="3"/>
  <c r="N2" i="3"/>
  <c r="Q2" i="3" s="1"/>
  <c r="C22" i="3"/>
  <c r="C23" i="3"/>
  <c r="C24" i="3"/>
  <c r="C25" i="3"/>
  <c r="C21" i="3"/>
  <c r="C22" i="2"/>
  <c r="C23" i="2"/>
  <c r="C24" i="2"/>
  <c r="C21" i="2"/>
  <c r="C20" i="2"/>
  <c r="E2" i="1"/>
  <c r="F49" i="1"/>
  <c r="F50" i="1"/>
  <c r="F51" i="1"/>
  <c r="F52" i="1"/>
  <c r="F53" i="1"/>
  <c r="F32" i="1"/>
  <c r="F33" i="1"/>
  <c r="G33" i="1" s="1"/>
  <c r="F34" i="1"/>
  <c r="G34" i="1" s="1"/>
  <c r="F35" i="1"/>
  <c r="G35" i="1" s="1"/>
  <c r="F36" i="1"/>
  <c r="F37" i="1"/>
  <c r="G37" i="1" s="1"/>
  <c r="F38" i="1"/>
  <c r="G38" i="1" s="1"/>
  <c r="F39" i="1"/>
  <c r="G39" i="1" s="1"/>
  <c r="F40" i="1"/>
  <c r="F41" i="1"/>
  <c r="G41" i="1" s="1"/>
  <c r="F42" i="1"/>
  <c r="G42" i="1" s="1"/>
  <c r="F31" i="1"/>
  <c r="H31" i="1"/>
  <c r="G31" i="1"/>
  <c r="J31" i="1" s="1"/>
  <c r="K31" i="1" s="1"/>
  <c r="G32" i="1"/>
  <c r="J32" i="1" s="1"/>
  <c r="G36" i="1"/>
  <c r="J36" i="1" s="1"/>
  <c r="G40" i="1"/>
  <c r="J40" i="1" s="1"/>
  <c r="C43" i="1"/>
  <c r="E32" i="1"/>
  <c r="E33" i="1"/>
  <c r="E34" i="1"/>
  <c r="E35" i="1"/>
  <c r="E36" i="1"/>
  <c r="E37" i="1"/>
  <c r="E38" i="1"/>
  <c r="E39" i="1"/>
  <c r="E43" i="1" s="1"/>
  <c r="E40" i="1"/>
  <c r="E41" i="1"/>
  <c r="E42" i="1"/>
  <c r="E31" i="1"/>
  <c r="D32" i="1"/>
  <c r="D33" i="1"/>
  <c r="D34" i="1"/>
  <c r="D35" i="1"/>
  <c r="D36" i="1"/>
  <c r="D37" i="1"/>
  <c r="D38" i="1"/>
  <c r="D39" i="1"/>
  <c r="D40" i="1"/>
  <c r="D41" i="1"/>
  <c r="D42" i="1"/>
  <c r="D31" i="1"/>
  <c r="D43" i="1" s="1"/>
  <c r="B43" i="1"/>
  <c r="F24" i="1"/>
  <c r="F23" i="1"/>
  <c r="E14" i="1"/>
  <c r="E3" i="1"/>
  <c r="E4" i="1"/>
  <c r="E5" i="1"/>
  <c r="E6" i="1"/>
  <c r="E7" i="1"/>
  <c r="E8" i="1"/>
  <c r="E9" i="1"/>
  <c r="E10" i="1"/>
  <c r="E11" i="1"/>
  <c r="E12" i="1"/>
  <c r="E13" i="1"/>
  <c r="B14" i="1"/>
  <c r="C14" i="1"/>
  <c r="D3" i="1"/>
  <c r="D14" i="1" s="1"/>
  <c r="D4" i="1"/>
  <c r="D5" i="1"/>
  <c r="D6" i="1"/>
  <c r="D7" i="1"/>
  <c r="D8" i="1"/>
  <c r="D9" i="1"/>
  <c r="D10" i="1"/>
  <c r="D11" i="1"/>
  <c r="D12" i="1"/>
  <c r="D13" i="1"/>
  <c r="D2" i="1"/>
  <c r="I90" i="8" l="1"/>
  <c r="H13" i="8"/>
  <c r="I13" i="8" s="1"/>
  <c r="I14" i="8" s="1"/>
  <c r="I15" i="8" s="1"/>
  <c r="G13" i="8"/>
  <c r="I73" i="8"/>
  <c r="N32" i="2"/>
  <c r="N41" i="2"/>
  <c r="J42" i="2"/>
  <c r="K31" i="2"/>
  <c r="N33" i="2"/>
  <c r="M3" i="2"/>
  <c r="P3" i="3"/>
  <c r="Q3" i="3" s="1"/>
  <c r="S4" i="3"/>
  <c r="R4" i="3"/>
  <c r="L6" i="3"/>
  <c r="F26" i="1"/>
  <c r="F8" i="1"/>
  <c r="G8" i="1" s="1"/>
  <c r="F4" i="1"/>
  <c r="G4" i="1" s="1"/>
  <c r="F13" i="1"/>
  <c r="G13" i="1" s="1"/>
  <c r="F27" i="1"/>
  <c r="I31" i="1"/>
  <c r="F28" i="1"/>
  <c r="F12" i="1"/>
  <c r="G12" i="1" s="1"/>
  <c r="H12" i="1" s="1"/>
  <c r="F25" i="1"/>
  <c r="F9" i="1"/>
  <c r="G9" i="1" s="1"/>
  <c r="F5" i="1"/>
  <c r="G5" i="1" s="1"/>
  <c r="H5" i="1" s="1"/>
  <c r="J42" i="1"/>
  <c r="H42" i="1"/>
  <c r="J38" i="1"/>
  <c r="H38" i="1"/>
  <c r="J34" i="1"/>
  <c r="H34" i="1"/>
  <c r="J41" i="1"/>
  <c r="H41" i="1"/>
  <c r="J37" i="1"/>
  <c r="H37" i="1"/>
  <c r="J33" i="1"/>
  <c r="H33" i="1"/>
  <c r="H39" i="1"/>
  <c r="J39" i="1"/>
  <c r="H35" i="1"/>
  <c r="J35" i="1"/>
  <c r="F43" i="1"/>
  <c r="G43" i="1"/>
  <c r="H40" i="1"/>
  <c r="H36" i="1"/>
  <c r="H32" i="1"/>
  <c r="H43" i="1"/>
  <c r="M31" i="1"/>
  <c r="N31" i="1" s="1"/>
  <c r="K32" i="1"/>
  <c r="I32" i="1"/>
  <c r="H8" i="1"/>
  <c r="J8" i="1"/>
  <c r="J13" i="1"/>
  <c r="H13" i="1"/>
  <c r="J5" i="1"/>
  <c r="H4" i="1"/>
  <c r="J4" i="1"/>
  <c r="J9" i="1"/>
  <c r="H9" i="1"/>
  <c r="F11" i="1"/>
  <c r="G11" i="1" s="1"/>
  <c r="F7" i="1"/>
  <c r="G7" i="1" s="1"/>
  <c r="F3" i="1"/>
  <c r="F10" i="1"/>
  <c r="G10" i="1" s="1"/>
  <c r="F6" i="1"/>
  <c r="G6" i="1" s="1"/>
  <c r="M31" i="2" l="1"/>
  <c r="M32" i="2" s="1"/>
  <c r="M33" i="2" s="1"/>
  <c r="M34" i="2" s="1"/>
  <c r="M35" i="2" s="1"/>
  <c r="M36" i="2" s="1"/>
  <c r="M37" i="2" s="1"/>
  <c r="M38" i="2" s="1"/>
  <c r="M39" i="2" s="1"/>
  <c r="M40" i="2" s="1"/>
  <c r="M41" i="2" s="1"/>
  <c r="N31" i="2"/>
  <c r="O31" i="2" s="1"/>
  <c r="O32" i="2" s="1"/>
  <c r="O33" i="2" s="1"/>
  <c r="O34" i="2" s="1"/>
  <c r="O35" i="2" s="1"/>
  <c r="O36" i="2" s="1"/>
  <c r="O37" i="2" s="1"/>
  <c r="O38" i="2" s="1"/>
  <c r="O39" i="2" s="1"/>
  <c r="O40" i="2" s="1"/>
  <c r="O41" i="2" s="1"/>
  <c r="N3" i="2"/>
  <c r="M4" i="2"/>
  <c r="S2" i="2"/>
  <c r="O2" i="2"/>
  <c r="Q2" i="2" s="1"/>
  <c r="R2" i="2" s="1"/>
  <c r="N4" i="3"/>
  <c r="N5" i="3" s="1"/>
  <c r="L7" i="3"/>
  <c r="S5" i="3"/>
  <c r="R5" i="3"/>
  <c r="J12" i="1"/>
  <c r="I33" i="1"/>
  <c r="K33" i="1"/>
  <c r="M32" i="1"/>
  <c r="N32" i="1" s="1"/>
  <c r="H7" i="1"/>
  <c r="H6" i="1"/>
  <c r="J6" i="1"/>
  <c r="H10" i="1"/>
  <c r="J10" i="1"/>
  <c r="H2" i="1"/>
  <c r="G14" i="1"/>
  <c r="J11" i="1"/>
  <c r="H11" i="1"/>
  <c r="J3" i="1"/>
  <c r="F14" i="1"/>
  <c r="M5" i="2" l="1"/>
  <c r="N4" i="2"/>
  <c r="O3" i="2"/>
  <c r="Q3" i="2" s="1"/>
  <c r="R3" i="2" s="1"/>
  <c r="S3" i="2"/>
  <c r="P4" i="3"/>
  <c r="Q4" i="3" s="1"/>
  <c r="S6" i="3"/>
  <c r="R6" i="3"/>
  <c r="N6" i="3"/>
  <c r="P5" i="3"/>
  <c r="Q5" i="3" s="1"/>
  <c r="L8" i="3"/>
  <c r="I34" i="1"/>
  <c r="N33" i="1"/>
  <c r="K34" i="1"/>
  <c r="M33" i="1"/>
  <c r="H14" i="1"/>
  <c r="K4" i="1"/>
  <c r="O4" i="2" l="1"/>
  <c r="S4" i="2"/>
  <c r="M6" i="2"/>
  <c r="N5" i="2"/>
  <c r="S5" i="2" s="1"/>
  <c r="N7" i="3"/>
  <c r="P6" i="3"/>
  <c r="Q6" i="3" s="1"/>
  <c r="S7" i="3"/>
  <c r="R7" i="3"/>
  <c r="L9" i="3"/>
  <c r="M4" i="1"/>
  <c r="K5" i="1"/>
  <c r="M5" i="1" s="1"/>
  <c r="N5" i="1" s="1"/>
  <c r="M34" i="1"/>
  <c r="N34" i="1" s="1"/>
  <c r="K35" i="1"/>
  <c r="I35" i="1"/>
  <c r="I4" i="1"/>
  <c r="O5" i="2" l="1"/>
  <c r="Q4" i="2"/>
  <c r="R4" i="2" s="1"/>
  <c r="M7" i="2"/>
  <c r="N6" i="2"/>
  <c r="S6" i="2" s="1"/>
  <c r="S8" i="3"/>
  <c r="R8" i="3"/>
  <c r="L10" i="3"/>
  <c r="N8" i="3"/>
  <c r="P7" i="3"/>
  <c r="Q7" i="3" s="1"/>
  <c r="K36" i="1"/>
  <c r="M35" i="1"/>
  <c r="N35" i="1" s="1"/>
  <c r="I36" i="1"/>
  <c r="I5" i="1"/>
  <c r="N4" i="1"/>
  <c r="O6" i="2" l="1"/>
  <c r="Q5" i="2"/>
  <c r="R5" i="2" s="1"/>
  <c r="M8" i="2"/>
  <c r="N7" i="2"/>
  <c r="S7" i="2" s="1"/>
  <c r="S9" i="3"/>
  <c r="R9" i="3"/>
  <c r="L11" i="3"/>
  <c r="N9" i="3"/>
  <c r="P8" i="3"/>
  <c r="Q8" i="3" s="1"/>
  <c r="K37" i="1"/>
  <c r="M36" i="1"/>
  <c r="N36" i="1" s="1"/>
  <c r="I37" i="1"/>
  <c r="I6" i="1"/>
  <c r="K6" i="1"/>
  <c r="M9" i="2" l="1"/>
  <c r="N8" i="2"/>
  <c r="S8" i="2" s="1"/>
  <c r="O7" i="2"/>
  <c r="Q6" i="2"/>
  <c r="R6" i="2" s="1"/>
  <c r="L12" i="3"/>
  <c r="N10" i="3"/>
  <c r="P9" i="3"/>
  <c r="Q9" i="3" s="1"/>
  <c r="S10" i="3"/>
  <c r="R10" i="3"/>
  <c r="K38" i="1"/>
  <c r="M37" i="1"/>
  <c r="N37" i="1" s="1"/>
  <c r="I38" i="1"/>
  <c r="K7" i="1"/>
  <c r="M6" i="1"/>
  <c r="N6" i="1" s="1"/>
  <c r="I7" i="1"/>
  <c r="M10" i="2" l="1"/>
  <c r="N9" i="2"/>
  <c r="S9" i="2" s="1"/>
  <c r="O8" i="2"/>
  <c r="Q7" i="2"/>
  <c r="R7" i="2" s="1"/>
  <c r="N11" i="3"/>
  <c r="P10" i="3"/>
  <c r="Q10" i="3" s="1"/>
  <c r="S11" i="3"/>
  <c r="R11" i="3"/>
  <c r="K39" i="1"/>
  <c r="M38" i="1"/>
  <c r="N38" i="1" s="1"/>
  <c r="I39" i="1"/>
  <c r="K8" i="1"/>
  <c r="M7" i="1"/>
  <c r="N7" i="1" s="1"/>
  <c r="I8" i="1"/>
  <c r="M11" i="2" l="1"/>
  <c r="N10" i="2"/>
  <c r="S10" i="2" s="1"/>
  <c r="O9" i="2"/>
  <c r="Q8" i="2"/>
  <c r="R8" i="2" s="1"/>
  <c r="R14" i="3"/>
  <c r="S12" i="3"/>
  <c r="S13" i="3" s="1"/>
  <c r="N12" i="3"/>
  <c r="P12" i="3" s="1"/>
  <c r="P11" i="3"/>
  <c r="Q11" i="3" s="1"/>
  <c r="K40" i="1"/>
  <c r="M39" i="1"/>
  <c r="N39" i="1" s="1"/>
  <c r="I40" i="1"/>
  <c r="I41" i="1" s="1"/>
  <c r="K9" i="1"/>
  <c r="M8" i="1"/>
  <c r="N8" i="1" s="1"/>
  <c r="I9" i="1"/>
  <c r="M12" i="2" l="1"/>
  <c r="N11" i="2"/>
  <c r="S11" i="2" s="1"/>
  <c r="O10" i="2"/>
  <c r="Q9" i="2"/>
  <c r="R9" i="2" s="1"/>
  <c r="K41" i="1"/>
  <c r="M40" i="1"/>
  <c r="N40" i="1" s="1"/>
  <c r="K10" i="1"/>
  <c r="M9" i="1"/>
  <c r="N9" i="1" s="1"/>
  <c r="I10" i="1"/>
  <c r="N12" i="2" l="1"/>
  <c r="S12" i="2" s="1"/>
  <c r="S13" i="2" s="1"/>
  <c r="O11" i="2"/>
  <c r="Q10" i="2"/>
  <c r="R10" i="2" s="1"/>
  <c r="K42" i="1"/>
  <c r="M42" i="1" s="1"/>
  <c r="M41" i="1"/>
  <c r="N41" i="1" s="1"/>
  <c r="K11" i="1"/>
  <c r="M10" i="1"/>
  <c r="N10" i="1" s="1"/>
  <c r="I11" i="1"/>
  <c r="O12" i="2" l="1"/>
  <c r="Q12" i="2" s="1"/>
  <c r="R12" i="2" s="1"/>
  <c r="Q11" i="2"/>
  <c r="R11" i="2" s="1"/>
  <c r="N42" i="1"/>
  <c r="K12" i="1"/>
  <c r="M11" i="1"/>
  <c r="N11" i="1" s="1"/>
  <c r="I12" i="1"/>
  <c r="K13" i="1" l="1"/>
  <c r="M13" i="1" s="1"/>
  <c r="M12" i="1"/>
  <c r="N12" i="1" s="1"/>
  <c r="I13" i="1"/>
  <c r="N13" i="1" l="1"/>
</calcChain>
</file>

<file path=xl/sharedStrings.xml><?xml version="1.0" encoding="utf-8"?>
<sst xmlns="http://schemas.openxmlformats.org/spreadsheetml/2006/main" count="294" uniqueCount="108">
  <si>
    <t>Periode (bulan)</t>
  </si>
  <si>
    <t>Produksi (ton)</t>
  </si>
  <si>
    <t>Januari</t>
  </si>
  <si>
    <t>Februari</t>
  </si>
  <si>
    <t>Maret</t>
  </si>
  <si>
    <t>April</t>
  </si>
  <si>
    <t>Mei</t>
  </si>
  <si>
    <t>Juni</t>
  </si>
  <si>
    <t>Juli</t>
  </si>
  <si>
    <t>Agustus</t>
  </si>
  <si>
    <t>September</t>
  </si>
  <si>
    <t>Oktober</t>
  </si>
  <si>
    <t>Nopember</t>
  </si>
  <si>
    <t>Desember</t>
  </si>
  <si>
    <t>x</t>
  </si>
  <si>
    <t>x2</t>
  </si>
  <si>
    <t>xy</t>
  </si>
  <si>
    <t>f</t>
  </si>
  <si>
    <t>a</t>
  </si>
  <si>
    <t>b</t>
  </si>
  <si>
    <t>a-f</t>
  </si>
  <si>
    <t>abs</t>
  </si>
  <si>
    <t>mse</t>
  </si>
  <si>
    <t>rmse</t>
  </si>
  <si>
    <t>mad</t>
  </si>
  <si>
    <t>ts</t>
  </si>
  <si>
    <t>^2</t>
  </si>
  <si>
    <t>cum a-f</t>
  </si>
  <si>
    <t>cum abs</t>
  </si>
  <si>
    <t>n</t>
  </si>
  <si>
    <t>cuma bs</t>
  </si>
  <si>
    <t>MAPE</t>
  </si>
  <si>
    <t>Y</t>
  </si>
  <si>
    <t>log y</t>
  </si>
  <si>
    <t>x log y</t>
  </si>
  <si>
    <t>ln y</t>
  </si>
  <si>
    <t>x ln y</t>
  </si>
  <si>
    <t>Tahun</t>
  </si>
  <si>
    <t>log a</t>
  </si>
  <si>
    <t>log b</t>
  </si>
  <si>
    <t>y^</t>
  </si>
  <si>
    <t>b^x</t>
  </si>
  <si>
    <t>A-f</t>
  </si>
  <si>
    <t>signal</t>
  </si>
  <si>
    <t>x2y</t>
  </si>
  <si>
    <t>x3</t>
  </si>
  <si>
    <t>x4</t>
  </si>
  <si>
    <t>c</t>
  </si>
  <si>
    <t>log y^</t>
  </si>
  <si>
    <t>y^/forecast</t>
  </si>
  <si>
    <t>forecast</t>
  </si>
  <si>
    <t>a-f^2</t>
  </si>
  <si>
    <t>Penjualan (Y)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</si>
  <si>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</si>
  <si>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</si>
  <si>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</si>
  <si>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</si>
  <si>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</si>
  <si>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</si>
  <si>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</si>
  <si>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</si>
  <si>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</si>
  <si>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 xml:space="preserve">  </t>
  </si>
  <si>
    <t>fc</t>
  </si>
  <si>
    <t>fc log</t>
  </si>
  <si>
    <t>cum</t>
  </si>
  <si>
    <t>cumabs</t>
  </si>
  <si>
    <t>mape</t>
  </si>
  <si>
    <t>Kuartal</t>
  </si>
  <si>
    <t>t</t>
  </si>
  <si>
    <t xml:space="preserve"> Y (Aktual)</t>
  </si>
  <si>
    <t>Trend</t>
  </si>
  <si>
    <t>Y' (forecast)</t>
  </si>
  <si>
    <t>Error</t>
  </si>
  <si>
    <t>e</t>
  </si>
  <si>
    <t>Musiman</t>
  </si>
  <si>
    <t>stasioner</t>
  </si>
  <si>
    <t>SUM</t>
  </si>
  <si>
    <t>Y'</t>
  </si>
  <si>
    <t>simple avg</t>
  </si>
  <si>
    <t>et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</si>
  <si>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</si>
  <si>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</si>
  <si>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</si>
  <si>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</si>
  <si>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</si>
  <si>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</si>
  <si>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</si>
  <si>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</si>
  <si>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</si>
  <si>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</si>
  <si>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M5</t>
  </si>
  <si>
    <t>M6</t>
  </si>
  <si>
    <t>M4</t>
  </si>
  <si>
    <t>M</t>
  </si>
  <si>
    <t>M-</t>
  </si>
  <si>
    <t>Y"</t>
  </si>
  <si>
    <t>Penjualan</t>
  </si>
  <si>
    <t>Y'(4)</t>
  </si>
  <si>
    <t>Y'(5)</t>
  </si>
  <si>
    <t>Y'(6)</t>
  </si>
  <si>
    <t>Moving  Average</t>
  </si>
  <si>
    <t>Double Moving Average</t>
  </si>
  <si>
    <t>Simple Average</t>
  </si>
  <si>
    <t>MA(4)</t>
  </si>
  <si>
    <t>MA(5)</t>
  </si>
  <si>
    <t>MA(6)</t>
  </si>
  <si>
    <t>Y^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</si>
</sst>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00000"/>
    <numFmt numFmtId="166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2" fontId="0" fillId="0" borderId="0" xfId="0" applyNumberFormat="1"/>
    <xf numFmtId="0" fontId="1" fillId="0" borderId="0" xfId="0" applyFont="1" applyAlignment="1">
      <alignment horizontal="center" vertical="top"/>
    </xf>
    <xf numFmtId="0" fontId="0" fillId="2" borderId="0" xfId="0" applyFill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" fontId="0" fillId="0" borderId="0" xfId="0" applyNumberFormat="1"/>
    <xf numFmtId="0" fontId="0" fillId="3" borderId="0" xfId="0" applyFill="1"/>
    <xf numFmtId="2" fontId="0" fillId="3" borderId="0" xfId="0" applyNumberFormat="1" applyFill="1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center"/>
    </xf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44D4D-ADFB-4809-B4D0-2E74622A4F6B}">
  <dimension ref="A1:L125"/>
  <sheetViews>
    <sheetView tabSelected="1" workbookViewId="0">
      <selection activeCell="K9" sqref="K9"/>
    </sheetView>
  </sheetViews>
  <sheetFormatPr defaultRowHeight="14.5" x14ac:dyDescent="0.35"/>
  <sheetData>
    <row r="1" spans="1:9" ht="19.5" x14ac:dyDescent="0.45">
      <c r="A1" s="17" t="s">
        <v>103</v>
      </c>
    </row>
    <row r="2" spans="1:9" s="14" customFormat="1" x14ac:dyDescent="0.35">
      <c r="A2" s="14" t="s">
        <v>37</v>
      </c>
      <c r="B2" s="14" t="s">
        <v>97</v>
      </c>
      <c r="C2" s="14" t="s">
        <v>69</v>
      </c>
      <c r="D2" s="14" t="s">
        <v>77</v>
      </c>
      <c r="E2" s="14" t="s">
        <v>78</v>
      </c>
      <c r="F2" s="14" t="s">
        <v>20</v>
      </c>
      <c r="G2" s="14" t="s">
        <v>26</v>
      </c>
      <c r="H2" s="14" t="s">
        <v>21</v>
      </c>
      <c r="I2" s="14" t="s">
        <v>31</v>
      </c>
    </row>
    <row r="3" spans="1:9" x14ac:dyDescent="0.35">
      <c r="A3">
        <v>2000</v>
      </c>
      <c r="B3">
        <v>801</v>
      </c>
      <c r="C3">
        <v>1</v>
      </c>
      <c r="D3">
        <f>B3</f>
        <v>801</v>
      </c>
    </row>
    <row r="4" spans="1:9" x14ac:dyDescent="0.35">
      <c r="A4">
        <v>2001</v>
      </c>
      <c r="B4">
        <v>820</v>
      </c>
      <c r="C4">
        <v>2</v>
      </c>
      <c r="D4">
        <f>SUM(B3:B4)</f>
        <v>1621</v>
      </c>
      <c r="E4">
        <f>D3/C3</f>
        <v>801</v>
      </c>
      <c r="F4">
        <f>B4-E4</f>
        <v>19</v>
      </c>
      <c r="G4">
        <f>F4^2</f>
        <v>361</v>
      </c>
      <c r="H4">
        <f>ABS(F4)</f>
        <v>19</v>
      </c>
      <c r="I4">
        <f>H4/B4</f>
        <v>2.3170731707317073E-2</v>
      </c>
    </row>
    <row r="5" spans="1:9" x14ac:dyDescent="0.35">
      <c r="A5">
        <v>2002</v>
      </c>
      <c r="B5">
        <v>862</v>
      </c>
      <c r="C5">
        <v>3</v>
      </c>
      <c r="D5">
        <f>SUM(B3:B5)</f>
        <v>2483</v>
      </c>
      <c r="E5">
        <f t="shared" ref="E5:E11" si="0">D4/C4</f>
        <v>810.5</v>
      </c>
      <c r="F5">
        <f>B5-E5</f>
        <v>51.5</v>
      </c>
      <c r="G5">
        <f>F5^2</f>
        <v>2652.25</v>
      </c>
      <c r="H5">
        <f>ABS(F5)</f>
        <v>51.5</v>
      </c>
      <c r="I5">
        <f>H5/B5</f>
        <v>5.974477958236659E-2</v>
      </c>
    </row>
    <row r="6" spans="1:9" x14ac:dyDescent="0.35">
      <c r="A6">
        <v>2003</v>
      </c>
      <c r="B6">
        <v>923</v>
      </c>
      <c r="C6">
        <v>4</v>
      </c>
      <c r="D6">
        <f>SUM(B3:B6)</f>
        <v>3406</v>
      </c>
      <c r="E6">
        <f t="shared" si="0"/>
        <v>827.66666666666663</v>
      </c>
      <c r="F6">
        <f t="shared" ref="F6:F11" si="1">B6-E6</f>
        <v>95.333333333333371</v>
      </c>
      <c r="G6">
        <f t="shared" ref="G6:G13" si="2">F6^2</f>
        <v>9088.4444444444525</v>
      </c>
      <c r="H6">
        <f>ABS(F6)</f>
        <v>95.333333333333371</v>
      </c>
      <c r="I6">
        <f t="shared" ref="I6:I13" si="3">H6/B6</f>
        <v>0.10328638497652587</v>
      </c>
    </row>
    <row r="7" spans="1:9" x14ac:dyDescent="0.35">
      <c r="A7">
        <v>2004</v>
      </c>
      <c r="B7">
        <v>1005</v>
      </c>
      <c r="C7">
        <v>5</v>
      </c>
      <c r="D7">
        <f>SUM(B3:B7)</f>
        <v>4411</v>
      </c>
      <c r="E7">
        <f t="shared" si="0"/>
        <v>851.5</v>
      </c>
      <c r="F7">
        <f t="shared" si="1"/>
        <v>153.5</v>
      </c>
      <c r="G7">
        <f t="shared" si="2"/>
        <v>23562.25</v>
      </c>
      <c r="H7">
        <f t="shared" ref="H6:H13" si="4">ABS(F7)</f>
        <v>153.5</v>
      </c>
      <c r="I7">
        <f t="shared" si="3"/>
        <v>0.1527363184079602</v>
      </c>
    </row>
    <row r="8" spans="1:9" x14ac:dyDescent="0.35">
      <c r="A8">
        <v>2005</v>
      </c>
      <c r="B8">
        <v>1103</v>
      </c>
      <c r="C8">
        <v>6</v>
      </c>
      <c r="D8">
        <f>SUM(B3:B8)</f>
        <v>5514</v>
      </c>
      <c r="E8">
        <f t="shared" si="0"/>
        <v>882.2</v>
      </c>
      <c r="F8">
        <f t="shared" si="1"/>
        <v>220.79999999999995</v>
      </c>
      <c r="G8">
        <f t="shared" si="2"/>
        <v>48752.639999999978</v>
      </c>
      <c r="H8">
        <f t="shared" si="4"/>
        <v>220.79999999999995</v>
      </c>
      <c r="I8">
        <f t="shared" si="3"/>
        <v>0.20018132366273794</v>
      </c>
    </row>
    <row r="9" spans="1:9" x14ac:dyDescent="0.35">
      <c r="A9">
        <v>2006</v>
      </c>
      <c r="B9">
        <v>1222</v>
      </c>
      <c r="C9">
        <v>7</v>
      </c>
      <c r="D9">
        <f>SUM(B3:B9)</f>
        <v>6736</v>
      </c>
      <c r="E9">
        <f t="shared" si="0"/>
        <v>919</v>
      </c>
      <c r="F9">
        <f t="shared" si="1"/>
        <v>303</v>
      </c>
      <c r="G9">
        <f t="shared" si="2"/>
        <v>91809</v>
      </c>
      <c r="H9">
        <f t="shared" si="4"/>
        <v>303</v>
      </c>
      <c r="I9">
        <f t="shared" si="3"/>
        <v>0.24795417348608839</v>
      </c>
    </row>
    <row r="10" spans="1:9" x14ac:dyDescent="0.35">
      <c r="A10">
        <v>2007</v>
      </c>
      <c r="B10">
        <v>1360</v>
      </c>
      <c r="C10">
        <v>8</v>
      </c>
      <c r="D10">
        <f>SUM(B3:B10)</f>
        <v>8096</v>
      </c>
      <c r="E10">
        <f t="shared" si="0"/>
        <v>962.28571428571433</v>
      </c>
      <c r="F10">
        <f t="shared" si="1"/>
        <v>397.71428571428567</v>
      </c>
      <c r="G10">
        <f t="shared" si="2"/>
        <v>158176.65306122444</v>
      </c>
      <c r="H10">
        <f t="shared" si="4"/>
        <v>397.71428571428567</v>
      </c>
      <c r="I10">
        <f t="shared" si="3"/>
        <v>0.29243697478991593</v>
      </c>
    </row>
    <row r="11" spans="1:9" x14ac:dyDescent="0.35">
      <c r="A11">
        <v>2008</v>
      </c>
      <c r="B11">
        <v>1521</v>
      </c>
      <c r="C11">
        <v>9</v>
      </c>
      <c r="D11">
        <f>SUM(B3:B11)</f>
        <v>9617</v>
      </c>
      <c r="E11">
        <f t="shared" si="0"/>
        <v>1012</v>
      </c>
      <c r="F11">
        <f t="shared" si="1"/>
        <v>509</v>
      </c>
      <c r="G11">
        <f t="shared" si="2"/>
        <v>259081</v>
      </c>
      <c r="H11">
        <f t="shared" si="4"/>
        <v>509</v>
      </c>
      <c r="I11">
        <f t="shared" si="3"/>
        <v>0.33464825772518081</v>
      </c>
    </row>
    <row r="12" spans="1:9" x14ac:dyDescent="0.35">
      <c r="A12">
        <v>2009</v>
      </c>
      <c r="B12">
        <v>1702</v>
      </c>
      <c r="C12">
        <v>10</v>
      </c>
      <c r="E12">
        <f>D11/C11</f>
        <v>1068.5555555555557</v>
      </c>
      <c r="F12">
        <f>B12-E12</f>
        <v>633.44444444444434</v>
      </c>
      <c r="G12">
        <f t="shared" si="2"/>
        <v>401251.86419753073</v>
      </c>
      <c r="H12">
        <f t="shared" si="4"/>
        <v>633.44444444444434</v>
      </c>
      <c r="I12">
        <f t="shared" si="3"/>
        <v>0.37217652435043735</v>
      </c>
    </row>
    <row r="13" spans="1:9" x14ac:dyDescent="0.35">
      <c r="A13">
        <v>2010</v>
      </c>
      <c r="B13">
        <v>1900</v>
      </c>
      <c r="C13">
        <v>11</v>
      </c>
      <c r="E13">
        <f>(C11*E12+B12)/C12</f>
        <v>1131.9000000000001</v>
      </c>
      <c r="F13">
        <f>B13-E13</f>
        <v>768.09999999999991</v>
      </c>
      <c r="G13">
        <f t="shared" si="2"/>
        <v>589977.60999999987</v>
      </c>
      <c r="H13">
        <f t="shared" si="4"/>
        <v>768.09999999999991</v>
      </c>
      <c r="I13">
        <f t="shared" si="3"/>
        <v>0.40426315789473677</v>
      </c>
    </row>
    <row r="14" spans="1:9" x14ac:dyDescent="0.35">
      <c r="A14">
        <v>2011</v>
      </c>
      <c r="C14">
        <v>12</v>
      </c>
      <c r="E14">
        <f>(C12*E13+B13)/C13</f>
        <v>1201.7272727272727</v>
      </c>
      <c r="I14">
        <f>SUM(I5:I13)</f>
        <v>2.1674278948759498</v>
      </c>
    </row>
    <row r="15" spans="1:9" x14ac:dyDescent="0.35">
      <c r="H15" s="6" t="s">
        <v>31</v>
      </c>
      <c r="I15" s="6">
        <f>I14*100/11</f>
        <v>19.703889953417725</v>
      </c>
    </row>
    <row r="16" spans="1:9" ht="19.5" x14ac:dyDescent="0.45">
      <c r="A16" s="17" t="s">
        <v>101</v>
      </c>
    </row>
    <row r="17" spans="1:9" ht="17" x14ac:dyDescent="0.4">
      <c r="A17" s="18" t="s">
        <v>104</v>
      </c>
      <c r="F17" s="14"/>
      <c r="G17" s="14"/>
      <c r="H17" s="14"/>
      <c r="I17" s="14"/>
    </row>
    <row r="18" spans="1:9" x14ac:dyDescent="0.35">
      <c r="A18" s="14" t="s">
        <v>37</v>
      </c>
      <c r="B18" s="14" t="s">
        <v>97</v>
      </c>
      <c r="C18" s="14" t="s">
        <v>69</v>
      </c>
      <c r="D18" s="14" t="s">
        <v>98</v>
      </c>
      <c r="E18" s="14" t="s">
        <v>74</v>
      </c>
      <c r="F18" s="14" t="s">
        <v>26</v>
      </c>
      <c r="G18" s="14" t="s">
        <v>21</v>
      </c>
      <c r="H18" s="14" t="s">
        <v>31</v>
      </c>
    </row>
    <row r="19" spans="1:9" x14ac:dyDescent="0.35">
      <c r="A19">
        <v>2000</v>
      </c>
      <c r="B19">
        <v>801</v>
      </c>
      <c r="C19">
        <v>1</v>
      </c>
      <c r="D19" s="14"/>
    </row>
    <row r="20" spans="1:9" x14ac:dyDescent="0.35">
      <c r="A20">
        <v>2001</v>
      </c>
      <c r="B20">
        <v>820</v>
      </c>
      <c r="C20">
        <v>2</v>
      </c>
      <c r="D20" s="14"/>
    </row>
    <row r="21" spans="1:9" x14ac:dyDescent="0.35">
      <c r="A21">
        <v>2002</v>
      </c>
      <c r="B21">
        <v>862</v>
      </c>
      <c r="C21">
        <v>3</v>
      </c>
      <c r="D21" s="14"/>
    </row>
    <row r="22" spans="1:9" x14ac:dyDescent="0.35">
      <c r="A22">
        <v>2003</v>
      </c>
      <c r="B22">
        <v>923</v>
      </c>
      <c r="C22">
        <v>4</v>
      </c>
      <c r="D22" s="16"/>
    </row>
    <row r="23" spans="1:9" x14ac:dyDescent="0.35">
      <c r="A23">
        <v>2004</v>
      </c>
      <c r="B23">
        <v>1005</v>
      </c>
      <c r="C23">
        <v>5</v>
      </c>
      <c r="D23" s="16">
        <f>(B22+B21+B20+B19)/4</f>
        <v>851.5</v>
      </c>
      <c r="E23">
        <f>B23-D23</f>
        <v>153.5</v>
      </c>
      <c r="F23">
        <f t="shared" ref="F23:F29" si="5">E23^2</f>
        <v>23562.25</v>
      </c>
      <c r="G23">
        <f>ABS(E23)</f>
        <v>153.5</v>
      </c>
      <c r="H23">
        <f>G23/B23</f>
        <v>0.1527363184079602</v>
      </c>
    </row>
    <row r="24" spans="1:9" x14ac:dyDescent="0.35">
      <c r="A24">
        <v>2005</v>
      </c>
      <c r="B24">
        <v>1103</v>
      </c>
      <c r="C24">
        <v>6</v>
      </c>
      <c r="D24" s="16">
        <f t="shared" ref="D24:D30" si="6">(B23+B22+B21+B20)/4</f>
        <v>902.5</v>
      </c>
      <c r="E24">
        <f>B24-D24</f>
        <v>200.5</v>
      </c>
      <c r="F24">
        <f t="shared" si="5"/>
        <v>40200.25</v>
      </c>
      <c r="G24">
        <f t="shared" ref="G23:G29" si="7">ABS(E24)</f>
        <v>200.5</v>
      </c>
      <c r="H24">
        <f t="shared" ref="H23:H29" si="8">G24/B24</f>
        <v>0.18177697189483227</v>
      </c>
    </row>
    <row r="25" spans="1:9" x14ac:dyDescent="0.35">
      <c r="A25">
        <v>2006</v>
      </c>
      <c r="B25">
        <v>1222</v>
      </c>
      <c r="C25">
        <v>7</v>
      </c>
      <c r="D25" s="16">
        <f t="shared" si="6"/>
        <v>973.25</v>
      </c>
      <c r="E25">
        <f>B25-D25</f>
        <v>248.75</v>
      </c>
      <c r="F25">
        <f t="shared" si="5"/>
        <v>61876.5625</v>
      </c>
      <c r="G25">
        <f t="shared" si="7"/>
        <v>248.75</v>
      </c>
      <c r="H25">
        <f t="shared" si="8"/>
        <v>0.20355973813420622</v>
      </c>
    </row>
    <row r="26" spans="1:9" x14ac:dyDescent="0.35">
      <c r="A26">
        <v>2007</v>
      </c>
      <c r="B26">
        <v>1360</v>
      </c>
      <c r="C26">
        <v>8</v>
      </c>
      <c r="D26" s="16">
        <f t="shared" si="6"/>
        <v>1063.25</v>
      </c>
      <c r="E26">
        <f>B26-D26</f>
        <v>296.75</v>
      </c>
      <c r="F26">
        <f t="shared" si="5"/>
        <v>88060.5625</v>
      </c>
      <c r="G26">
        <f t="shared" si="7"/>
        <v>296.75</v>
      </c>
      <c r="H26">
        <f t="shared" si="8"/>
        <v>0.21819852941176471</v>
      </c>
    </row>
    <row r="27" spans="1:9" x14ac:dyDescent="0.35">
      <c r="A27">
        <v>2008</v>
      </c>
      <c r="B27">
        <v>1521</v>
      </c>
      <c r="C27">
        <v>9</v>
      </c>
      <c r="D27" s="16">
        <f t="shared" si="6"/>
        <v>1172.5</v>
      </c>
      <c r="E27">
        <f>B27-D27</f>
        <v>348.5</v>
      </c>
      <c r="F27">
        <f>E27^2</f>
        <v>121452.25</v>
      </c>
      <c r="G27">
        <f t="shared" si="7"/>
        <v>348.5</v>
      </c>
      <c r="H27">
        <f t="shared" si="8"/>
        <v>0.22912557527942143</v>
      </c>
    </row>
    <row r="28" spans="1:9" x14ac:dyDescent="0.35">
      <c r="A28">
        <v>2009</v>
      </c>
      <c r="B28">
        <v>1702</v>
      </c>
      <c r="C28">
        <v>10</v>
      </c>
      <c r="D28" s="16">
        <f t="shared" si="6"/>
        <v>1301.5</v>
      </c>
      <c r="E28">
        <f>B28-D28</f>
        <v>400.5</v>
      </c>
      <c r="F28">
        <f t="shared" si="5"/>
        <v>160400.25</v>
      </c>
      <c r="G28">
        <f t="shared" si="7"/>
        <v>400.5</v>
      </c>
      <c r="H28">
        <f t="shared" si="8"/>
        <v>0.23531139835487661</v>
      </c>
    </row>
    <row r="29" spans="1:9" x14ac:dyDescent="0.35">
      <c r="A29">
        <v>2010</v>
      </c>
      <c r="B29">
        <v>1900</v>
      </c>
      <c r="C29">
        <v>11</v>
      </c>
      <c r="D29" s="16">
        <f t="shared" si="6"/>
        <v>1451.25</v>
      </c>
      <c r="E29">
        <f>B29-D29</f>
        <v>448.75</v>
      </c>
      <c r="F29">
        <f t="shared" si="5"/>
        <v>201376.5625</v>
      </c>
      <c r="G29">
        <f>ABS(E29)</f>
        <v>448.75</v>
      </c>
      <c r="H29">
        <f t="shared" si="8"/>
        <v>0.2361842105263158</v>
      </c>
    </row>
    <row r="30" spans="1:9" x14ac:dyDescent="0.35">
      <c r="A30">
        <v>2011</v>
      </c>
      <c r="C30">
        <v>12</v>
      </c>
      <c r="D30" s="16">
        <f t="shared" si="6"/>
        <v>1620.75</v>
      </c>
      <c r="H30">
        <f>SUM(H23:H29)</f>
        <v>1.4568927420093774</v>
      </c>
    </row>
    <row r="31" spans="1:9" x14ac:dyDescent="0.35">
      <c r="D31" s="16"/>
      <c r="G31" s="6" t="s">
        <v>31</v>
      </c>
      <c r="H31" s="6">
        <f>H30*100/11</f>
        <v>13.244479472812522</v>
      </c>
    </row>
    <row r="32" spans="1:9" ht="17" x14ac:dyDescent="0.4">
      <c r="A32" s="18" t="s">
        <v>105</v>
      </c>
    </row>
    <row r="33" spans="1:8" x14ac:dyDescent="0.35">
      <c r="A33" s="14" t="s">
        <v>37</v>
      </c>
      <c r="B33" s="14" t="s">
        <v>97</v>
      </c>
      <c r="C33" s="14" t="s">
        <v>69</v>
      </c>
      <c r="D33" s="14" t="s">
        <v>99</v>
      </c>
      <c r="E33" s="14" t="s">
        <v>74</v>
      </c>
      <c r="F33" s="14" t="s">
        <v>26</v>
      </c>
      <c r="G33" s="14" t="s">
        <v>21</v>
      </c>
      <c r="H33" s="14" t="s">
        <v>31</v>
      </c>
    </row>
    <row r="34" spans="1:8" x14ac:dyDescent="0.35">
      <c r="A34">
        <v>2000</v>
      </c>
      <c r="B34">
        <v>801</v>
      </c>
      <c r="C34">
        <v>1</v>
      </c>
    </row>
    <row r="35" spans="1:8" x14ac:dyDescent="0.35">
      <c r="A35">
        <v>2001</v>
      </c>
      <c r="B35">
        <v>820</v>
      </c>
      <c r="C35">
        <v>2</v>
      </c>
    </row>
    <row r="36" spans="1:8" x14ac:dyDescent="0.35">
      <c r="A36">
        <v>2002</v>
      </c>
      <c r="B36">
        <v>862</v>
      </c>
      <c r="C36">
        <v>3</v>
      </c>
    </row>
    <row r="37" spans="1:8" x14ac:dyDescent="0.35">
      <c r="A37">
        <v>2003</v>
      </c>
      <c r="B37">
        <v>923</v>
      </c>
      <c r="C37">
        <v>4</v>
      </c>
    </row>
    <row r="38" spans="1:8" x14ac:dyDescent="0.35">
      <c r="A38">
        <v>2004</v>
      </c>
      <c r="B38">
        <v>1005</v>
      </c>
      <c r="C38">
        <v>5</v>
      </c>
    </row>
    <row r="39" spans="1:8" x14ac:dyDescent="0.35">
      <c r="A39">
        <v>2005</v>
      </c>
      <c r="B39">
        <v>1103</v>
      </c>
      <c r="C39">
        <v>6</v>
      </c>
      <c r="D39">
        <f>(B38+B37+B36+B35+B34)/5</f>
        <v>882.2</v>
      </c>
      <c r="E39">
        <f>B39-D39</f>
        <v>220.79999999999995</v>
      </c>
      <c r="F39">
        <f t="shared" ref="F39:F44" si="9">E39^2</f>
        <v>48752.639999999978</v>
      </c>
      <c r="G39">
        <f t="shared" ref="G39:G44" si="10">ABS(E39)</f>
        <v>220.79999999999995</v>
      </c>
      <c r="H39">
        <f t="shared" ref="H39:H44" si="11">G39/B39</f>
        <v>0.20018132366273794</v>
      </c>
    </row>
    <row r="40" spans="1:8" x14ac:dyDescent="0.35">
      <c r="A40">
        <v>2006</v>
      </c>
      <c r="B40">
        <v>1222</v>
      </c>
      <c r="C40">
        <v>7</v>
      </c>
      <c r="D40">
        <f t="shared" ref="D40:D45" si="12">(B39+B38+B37+B36+B35)/5</f>
        <v>942.6</v>
      </c>
      <c r="E40">
        <f>B40-D40</f>
        <v>279.39999999999998</v>
      </c>
      <c r="F40">
        <f t="shared" si="9"/>
        <v>78064.359999999986</v>
      </c>
      <c r="G40">
        <f t="shared" si="10"/>
        <v>279.39999999999998</v>
      </c>
      <c r="H40">
        <f t="shared" si="11"/>
        <v>0.22864157119476267</v>
      </c>
    </row>
    <row r="41" spans="1:8" x14ac:dyDescent="0.35">
      <c r="A41">
        <v>2007</v>
      </c>
      <c r="B41">
        <v>1360</v>
      </c>
      <c r="C41">
        <v>8</v>
      </c>
      <c r="D41">
        <f t="shared" si="12"/>
        <v>1023</v>
      </c>
      <c r="E41">
        <f>B41-D41</f>
        <v>337</v>
      </c>
      <c r="F41">
        <f t="shared" si="9"/>
        <v>113569</v>
      </c>
      <c r="G41">
        <f t="shared" si="10"/>
        <v>337</v>
      </c>
      <c r="H41">
        <f t="shared" si="11"/>
        <v>0.24779411764705883</v>
      </c>
    </row>
    <row r="42" spans="1:8" x14ac:dyDescent="0.35">
      <c r="A42">
        <v>2008</v>
      </c>
      <c r="B42">
        <v>1521</v>
      </c>
      <c r="C42">
        <v>9</v>
      </c>
      <c r="D42">
        <f t="shared" si="12"/>
        <v>1122.5999999999999</v>
      </c>
      <c r="E42">
        <f>B42-D42</f>
        <v>398.40000000000009</v>
      </c>
      <c r="F42">
        <f t="shared" si="9"/>
        <v>158722.56000000008</v>
      </c>
      <c r="G42">
        <f t="shared" si="10"/>
        <v>398.40000000000009</v>
      </c>
      <c r="H42">
        <f t="shared" si="11"/>
        <v>0.26193293885601582</v>
      </c>
    </row>
    <row r="43" spans="1:8" x14ac:dyDescent="0.35">
      <c r="A43">
        <v>2009</v>
      </c>
      <c r="B43">
        <v>1702</v>
      </c>
      <c r="C43">
        <v>10</v>
      </c>
      <c r="D43">
        <f t="shared" si="12"/>
        <v>1242.2</v>
      </c>
      <c r="E43">
        <f>B43-D43</f>
        <v>459.79999999999995</v>
      </c>
      <c r="F43">
        <f t="shared" si="9"/>
        <v>211416.03999999995</v>
      </c>
      <c r="G43">
        <f t="shared" si="10"/>
        <v>459.79999999999995</v>
      </c>
      <c r="H43">
        <f t="shared" si="11"/>
        <v>0.27015276145710926</v>
      </c>
    </row>
    <row r="44" spans="1:8" x14ac:dyDescent="0.35">
      <c r="A44">
        <v>2010</v>
      </c>
      <c r="B44">
        <v>1900</v>
      </c>
      <c r="C44">
        <v>11</v>
      </c>
      <c r="D44">
        <f t="shared" si="12"/>
        <v>1381.6</v>
      </c>
      <c r="E44">
        <f>B44-D44</f>
        <v>518.40000000000009</v>
      </c>
      <c r="F44">
        <f t="shared" si="9"/>
        <v>268738.56000000011</v>
      </c>
      <c r="G44">
        <f t="shared" si="10"/>
        <v>518.40000000000009</v>
      </c>
      <c r="H44">
        <f t="shared" si="11"/>
        <v>0.27284210526315794</v>
      </c>
    </row>
    <row r="45" spans="1:8" x14ac:dyDescent="0.35">
      <c r="A45">
        <v>2011</v>
      </c>
      <c r="C45">
        <v>12</v>
      </c>
      <c r="D45">
        <f t="shared" si="12"/>
        <v>1541</v>
      </c>
      <c r="H45">
        <f>SUM(H38:H44)</f>
        <v>1.4815448180808426</v>
      </c>
    </row>
    <row r="46" spans="1:8" x14ac:dyDescent="0.35">
      <c r="D46" s="16"/>
      <c r="G46" s="6" t="s">
        <v>31</v>
      </c>
      <c r="H46" s="6">
        <f>H45*100/11</f>
        <v>13.468589255280387</v>
      </c>
    </row>
    <row r="47" spans="1:8" ht="17" x14ac:dyDescent="0.4">
      <c r="A47" s="18" t="s">
        <v>106</v>
      </c>
    </row>
    <row r="48" spans="1:8" x14ac:dyDescent="0.35">
      <c r="A48" s="14" t="s">
        <v>37</v>
      </c>
      <c r="B48" s="14" t="s">
        <v>97</v>
      </c>
      <c r="C48" s="14" t="s">
        <v>69</v>
      </c>
      <c r="D48" s="14" t="s">
        <v>100</v>
      </c>
      <c r="E48" s="14" t="s">
        <v>74</v>
      </c>
      <c r="F48" s="14" t="s">
        <v>26</v>
      </c>
      <c r="G48" s="14" t="s">
        <v>21</v>
      </c>
      <c r="H48" s="14" t="s">
        <v>31</v>
      </c>
    </row>
    <row r="49" spans="1:12" x14ac:dyDescent="0.35">
      <c r="A49">
        <v>2000</v>
      </c>
      <c r="B49">
        <v>801</v>
      </c>
      <c r="C49">
        <v>1</v>
      </c>
    </row>
    <row r="50" spans="1:12" x14ac:dyDescent="0.35">
      <c r="A50">
        <v>2001</v>
      </c>
      <c r="B50">
        <v>820</v>
      </c>
      <c r="C50">
        <v>2</v>
      </c>
    </row>
    <row r="51" spans="1:12" x14ac:dyDescent="0.35">
      <c r="A51">
        <v>2002</v>
      </c>
      <c r="B51">
        <v>862</v>
      </c>
      <c r="C51">
        <v>3</v>
      </c>
    </row>
    <row r="52" spans="1:12" x14ac:dyDescent="0.35">
      <c r="A52">
        <v>2003</v>
      </c>
      <c r="B52">
        <v>923</v>
      </c>
      <c r="C52">
        <v>4</v>
      </c>
    </row>
    <row r="53" spans="1:12" x14ac:dyDescent="0.35">
      <c r="A53">
        <v>2004</v>
      </c>
      <c r="B53">
        <v>1005</v>
      </c>
      <c r="C53">
        <v>5</v>
      </c>
    </row>
    <row r="54" spans="1:12" x14ac:dyDescent="0.35">
      <c r="A54">
        <v>2005</v>
      </c>
      <c r="B54">
        <v>1103</v>
      </c>
      <c r="C54">
        <v>6</v>
      </c>
    </row>
    <row r="55" spans="1:12" x14ac:dyDescent="0.35">
      <c r="A55">
        <v>2006</v>
      </c>
      <c r="B55">
        <v>1222</v>
      </c>
      <c r="C55">
        <v>7</v>
      </c>
      <c r="D55">
        <f>(B54+B53+B52+B51+B50+B49)/6</f>
        <v>919</v>
      </c>
      <c r="E55">
        <f>B55-D55</f>
        <v>303</v>
      </c>
      <c r="F55">
        <f>E55^2</f>
        <v>91809</v>
      </c>
      <c r="G55">
        <f>ABS(E55)</f>
        <v>303</v>
      </c>
      <c r="H55">
        <f>G55/B55</f>
        <v>0.24795417348608839</v>
      </c>
    </row>
    <row r="56" spans="1:12" x14ac:dyDescent="0.35">
      <c r="A56">
        <v>2007</v>
      </c>
      <c r="B56">
        <v>1360</v>
      </c>
      <c r="C56">
        <v>8</v>
      </c>
      <c r="D56">
        <f t="shared" ref="D56:D60" si="13">(B55+B54+B53+B52+B51+B50)/6</f>
        <v>989.16666666666663</v>
      </c>
      <c r="E56">
        <f>B56-D56</f>
        <v>370.83333333333337</v>
      </c>
      <c r="F56">
        <f t="shared" ref="F56:F59" si="14">E56^2</f>
        <v>137517.36111111115</v>
      </c>
      <c r="G56">
        <f t="shared" ref="G56:G59" si="15">ABS(E56)</f>
        <v>370.83333333333337</v>
      </c>
      <c r="H56">
        <f t="shared" ref="H56:H59" si="16">G56/B56</f>
        <v>0.27267156862745101</v>
      </c>
    </row>
    <row r="57" spans="1:12" x14ac:dyDescent="0.35">
      <c r="A57">
        <v>2008</v>
      </c>
      <c r="B57">
        <v>1521</v>
      </c>
      <c r="C57">
        <v>9</v>
      </c>
      <c r="D57">
        <f t="shared" si="13"/>
        <v>1079.1666666666667</v>
      </c>
      <c r="E57">
        <f>B57-D57</f>
        <v>441.83333333333326</v>
      </c>
      <c r="F57">
        <f t="shared" si="14"/>
        <v>195216.69444444438</v>
      </c>
      <c r="G57">
        <f t="shared" si="15"/>
        <v>441.83333333333326</v>
      </c>
      <c r="H57">
        <f t="shared" si="16"/>
        <v>0.2904887135656366</v>
      </c>
    </row>
    <row r="58" spans="1:12" x14ac:dyDescent="0.35">
      <c r="A58">
        <v>2009</v>
      </c>
      <c r="B58">
        <v>1702</v>
      </c>
      <c r="C58">
        <v>10</v>
      </c>
      <c r="D58">
        <f t="shared" si="13"/>
        <v>1189</v>
      </c>
      <c r="E58">
        <f>B58-D58</f>
        <v>513</v>
      </c>
      <c r="F58">
        <f t="shared" si="14"/>
        <v>263169</v>
      </c>
      <c r="G58">
        <f t="shared" si="15"/>
        <v>513</v>
      </c>
      <c r="H58">
        <f t="shared" si="16"/>
        <v>0.30141010575793187</v>
      </c>
    </row>
    <row r="59" spans="1:12" x14ac:dyDescent="0.35">
      <c r="A59">
        <v>2010</v>
      </c>
      <c r="B59">
        <v>1900</v>
      </c>
      <c r="C59">
        <v>11</v>
      </c>
      <c r="D59">
        <f t="shared" si="13"/>
        <v>1318.8333333333333</v>
      </c>
      <c r="E59">
        <f>B59-D59</f>
        <v>581.16666666666674</v>
      </c>
      <c r="F59">
        <f t="shared" si="14"/>
        <v>337754.69444444455</v>
      </c>
      <c r="G59">
        <f t="shared" si="15"/>
        <v>581.16666666666674</v>
      </c>
      <c r="H59">
        <f t="shared" si="16"/>
        <v>0.30587719298245619</v>
      </c>
    </row>
    <row r="60" spans="1:12" x14ac:dyDescent="0.35">
      <c r="A60">
        <v>2011</v>
      </c>
      <c r="C60">
        <v>12</v>
      </c>
      <c r="D60">
        <f t="shared" si="13"/>
        <v>1468</v>
      </c>
      <c r="H60">
        <f>SUM(H55:H59)</f>
        <v>1.4184017544195642</v>
      </c>
    </row>
    <row r="61" spans="1:12" x14ac:dyDescent="0.35">
      <c r="D61" s="16"/>
      <c r="G61" s="6" t="s">
        <v>31</v>
      </c>
      <c r="H61" s="6">
        <f>H60*100/11</f>
        <v>12.894561403814219</v>
      </c>
    </row>
    <row r="62" spans="1:12" ht="19.5" x14ac:dyDescent="0.45">
      <c r="A62" s="17" t="s">
        <v>102</v>
      </c>
    </row>
    <row r="63" spans="1:12" ht="17" x14ac:dyDescent="0.4">
      <c r="A63" s="18" t="s">
        <v>104</v>
      </c>
    </row>
    <row r="64" spans="1:12" x14ac:dyDescent="0.35">
      <c r="A64" s="14" t="s">
        <v>37</v>
      </c>
      <c r="B64" s="14" t="s">
        <v>97</v>
      </c>
      <c r="C64" s="14" t="s">
        <v>69</v>
      </c>
      <c r="D64" s="14" t="s">
        <v>98</v>
      </c>
      <c r="E64" s="14" t="s">
        <v>74</v>
      </c>
      <c r="F64" s="14" t="s">
        <v>94</v>
      </c>
      <c r="G64" s="14" t="s">
        <v>18</v>
      </c>
      <c r="H64" s="14" t="s">
        <v>19</v>
      </c>
      <c r="I64" s="14" t="s">
        <v>107</v>
      </c>
      <c r="J64" s="14" t="s">
        <v>26</v>
      </c>
      <c r="K64" s="14" t="s">
        <v>21</v>
      </c>
      <c r="L64" s="14" t="s">
        <v>31</v>
      </c>
    </row>
    <row r="65" spans="1:12" x14ac:dyDescent="0.35">
      <c r="A65">
        <v>2000</v>
      </c>
      <c r="B65">
        <v>801</v>
      </c>
      <c r="C65">
        <v>1</v>
      </c>
      <c r="D65" s="14"/>
    </row>
    <row r="66" spans="1:12" x14ac:dyDescent="0.35">
      <c r="A66">
        <v>2001</v>
      </c>
      <c r="B66">
        <v>820</v>
      </c>
      <c r="C66">
        <v>2</v>
      </c>
      <c r="D66" s="14"/>
    </row>
    <row r="67" spans="1:12" x14ac:dyDescent="0.35">
      <c r="A67">
        <v>2002</v>
      </c>
      <c r="B67">
        <v>862</v>
      </c>
      <c r="C67">
        <v>3</v>
      </c>
      <c r="D67" s="14"/>
    </row>
    <row r="68" spans="1:12" x14ac:dyDescent="0.35">
      <c r="A68">
        <v>2003</v>
      </c>
      <c r="B68">
        <v>923</v>
      </c>
      <c r="C68">
        <v>4</v>
      </c>
      <c r="D68" s="16"/>
    </row>
    <row r="69" spans="1:12" x14ac:dyDescent="0.35">
      <c r="A69">
        <v>2004</v>
      </c>
      <c r="B69">
        <v>1005</v>
      </c>
      <c r="C69">
        <v>5</v>
      </c>
      <c r="D69" s="16">
        <f>(B68+B67+B66+B65)/4</f>
        <v>851.5</v>
      </c>
      <c r="E69">
        <f>B69-D69</f>
        <v>153.5</v>
      </c>
      <c r="J69">
        <f t="shared" ref="J69:J71" si="17">E69^2</f>
        <v>23562.25</v>
      </c>
      <c r="K69">
        <f t="shared" ref="K69:K71" si="18">ABS(E69)</f>
        <v>153.5</v>
      </c>
      <c r="L69">
        <f>K69/B69</f>
        <v>0.1527363184079602</v>
      </c>
    </row>
    <row r="70" spans="1:12" x14ac:dyDescent="0.35">
      <c r="A70">
        <v>2005</v>
      </c>
      <c r="B70">
        <v>1103</v>
      </c>
      <c r="C70">
        <v>6</v>
      </c>
      <c r="D70" s="16">
        <f t="shared" ref="D70:D76" si="19">(B69+B68+B67+B66)/4</f>
        <v>902.5</v>
      </c>
      <c r="E70">
        <f>B70-D70</f>
        <v>200.5</v>
      </c>
      <c r="J70">
        <f t="shared" si="17"/>
        <v>40200.25</v>
      </c>
      <c r="K70">
        <f t="shared" si="18"/>
        <v>200.5</v>
      </c>
      <c r="L70">
        <f t="shared" ref="L70:L71" si="20">K70/B70</f>
        <v>0.18177697189483227</v>
      </c>
    </row>
    <row r="71" spans="1:12" x14ac:dyDescent="0.35">
      <c r="A71">
        <v>2006</v>
      </c>
      <c r="B71">
        <v>1222</v>
      </c>
      <c r="C71">
        <v>7</v>
      </c>
      <c r="D71" s="16">
        <f t="shared" si="19"/>
        <v>973.25</v>
      </c>
      <c r="E71">
        <f>B71-D71</f>
        <v>248.75</v>
      </c>
      <c r="J71">
        <f t="shared" si="17"/>
        <v>61876.5625</v>
      </c>
      <c r="K71">
        <f t="shared" si="18"/>
        <v>248.75</v>
      </c>
      <c r="L71">
        <f t="shared" si="20"/>
        <v>0.20355973813420622</v>
      </c>
    </row>
    <row r="72" spans="1:12" x14ac:dyDescent="0.35">
      <c r="A72">
        <v>2007</v>
      </c>
      <c r="B72">
        <v>1360</v>
      </c>
      <c r="C72">
        <v>8</v>
      </c>
      <c r="D72" s="16">
        <f t="shared" si="19"/>
        <v>1063.25</v>
      </c>
      <c r="E72">
        <f>B72-D72</f>
        <v>296.75</v>
      </c>
      <c r="F72">
        <f>(D72+D71+D70+D69)/4</f>
        <v>947.625</v>
      </c>
      <c r="G72">
        <f>2*D72-F72</f>
        <v>1178.875</v>
      </c>
      <c r="H72">
        <f>2/3*(D72-F72)</f>
        <v>77.083333333333329</v>
      </c>
      <c r="I72">
        <f>G72+(H72*1)</f>
        <v>1255.9583333333333</v>
      </c>
      <c r="J72">
        <f>E72^2</f>
        <v>88060.5625</v>
      </c>
      <c r="K72">
        <f>ABS(E72)</f>
        <v>296.75</v>
      </c>
      <c r="L72">
        <f>K72/B72</f>
        <v>0.21819852941176471</v>
      </c>
    </row>
    <row r="73" spans="1:12" x14ac:dyDescent="0.35">
      <c r="A73">
        <v>2008</v>
      </c>
      <c r="B73">
        <v>1521</v>
      </c>
      <c r="C73">
        <v>9</v>
      </c>
      <c r="D73" s="16">
        <f t="shared" si="19"/>
        <v>1172.5</v>
      </c>
      <c r="E73">
        <f>B73-D73</f>
        <v>348.5</v>
      </c>
      <c r="F73">
        <f t="shared" ref="F73:F76" si="21">(D73+D72+D71+D70)/4</f>
        <v>1027.875</v>
      </c>
      <c r="G73">
        <f>2*D73-F73</f>
        <v>1317.125</v>
      </c>
      <c r="H73">
        <f>2/3*(D73-F73)</f>
        <v>96.416666666666657</v>
      </c>
      <c r="I73">
        <f t="shared" ref="I73:I74" si="22">G73+(H73*1)</f>
        <v>1413.5416666666667</v>
      </c>
      <c r="J73">
        <f t="shared" ref="J73:J74" si="23">E73^2</f>
        <v>121452.25</v>
      </c>
      <c r="K73">
        <f t="shared" ref="K73:K75" si="24">ABS(E73)</f>
        <v>348.5</v>
      </c>
      <c r="L73">
        <f t="shared" ref="L73:L75" si="25">K73/B73</f>
        <v>0.22912557527942143</v>
      </c>
    </row>
    <row r="74" spans="1:12" x14ac:dyDescent="0.35">
      <c r="A74">
        <v>2009</v>
      </c>
      <c r="B74">
        <v>1702</v>
      </c>
      <c r="C74">
        <v>10</v>
      </c>
      <c r="D74" s="16">
        <f t="shared" si="19"/>
        <v>1301.5</v>
      </c>
      <c r="E74">
        <f>B74-D74</f>
        <v>400.5</v>
      </c>
      <c r="F74">
        <f t="shared" si="21"/>
        <v>1127.625</v>
      </c>
      <c r="G74">
        <f>2*D74-F74</f>
        <v>1475.375</v>
      </c>
      <c r="H74">
        <f>2/3*(D74-F74)</f>
        <v>115.91666666666666</v>
      </c>
      <c r="I74">
        <f t="shared" si="22"/>
        <v>1591.2916666666667</v>
      </c>
      <c r="J74">
        <f t="shared" si="23"/>
        <v>160400.25</v>
      </c>
      <c r="K74">
        <f t="shared" si="24"/>
        <v>400.5</v>
      </c>
      <c r="L74">
        <f t="shared" si="25"/>
        <v>0.23531139835487661</v>
      </c>
    </row>
    <row r="75" spans="1:12" x14ac:dyDescent="0.35">
      <c r="A75">
        <v>2010</v>
      </c>
      <c r="B75">
        <v>1900</v>
      </c>
      <c r="C75">
        <v>11</v>
      </c>
      <c r="D75" s="16">
        <f t="shared" si="19"/>
        <v>1451.25</v>
      </c>
      <c r="E75">
        <f>B75-D75</f>
        <v>448.75</v>
      </c>
      <c r="F75">
        <f t="shared" si="21"/>
        <v>1247.125</v>
      </c>
      <c r="G75">
        <f>2*D75-F75</f>
        <v>1655.375</v>
      </c>
      <c r="H75">
        <f>2/3*(D75-F75)</f>
        <v>136.08333333333331</v>
      </c>
      <c r="I75">
        <f>G75+(H75*1)</f>
        <v>1791.4583333333333</v>
      </c>
      <c r="J75">
        <f>E75^2</f>
        <v>201376.5625</v>
      </c>
      <c r="K75">
        <f t="shared" si="24"/>
        <v>448.75</v>
      </c>
      <c r="L75">
        <f t="shared" si="25"/>
        <v>0.2361842105263158</v>
      </c>
    </row>
    <row r="76" spans="1:12" x14ac:dyDescent="0.35">
      <c r="A76">
        <v>2011</v>
      </c>
      <c r="C76">
        <v>12</v>
      </c>
      <c r="D76" s="16">
        <f t="shared" si="19"/>
        <v>1620.75</v>
      </c>
      <c r="F76">
        <f t="shared" si="21"/>
        <v>1386.5</v>
      </c>
      <c r="G76">
        <f>2*D76-F76</f>
        <v>1855</v>
      </c>
      <c r="H76">
        <f>2/3*(D76-F76)</f>
        <v>156.16666666666666</v>
      </c>
      <c r="I76">
        <f>G76+(H76*1)</f>
        <v>2011.1666666666667</v>
      </c>
      <c r="L76">
        <f>SUM(L72:L75)</f>
        <v>0.91881971357237846</v>
      </c>
    </row>
    <row r="77" spans="1:12" x14ac:dyDescent="0.35">
      <c r="K77" s="6" t="s">
        <v>31</v>
      </c>
      <c r="L77" s="6">
        <f>L76*100/11</f>
        <v>8.3529064870216221</v>
      </c>
    </row>
    <row r="78" spans="1:12" ht="17" x14ac:dyDescent="0.4">
      <c r="A78" s="18" t="s">
        <v>105</v>
      </c>
    </row>
    <row r="79" spans="1:12" x14ac:dyDescent="0.35">
      <c r="A79" s="14" t="s">
        <v>37</v>
      </c>
      <c r="B79" s="14" t="s">
        <v>97</v>
      </c>
      <c r="C79" s="14" t="s">
        <v>69</v>
      </c>
      <c r="D79" s="14" t="s">
        <v>99</v>
      </c>
      <c r="E79" s="14" t="s">
        <v>74</v>
      </c>
      <c r="F79" s="14" t="s">
        <v>94</v>
      </c>
      <c r="G79" s="14" t="s">
        <v>18</v>
      </c>
      <c r="H79" s="14" t="s">
        <v>19</v>
      </c>
      <c r="I79" s="14" t="s">
        <v>107</v>
      </c>
      <c r="J79" s="14" t="s">
        <v>26</v>
      </c>
      <c r="K79" s="14" t="s">
        <v>21</v>
      </c>
      <c r="L79" s="14" t="s">
        <v>31</v>
      </c>
    </row>
    <row r="80" spans="1:12" x14ac:dyDescent="0.35">
      <c r="A80">
        <v>2000</v>
      </c>
      <c r="B80">
        <v>801</v>
      </c>
      <c r="C80">
        <v>1</v>
      </c>
    </row>
    <row r="81" spans="1:12" x14ac:dyDescent="0.35">
      <c r="A81">
        <v>2001</v>
      </c>
      <c r="B81">
        <v>820</v>
      </c>
      <c r="C81">
        <v>2</v>
      </c>
    </row>
    <row r="82" spans="1:12" x14ac:dyDescent="0.35">
      <c r="A82">
        <v>2002</v>
      </c>
      <c r="B82">
        <v>862</v>
      </c>
      <c r="C82">
        <v>3</v>
      </c>
    </row>
    <row r="83" spans="1:12" x14ac:dyDescent="0.35">
      <c r="A83">
        <v>2003</v>
      </c>
      <c r="B83">
        <v>923</v>
      </c>
      <c r="C83">
        <v>4</v>
      </c>
    </row>
    <row r="84" spans="1:12" x14ac:dyDescent="0.35">
      <c r="A84">
        <v>2004</v>
      </c>
      <c r="B84">
        <v>1005</v>
      </c>
      <c r="C84">
        <v>5</v>
      </c>
    </row>
    <row r="85" spans="1:12" x14ac:dyDescent="0.35">
      <c r="A85">
        <v>2005</v>
      </c>
      <c r="B85">
        <v>1103</v>
      </c>
      <c r="C85">
        <v>6</v>
      </c>
      <c r="D85">
        <f>(B84+B83+B82+B81+B80)/5</f>
        <v>882.2</v>
      </c>
      <c r="E85">
        <f>B85-D85</f>
        <v>220.79999999999995</v>
      </c>
      <c r="J85">
        <f>E85^2</f>
        <v>48752.639999999978</v>
      </c>
      <c r="K85">
        <f>ABS(E85)</f>
        <v>220.79999999999995</v>
      </c>
      <c r="L85">
        <f>K85/B85</f>
        <v>0.20018132366273794</v>
      </c>
    </row>
    <row r="86" spans="1:12" x14ac:dyDescent="0.35">
      <c r="A86">
        <v>2006</v>
      </c>
      <c r="B86">
        <v>1222</v>
      </c>
      <c r="C86">
        <v>7</v>
      </c>
      <c r="D86">
        <f t="shared" ref="D86:D91" si="26">(B85+B84+B83+B82+B81)/5</f>
        <v>942.6</v>
      </c>
      <c r="E86">
        <f>B86-D86</f>
        <v>279.39999999999998</v>
      </c>
      <c r="J86">
        <f t="shared" ref="J86:J91" si="27">E86^2</f>
        <v>78064.359999999986</v>
      </c>
      <c r="K86">
        <f t="shared" ref="K86:K90" si="28">ABS(E86)</f>
        <v>279.39999999999998</v>
      </c>
      <c r="L86">
        <f t="shared" ref="L86:L90" si="29">K86/B86</f>
        <v>0.22864157119476267</v>
      </c>
    </row>
    <row r="87" spans="1:12" x14ac:dyDescent="0.35">
      <c r="A87">
        <v>2007</v>
      </c>
      <c r="B87">
        <v>1360</v>
      </c>
      <c r="C87">
        <v>8</v>
      </c>
      <c r="D87">
        <f t="shared" si="26"/>
        <v>1023</v>
      </c>
      <c r="E87">
        <f>B87-D87</f>
        <v>337</v>
      </c>
      <c r="J87">
        <f t="shared" si="27"/>
        <v>113569</v>
      </c>
      <c r="K87">
        <f t="shared" si="28"/>
        <v>337</v>
      </c>
      <c r="L87">
        <f t="shared" si="29"/>
        <v>0.24779411764705883</v>
      </c>
    </row>
    <row r="88" spans="1:12" x14ac:dyDescent="0.35">
      <c r="A88">
        <v>2008</v>
      </c>
      <c r="B88">
        <v>1521</v>
      </c>
      <c r="C88">
        <v>9</v>
      </c>
      <c r="D88">
        <f t="shared" si="26"/>
        <v>1122.5999999999999</v>
      </c>
      <c r="E88">
        <f>B88-D88</f>
        <v>398.40000000000009</v>
      </c>
      <c r="J88">
        <f t="shared" si="27"/>
        <v>158722.56000000008</v>
      </c>
      <c r="K88">
        <f t="shared" si="28"/>
        <v>398.40000000000009</v>
      </c>
      <c r="L88">
        <f t="shared" si="29"/>
        <v>0.26193293885601582</v>
      </c>
    </row>
    <row r="89" spans="1:12" x14ac:dyDescent="0.35">
      <c r="A89">
        <v>2009</v>
      </c>
      <c r="B89">
        <v>1702</v>
      </c>
      <c r="C89">
        <v>10</v>
      </c>
      <c r="D89">
        <f t="shared" si="26"/>
        <v>1242.2</v>
      </c>
      <c r="E89">
        <f>B89-D89</f>
        <v>459.79999999999995</v>
      </c>
      <c r="F89">
        <f>(D89+D88+D87+D86+D85)/5</f>
        <v>1042.52</v>
      </c>
      <c r="G89">
        <f>2*D89-F89</f>
        <v>1441.88</v>
      </c>
      <c r="H89">
        <f>2/4*(D89-F89)</f>
        <v>99.840000000000032</v>
      </c>
      <c r="I89">
        <f>G89+(H89*1)</f>
        <v>1541.7200000000003</v>
      </c>
      <c r="J89">
        <f t="shared" si="27"/>
        <v>211416.03999999995</v>
      </c>
      <c r="K89">
        <f t="shared" si="28"/>
        <v>459.79999999999995</v>
      </c>
      <c r="L89">
        <f t="shared" si="29"/>
        <v>0.27015276145710926</v>
      </c>
    </row>
    <row r="90" spans="1:12" x14ac:dyDescent="0.35">
      <c r="A90">
        <v>2010</v>
      </c>
      <c r="B90">
        <v>1900</v>
      </c>
      <c r="C90">
        <v>11</v>
      </c>
      <c r="D90">
        <f t="shared" si="26"/>
        <v>1381.6</v>
      </c>
      <c r="E90">
        <f>B90-D90</f>
        <v>518.40000000000009</v>
      </c>
      <c r="F90">
        <f t="shared" ref="F90:F91" si="30">(D90+D89+D88+D87+D86)/5</f>
        <v>1142.4000000000001</v>
      </c>
      <c r="G90">
        <f t="shared" ref="G90" si="31">2*D90-F90</f>
        <v>1620.7999999999997</v>
      </c>
      <c r="H90">
        <f>2/4*(D90-F90)</f>
        <v>119.59999999999991</v>
      </c>
      <c r="I90">
        <f>G90+(H90*1)</f>
        <v>1740.3999999999996</v>
      </c>
      <c r="J90">
        <f t="shared" si="27"/>
        <v>268738.56000000011</v>
      </c>
      <c r="K90">
        <f t="shared" si="28"/>
        <v>518.40000000000009</v>
      </c>
      <c r="L90">
        <f t="shared" si="29"/>
        <v>0.27284210526315794</v>
      </c>
    </row>
    <row r="91" spans="1:12" x14ac:dyDescent="0.35">
      <c r="A91">
        <v>2011</v>
      </c>
      <c r="C91">
        <v>12</v>
      </c>
      <c r="D91">
        <f t="shared" si="26"/>
        <v>1541</v>
      </c>
      <c r="F91">
        <f t="shared" si="30"/>
        <v>1262.08</v>
      </c>
      <c r="G91">
        <f>2*D91-F91</f>
        <v>1819.92</v>
      </c>
      <c r="H91">
        <f>2/4*(D91-F91)</f>
        <v>139.46000000000004</v>
      </c>
      <c r="I91">
        <f>G91+(H91*1)</f>
        <v>1959.38</v>
      </c>
      <c r="L91">
        <f>SUM(L85:L90)</f>
        <v>1.4815448180808426</v>
      </c>
    </row>
    <row r="92" spans="1:12" x14ac:dyDescent="0.35">
      <c r="K92" s="6" t="s">
        <v>31</v>
      </c>
      <c r="L92" s="6">
        <f>L91*100/11</f>
        <v>13.468589255280387</v>
      </c>
    </row>
    <row r="93" spans="1:12" ht="17" x14ac:dyDescent="0.4">
      <c r="A93" s="18" t="s">
        <v>106</v>
      </c>
    </row>
    <row r="94" spans="1:12" x14ac:dyDescent="0.35">
      <c r="A94" s="14" t="s">
        <v>37</v>
      </c>
      <c r="B94" s="14" t="s">
        <v>97</v>
      </c>
      <c r="C94" s="14" t="s">
        <v>69</v>
      </c>
      <c r="D94" s="14" t="s">
        <v>100</v>
      </c>
      <c r="E94" s="14" t="s">
        <v>74</v>
      </c>
      <c r="F94" s="14" t="s">
        <v>94</v>
      </c>
      <c r="G94" s="14" t="s">
        <v>18</v>
      </c>
      <c r="H94" s="14" t="s">
        <v>19</v>
      </c>
      <c r="I94" s="14" t="s">
        <v>107</v>
      </c>
      <c r="J94" s="14" t="s">
        <v>26</v>
      </c>
      <c r="K94" s="14" t="s">
        <v>21</v>
      </c>
      <c r="L94" s="14" t="s">
        <v>31</v>
      </c>
    </row>
    <row r="95" spans="1:12" x14ac:dyDescent="0.35">
      <c r="A95">
        <v>2000</v>
      </c>
      <c r="B95">
        <v>801</v>
      </c>
      <c r="C95">
        <v>1</v>
      </c>
    </row>
    <row r="96" spans="1:12" x14ac:dyDescent="0.35">
      <c r="A96">
        <v>2001</v>
      </c>
      <c r="B96">
        <v>820</v>
      </c>
      <c r="C96">
        <v>2</v>
      </c>
    </row>
    <row r="97" spans="1:12" x14ac:dyDescent="0.35">
      <c r="A97">
        <v>2002</v>
      </c>
      <c r="B97">
        <v>862</v>
      </c>
      <c r="C97">
        <v>3</v>
      </c>
    </row>
    <row r="98" spans="1:12" x14ac:dyDescent="0.35">
      <c r="A98">
        <v>2003</v>
      </c>
      <c r="B98">
        <v>923</v>
      </c>
      <c r="C98">
        <v>4</v>
      </c>
    </row>
    <row r="99" spans="1:12" x14ac:dyDescent="0.35">
      <c r="A99">
        <v>2004</v>
      </c>
      <c r="B99">
        <v>1005</v>
      </c>
      <c r="C99">
        <v>5</v>
      </c>
    </row>
    <row r="100" spans="1:12" x14ac:dyDescent="0.35">
      <c r="A100">
        <v>2005</v>
      </c>
      <c r="B100">
        <v>1103</v>
      </c>
      <c r="C100">
        <v>6</v>
      </c>
    </row>
    <row r="101" spans="1:12" x14ac:dyDescent="0.35">
      <c r="A101">
        <v>2006</v>
      </c>
      <c r="B101">
        <v>1222</v>
      </c>
      <c r="C101">
        <v>7</v>
      </c>
      <c r="D101">
        <f>(B100+B99+B98+B97+B96+B95)/6</f>
        <v>919</v>
      </c>
      <c r="E101">
        <f>B101-D101</f>
        <v>303</v>
      </c>
      <c r="J101">
        <f>E101^2</f>
        <v>91809</v>
      </c>
      <c r="K101">
        <f>ABS(E101)</f>
        <v>303</v>
      </c>
      <c r="L101">
        <f>K101/B101</f>
        <v>0.24795417348608839</v>
      </c>
    </row>
    <row r="102" spans="1:12" x14ac:dyDescent="0.35">
      <c r="A102">
        <v>2007</v>
      </c>
      <c r="B102">
        <v>1360</v>
      </c>
      <c r="C102">
        <v>8</v>
      </c>
      <c r="D102">
        <f t="shared" ref="D102:D106" si="32">(B101+B100+B99+B98+B97+B96)/6</f>
        <v>989.16666666666663</v>
      </c>
      <c r="E102">
        <f>B102-D102</f>
        <v>370.83333333333337</v>
      </c>
      <c r="J102">
        <f t="shared" ref="J102:J106" si="33">E102^2</f>
        <v>137517.36111111115</v>
      </c>
      <c r="K102">
        <f t="shared" ref="K102:K105" si="34">ABS(E102)</f>
        <v>370.83333333333337</v>
      </c>
      <c r="L102">
        <f t="shared" ref="L102:L105" si="35">K102/B102</f>
        <v>0.27267156862745101</v>
      </c>
    </row>
    <row r="103" spans="1:12" x14ac:dyDescent="0.35">
      <c r="A103">
        <v>2008</v>
      </c>
      <c r="B103">
        <v>1521</v>
      </c>
      <c r="C103">
        <v>9</v>
      </c>
      <c r="D103">
        <f t="shared" si="32"/>
        <v>1079.1666666666667</v>
      </c>
      <c r="E103">
        <f>B103-D103</f>
        <v>441.83333333333326</v>
      </c>
      <c r="J103">
        <f t="shared" si="33"/>
        <v>195216.69444444438</v>
      </c>
      <c r="K103">
        <f t="shared" si="34"/>
        <v>441.83333333333326</v>
      </c>
      <c r="L103">
        <f t="shared" si="35"/>
        <v>0.2904887135656366</v>
      </c>
    </row>
    <row r="104" spans="1:12" x14ac:dyDescent="0.35">
      <c r="A104">
        <v>2009</v>
      </c>
      <c r="B104">
        <v>1702</v>
      </c>
      <c r="C104">
        <v>10</v>
      </c>
      <c r="D104">
        <f t="shared" si="32"/>
        <v>1189</v>
      </c>
      <c r="E104">
        <f>B104-D104</f>
        <v>513</v>
      </c>
      <c r="J104">
        <f t="shared" si="33"/>
        <v>263169</v>
      </c>
      <c r="K104">
        <f t="shared" si="34"/>
        <v>513</v>
      </c>
      <c r="L104">
        <f t="shared" si="35"/>
        <v>0.30141010575793187</v>
      </c>
    </row>
    <row r="105" spans="1:12" x14ac:dyDescent="0.35">
      <c r="A105">
        <v>2010</v>
      </c>
      <c r="B105">
        <v>1900</v>
      </c>
      <c r="C105">
        <v>11</v>
      </c>
      <c r="D105">
        <f t="shared" si="32"/>
        <v>1318.8333333333333</v>
      </c>
      <c r="E105">
        <f>B105-D105</f>
        <v>581.16666666666674</v>
      </c>
      <c r="J105">
        <f t="shared" si="33"/>
        <v>337754.69444444455</v>
      </c>
      <c r="K105">
        <f t="shared" si="34"/>
        <v>581.16666666666674</v>
      </c>
      <c r="L105">
        <f t="shared" si="35"/>
        <v>0.30587719298245619</v>
      </c>
    </row>
    <row r="106" spans="1:12" x14ac:dyDescent="0.35">
      <c r="A106">
        <v>2011</v>
      </c>
      <c r="C106">
        <v>12</v>
      </c>
      <c r="D106">
        <f t="shared" si="32"/>
        <v>1468</v>
      </c>
      <c r="F106">
        <f>(D106+D105+D104+D103+D102+D101)/6</f>
        <v>1160.5277777777778</v>
      </c>
      <c r="G106">
        <f>2*D106-F106</f>
        <v>1775.4722222222222</v>
      </c>
      <c r="H106">
        <f>2/5*(D106-F106)</f>
        <v>122.98888888888888</v>
      </c>
      <c r="I106">
        <f>G106+(H106*1)</f>
        <v>1898.461111111111</v>
      </c>
      <c r="L106">
        <f>SUM(L101:L105)</f>
        <v>1.4184017544195642</v>
      </c>
    </row>
    <row r="107" spans="1:12" x14ac:dyDescent="0.35">
      <c r="K107" s="6" t="s">
        <v>31</v>
      </c>
      <c r="L107" s="6">
        <f>L106*100/11</f>
        <v>12.894561403814219</v>
      </c>
    </row>
    <row r="124" spans="4:8" ht="17" x14ac:dyDescent="0.4">
      <c r="D124" s="18"/>
    </row>
    <row r="125" spans="4:8" x14ac:dyDescent="0.35">
      <c r="D125" s="14"/>
      <c r="E125" s="14"/>
      <c r="F125" s="14"/>
      <c r="G125" s="14"/>
      <c r="H125" s="1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3"/>
  <sheetViews>
    <sheetView workbookViewId="0">
      <selection activeCell="O3" sqref="O3"/>
    </sheetView>
  </sheetViews>
  <sheetFormatPr defaultRowHeight="14.5" x14ac:dyDescent="0.35"/>
  <cols>
    <col min="1" max="1" width="16.6328125" customWidth="1"/>
    <col min="2" max="2" width="15.1796875" customWidth="1"/>
    <col min="9" max="9" width="13.54296875" customWidth="1"/>
    <col min="15" max="15" width="16.1796875" customWidth="1"/>
  </cols>
  <sheetData>
    <row r="1" spans="1:15" x14ac:dyDescent="0.35">
      <c r="A1" s="1" t="s">
        <v>0</v>
      </c>
      <c r="B1" s="1" t="s">
        <v>1</v>
      </c>
      <c r="C1" s="1" t="s">
        <v>14</v>
      </c>
      <c r="D1" s="2" t="s">
        <v>15</v>
      </c>
      <c r="E1" s="2" t="s">
        <v>16</v>
      </c>
      <c r="F1" s="2" t="s">
        <v>17</v>
      </c>
      <c r="G1" s="2" t="s">
        <v>20</v>
      </c>
      <c r="H1" s="2">
        <v>2</v>
      </c>
      <c r="I1" s="2" t="s">
        <v>27</v>
      </c>
      <c r="J1" s="3" t="s">
        <v>21</v>
      </c>
      <c r="K1" s="3" t="s">
        <v>30</v>
      </c>
      <c r="L1" s="3" t="s">
        <v>29</v>
      </c>
      <c r="M1" t="s">
        <v>24</v>
      </c>
      <c r="N1" t="s">
        <v>25</v>
      </c>
      <c r="O1" s="5" t="s">
        <v>31</v>
      </c>
    </row>
    <row r="2" spans="1:15" x14ac:dyDescent="0.35">
      <c r="A2" t="s">
        <v>2</v>
      </c>
      <c r="B2">
        <v>229</v>
      </c>
      <c r="C2">
        <v>-6</v>
      </c>
      <c r="D2">
        <f>C2^2</f>
        <v>36</v>
      </c>
      <c r="E2">
        <f>C2*B2</f>
        <v>-1374</v>
      </c>
      <c r="F2">
        <f>B$17+B$18*C2</f>
        <v>228.9</v>
      </c>
      <c r="G2">
        <f>B2-F2</f>
        <v>9.9999999999994316E-2</v>
      </c>
      <c r="H2">
        <f>G2^2</f>
        <v>9.999999999998864E-3</v>
      </c>
      <c r="I2">
        <f>G2</f>
        <v>9.9999999999994316E-2</v>
      </c>
      <c r="J2">
        <f>ABS(G2)</f>
        <v>9.9999999999994316E-2</v>
      </c>
      <c r="K2">
        <f>J2</f>
        <v>9.9999999999994316E-2</v>
      </c>
      <c r="L2">
        <v>1</v>
      </c>
      <c r="M2">
        <f>K2/L2</f>
        <v>9.9999999999994316E-2</v>
      </c>
      <c r="N2" s="4">
        <f>I2/M2</f>
        <v>1</v>
      </c>
      <c r="O2">
        <f>J2/B2*(100/12)</f>
        <v>3.6390101892283234E-3</v>
      </c>
    </row>
    <row r="3" spans="1:15" x14ac:dyDescent="0.35">
      <c r="A3" t="s">
        <v>3</v>
      </c>
      <c r="B3">
        <v>227</v>
      </c>
      <c r="C3">
        <v>-5</v>
      </c>
      <c r="D3">
        <f t="shared" ref="D3:D13" si="0">C3^2</f>
        <v>25</v>
      </c>
      <c r="E3">
        <f t="shared" ref="E3:E13" si="1">C3*B3</f>
        <v>-1135</v>
      </c>
      <c r="F3">
        <f t="shared" ref="F3:F13" si="2">B$17+B$18*C3</f>
        <v>230.5</v>
      </c>
      <c r="G3">
        <f>B3-F3</f>
        <v>-3.5</v>
      </c>
      <c r="H3">
        <f>G3^2</f>
        <v>12.25</v>
      </c>
      <c r="I3">
        <f>I2+G3</f>
        <v>-3.4000000000000057</v>
      </c>
      <c r="J3">
        <f t="shared" ref="J3:J12" si="3">ABS(G3)</f>
        <v>3.5</v>
      </c>
      <c r="K3">
        <f>K2+J3</f>
        <v>3.5999999999999943</v>
      </c>
      <c r="L3">
        <v>2</v>
      </c>
      <c r="M3">
        <f>K3/L3</f>
        <v>1.7999999999999972</v>
      </c>
      <c r="N3" s="4">
        <f>I3/M3</f>
        <v>-1.8888888888888951</v>
      </c>
      <c r="O3">
        <f>J3/B3*(100/12)</f>
        <v>0.12848751835535976</v>
      </c>
    </row>
    <row r="4" spans="1:15" x14ac:dyDescent="0.35">
      <c r="A4" t="s">
        <v>4</v>
      </c>
      <c r="B4">
        <v>230</v>
      </c>
      <c r="C4">
        <v>-4</v>
      </c>
      <c r="D4">
        <f t="shared" si="0"/>
        <v>16</v>
      </c>
      <c r="E4">
        <f t="shared" si="1"/>
        <v>-920</v>
      </c>
      <c r="F4">
        <f t="shared" si="2"/>
        <v>232.1</v>
      </c>
      <c r="G4">
        <f t="shared" ref="G3:G13" si="4">B4-F4</f>
        <v>-2.0999999999999943</v>
      </c>
      <c r="H4">
        <f t="shared" ref="H4:H13" si="5">G4^2</f>
        <v>4.4099999999999762</v>
      </c>
      <c r="I4">
        <f t="shared" ref="I4:I13" si="6">I3+G4</f>
        <v>-5.5</v>
      </c>
      <c r="J4">
        <f t="shared" si="3"/>
        <v>2.0999999999999943</v>
      </c>
      <c r="K4">
        <f>K3+J4</f>
        <v>5.6999999999999886</v>
      </c>
      <c r="L4">
        <v>3</v>
      </c>
      <c r="M4">
        <f>K4/L4</f>
        <v>1.8999999999999961</v>
      </c>
      <c r="N4" s="4">
        <f t="shared" ref="N4:N13" si="7">I4/M4</f>
        <v>-2.894736842105269</v>
      </c>
      <c r="O4">
        <f>J4/B4*(100/12)</f>
        <v>7.6086956521738927E-2</v>
      </c>
    </row>
    <row r="5" spans="1:15" x14ac:dyDescent="0.35">
      <c r="A5" t="s">
        <v>5</v>
      </c>
      <c r="B5">
        <v>235</v>
      </c>
      <c r="C5">
        <v>-3</v>
      </c>
      <c r="D5">
        <f t="shared" si="0"/>
        <v>9</v>
      </c>
      <c r="E5">
        <f t="shared" si="1"/>
        <v>-705</v>
      </c>
      <c r="F5">
        <f t="shared" si="2"/>
        <v>233.7</v>
      </c>
      <c r="G5">
        <f t="shared" si="4"/>
        <v>1.3000000000000114</v>
      </c>
      <c r="H5">
        <f t="shared" si="5"/>
        <v>1.6900000000000295</v>
      </c>
      <c r="I5">
        <f t="shared" si="6"/>
        <v>-4.1999999999999886</v>
      </c>
      <c r="J5">
        <f t="shared" si="3"/>
        <v>1.3000000000000114</v>
      </c>
      <c r="K5">
        <f>K4+J5</f>
        <v>7</v>
      </c>
      <c r="L5">
        <v>4</v>
      </c>
      <c r="M5">
        <f>K5/L5</f>
        <v>1.75</v>
      </c>
      <c r="N5" s="4">
        <f>I5/M5</f>
        <v>-2.3999999999999937</v>
      </c>
      <c r="O5">
        <f t="shared" ref="O4:O13" si="8">J5/B5*(100/12)</f>
        <v>4.6099290780142251E-2</v>
      </c>
    </row>
    <row r="6" spans="1:15" x14ac:dyDescent="0.35">
      <c r="A6" t="s">
        <v>6</v>
      </c>
      <c r="B6">
        <v>235</v>
      </c>
      <c r="C6">
        <v>-2</v>
      </c>
      <c r="D6">
        <f t="shared" si="0"/>
        <v>4</v>
      </c>
      <c r="E6">
        <f t="shared" si="1"/>
        <v>-470</v>
      </c>
      <c r="F6">
        <f t="shared" si="2"/>
        <v>235.3</v>
      </c>
      <c r="G6">
        <f t="shared" si="4"/>
        <v>-0.30000000000001137</v>
      </c>
      <c r="H6">
        <f t="shared" si="5"/>
        <v>9.0000000000006825E-2</v>
      </c>
      <c r="I6">
        <f t="shared" si="6"/>
        <v>-4.5</v>
      </c>
      <c r="J6">
        <f t="shared" si="3"/>
        <v>0.30000000000001137</v>
      </c>
      <c r="K6">
        <f t="shared" ref="K6:K13" si="9">K5+J6</f>
        <v>7.3000000000000114</v>
      </c>
      <c r="L6">
        <v>5</v>
      </c>
      <c r="M6">
        <f t="shared" ref="M6:M13" si="10">K6/L6</f>
        <v>1.4600000000000022</v>
      </c>
      <c r="N6" s="4">
        <f t="shared" si="7"/>
        <v>-3.0821917808219133</v>
      </c>
      <c r="O6">
        <f t="shared" si="8"/>
        <v>1.0638297872340829E-2</v>
      </c>
    </row>
    <row r="7" spans="1:15" x14ac:dyDescent="0.35">
      <c r="A7" t="s">
        <v>7</v>
      </c>
      <c r="B7">
        <v>240</v>
      </c>
      <c r="C7">
        <v>-1</v>
      </c>
      <c r="D7">
        <f t="shared" si="0"/>
        <v>1</v>
      </c>
      <c r="E7">
        <f t="shared" si="1"/>
        <v>-240</v>
      </c>
      <c r="F7">
        <f t="shared" si="2"/>
        <v>236.9</v>
      </c>
      <c r="G7">
        <f t="shared" si="4"/>
        <v>3.0999999999999943</v>
      </c>
      <c r="H7">
        <f t="shared" si="5"/>
        <v>9.6099999999999639</v>
      </c>
      <c r="I7">
        <f t="shared" si="6"/>
        <v>-1.4000000000000057</v>
      </c>
      <c r="J7">
        <f>ABS(G7)</f>
        <v>3.0999999999999943</v>
      </c>
      <c r="K7">
        <f t="shared" si="9"/>
        <v>10.400000000000006</v>
      </c>
      <c r="L7">
        <v>6</v>
      </c>
      <c r="M7">
        <f t="shared" si="10"/>
        <v>1.7333333333333343</v>
      </c>
      <c r="N7" s="4">
        <f t="shared" si="7"/>
        <v>-0.80769230769231048</v>
      </c>
      <c r="O7">
        <f t="shared" si="8"/>
        <v>0.10763888888888869</v>
      </c>
    </row>
    <row r="8" spans="1:15" x14ac:dyDescent="0.35">
      <c r="A8" t="s">
        <v>8</v>
      </c>
      <c r="B8">
        <v>245</v>
      </c>
      <c r="C8">
        <v>1</v>
      </c>
      <c r="D8">
        <f t="shared" si="0"/>
        <v>1</v>
      </c>
      <c r="E8">
        <f t="shared" si="1"/>
        <v>245</v>
      </c>
      <c r="F8">
        <f t="shared" si="2"/>
        <v>240.1</v>
      </c>
      <c r="G8">
        <f t="shared" si="4"/>
        <v>4.9000000000000057</v>
      </c>
      <c r="H8">
        <f t="shared" si="5"/>
        <v>24.010000000000055</v>
      </c>
      <c r="I8">
        <f t="shared" si="6"/>
        <v>3.5</v>
      </c>
      <c r="J8">
        <f t="shared" si="3"/>
        <v>4.9000000000000057</v>
      </c>
      <c r="K8">
        <f t="shared" si="9"/>
        <v>15.300000000000011</v>
      </c>
      <c r="L8">
        <v>7</v>
      </c>
      <c r="M8">
        <f t="shared" si="10"/>
        <v>2.1857142857142873</v>
      </c>
      <c r="N8" s="4">
        <f t="shared" si="7"/>
        <v>1.6013071895424824</v>
      </c>
      <c r="O8">
        <f t="shared" si="8"/>
        <v>0.16666666666666688</v>
      </c>
    </row>
    <row r="9" spans="1:15" x14ac:dyDescent="0.35">
      <c r="A9" t="s">
        <v>9</v>
      </c>
      <c r="B9">
        <v>240</v>
      </c>
      <c r="C9">
        <v>2</v>
      </c>
      <c r="D9">
        <f t="shared" si="0"/>
        <v>4</v>
      </c>
      <c r="E9">
        <f t="shared" si="1"/>
        <v>480</v>
      </c>
      <c r="F9">
        <f t="shared" si="2"/>
        <v>241.7</v>
      </c>
      <c r="G9">
        <f t="shared" si="4"/>
        <v>-1.6999999999999886</v>
      </c>
      <c r="H9">
        <f t="shared" si="5"/>
        <v>2.8899999999999615</v>
      </c>
      <c r="I9">
        <f t="shared" si="6"/>
        <v>1.8000000000000114</v>
      </c>
      <c r="J9">
        <f t="shared" si="3"/>
        <v>1.6999999999999886</v>
      </c>
      <c r="K9">
        <f t="shared" si="9"/>
        <v>17</v>
      </c>
      <c r="L9">
        <v>8</v>
      </c>
      <c r="M9">
        <f t="shared" si="10"/>
        <v>2.125</v>
      </c>
      <c r="N9" s="4">
        <f t="shared" si="7"/>
        <v>0.84705882352941708</v>
      </c>
      <c r="O9">
        <f t="shared" si="8"/>
        <v>5.9027777777777388E-2</v>
      </c>
    </row>
    <row r="10" spans="1:15" x14ac:dyDescent="0.35">
      <c r="A10" t="s">
        <v>10</v>
      </c>
      <c r="B10">
        <v>245</v>
      </c>
      <c r="C10">
        <v>3</v>
      </c>
      <c r="D10">
        <f t="shared" si="0"/>
        <v>9</v>
      </c>
      <c r="E10">
        <f t="shared" si="1"/>
        <v>735</v>
      </c>
      <c r="F10">
        <f t="shared" si="2"/>
        <v>243.3</v>
      </c>
      <c r="G10">
        <f t="shared" si="4"/>
        <v>1.6999999999999886</v>
      </c>
      <c r="H10">
        <f t="shared" si="5"/>
        <v>2.8899999999999615</v>
      </c>
      <c r="I10">
        <f t="shared" si="6"/>
        <v>3.5</v>
      </c>
      <c r="J10">
        <f t="shared" si="3"/>
        <v>1.6999999999999886</v>
      </c>
      <c r="K10">
        <f t="shared" si="9"/>
        <v>18.699999999999989</v>
      </c>
      <c r="L10">
        <v>9</v>
      </c>
      <c r="M10">
        <f t="shared" si="10"/>
        <v>2.0777777777777766</v>
      </c>
      <c r="N10" s="4">
        <f t="shared" si="7"/>
        <v>1.6844919786096266</v>
      </c>
      <c r="O10">
        <f t="shared" si="8"/>
        <v>5.78231292517003E-2</v>
      </c>
    </row>
    <row r="11" spans="1:15" x14ac:dyDescent="0.35">
      <c r="A11" t="s">
        <v>11</v>
      </c>
      <c r="B11">
        <v>247</v>
      </c>
      <c r="C11">
        <v>4</v>
      </c>
      <c r="D11">
        <f t="shared" si="0"/>
        <v>16</v>
      </c>
      <c r="E11">
        <f t="shared" si="1"/>
        <v>988</v>
      </c>
      <c r="F11">
        <f t="shared" si="2"/>
        <v>244.9</v>
      </c>
      <c r="G11">
        <f t="shared" si="4"/>
        <v>2.0999999999999943</v>
      </c>
      <c r="H11">
        <f t="shared" si="5"/>
        <v>4.4099999999999762</v>
      </c>
      <c r="I11">
        <f t="shared" si="6"/>
        <v>5.5999999999999943</v>
      </c>
      <c r="J11">
        <f t="shared" si="3"/>
        <v>2.0999999999999943</v>
      </c>
      <c r="K11">
        <f t="shared" si="9"/>
        <v>20.799999999999983</v>
      </c>
      <c r="L11">
        <v>10</v>
      </c>
      <c r="M11">
        <f t="shared" si="10"/>
        <v>2.0799999999999983</v>
      </c>
      <c r="N11" s="4">
        <f t="shared" si="7"/>
        <v>2.6923076923076916</v>
      </c>
      <c r="O11">
        <f t="shared" si="8"/>
        <v>7.0850202429149606E-2</v>
      </c>
    </row>
    <row r="12" spans="1:15" x14ac:dyDescent="0.35">
      <c r="A12" t="s">
        <v>12</v>
      </c>
      <c r="B12">
        <v>246</v>
      </c>
      <c r="C12">
        <v>5</v>
      </c>
      <c r="D12">
        <f t="shared" si="0"/>
        <v>25</v>
      </c>
      <c r="E12">
        <f t="shared" si="1"/>
        <v>1230</v>
      </c>
      <c r="F12">
        <f t="shared" si="2"/>
        <v>246.5</v>
      </c>
      <c r="G12">
        <f t="shared" si="4"/>
        <v>-0.5</v>
      </c>
      <c r="H12">
        <f t="shared" si="5"/>
        <v>0.25</v>
      </c>
      <c r="I12">
        <f t="shared" si="6"/>
        <v>5.0999999999999943</v>
      </c>
      <c r="J12">
        <f t="shared" si="3"/>
        <v>0.5</v>
      </c>
      <c r="K12">
        <f t="shared" si="9"/>
        <v>21.299999999999983</v>
      </c>
      <c r="L12">
        <v>11</v>
      </c>
      <c r="M12">
        <f t="shared" si="10"/>
        <v>1.9363636363636347</v>
      </c>
      <c r="N12" s="4">
        <f t="shared" si="7"/>
        <v>2.6338028169014076</v>
      </c>
      <c r="O12">
        <f t="shared" si="8"/>
        <v>1.6937669376693769E-2</v>
      </c>
    </row>
    <row r="13" spans="1:15" x14ac:dyDescent="0.35">
      <c r="A13" t="s">
        <v>13</v>
      </c>
      <c r="B13">
        <v>243</v>
      </c>
      <c r="C13">
        <v>6</v>
      </c>
      <c r="D13">
        <f t="shared" si="0"/>
        <v>36</v>
      </c>
      <c r="E13">
        <f t="shared" si="1"/>
        <v>1458</v>
      </c>
      <c r="F13">
        <f t="shared" si="2"/>
        <v>248.1</v>
      </c>
      <c r="G13">
        <f t="shared" si="4"/>
        <v>-5.0999999999999943</v>
      </c>
      <c r="H13">
        <f t="shared" si="5"/>
        <v>26.009999999999941</v>
      </c>
      <c r="I13">
        <f t="shared" si="6"/>
        <v>0</v>
      </c>
      <c r="J13">
        <f>ABS(G13)</f>
        <v>5.0999999999999943</v>
      </c>
      <c r="K13">
        <f t="shared" si="9"/>
        <v>26.399999999999977</v>
      </c>
      <c r="L13">
        <v>12</v>
      </c>
      <c r="M13">
        <f t="shared" si="10"/>
        <v>2.199999999999998</v>
      </c>
      <c r="N13" s="4">
        <f t="shared" si="7"/>
        <v>0</v>
      </c>
      <c r="O13">
        <f t="shared" si="8"/>
        <v>0.1748971193415636</v>
      </c>
    </row>
    <row r="14" spans="1:15" x14ac:dyDescent="0.35">
      <c r="A14">
        <v>12</v>
      </c>
      <c r="B14">
        <f t="shared" ref="B14:H14" si="11">SUM(B2:B13)</f>
        <v>2862</v>
      </c>
      <c r="C14">
        <f t="shared" si="11"/>
        <v>0</v>
      </c>
      <c r="D14">
        <f t="shared" si="11"/>
        <v>182</v>
      </c>
      <c r="E14">
        <f t="shared" si="11"/>
        <v>292</v>
      </c>
      <c r="F14">
        <f t="shared" si="11"/>
        <v>2862</v>
      </c>
      <c r="G14">
        <f t="shared" si="11"/>
        <v>0</v>
      </c>
      <c r="H14">
        <f t="shared" si="11"/>
        <v>88.519999999999868</v>
      </c>
      <c r="O14">
        <f>SUM(O2:O13)</f>
        <v>0.91879252745125028</v>
      </c>
    </row>
    <row r="17" spans="1:15" x14ac:dyDescent="0.35">
      <c r="A17" t="s">
        <v>18</v>
      </c>
      <c r="B17">
        <f>B14/A14</f>
        <v>238.5</v>
      </c>
    </row>
    <row r="18" spans="1:15" x14ac:dyDescent="0.35">
      <c r="A18" t="s">
        <v>19</v>
      </c>
      <c r="B18">
        <v>1.6</v>
      </c>
    </row>
    <row r="20" spans="1:15" x14ac:dyDescent="0.35">
      <c r="A20" t="s">
        <v>22</v>
      </c>
      <c r="B20">
        <f>H14/A14</f>
        <v>7.3766666666666554</v>
      </c>
    </row>
    <row r="21" spans="1:15" x14ac:dyDescent="0.35">
      <c r="A21" t="s">
        <v>23</v>
      </c>
      <c r="B21">
        <f>SQRT(B20)</f>
        <v>2.7160019636713546</v>
      </c>
    </row>
    <row r="23" spans="1:15" x14ac:dyDescent="0.35">
      <c r="A23" t="s">
        <v>2</v>
      </c>
      <c r="C23">
        <v>7</v>
      </c>
      <c r="F23">
        <f>B$17+B$18*C23</f>
        <v>249.7</v>
      </c>
    </row>
    <row r="24" spans="1:15" x14ac:dyDescent="0.35">
      <c r="A24" t="s">
        <v>3</v>
      </c>
      <c r="C24">
        <v>8</v>
      </c>
      <c r="F24">
        <f t="shared" ref="F24:F28" si="12">B$17+B$18*C24</f>
        <v>251.3</v>
      </c>
    </row>
    <row r="25" spans="1:15" x14ac:dyDescent="0.35">
      <c r="A25" t="s">
        <v>4</v>
      </c>
      <c r="C25">
        <v>9</v>
      </c>
      <c r="F25">
        <f t="shared" si="12"/>
        <v>252.9</v>
      </c>
    </row>
    <row r="26" spans="1:15" x14ac:dyDescent="0.35">
      <c r="A26" t="s">
        <v>5</v>
      </c>
      <c r="C26">
        <v>10</v>
      </c>
      <c r="F26">
        <f t="shared" si="12"/>
        <v>254.5</v>
      </c>
    </row>
    <row r="27" spans="1:15" x14ac:dyDescent="0.35">
      <c r="A27" t="s">
        <v>6</v>
      </c>
      <c r="C27">
        <v>11</v>
      </c>
      <c r="F27">
        <f t="shared" si="12"/>
        <v>256.10000000000002</v>
      </c>
    </row>
    <row r="28" spans="1:15" x14ac:dyDescent="0.35">
      <c r="A28" t="s">
        <v>7</v>
      </c>
      <c r="C28">
        <v>12</v>
      </c>
      <c r="F28">
        <f t="shared" si="12"/>
        <v>257.7</v>
      </c>
    </row>
    <row r="30" spans="1:15" x14ac:dyDescent="0.35">
      <c r="C30" t="s">
        <v>14</v>
      </c>
      <c r="D30" t="s">
        <v>15</v>
      </c>
      <c r="E30" t="s">
        <v>16</v>
      </c>
      <c r="F30" t="s">
        <v>17</v>
      </c>
      <c r="G30" t="s">
        <v>20</v>
      </c>
      <c r="H30" t="s">
        <v>26</v>
      </c>
      <c r="I30" t="s">
        <v>27</v>
      </c>
      <c r="J30" t="s">
        <v>21</v>
      </c>
      <c r="K30" t="s">
        <v>28</v>
      </c>
      <c r="L30" t="s">
        <v>29</v>
      </c>
      <c r="M30" t="s">
        <v>24</v>
      </c>
      <c r="N30" t="s">
        <v>25</v>
      </c>
      <c r="O30" t="s">
        <v>31</v>
      </c>
    </row>
    <row r="31" spans="1:15" x14ac:dyDescent="0.35">
      <c r="A31" t="s">
        <v>2</v>
      </c>
      <c r="B31">
        <v>229</v>
      </c>
      <c r="C31">
        <v>0</v>
      </c>
      <c r="D31">
        <f>C31^2</f>
        <v>0</v>
      </c>
      <c r="E31">
        <f>C31*B31</f>
        <v>0</v>
      </c>
      <c r="F31">
        <f>C$45+C$46*C31</f>
        <v>228.6</v>
      </c>
      <c r="G31">
        <f>B31-F31</f>
        <v>0.40000000000000568</v>
      </c>
      <c r="H31">
        <f>G31^2</f>
        <v>0.16000000000000456</v>
      </c>
      <c r="I31">
        <f>G31</f>
        <v>0.40000000000000568</v>
      </c>
      <c r="J31">
        <f>ABS(G31)</f>
        <v>0.40000000000000568</v>
      </c>
      <c r="K31">
        <f>J31</f>
        <v>0.40000000000000568</v>
      </c>
      <c r="L31">
        <v>1</v>
      </c>
      <c r="M31">
        <f>K31/L31</f>
        <v>0.40000000000000568</v>
      </c>
      <c r="N31" s="4">
        <f>I31/M31</f>
        <v>1</v>
      </c>
      <c r="O31">
        <f>J31/B31*(100/12)</f>
        <v>1.4556040756914327E-2</v>
      </c>
    </row>
    <row r="32" spans="1:15" x14ac:dyDescent="0.35">
      <c r="A32" t="s">
        <v>3</v>
      </c>
      <c r="B32">
        <v>227</v>
      </c>
      <c r="C32">
        <v>1</v>
      </c>
      <c r="D32">
        <f t="shared" ref="D32:D42" si="13">C32^2</f>
        <v>1</v>
      </c>
      <c r="E32">
        <f t="shared" ref="E32:E42" si="14">C32*B32</f>
        <v>227</v>
      </c>
      <c r="F32">
        <f t="shared" ref="F32:F42" si="15">C$45+C$46*C32</f>
        <v>230.4</v>
      </c>
      <c r="G32">
        <f t="shared" ref="G32:G42" si="16">B32-F32</f>
        <v>-3.4000000000000057</v>
      </c>
      <c r="H32">
        <f t="shared" ref="H32:H42" si="17">G32^2</f>
        <v>11.560000000000038</v>
      </c>
      <c r="I32">
        <f>I31+G32</f>
        <v>-3</v>
      </c>
      <c r="J32">
        <f t="shared" ref="J32:J42" si="18">ABS(G32)</f>
        <v>3.4000000000000057</v>
      </c>
      <c r="K32">
        <f>K31+J32</f>
        <v>3.8000000000000114</v>
      </c>
      <c r="L32">
        <v>2</v>
      </c>
      <c r="M32">
        <f t="shared" ref="M32:M42" si="19">K32/L32</f>
        <v>1.9000000000000057</v>
      </c>
      <c r="N32" s="4">
        <f t="shared" ref="N32:N42" si="20">I32/M32</f>
        <v>-1.578947368421048</v>
      </c>
      <c r="O32">
        <f t="shared" ref="O32:O42" si="21">J32/B32*(100/12)</f>
        <v>0.12481644640234971</v>
      </c>
    </row>
    <row r="33" spans="1:15" x14ac:dyDescent="0.35">
      <c r="A33" t="s">
        <v>4</v>
      </c>
      <c r="B33">
        <v>230</v>
      </c>
      <c r="C33">
        <v>2</v>
      </c>
      <c r="D33">
        <f t="shared" si="13"/>
        <v>4</v>
      </c>
      <c r="E33">
        <f t="shared" si="14"/>
        <v>460</v>
      </c>
      <c r="F33">
        <f t="shared" si="15"/>
        <v>232.2</v>
      </c>
      <c r="G33">
        <f t="shared" si="16"/>
        <v>-2.1999999999999886</v>
      </c>
      <c r="H33">
        <f t="shared" si="17"/>
        <v>4.8399999999999501</v>
      </c>
      <c r="I33">
        <f t="shared" ref="I33:I41" si="22">I32+G33</f>
        <v>-5.1999999999999886</v>
      </c>
      <c r="J33">
        <f t="shared" si="18"/>
        <v>2.1999999999999886</v>
      </c>
      <c r="K33">
        <f t="shared" ref="K33:K42" si="23">K32+J33</f>
        <v>6</v>
      </c>
      <c r="L33">
        <v>3</v>
      </c>
      <c r="M33">
        <f t="shared" si="19"/>
        <v>2</v>
      </c>
      <c r="N33" s="4">
        <f t="shared" si="20"/>
        <v>-2.5999999999999943</v>
      </c>
      <c r="O33">
        <f t="shared" si="21"/>
        <v>7.9710144927535823E-2</v>
      </c>
    </row>
    <row r="34" spans="1:15" x14ac:dyDescent="0.35">
      <c r="A34" t="s">
        <v>5</v>
      </c>
      <c r="B34">
        <v>235</v>
      </c>
      <c r="C34">
        <v>3</v>
      </c>
      <c r="D34">
        <f t="shared" si="13"/>
        <v>9</v>
      </c>
      <c r="E34">
        <f t="shared" si="14"/>
        <v>705</v>
      </c>
      <c r="F34">
        <f t="shared" si="15"/>
        <v>234</v>
      </c>
      <c r="G34">
        <f t="shared" si="16"/>
        <v>1</v>
      </c>
      <c r="H34">
        <f t="shared" si="17"/>
        <v>1</v>
      </c>
      <c r="I34">
        <f t="shared" si="22"/>
        <v>-4.1999999999999886</v>
      </c>
      <c r="J34">
        <f t="shared" si="18"/>
        <v>1</v>
      </c>
      <c r="K34">
        <f t="shared" si="23"/>
        <v>7</v>
      </c>
      <c r="L34">
        <v>4</v>
      </c>
      <c r="M34">
        <f t="shared" si="19"/>
        <v>1.75</v>
      </c>
      <c r="N34" s="4">
        <f t="shared" si="20"/>
        <v>-2.3999999999999937</v>
      </c>
      <c r="O34">
        <f t="shared" si="21"/>
        <v>3.5460992907801421E-2</v>
      </c>
    </row>
    <row r="35" spans="1:15" x14ac:dyDescent="0.35">
      <c r="A35" t="s">
        <v>6</v>
      </c>
      <c r="B35">
        <v>235</v>
      </c>
      <c r="C35">
        <v>4</v>
      </c>
      <c r="D35">
        <f t="shared" si="13"/>
        <v>16</v>
      </c>
      <c r="E35">
        <f t="shared" si="14"/>
        <v>940</v>
      </c>
      <c r="F35">
        <f t="shared" si="15"/>
        <v>235.79999999999998</v>
      </c>
      <c r="G35">
        <f t="shared" si="16"/>
        <v>-0.79999999999998295</v>
      </c>
      <c r="H35">
        <f t="shared" si="17"/>
        <v>0.6399999999999727</v>
      </c>
      <c r="I35">
        <f t="shared" si="22"/>
        <v>-4.9999999999999716</v>
      </c>
      <c r="J35">
        <f t="shared" si="18"/>
        <v>0.79999999999998295</v>
      </c>
      <c r="K35">
        <f t="shared" si="23"/>
        <v>7.7999999999999829</v>
      </c>
      <c r="L35">
        <v>5</v>
      </c>
      <c r="M35">
        <f t="shared" si="19"/>
        <v>1.5599999999999965</v>
      </c>
      <c r="N35" s="4">
        <f t="shared" si="20"/>
        <v>-3.2051282051281942</v>
      </c>
      <c r="O35">
        <f t="shared" si="21"/>
        <v>2.8368794326240534E-2</v>
      </c>
    </row>
    <row r="36" spans="1:15" x14ac:dyDescent="0.35">
      <c r="A36" t="s">
        <v>7</v>
      </c>
      <c r="B36">
        <v>240</v>
      </c>
      <c r="C36">
        <v>5</v>
      </c>
      <c r="D36">
        <f t="shared" si="13"/>
        <v>25</v>
      </c>
      <c r="E36">
        <f t="shared" si="14"/>
        <v>1200</v>
      </c>
      <c r="F36">
        <f t="shared" si="15"/>
        <v>237.6</v>
      </c>
      <c r="G36">
        <f t="shared" si="16"/>
        <v>2.4000000000000057</v>
      </c>
      <c r="H36">
        <f t="shared" si="17"/>
        <v>5.7600000000000273</v>
      </c>
      <c r="I36">
        <f t="shared" si="22"/>
        <v>-2.5999999999999659</v>
      </c>
      <c r="J36">
        <f t="shared" si="18"/>
        <v>2.4000000000000057</v>
      </c>
      <c r="K36">
        <f t="shared" si="23"/>
        <v>10.199999999999989</v>
      </c>
      <c r="L36">
        <v>6</v>
      </c>
      <c r="M36">
        <f t="shared" si="19"/>
        <v>1.6999999999999982</v>
      </c>
      <c r="N36" s="4">
        <f t="shared" si="20"/>
        <v>-1.5294117647058638</v>
      </c>
      <c r="O36">
        <f t="shared" si="21"/>
        <v>8.3333333333333537E-2</v>
      </c>
    </row>
    <row r="37" spans="1:15" x14ac:dyDescent="0.35">
      <c r="A37" t="s">
        <v>8</v>
      </c>
      <c r="B37">
        <v>245</v>
      </c>
      <c r="C37">
        <v>6</v>
      </c>
      <c r="D37">
        <f t="shared" si="13"/>
        <v>36</v>
      </c>
      <c r="E37">
        <f t="shared" si="14"/>
        <v>1470</v>
      </c>
      <c r="F37">
        <f t="shared" si="15"/>
        <v>239.4</v>
      </c>
      <c r="G37">
        <f t="shared" si="16"/>
        <v>5.5999999999999943</v>
      </c>
      <c r="H37">
        <f t="shared" si="17"/>
        <v>31.359999999999935</v>
      </c>
      <c r="I37">
        <f t="shared" si="22"/>
        <v>3.0000000000000284</v>
      </c>
      <c r="J37">
        <f t="shared" si="18"/>
        <v>5.5999999999999943</v>
      </c>
      <c r="K37">
        <f t="shared" si="23"/>
        <v>15.799999999999983</v>
      </c>
      <c r="L37">
        <v>7</v>
      </c>
      <c r="M37">
        <f t="shared" si="19"/>
        <v>2.2571428571428549</v>
      </c>
      <c r="N37" s="4">
        <f t="shared" si="20"/>
        <v>1.3291139240506469</v>
      </c>
      <c r="O37">
        <f t="shared" si="21"/>
        <v>0.1904761904761903</v>
      </c>
    </row>
    <row r="38" spans="1:15" x14ac:dyDescent="0.35">
      <c r="A38" t="s">
        <v>9</v>
      </c>
      <c r="B38">
        <v>240</v>
      </c>
      <c r="C38">
        <v>7</v>
      </c>
      <c r="D38">
        <f t="shared" si="13"/>
        <v>49</v>
      </c>
      <c r="E38">
        <f t="shared" si="14"/>
        <v>1680</v>
      </c>
      <c r="F38">
        <f t="shared" si="15"/>
        <v>241.2</v>
      </c>
      <c r="G38">
        <f t="shared" si="16"/>
        <v>-1.1999999999999886</v>
      </c>
      <c r="H38">
        <f t="shared" si="17"/>
        <v>1.4399999999999726</v>
      </c>
      <c r="I38">
        <f t="shared" si="22"/>
        <v>1.8000000000000398</v>
      </c>
      <c r="J38">
        <f t="shared" si="18"/>
        <v>1.1999999999999886</v>
      </c>
      <c r="K38">
        <f t="shared" si="23"/>
        <v>16.999999999999972</v>
      </c>
      <c r="L38">
        <v>8</v>
      </c>
      <c r="M38">
        <f t="shared" si="19"/>
        <v>2.1249999999999964</v>
      </c>
      <c r="N38" s="4">
        <f t="shared" si="20"/>
        <v>0.84705882352943196</v>
      </c>
      <c r="O38">
        <f t="shared" si="21"/>
        <v>4.1666666666666276E-2</v>
      </c>
    </row>
    <row r="39" spans="1:15" x14ac:dyDescent="0.35">
      <c r="A39" t="s">
        <v>10</v>
      </c>
      <c r="B39">
        <v>245</v>
      </c>
      <c r="C39">
        <v>8</v>
      </c>
      <c r="D39">
        <f t="shared" si="13"/>
        <v>64</v>
      </c>
      <c r="E39">
        <f t="shared" si="14"/>
        <v>1960</v>
      </c>
      <c r="F39">
        <f t="shared" si="15"/>
        <v>243</v>
      </c>
      <c r="G39">
        <f t="shared" si="16"/>
        <v>2</v>
      </c>
      <c r="H39">
        <f t="shared" si="17"/>
        <v>4</v>
      </c>
      <c r="I39">
        <f t="shared" si="22"/>
        <v>3.8000000000000398</v>
      </c>
      <c r="J39">
        <f t="shared" si="18"/>
        <v>2</v>
      </c>
      <c r="K39">
        <f t="shared" si="23"/>
        <v>18.999999999999972</v>
      </c>
      <c r="L39">
        <v>9</v>
      </c>
      <c r="M39">
        <f t="shared" si="19"/>
        <v>2.1111111111111081</v>
      </c>
      <c r="N39" s="4">
        <f t="shared" si="20"/>
        <v>1.8000000000000214</v>
      </c>
      <c r="O39">
        <f t="shared" si="21"/>
        <v>6.8027210884353748E-2</v>
      </c>
    </row>
    <row r="40" spans="1:15" x14ac:dyDescent="0.35">
      <c r="A40" t="s">
        <v>11</v>
      </c>
      <c r="B40">
        <v>247</v>
      </c>
      <c r="C40">
        <v>9</v>
      </c>
      <c r="D40">
        <f t="shared" si="13"/>
        <v>81</v>
      </c>
      <c r="E40">
        <f t="shared" si="14"/>
        <v>2223</v>
      </c>
      <c r="F40">
        <f t="shared" si="15"/>
        <v>244.79999999999998</v>
      </c>
      <c r="G40">
        <f t="shared" si="16"/>
        <v>2.2000000000000171</v>
      </c>
      <c r="H40">
        <f t="shared" si="17"/>
        <v>4.8400000000000754</v>
      </c>
      <c r="I40">
        <f t="shared" si="22"/>
        <v>6.0000000000000568</v>
      </c>
      <c r="J40">
        <f t="shared" si="18"/>
        <v>2.2000000000000171</v>
      </c>
      <c r="K40">
        <f t="shared" si="23"/>
        <v>21.199999999999989</v>
      </c>
      <c r="L40">
        <v>10</v>
      </c>
      <c r="M40">
        <f t="shared" si="19"/>
        <v>2.1199999999999988</v>
      </c>
      <c r="N40" s="4">
        <f t="shared" si="20"/>
        <v>2.8301886792453113</v>
      </c>
      <c r="O40">
        <f t="shared" si="21"/>
        <v>7.4224021592443221E-2</v>
      </c>
    </row>
    <row r="41" spans="1:15" x14ac:dyDescent="0.35">
      <c r="A41" t="s">
        <v>12</v>
      </c>
      <c r="B41">
        <v>246</v>
      </c>
      <c r="C41">
        <v>10</v>
      </c>
      <c r="D41">
        <f t="shared" si="13"/>
        <v>100</v>
      </c>
      <c r="E41">
        <f t="shared" si="14"/>
        <v>2460</v>
      </c>
      <c r="F41">
        <f t="shared" si="15"/>
        <v>246.6</v>
      </c>
      <c r="G41">
        <f t="shared" si="16"/>
        <v>-0.59999999999999432</v>
      </c>
      <c r="H41">
        <f t="shared" si="17"/>
        <v>0.35999999999999316</v>
      </c>
      <c r="I41">
        <f t="shared" si="22"/>
        <v>5.4000000000000625</v>
      </c>
      <c r="J41">
        <f t="shared" si="18"/>
        <v>0.59999999999999432</v>
      </c>
      <c r="K41">
        <f t="shared" si="23"/>
        <v>21.799999999999983</v>
      </c>
      <c r="L41">
        <v>11</v>
      </c>
      <c r="M41">
        <f t="shared" si="19"/>
        <v>1.9818181818181804</v>
      </c>
      <c r="N41" s="4">
        <f t="shared" si="20"/>
        <v>2.7247706422018685</v>
      </c>
      <c r="O41">
        <f t="shared" si="21"/>
        <v>2.0325203252032329E-2</v>
      </c>
    </row>
    <row r="42" spans="1:15" x14ac:dyDescent="0.35">
      <c r="A42" t="s">
        <v>13</v>
      </c>
      <c r="B42">
        <v>243</v>
      </c>
      <c r="C42">
        <v>11</v>
      </c>
      <c r="D42">
        <f t="shared" si="13"/>
        <v>121</v>
      </c>
      <c r="E42">
        <f t="shared" si="14"/>
        <v>2673</v>
      </c>
      <c r="F42">
        <f t="shared" si="15"/>
        <v>248.4</v>
      </c>
      <c r="G42">
        <f t="shared" si="16"/>
        <v>-5.4000000000000057</v>
      </c>
      <c r="H42">
        <f t="shared" si="17"/>
        <v>29.160000000000061</v>
      </c>
      <c r="I42">
        <v>0</v>
      </c>
      <c r="J42">
        <f t="shared" si="18"/>
        <v>5.4000000000000057</v>
      </c>
      <c r="K42">
        <f t="shared" si="23"/>
        <v>27.199999999999989</v>
      </c>
      <c r="L42">
        <v>12</v>
      </c>
      <c r="M42">
        <f t="shared" si="19"/>
        <v>2.2666666666666657</v>
      </c>
      <c r="N42" s="4">
        <f t="shared" si="20"/>
        <v>0</v>
      </c>
      <c r="O42">
        <f t="shared" si="21"/>
        <v>0.18518518518518537</v>
      </c>
    </row>
    <row r="43" spans="1:15" x14ac:dyDescent="0.35">
      <c r="A43">
        <v>12</v>
      </c>
      <c r="B43">
        <f>SUM(B31:B42)</f>
        <v>2862</v>
      </c>
      <c r="C43">
        <f t="shared" ref="C43:H43" si="24">SUM(C31:C42)</f>
        <v>66</v>
      </c>
      <c r="D43">
        <f t="shared" si="24"/>
        <v>506</v>
      </c>
      <c r="E43">
        <f t="shared" si="24"/>
        <v>15998</v>
      </c>
      <c r="F43">
        <f t="shared" si="24"/>
        <v>2862</v>
      </c>
      <c r="G43">
        <f t="shared" si="24"/>
        <v>5.6843418860808015E-14</v>
      </c>
      <c r="H43">
        <f t="shared" si="24"/>
        <v>95.120000000000033</v>
      </c>
      <c r="O43">
        <f>SUM(O31:O42)</f>
        <v>0.94615023071104654</v>
      </c>
    </row>
    <row r="45" spans="1:15" x14ac:dyDescent="0.35">
      <c r="A45" t="s">
        <v>18</v>
      </c>
      <c r="B45">
        <f>(B43*D43-C43*E43)/(D43*A43-C43^2)</f>
        <v>228.61538461538461</v>
      </c>
      <c r="C45">
        <v>228.6</v>
      </c>
    </row>
    <row r="46" spans="1:15" x14ac:dyDescent="0.35">
      <c r="A46" t="s">
        <v>19</v>
      </c>
      <c r="B46">
        <f>(A43*E43-C43*B43)/(A43*D43-C43^2)</f>
        <v>1.7972027972027973</v>
      </c>
      <c r="C46">
        <v>1.8</v>
      </c>
    </row>
    <row r="47" spans="1:15" x14ac:dyDescent="0.35">
      <c r="B47">
        <f>H43/12</f>
        <v>7.9266666666666694</v>
      </c>
    </row>
    <row r="48" spans="1:15" x14ac:dyDescent="0.35">
      <c r="A48" t="s">
        <v>2</v>
      </c>
      <c r="C48">
        <v>12</v>
      </c>
      <c r="F48">
        <f>C$45+C$46*C48</f>
        <v>250.2</v>
      </c>
    </row>
    <row r="49" spans="1:6" x14ac:dyDescent="0.35">
      <c r="A49" t="s">
        <v>3</v>
      </c>
      <c r="C49">
        <v>13</v>
      </c>
      <c r="F49">
        <f t="shared" ref="F49:F53" si="25">C$45+C$46*C49</f>
        <v>252</v>
      </c>
    </row>
    <row r="50" spans="1:6" x14ac:dyDescent="0.35">
      <c r="A50" t="s">
        <v>4</v>
      </c>
      <c r="C50">
        <v>14</v>
      </c>
      <c r="F50">
        <f t="shared" si="25"/>
        <v>253.79999999999998</v>
      </c>
    </row>
    <row r="51" spans="1:6" x14ac:dyDescent="0.35">
      <c r="A51" t="s">
        <v>5</v>
      </c>
      <c r="C51">
        <v>15</v>
      </c>
      <c r="F51">
        <f t="shared" si="25"/>
        <v>255.6</v>
      </c>
    </row>
    <row r="52" spans="1:6" x14ac:dyDescent="0.35">
      <c r="A52" t="s">
        <v>6</v>
      </c>
      <c r="C52">
        <v>16</v>
      </c>
      <c r="F52">
        <f t="shared" si="25"/>
        <v>257.39999999999998</v>
      </c>
    </row>
    <row r="53" spans="1:6" x14ac:dyDescent="0.35">
      <c r="A53" t="s">
        <v>7</v>
      </c>
      <c r="C53">
        <v>17</v>
      </c>
      <c r="F53">
        <f t="shared" si="25"/>
        <v>259.2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8C44D-61F6-422C-82F1-433E647828AD}">
  <dimension ref="A1:S53"/>
  <sheetViews>
    <sheetView topLeftCell="B1" zoomScaleNormal="100" workbookViewId="0">
      <selection activeCell="S14" sqref="S14"/>
    </sheetView>
  </sheetViews>
  <sheetFormatPr defaultRowHeight="14.5" x14ac:dyDescent="0.35"/>
  <cols>
    <col min="1" max="2" width="8.81640625" bestFit="1" customWidth="1"/>
    <col min="3" max="3" width="10.08984375" customWidth="1"/>
    <col min="4" max="11" width="8.81640625" bestFit="1" customWidth="1"/>
    <col min="12" max="12" width="11.1796875" bestFit="1" customWidth="1"/>
    <col min="13" max="19" width="8.81640625" bestFit="1" customWidth="1"/>
  </cols>
  <sheetData>
    <row r="1" spans="1:19" x14ac:dyDescent="0.35">
      <c r="A1" t="s">
        <v>37</v>
      </c>
      <c r="B1" t="s">
        <v>32</v>
      </c>
      <c r="C1" t="s">
        <v>33</v>
      </c>
      <c r="D1" t="s">
        <v>14</v>
      </c>
      <c r="E1" t="s">
        <v>15</v>
      </c>
      <c r="F1" t="s">
        <v>34</v>
      </c>
      <c r="G1" t="s">
        <v>35</v>
      </c>
      <c r="H1" t="s">
        <v>36</v>
      </c>
      <c r="I1" t="s">
        <v>41</v>
      </c>
      <c r="J1" t="s">
        <v>50</v>
      </c>
      <c r="K1" t="s">
        <v>42</v>
      </c>
      <c r="L1" t="s">
        <v>26</v>
      </c>
      <c r="M1" t="s">
        <v>27</v>
      </c>
      <c r="N1" t="s">
        <v>21</v>
      </c>
      <c r="O1" t="s">
        <v>28</v>
      </c>
      <c r="P1" t="s">
        <v>29</v>
      </c>
      <c r="Q1" t="s">
        <v>24</v>
      </c>
      <c r="R1" t="s">
        <v>43</v>
      </c>
      <c r="S1" t="s">
        <v>31</v>
      </c>
    </row>
    <row r="2" spans="1:19" x14ac:dyDescent="0.35">
      <c r="A2">
        <v>2000</v>
      </c>
      <c r="B2">
        <v>801</v>
      </c>
      <c r="C2">
        <f>LOG10(B2)</f>
        <v>2.9036325160842376</v>
      </c>
      <c r="D2">
        <v>-5</v>
      </c>
      <c r="E2">
        <f>D2^2</f>
        <v>25</v>
      </c>
      <c r="F2">
        <f>D2*C2</f>
        <v>-14.518162580421187</v>
      </c>
      <c r="G2">
        <f>LN(B2)</f>
        <v>6.6858609470683596</v>
      </c>
      <c r="H2">
        <f>D2*G2</f>
        <v>-33.429304735341802</v>
      </c>
      <c r="I2">
        <f>B$27^D2</f>
        <v>0.14932818464425746</v>
      </c>
      <c r="J2">
        <f>B$26*I2</f>
        <v>172.00346070702156</v>
      </c>
      <c r="K2">
        <f>B2-J2</f>
        <v>628.99653929297847</v>
      </c>
      <c r="L2">
        <f>K2^2</f>
        <v>395636.64644254342</v>
      </c>
      <c r="M2">
        <f>K2</f>
        <v>628.99653929297847</v>
      </c>
      <c r="N2">
        <f>ABS(K2)</f>
        <v>628.99653929297847</v>
      </c>
      <c r="O2">
        <f>N2</f>
        <v>628.99653929297847</v>
      </c>
      <c r="P2">
        <v>1</v>
      </c>
      <c r="Q2">
        <f>O2/P2</f>
        <v>628.99653929297847</v>
      </c>
      <c r="R2">
        <f>M2/Q2</f>
        <v>1</v>
      </c>
      <c r="S2">
        <f>N2/B2</f>
        <v>0.78526409399872465</v>
      </c>
    </row>
    <row r="3" spans="1:19" x14ac:dyDescent="0.35">
      <c r="A3">
        <v>2001</v>
      </c>
      <c r="B3">
        <v>820</v>
      </c>
      <c r="C3">
        <f t="shared" ref="C3:C12" si="0">LOG10(B3)</f>
        <v>2.9138138523837167</v>
      </c>
      <c r="D3">
        <v>-4</v>
      </c>
      <c r="E3">
        <f t="shared" ref="E3:E12" si="1">D3^2</f>
        <v>16</v>
      </c>
      <c r="F3">
        <f t="shared" ref="F3:F12" si="2">D3*C3</f>
        <v>-11.655255409534867</v>
      </c>
      <c r="G3">
        <f t="shared" ref="G3:G11" si="3">LN(B3)</f>
        <v>6.7093043402582984</v>
      </c>
      <c r="H3">
        <f t="shared" ref="H3:H12" si="4">D3*G3</f>
        <v>-26.837217361033193</v>
      </c>
      <c r="I3">
        <f t="shared" ref="I3:I12" si="5">B$27^D3</f>
        <v>0.21843057468589053</v>
      </c>
      <c r="J3">
        <f t="shared" ref="J3:J12" si="6">B$26*I3</f>
        <v>251.59895206454937</v>
      </c>
      <c r="K3">
        <f t="shared" ref="K3:K12" si="7">B3-J3</f>
        <v>568.40104793545061</v>
      </c>
      <c r="L3">
        <f t="shared" ref="L3:L12" si="8">K3^2</f>
        <v>323079.75129411841</v>
      </c>
      <c r="M3">
        <f>K3+M2</f>
        <v>1197.3975872284291</v>
      </c>
      <c r="N3">
        <f t="shared" ref="N3:N12" si="9">ABS(M3)</f>
        <v>1197.3975872284291</v>
      </c>
      <c r="O3">
        <f>N3+O2</f>
        <v>1826.3941265214075</v>
      </c>
      <c r="P3">
        <v>2</v>
      </c>
      <c r="Q3">
        <f t="shared" ref="Q3:Q12" si="10">O3/P3</f>
        <v>913.19706326070377</v>
      </c>
      <c r="R3">
        <f t="shared" ref="R3:R12" si="11">M3/Q3</f>
        <v>1.3112148904125314</v>
      </c>
      <c r="S3">
        <f t="shared" ref="S3:S12" si="12">N3/B3</f>
        <v>1.4602409600346695</v>
      </c>
    </row>
    <row r="4" spans="1:19" x14ac:dyDescent="0.35">
      <c r="A4">
        <v>2002</v>
      </c>
      <c r="B4">
        <v>862</v>
      </c>
      <c r="C4">
        <f t="shared" si="0"/>
        <v>2.9355072658247128</v>
      </c>
      <c r="D4">
        <v>-3</v>
      </c>
      <c r="E4">
        <f t="shared" si="1"/>
        <v>9</v>
      </c>
      <c r="F4">
        <f t="shared" si="2"/>
        <v>-8.8065217974741383</v>
      </c>
      <c r="G4">
        <f t="shared" si="3"/>
        <v>6.7592552706636928</v>
      </c>
      <c r="H4">
        <f t="shared" si="4"/>
        <v>-20.277765811991078</v>
      </c>
      <c r="I4">
        <f t="shared" si="5"/>
        <v>0.3195104532427811</v>
      </c>
      <c r="J4">
        <f t="shared" si="6"/>
        <v>368.02766886070737</v>
      </c>
      <c r="K4">
        <f t="shared" si="7"/>
        <v>493.97233113929263</v>
      </c>
      <c r="L4">
        <f t="shared" si="8"/>
        <v>244008.66393118698</v>
      </c>
      <c r="M4">
        <f t="shared" ref="M4:M12" si="13">K4+M3</f>
        <v>1691.3699183677218</v>
      </c>
      <c r="N4">
        <f t="shared" si="9"/>
        <v>1691.3699183677218</v>
      </c>
      <c r="O4">
        <f t="shared" ref="O4:O12" si="14">N4+O3</f>
        <v>3517.7640448891293</v>
      </c>
      <c r="P4">
        <v>3</v>
      </c>
      <c r="Q4">
        <f t="shared" si="10"/>
        <v>1172.5880149630432</v>
      </c>
      <c r="R4">
        <f t="shared" si="11"/>
        <v>1.4424247022693892</v>
      </c>
      <c r="S4">
        <f t="shared" si="12"/>
        <v>1.9621460769927166</v>
      </c>
    </row>
    <row r="5" spans="1:19" x14ac:dyDescent="0.35">
      <c r="A5">
        <v>2003</v>
      </c>
      <c r="B5">
        <v>923</v>
      </c>
      <c r="C5">
        <f t="shared" si="0"/>
        <v>2.965201701025912</v>
      </c>
      <c r="D5">
        <v>-2</v>
      </c>
      <c r="E5">
        <f t="shared" si="1"/>
        <v>4</v>
      </c>
      <c r="F5">
        <f t="shared" si="2"/>
        <v>-5.9304034020518239</v>
      </c>
      <c r="G5">
        <f t="shared" si="3"/>
        <v>6.8276292345028518</v>
      </c>
      <c r="H5">
        <f t="shared" si="4"/>
        <v>-13.655258469005704</v>
      </c>
      <c r="I5">
        <f t="shared" si="5"/>
        <v>0.46736556857121014</v>
      </c>
      <c r="J5">
        <f t="shared" si="6"/>
        <v>538.33437673578749</v>
      </c>
      <c r="K5">
        <f t="shared" si="7"/>
        <v>384.66562326421251</v>
      </c>
      <c r="L5">
        <f t="shared" si="8"/>
        <v>147967.64172124508</v>
      </c>
      <c r="M5">
        <f t="shared" si="13"/>
        <v>2076.0355416319344</v>
      </c>
      <c r="N5">
        <f t="shared" si="9"/>
        <v>2076.0355416319344</v>
      </c>
      <c r="O5">
        <f t="shared" si="14"/>
        <v>5593.7995865210632</v>
      </c>
      <c r="P5">
        <v>4</v>
      </c>
      <c r="Q5">
        <f t="shared" si="10"/>
        <v>1398.4498966302658</v>
      </c>
      <c r="R5">
        <f t="shared" si="11"/>
        <v>1.4845262219507422</v>
      </c>
      <c r="S5">
        <f t="shared" si="12"/>
        <v>2.2492259389295062</v>
      </c>
    </row>
    <row r="6" spans="1:19" x14ac:dyDescent="0.35">
      <c r="A6">
        <v>2004</v>
      </c>
      <c r="B6">
        <v>1005</v>
      </c>
      <c r="C6">
        <f t="shared" si="0"/>
        <v>3.0021660617565078</v>
      </c>
      <c r="D6">
        <v>-1</v>
      </c>
      <c r="E6">
        <f t="shared" si="1"/>
        <v>1</v>
      </c>
      <c r="F6">
        <f t="shared" si="2"/>
        <v>-3.0021660617565078</v>
      </c>
      <c r="G6">
        <f t="shared" si="3"/>
        <v>6.9127428204931762</v>
      </c>
      <c r="H6">
        <f t="shared" si="4"/>
        <v>-6.9127428204931762</v>
      </c>
      <c r="I6">
        <f t="shared" si="5"/>
        <v>0.68364140349397373</v>
      </c>
      <c r="J6">
        <f t="shared" si="6"/>
        <v>787.45139481671697</v>
      </c>
      <c r="K6">
        <f t="shared" si="7"/>
        <v>217.54860518328303</v>
      </c>
      <c r="L6">
        <f t="shared" si="8"/>
        <v>47327.395617191964</v>
      </c>
      <c r="M6">
        <f t="shared" si="13"/>
        <v>2293.5841468152175</v>
      </c>
      <c r="N6">
        <f t="shared" si="9"/>
        <v>2293.5841468152175</v>
      </c>
      <c r="O6">
        <f t="shared" si="14"/>
        <v>7887.3837333362808</v>
      </c>
      <c r="P6">
        <v>5</v>
      </c>
      <c r="Q6">
        <f t="shared" si="10"/>
        <v>1577.4767466672561</v>
      </c>
      <c r="R6">
        <f t="shared" si="11"/>
        <v>1.4539574999510361</v>
      </c>
      <c r="S6">
        <f t="shared" si="12"/>
        <v>2.2821732804131516</v>
      </c>
    </row>
    <row r="7" spans="1:19" x14ac:dyDescent="0.35">
      <c r="A7">
        <v>2005</v>
      </c>
      <c r="B7">
        <v>1103</v>
      </c>
      <c r="C7">
        <f t="shared" si="0"/>
        <v>3.0425755124401905</v>
      </c>
      <c r="D7">
        <v>0</v>
      </c>
      <c r="E7">
        <f t="shared" si="1"/>
        <v>0</v>
      </c>
      <c r="F7">
        <f t="shared" si="2"/>
        <v>0</v>
      </c>
      <c r="G7">
        <f t="shared" si="3"/>
        <v>7.0057890192535028</v>
      </c>
      <c r="H7">
        <f t="shared" si="4"/>
        <v>0</v>
      </c>
      <c r="I7">
        <f t="shared" si="5"/>
        <v>1</v>
      </c>
      <c r="J7">
        <f t="shared" si="6"/>
        <v>1151.8486019017985</v>
      </c>
      <c r="K7">
        <f t="shared" si="7"/>
        <v>-48.848601901798475</v>
      </c>
      <c r="L7">
        <f t="shared" si="8"/>
        <v>2386.1859077603895</v>
      </c>
      <c r="M7">
        <f t="shared" si="13"/>
        <v>2244.7355449134193</v>
      </c>
      <c r="N7">
        <f t="shared" si="9"/>
        <v>2244.7355449134193</v>
      </c>
      <c r="O7">
        <f t="shared" si="14"/>
        <v>10132.1192782497</v>
      </c>
      <c r="P7">
        <v>6</v>
      </c>
      <c r="Q7">
        <f t="shared" si="10"/>
        <v>1688.68654637495</v>
      </c>
      <c r="R7">
        <f t="shared" si="11"/>
        <v>1.3292789888876193</v>
      </c>
      <c r="S7">
        <f t="shared" si="12"/>
        <v>2.0351183544092648</v>
      </c>
    </row>
    <row r="8" spans="1:19" x14ac:dyDescent="0.35">
      <c r="A8">
        <v>2006</v>
      </c>
      <c r="B8">
        <v>1222</v>
      </c>
      <c r="C8">
        <f t="shared" si="0"/>
        <v>3.0870712059065353</v>
      </c>
      <c r="D8">
        <v>1</v>
      </c>
      <c r="E8">
        <f t="shared" si="1"/>
        <v>1</v>
      </c>
      <c r="F8">
        <f t="shared" si="2"/>
        <v>3.0870712059065353</v>
      </c>
      <c r="G8">
        <f t="shared" si="3"/>
        <v>7.108244139731541</v>
      </c>
      <c r="H8">
        <f t="shared" si="4"/>
        <v>7.108244139731541</v>
      </c>
      <c r="I8">
        <f t="shared" si="5"/>
        <v>1.4627551738223752</v>
      </c>
      <c r="J8">
        <f t="shared" si="6"/>
        <v>1684.8725018919251</v>
      </c>
      <c r="K8">
        <f t="shared" si="7"/>
        <v>-462.87250189192514</v>
      </c>
      <c r="L8">
        <f t="shared" si="8"/>
        <v>214250.95300769023</v>
      </c>
      <c r="M8">
        <f t="shared" si="13"/>
        <v>1781.8630430214941</v>
      </c>
      <c r="N8">
        <f t="shared" si="9"/>
        <v>1781.8630430214941</v>
      </c>
      <c r="O8">
        <f t="shared" si="14"/>
        <v>11913.982321271194</v>
      </c>
      <c r="P8">
        <v>7</v>
      </c>
      <c r="Q8">
        <f t="shared" si="10"/>
        <v>1701.9974744673134</v>
      </c>
      <c r="R8">
        <f t="shared" si="11"/>
        <v>1.0469246104957806</v>
      </c>
      <c r="S8">
        <f t="shared" si="12"/>
        <v>1.458153063029046</v>
      </c>
    </row>
    <row r="9" spans="1:19" x14ac:dyDescent="0.35">
      <c r="A9">
        <v>2007</v>
      </c>
      <c r="B9">
        <v>1360</v>
      </c>
      <c r="C9">
        <f t="shared" si="0"/>
        <v>3.1335389083702174</v>
      </c>
      <c r="D9">
        <v>2</v>
      </c>
      <c r="E9">
        <f t="shared" si="1"/>
        <v>4</v>
      </c>
      <c r="F9">
        <f t="shared" si="2"/>
        <v>6.2670778167404348</v>
      </c>
      <c r="G9">
        <f t="shared" si="3"/>
        <v>7.2152399787300974</v>
      </c>
      <c r="H9">
        <f t="shared" si="4"/>
        <v>14.430479957460195</v>
      </c>
      <c r="I9">
        <f t="shared" si="5"/>
        <v>2.1396526985441269</v>
      </c>
      <c r="J9">
        <f t="shared" si="6"/>
        <v>2464.5559693734626</v>
      </c>
      <c r="K9">
        <f t="shared" si="7"/>
        <v>-1104.5559693734626</v>
      </c>
      <c r="L9">
        <f t="shared" si="8"/>
        <v>1220043.8894785498</v>
      </c>
      <c r="M9">
        <f t="shared" si="13"/>
        <v>677.30707364803152</v>
      </c>
      <c r="N9">
        <f t="shared" si="9"/>
        <v>677.30707364803152</v>
      </c>
      <c r="O9">
        <f t="shared" si="14"/>
        <v>12591.289394919226</v>
      </c>
      <c r="P9">
        <v>8</v>
      </c>
      <c r="Q9">
        <f t="shared" si="10"/>
        <v>1573.9111743649032</v>
      </c>
      <c r="R9">
        <f t="shared" si="11"/>
        <v>0.43033373463488822</v>
      </c>
      <c r="S9">
        <f t="shared" si="12"/>
        <v>0.49801990709414085</v>
      </c>
    </row>
    <row r="10" spans="1:19" x14ac:dyDescent="0.35">
      <c r="A10">
        <v>2008</v>
      </c>
      <c r="B10">
        <v>1521</v>
      </c>
      <c r="C10">
        <f t="shared" si="0"/>
        <v>3.1821292140529982</v>
      </c>
      <c r="D10">
        <v>3</v>
      </c>
      <c r="E10">
        <f t="shared" si="1"/>
        <v>9</v>
      </c>
      <c r="F10">
        <f t="shared" si="2"/>
        <v>9.5463876421589937</v>
      </c>
      <c r="G10">
        <f t="shared" si="3"/>
        <v>7.3271232922592926</v>
      </c>
      <c r="H10">
        <f t="shared" si="4"/>
        <v>21.981369876777876</v>
      </c>
      <c r="I10">
        <f t="shared" si="5"/>
        <v>3.1297880549784285</v>
      </c>
      <c r="J10">
        <f t="shared" si="6"/>
        <v>3605.0419953758519</v>
      </c>
      <c r="K10">
        <f t="shared" si="7"/>
        <v>-2084.0419953758519</v>
      </c>
      <c r="L10">
        <f t="shared" si="8"/>
        <v>4343231.0384901622</v>
      </c>
      <c r="M10">
        <f t="shared" si="13"/>
        <v>-1406.7349217278204</v>
      </c>
      <c r="N10">
        <f t="shared" si="9"/>
        <v>1406.7349217278204</v>
      </c>
      <c r="O10">
        <f t="shared" si="14"/>
        <v>13998.024316647046</v>
      </c>
      <c r="P10">
        <v>9</v>
      </c>
      <c r="Q10">
        <f t="shared" si="10"/>
        <v>1555.3360351830052</v>
      </c>
      <c r="R10">
        <f t="shared" si="11"/>
        <v>-0.90445722976019138</v>
      </c>
      <c r="S10">
        <f t="shared" si="12"/>
        <v>0.92487503072177546</v>
      </c>
    </row>
    <row r="11" spans="1:19" x14ac:dyDescent="0.35">
      <c r="A11">
        <v>2009</v>
      </c>
      <c r="B11">
        <v>1702</v>
      </c>
      <c r="C11">
        <f t="shared" si="0"/>
        <v>3.2309595557485689</v>
      </c>
      <c r="D11">
        <v>4</v>
      </c>
      <c r="E11">
        <f t="shared" si="1"/>
        <v>16</v>
      </c>
      <c r="F11">
        <f t="shared" si="2"/>
        <v>12.923838222994275</v>
      </c>
      <c r="G11">
        <f t="shared" si="3"/>
        <v>7.4395593091333199</v>
      </c>
      <c r="H11">
        <f t="shared" si="4"/>
        <v>29.758237236533279</v>
      </c>
      <c r="I11">
        <f t="shared" si="5"/>
        <v>4.5781136703871645</v>
      </c>
      <c r="J11">
        <f t="shared" si="6"/>
        <v>5273.2938305829666</v>
      </c>
      <c r="K11">
        <f t="shared" si="7"/>
        <v>-3571.2938305829666</v>
      </c>
      <c r="L11">
        <f t="shared" si="8"/>
        <v>12754139.62435996</v>
      </c>
      <c r="M11">
        <f t="shared" si="13"/>
        <v>-4978.0287523107872</v>
      </c>
      <c r="N11">
        <f t="shared" si="9"/>
        <v>4978.0287523107872</v>
      </c>
      <c r="O11">
        <f t="shared" si="14"/>
        <v>18976.053068957834</v>
      </c>
      <c r="P11">
        <v>10</v>
      </c>
      <c r="Q11">
        <f t="shared" si="10"/>
        <v>1897.6053068957833</v>
      </c>
      <c r="R11">
        <f t="shared" si="11"/>
        <v>-2.6233214748193054</v>
      </c>
      <c r="S11">
        <f t="shared" si="12"/>
        <v>2.9248112528265495</v>
      </c>
    </row>
    <row r="12" spans="1:19" x14ac:dyDescent="0.35">
      <c r="A12">
        <v>2010</v>
      </c>
      <c r="B12">
        <v>1900</v>
      </c>
      <c r="C12">
        <f t="shared" si="0"/>
        <v>3.2787536009528289</v>
      </c>
      <c r="D12">
        <v>5</v>
      </c>
      <c r="E12">
        <f t="shared" si="1"/>
        <v>25</v>
      </c>
      <c r="F12">
        <f t="shared" si="2"/>
        <v>16.393768004764144</v>
      </c>
      <c r="G12">
        <f>LN(B12)</f>
        <v>7.5496091651545321</v>
      </c>
      <c r="H12">
        <f t="shared" si="4"/>
        <v>37.748045825772664</v>
      </c>
      <c r="I12">
        <f t="shared" si="5"/>
        <v>6.6966594577057688</v>
      </c>
      <c r="J12">
        <f t="shared" si="6"/>
        <v>7713.5378337708453</v>
      </c>
      <c r="K12">
        <f t="shared" si="7"/>
        <v>-5813.5378337708453</v>
      </c>
      <c r="L12">
        <f t="shared" si="8"/>
        <v>33797222.144685015</v>
      </c>
      <c r="M12">
        <f t="shared" si="13"/>
        <v>-10791.566586081633</v>
      </c>
      <c r="N12">
        <f t="shared" si="9"/>
        <v>10791.566586081633</v>
      </c>
      <c r="O12">
        <f t="shared" si="14"/>
        <v>29767.619655039467</v>
      </c>
      <c r="P12">
        <v>11</v>
      </c>
      <c r="Q12">
        <f t="shared" si="10"/>
        <v>2706.1472413672241</v>
      </c>
      <c r="R12">
        <f t="shared" si="11"/>
        <v>-3.987797271751341</v>
      </c>
      <c r="S12">
        <f t="shared" si="12"/>
        <v>5.6797718874113858</v>
      </c>
    </row>
    <row r="13" spans="1:19" x14ac:dyDescent="0.35">
      <c r="C13">
        <f t="shared" ref="C13:H13" si="15">SUM(C2:C12)</f>
        <v>33.67534939454643</v>
      </c>
      <c r="D13">
        <f t="shared" si="15"/>
        <v>0</v>
      </c>
      <c r="E13">
        <f t="shared" si="15"/>
        <v>110</v>
      </c>
      <c r="F13">
        <f t="shared" si="15"/>
        <v>4.3056336413258602</v>
      </c>
      <c r="G13">
        <f t="shared" si="15"/>
        <v>77.540357517248665</v>
      </c>
      <c r="H13">
        <f t="shared" si="15"/>
        <v>9.9140878384105982</v>
      </c>
      <c r="S13">
        <f>SUM(S2:S12)</f>
        <v>22.259799845860933</v>
      </c>
    </row>
    <row r="14" spans="1:19" x14ac:dyDescent="0.35">
      <c r="R14" s="6" t="s">
        <v>31</v>
      </c>
      <c r="S14" s="6">
        <f>S13*100/11</f>
        <v>202.36181678055394</v>
      </c>
    </row>
    <row r="15" spans="1:19" x14ac:dyDescent="0.35">
      <c r="A15" t="s">
        <v>38</v>
      </c>
      <c r="B15">
        <f>C13/11</f>
        <v>3.0613953995042209</v>
      </c>
    </row>
    <row r="16" spans="1:19" x14ac:dyDescent="0.35">
      <c r="A16" t="s">
        <v>39</v>
      </c>
      <c r="B16">
        <f>F13/E13</f>
        <v>3.9142124012053275E-2</v>
      </c>
    </row>
    <row r="18" spans="1:19" x14ac:dyDescent="0.35">
      <c r="B18" t="s">
        <v>14</v>
      </c>
      <c r="C18" t="s">
        <v>48</v>
      </c>
      <c r="D18" t="s">
        <v>41</v>
      </c>
      <c r="E18" t="s">
        <v>49</v>
      </c>
    </row>
    <row r="19" spans="1:19" x14ac:dyDescent="0.35">
      <c r="A19">
        <v>2011</v>
      </c>
      <c r="B19">
        <v>6</v>
      </c>
      <c r="C19">
        <f>B$15+B$16*B19</f>
        <v>3.2962481435765407</v>
      </c>
      <c r="D19">
        <f>B$27^B19</f>
        <v>9.7955732690856543</v>
      </c>
      <c r="E19">
        <f>B$26*D19</f>
        <v>11283.017374822941</v>
      </c>
    </row>
    <row r="20" spans="1:19" x14ac:dyDescent="0.35">
      <c r="A20">
        <v>2012</v>
      </c>
      <c r="B20">
        <v>7</v>
      </c>
      <c r="C20">
        <f t="shared" ref="C20:C24" si="16">B$15+B$16*B20</f>
        <v>3.3353902675885938</v>
      </c>
      <c r="D20">
        <f t="shared" ref="D20:D24" si="17">B$27^B20</f>
        <v>14.328525479911198</v>
      </c>
      <c r="E20">
        <f t="shared" ref="E20:E24" si="18">B$26*D20</f>
        <v>16504.292041350011</v>
      </c>
    </row>
    <row r="21" spans="1:19" x14ac:dyDescent="0.35">
      <c r="A21">
        <v>2013</v>
      </c>
      <c r="B21">
        <v>8</v>
      </c>
      <c r="C21">
        <f t="shared" si="16"/>
        <v>3.3745323916006473</v>
      </c>
      <c r="D21">
        <f t="shared" si="17"/>
        <v>20.959124778985835</v>
      </c>
      <c r="E21">
        <f t="shared" si="18"/>
        <v>24141.738573760176</v>
      </c>
    </row>
    <row r="22" spans="1:19" x14ac:dyDescent="0.35">
      <c r="A22">
        <v>2014</v>
      </c>
      <c r="B22">
        <v>9</v>
      </c>
      <c r="C22">
        <f t="shared" si="16"/>
        <v>3.4136745156127004</v>
      </c>
      <c r="D22">
        <f t="shared" si="17"/>
        <v>30.658068209250278</v>
      </c>
      <c r="E22">
        <f t="shared" si="18"/>
        <v>35313.453003834904</v>
      </c>
    </row>
    <row r="23" spans="1:19" x14ac:dyDescent="0.35">
      <c r="A23">
        <v>2015</v>
      </c>
      <c r="B23">
        <v>10</v>
      </c>
      <c r="C23">
        <f t="shared" si="16"/>
        <v>3.4528166396247535</v>
      </c>
      <c r="D23">
        <f t="shared" si="17"/>
        <v>44.845247892480117</v>
      </c>
      <c r="E23">
        <f t="shared" si="18"/>
        <v>51654.936086892798</v>
      </c>
    </row>
    <row r="24" spans="1:19" x14ac:dyDescent="0.35">
      <c r="A24">
        <v>2016</v>
      </c>
      <c r="B24">
        <v>11</v>
      </c>
      <c r="C24">
        <f t="shared" si="16"/>
        <v>3.491958763636807</v>
      </c>
      <c r="D24">
        <f t="shared" si="17"/>
        <v>65.597618376072262</v>
      </c>
      <c r="E24">
        <f t="shared" si="18"/>
        <v>75558.525014566563</v>
      </c>
    </row>
    <row r="26" spans="1:19" x14ac:dyDescent="0.35">
      <c r="A26" t="s">
        <v>18</v>
      </c>
      <c r="B26">
        <f>EXP(G13/11)</f>
        <v>1151.8486019017985</v>
      </c>
    </row>
    <row r="27" spans="1:19" x14ac:dyDescent="0.35">
      <c r="A27" t="s">
        <v>19</v>
      </c>
      <c r="B27">
        <f>EXP(H13/11)-1</f>
        <v>1.4627551738223752</v>
      </c>
    </row>
    <row r="30" spans="1:19" x14ac:dyDescent="0.35">
      <c r="A30" t="s">
        <v>37</v>
      </c>
      <c r="B30" t="s">
        <v>32</v>
      </c>
      <c r="C30" t="s">
        <v>33</v>
      </c>
      <c r="D30" t="s">
        <v>14</v>
      </c>
      <c r="E30" t="s">
        <v>15</v>
      </c>
      <c r="F30" t="s">
        <v>34</v>
      </c>
      <c r="G30" t="s">
        <v>35</v>
      </c>
      <c r="H30" t="s">
        <v>36</v>
      </c>
      <c r="I30" t="s">
        <v>64</v>
      </c>
      <c r="J30" t="s">
        <v>63</v>
      </c>
      <c r="K30" t="s">
        <v>20</v>
      </c>
      <c r="M30" t="s">
        <v>65</v>
      </c>
      <c r="N30" t="s">
        <v>21</v>
      </c>
      <c r="O30" t="s">
        <v>66</v>
      </c>
      <c r="P30" t="s">
        <v>29</v>
      </c>
      <c r="Q30" t="s">
        <v>24</v>
      </c>
      <c r="R30" t="s">
        <v>43</v>
      </c>
      <c r="S30" t="s">
        <v>67</v>
      </c>
    </row>
    <row r="31" spans="1:19" x14ac:dyDescent="0.35">
      <c r="A31">
        <v>2000</v>
      </c>
      <c r="B31">
        <v>801</v>
      </c>
      <c r="C31">
        <f>LOG10(B31)</f>
        <v>2.9036325160842376</v>
      </c>
      <c r="D31">
        <v>-5</v>
      </c>
      <c r="E31">
        <f>D31^2</f>
        <v>25</v>
      </c>
      <c r="F31">
        <f>D31*C31</f>
        <v>-14.518162580421187</v>
      </c>
      <c r="G31">
        <f>LN(B31)</f>
        <v>6.6858609470683596</v>
      </c>
      <c r="H31">
        <f>D31*G31</f>
        <v>-33.429304735341802</v>
      </c>
      <c r="I31">
        <f>B$44+B$45*D31</f>
        <v>2.8656847794439546</v>
      </c>
      <c r="J31">
        <f>POWER(10,I31)</f>
        <v>733.98093515034827</v>
      </c>
      <c r="K31" s="4">
        <f>B31-J31</f>
        <v>67.019064849651727</v>
      </c>
      <c r="L31" s="4"/>
      <c r="M31" s="4">
        <f>K31</f>
        <v>67.019064849651727</v>
      </c>
      <c r="N31" s="4">
        <f>ABS(K31)</f>
        <v>67.019064849651727</v>
      </c>
      <c r="O31" s="4">
        <f>N31</f>
        <v>67.019064849651727</v>
      </c>
      <c r="P31" s="4">
        <v>1</v>
      </c>
      <c r="Q31" s="4">
        <f>O31/P31</f>
        <v>67.019064849651727</v>
      </c>
      <c r="R31" s="4">
        <f>M31/Q31</f>
        <v>1</v>
      </c>
      <c r="S31" s="9">
        <f>N31/B31</f>
        <v>8.3669244506431623E-2</v>
      </c>
    </row>
    <row r="32" spans="1:19" x14ac:dyDescent="0.35">
      <c r="A32">
        <v>2001</v>
      </c>
      <c r="B32">
        <v>820</v>
      </c>
      <c r="C32">
        <f t="shared" ref="C32:C41" si="19">LOG10(B32)</f>
        <v>2.9138138523837167</v>
      </c>
      <c r="D32">
        <v>-4</v>
      </c>
      <c r="E32">
        <f t="shared" ref="E32:E41" si="20">D32^2</f>
        <v>16</v>
      </c>
      <c r="F32">
        <f t="shared" ref="F32:F41" si="21">D32*C32</f>
        <v>-11.655255409534867</v>
      </c>
      <c r="G32">
        <f t="shared" ref="G32:G40" si="22">LN(B32)</f>
        <v>6.7093043402582984</v>
      </c>
      <c r="H32">
        <f t="shared" ref="H32:H41" si="23">D32*G32</f>
        <v>-26.837217361033193</v>
      </c>
      <c r="I32">
        <f t="shared" ref="I32:I41" si="24">B$44+B$45*D32</f>
        <v>2.9048269034560077</v>
      </c>
      <c r="J32">
        <f t="shared" ref="J32:J41" si="25">POWER(10,I32)</f>
        <v>803.20592497797077</v>
      </c>
      <c r="K32" s="4">
        <f t="shared" ref="K32:K40" si="26">B32-J32</f>
        <v>16.794075022029233</v>
      </c>
      <c r="L32" s="4"/>
      <c r="M32" s="4">
        <f>K32+M31</f>
        <v>83.81313987168096</v>
      </c>
      <c r="N32" s="4">
        <f t="shared" ref="N32:N41" si="27">ABS(K32)</f>
        <v>16.794075022029233</v>
      </c>
      <c r="O32" s="4">
        <f>N32+O31</f>
        <v>83.81313987168096</v>
      </c>
      <c r="P32" s="4">
        <v>2</v>
      </c>
      <c r="Q32" s="4">
        <f t="shared" ref="Q32:Q41" si="28">O32/P32</f>
        <v>41.90656993584048</v>
      </c>
      <c r="R32" s="4">
        <f t="shared" ref="R32:R41" si="29">M32/Q32</f>
        <v>2</v>
      </c>
      <c r="S32" s="9">
        <f t="shared" ref="S32:S41" si="30">N32/B32</f>
        <v>2.0480579295157602E-2</v>
      </c>
    </row>
    <row r="33" spans="1:19" x14ac:dyDescent="0.35">
      <c r="A33">
        <v>2002</v>
      </c>
      <c r="B33">
        <v>862</v>
      </c>
      <c r="C33">
        <f t="shared" si="19"/>
        <v>2.9355072658247128</v>
      </c>
      <c r="D33">
        <v>-3</v>
      </c>
      <c r="E33">
        <f t="shared" si="20"/>
        <v>9</v>
      </c>
      <c r="F33">
        <f t="shared" si="21"/>
        <v>-8.8065217974741383</v>
      </c>
      <c r="G33">
        <f t="shared" si="22"/>
        <v>6.7592552706636928</v>
      </c>
      <c r="H33">
        <f t="shared" si="23"/>
        <v>-20.277765811991078</v>
      </c>
      <c r="I33">
        <f t="shared" si="24"/>
        <v>2.9439690274680612</v>
      </c>
      <c r="J33">
        <f t="shared" si="25"/>
        <v>878.95982991379492</v>
      </c>
      <c r="K33" s="4">
        <f t="shared" si="26"/>
        <v>-16.95982991379492</v>
      </c>
      <c r="L33" s="4"/>
      <c r="M33" s="4">
        <f t="shared" ref="M33:M40" si="31">K33+M32</f>
        <v>66.85330995788604</v>
      </c>
      <c r="N33" s="4">
        <f t="shared" si="27"/>
        <v>16.95982991379492</v>
      </c>
      <c r="O33" s="4">
        <f t="shared" ref="O33:O41" si="32">N33+O32</f>
        <v>100.77296978547588</v>
      </c>
      <c r="P33" s="4">
        <v>3</v>
      </c>
      <c r="Q33" s="4">
        <f t="shared" si="28"/>
        <v>33.590989928491958</v>
      </c>
      <c r="R33" s="4">
        <f t="shared" si="29"/>
        <v>1.9902155339929684</v>
      </c>
      <c r="S33" s="9">
        <f t="shared" si="30"/>
        <v>1.9674976698137957E-2</v>
      </c>
    </row>
    <row r="34" spans="1:19" x14ac:dyDescent="0.35">
      <c r="A34">
        <v>2003</v>
      </c>
      <c r="B34">
        <v>923</v>
      </c>
      <c r="C34">
        <f t="shared" si="19"/>
        <v>2.965201701025912</v>
      </c>
      <c r="D34">
        <v>-2</v>
      </c>
      <c r="E34">
        <f t="shared" si="20"/>
        <v>4</v>
      </c>
      <c r="F34">
        <f t="shared" si="21"/>
        <v>-5.9304034020518239</v>
      </c>
      <c r="G34">
        <f t="shared" si="22"/>
        <v>6.8276292345028518</v>
      </c>
      <c r="H34">
        <f t="shared" si="23"/>
        <v>-13.655258469005704</v>
      </c>
      <c r="I34">
        <f t="shared" si="24"/>
        <v>2.9831111514801143</v>
      </c>
      <c r="J34">
        <f t="shared" si="25"/>
        <v>961.85842083183854</v>
      </c>
      <c r="K34" s="4">
        <f t="shared" si="26"/>
        <v>-38.858420831838544</v>
      </c>
      <c r="L34" s="4"/>
      <c r="M34" s="4">
        <f t="shared" si="31"/>
        <v>27.994889126047497</v>
      </c>
      <c r="N34" s="4">
        <f t="shared" si="27"/>
        <v>38.858420831838544</v>
      </c>
      <c r="O34" s="4">
        <f t="shared" si="32"/>
        <v>139.63139061731442</v>
      </c>
      <c r="P34" s="4">
        <v>4</v>
      </c>
      <c r="Q34" s="4">
        <f t="shared" si="28"/>
        <v>34.907847654328606</v>
      </c>
      <c r="R34" s="4">
        <f t="shared" si="29"/>
        <v>0.80196548934394429</v>
      </c>
      <c r="S34" s="9">
        <f t="shared" si="30"/>
        <v>4.2100130912067761E-2</v>
      </c>
    </row>
    <row r="35" spans="1:19" x14ac:dyDescent="0.35">
      <c r="A35">
        <v>2004</v>
      </c>
      <c r="B35">
        <v>1005</v>
      </c>
      <c r="C35">
        <f>LOG10(B35)</f>
        <v>3.0021660617565078</v>
      </c>
      <c r="D35">
        <v>-1</v>
      </c>
      <c r="E35">
        <f t="shared" si="20"/>
        <v>1</v>
      </c>
      <c r="F35">
        <f t="shared" si="21"/>
        <v>-3.0021660617565078</v>
      </c>
      <c r="G35">
        <f t="shared" si="22"/>
        <v>6.9127428204931762</v>
      </c>
      <c r="H35">
        <f t="shared" si="23"/>
        <v>-6.9127428204931762</v>
      </c>
      <c r="I35">
        <f t="shared" si="24"/>
        <v>3.0222532754921678</v>
      </c>
      <c r="J35">
        <f t="shared" si="25"/>
        <v>1052.5755446820085</v>
      </c>
      <c r="K35" s="4">
        <f t="shared" si="26"/>
        <v>-47.575544682008513</v>
      </c>
      <c r="L35" s="4"/>
      <c r="M35" s="4">
        <f t="shared" si="31"/>
        <v>-19.580655555961016</v>
      </c>
      <c r="N35" s="4">
        <f t="shared" si="27"/>
        <v>47.575544682008513</v>
      </c>
      <c r="O35" s="4">
        <f t="shared" si="32"/>
        <v>187.20693529932294</v>
      </c>
      <c r="P35" s="4">
        <v>5</v>
      </c>
      <c r="Q35" s="4">
        <f t="shared" si="28"/>
        <v>37.441387059864589</v>
      </c>
      <c r="R35" s="4">
        <f t="shared" si="29"/>
        <v>-0.5229682202919923</v>
      </c>
      <c r="S35" s="9">
        <f t="shared" si="30"/>
        <v>4.7338850429859219E-2</v>
      </c>
    </row>
    <row r="36" spans="1:19" x14ac:dyDescent="0.35">
      <c r="A36">
        <v>2005</v>
      </c>
      <c r="B36">
        <v>1103</v>
      </c>
      <c r="C36">
        <f t="shared" si="19"/>
        <v>3.0425755124401905</v>
      </c>
      <c r="D36">
        <v>0</v>
      </c>
      <c r="E36">
        <f t="shared" si="20"/>
        <v>0</v>
      </c>
      <c r="F36">
        <f t="shared" si="21"/>
        <v>0</v>
      </c>
      <c r="G36">
        <f t="shared" si="22"/>
        <v>7.0057890192535028</v>
      </c>
      <c r="H36">
        <f t="shared" si="23"/>
        <v>0</v>
      </c>
      <c r="I36">
        <f t="shared" si="24"/>
        <v>3.0613953995042209</v>
      </c>
      <c r="J36">
        <f t="shared" si="25"/>
        <v>1151.8486019017996</v>
      </c>
      <c r="K36" s="4">
        <f t="shared" si="26"/>
        <v>-48.848601901799611</v>
      </c>
      <c r="L36" s="4"/>
      <c r="M36" s="4">
        <f t="shared" si="31"/>
        <v>-68.429257457760627</v>
      </c>
      <c r="N36" s="4">
        <f t="shared" si="27"/>
        <v>48.848601901799611</v>
      </c>
      <c r="O36" s="4">
        <f t="shared" si="32"/>
        <v>236.05553720112255</v>
      </c>
      <c r="P36" s="4">
        <v>6</v>
      </c>
      <c r="Q36" s="4">
        <f t="shared" si="28"/>
        <v>39.342589533520425</v>
      </c>
      <c r="R36" s="4">
        <f t="shared" si="29"/>
        <v>-1.7393175759175172</v>
      </c>
      <c r="S36" s="9">
        <f t="shared" si="30"/>
        <v>4.4287037082320589E-2</v>
      </c>
    </row>
    <row r="37" spans="1:19" x14ac:dyDescent="0.35">
      <c r="A37">
        <v>2006</v>
      </c>
      <c r="B37">
        <v>1222</v>
      </c>
      <c r="C37">
        <f t="shared" si="19"/>
        <v>3.0870712059065353</v>
      </c>
      <c r="D37">
        <v>1</v>
      </c>
      <c r="E37">
        <f t="shared" si="20"/>
        <v>1</v>
      </c>
      <c r="F37">
        <f t="shared" si="21"/>
        <v>3.0870712059065353</v>
      </c>
      <c r="G37">
        <f t="shared" si="22"/>
        <v>7.108244139731541</v>
      </c>
      <c r="H37">
        <f t="shared" si="23"/>
        <v>7.108244139731541</v>
      </c>
      <c r="I37">
        <f t="shared" si="24"/>
        <v>3.100537523516274</v>
      </c>
      <c r="J37">
        <f t="shared" si="25"/>
        <v>1260.4845404269331</v>
      </c>
      <c r="K37" s="4">
        <f t="shared" si="26"/>
        <v>-38.484540426933108</v>
      </c>
      <c r="L37" s="4"/>
      <c r="M37" s="4">
        <f t="shared" si="31"/>
        <v>-106.91379788469374</v>
      </c>
      <c r="N37" s="4">
        <f t="shared" si="27"/>
        <v>38.484540426933108</v>
      </c>
      <c r="O37" s="4">
        <f t="shared" si="32"/>
        <v>274.54007762805566</v>
      </c>
      <c r="P37" s="4">
        <v>7</v>
      </c>
      <c r="Q37" s="4">
        <f t="shared" si="28"/>
        <v>39.220011089722234</v>
      </c>
      <c r="R37" s="4">
        <f t="shared" si="29"/>
        <v>-2.7260012150458302</v>
      </c>
      <c r="S37" s="9">
        <f t="shared" si="30"/>
        <v>3.1493077272449349E-2</v>
      </c>
    </row>
    <row r="38" spans="1:19" x14ac:dyDescent="0.35">
      <c r="A38">
        <v>2007</v>
      </c>
      <c r="B38">
        <v>1360</v>
      </c>
      <c r="C38">
        <f t="shared" si="19"/>
        <v>3.1335389083702174</v>
      </c>
      <c r="D38">
        <v>2</v>
      </c>
      <c r="E38">
        <f t="shared" si="20"/>
        <v>4</v>
      </c>
      <c r="F38">
        <f t="shared" si="21"/>
        <v>6.2670778167404348</v>
      </c>
      <c r="G38">
        <f t="shared" si="22"/>
        <v>7.2152399787300974</v>
      </c>
      <c r="H38">
        <f t="shared" si="23"/>
        <v>14.430479957460195</v>
      </c>
      <c r="I38">
        <f t="shared" si="24"/>
        <v>3.1396796475283275</v>
      </c>
      <c r="J38">
        <f t="shared" si="25"/>
        <v>1379.3664150236596</v>
      </c>
      <c r="K38" s="4">
        <f t="shared" si="26"/>
        <v>-19.366415023659556</v>
      </c>
      <c r="L38" s="4"/>
      <c r="M38" s="4">
        <f t="shared" si="31"/>
        <v>-126.28021290835329</v>
      </c>
      <c r="N38" s="4">
        <f t="shared" si="27"/>
        <v>19.366415023659556</v>
      </c>
      <c r="O38" s="4">
        <f t="shared" si="32"/>
        <v>293.90649265171521</v>
      </c>
      <c r="P38" s="4">
        <v>8</v>
      </c>
      <c r="Q38" s="4">
        <f t="shared" si="28"/>
        <v>36.738311581464401</v>
      </c>
      <c r="R38" s="4">
        <f t="shared" si="29"/>
        <v>-3.4372895071221921</v>
      </c>
      <c r="S38" s="9">
        <f t="shared" si="30"/>
        <v>1.4240011046808497E-2</v>
      </c>
    </row>
    <row r="39" spans="1:19" x14ac:dyDescent="0.35">
      <c r="A39">
        <v>2008</v>
      </c>
      <c r="B39">
        <v>1521</v>
      </c>
      <c r="C39">
        <f t="shared" si="19"/>
        <v>3.1821292140529982</v>
      </c>
      <c r="D39">
        <v>3</v>
      </c>
      <c r="E39">
        <f t="shared" si="20"/>
        <v>9</v>
      </c>
      <c r="F39">
        <f t="shared" si="21"/>
        <v>9.5463876421589937</v>
      </c>
      <c r="G39">
        <f t="shared" si="22"/>
        <v>7.3271232922592926</v>
      </c>
      <c r="H39">
        <f t="shared" si="23"/>
        <v>21.981369876777876</v>
      </c>
      <c r="I39">
        <f t="shared" si="24"/>
        <v>3.1788217715403806</v>
      </c>
      <c r="J39">
        <f t="shared" si="25"/>
        <v>1509.4605652607056</v>
      </c>
      <c r="K39" s="4">
        <f t="shared" si="26"/>
        <v>11.539434739294393</v>
      </c>
      <c r="L39" s="4"/>
      <c r="M39" s="4">
        <f t="shared" si="31"/>
        <v>-114.7407781690589</v>
      </c>
      <c r="N39" s="4">
        <f t="shared" si="27"/>
        <v>11.539434739294393</v>
      </c>
      <c r="O39" s="4">
        <f t="shared" si="32"/>
        <v>305.4459273910096</v>
      </c>
      <c r="P39" s="4">
        <v>9</v>
      </c>
      <c r="Q39" s="4">
        <f t="shared" si="28"/>
        <v>33.938436376778846</v>
      </c>
      <c r="R39" s="4">
        <f t="shared" si="29"/>
        <v>-3.3808504580242285</v>
      </c>
      <c r="S39" s="9">
        <f t="shared" si="30"/>
        <v>7.5867421034151172E-3</v>
      </c>
    </row>
    <row r="40" spans="1:19" x14ac:dyDescent="0.35">
      <c r="A40">
        <v>2009</v>
      </c>
      <c r="B40">
        <v>1702</v>
      </c>
      <c r="C40">
        <f t="shared" si="19"/>
        <v>3.2309595557485689</v>
      </c>
      <c r="D40">
        <v>4</v>
      </c>
      <c r="E40">
        <f t="shared" si="20"/>
        <v>16</v>
      </c>
      <c r="F40">
        <f t="shared" si="21"/>
        <v>12.923838222994275</v>
      </c>
      <c r="G40">
        <f t="shared" si="22"/>
        <v>7.4395593091333199</v>
      </c>
      <c r="H40">
        <f t="shared" si="23"/>
        <v>29.758237236533279</v>
      </c>
      <c r="I40">
        <f t="shared" si="24"/>
        <v>3.2179638955524341</v>
      </c>
      <c r="J40">
        <f t="shared" si="25"/>
        <v>1651.8244704675453</v>
      </c>
      <c r="K40" s="4">
        <f t="shared" si="26"/>
        <v>50.175529532454675</v>
      </c>
      <c r="L40" s="4"/>
      <c r="M40" s="4">
        <f t="shared" si="31"/>
        <v>-64.565248636604224</v>
      </c>
      <c r="N40" s="4">
        <f t="shared" si="27"/>
        <v>50.175529532454675</v>
      </c>
      <c r="O40" s="4">
        <f t="shared" si="32"/>
        <v>355.62145692346428</v>
      </c>
      <c r="P40" s="4">
        <v>10</v>
      </c>
      <c r="Q40" s="4">
        <f t="shared" si="28"/>
        <v>35.562145692346427</v>
      </c>
      <c r="R40" s="4">
        <f t="shared" si="29"/>
        <v>-1.8155611080154748</v>
      </c>
      <c r="S40" s="9">
        <f t="shared" si="30"/>
        <v>2.9480334625414027E-2</v>
      </c>
    </row>
    <row r="41" spans="1:19" x14ac:dyDescent="0.35">
      <c r="A41">
        <v>2010</v>
      </c>
      <c r="B41">
        <v>1900</v>
      </c>
      <c r="C41">
        <f t="shared" si="19"/>
        <v>3.2787536009528289</v>
      </c>
      <c r="D41">
        <v>5</v>
      </c>
      <c r="E41">
        <f t="shared" si="20"/>
        <v>25</v>
      </c>
      <c r="F41">
        <f t="shared" si="21"/>
        <v>16.393768004764144</v>
      </c>
      <c r="G41">
        <f>LN(B41)</f>
        <v>7.5496091651545321</v>
      </c>
      <c r="H41">
        <f t="shared" si="23"/>
        <v>37.748045825772664</v>
      </c>
      <c r="I41">
        <f t="shared" si="24"/>
        <v>3.2571060195644872</v>
      </c>
      <c r="J41">
        <f t="shared" si="25"/>
        <v>1807.6153455285043</v>
      </c>
      <c r="K41" s="4">
        <f>B41-J41</f>
        <v>92.384654471495651</v>
      </c>
      <c r="L41" s="4"/>
      <c r="M41" s="4">
        <f>K41+M40</f>
        <v>27.819405834891427</v>
      </c>
      <c r="N41" s="4">
        <f t="shared" si="27"/>
        <v>92.384654471495651</v>
      </c>
      <c r="O41" s="4">
        <f t="shared" si="32"/>
        <v>448.00611139495993</v>
      </c>
      <c r="P41" s="4">
        <v>11</v>
      </c>
      <c r="Q41" s="4">
        <f t="shared" si="28"/>
        <v>40.727828308632724</v>
      </c>
      <c r="R41" s="4">
        <f t="shared" si="29"/>
        <v>0.68305645034834306</v>
      </c>
      <c r="S41" s="9">
        <f t="shared" si="30"/>
        <v>4.8623502353418765E-2</v>
      </c>
    </row>
    <row r="42" spans="1:19" x14ac:dyDescent="0.35">
      <c r="B42">
        <f>SUM(B31:B41)</f>
        <v>13219</v>
      </c>
      <c r="C42">
        <f t="shared" ref="C42:H42" si="33">SUM(C31:C41)</f>
        <v>33.67534939454643</v>
      </c>
      <c r="D42">
        <f t="shared" si="33"/>
        <v>0</v>
      </c>
      <c r="E42">
        <f t="shared" si="33"/>
        <v>110</v>
      </c>
      <c r="F42">
        <f t="shared" si="33"/>
        <v>4.3056336413258602</v>
      </c>
      <c r="G42">
        <f t="shared" si="33"/>
        <v>77.540357517248665</v>
      </c>
      <c r="H42">
        <f t="shared" si="33"/>
        <v>9.9140878384105982</v>
      </c>
      <c r="J42">
        <f>SUM(J31:J41)</f>
        <v>13191.180594165109</v>
      </c>
      <c r="S42" s="9">
        <f>SUM(S31:S41)</f>
        <v>0.3889744863254806</v>
      </c>
    </row>
    <row r="43" spans="1:19" x14ac:dyDescent="0.35">
      <c r="S43" s="6">
        <f>S42*100/11</f>
        <v>3.5361316938680059</v>
      </c>
    </row>
    <row r="44" spans="1:19" x14ac:dyDescent="0.35">
      <c r="A44" t="s">
        <v>38</v>
      </c>
      <c r="B44">
        <f>C42/11</f>
        <v>3.0613953995042209</v>
      </c>
      <c r="D44">
        <f>POWER(10,B44)</f>
        <v>1151.8486019017996</v>
      </c>
    </row>
    <row r="45" spans="1:19" x14ac:dyDescent="0.35">
      <c r="A45" t="s">
        <v>39</v>
      </c>
      <c r="B45">
        <f>F42/E42</f>
        <v>3.9142124012053275E-2</v>
      </c>
      <c r="D45">
        <f>POWER(10,B45)</f>
        <v>1.0943144249563417</v>
      </c>
    </row>
    <row r="48" spans="1:19" x14ac:dyDescent="0.35">
      <c r="B48">
        <v>6</v>
      </c>
      <c r="C48">
        <f>B$44+B$45*B48</f>
        <v>3.2962481435765407</v>
      </c>
      <c r="D48">
        <f>POWER(10,C48)</f>
        <v>1978.0995473842847</v>
      </c>
    </row>
    <row r="49" spans="2:4" x14ac:dyDescent="0.35">
      <c r="B49">
        <v>7</v>
      </c>
      <c r="C49">
        <f t="shared" ref="C49:C53" si="34">B$44+B$45*B49</f>
        <v>3.3353902675885938</v>
      </c>
      <c r="D49">
        <f t="shared" ref="D49:D53" si="35">POWER(10,C49)</f>
        <v>2164.6628687022317</v>
      </c>
    </row>
    <row r="50" spans="2:4" x14ac:dyDescent="0.35">
      <c r="B50">
        <v>8</v>
      </c>
      <c r="C50">
        <f t="shared" si="34"/>
        <v>3.3745323916006473</v>
      </c>
      <c r="D50">
        <f t="shared" si="35"/>
        <v>2368.8218023882305</v>
      </c>
    </row>
    <row r="51" spans="2:4" x14ac:dyDescent="0.35">
      <c r="B51">
        <v>9</v>
      </c>
      <c r="C51">
        <f t="shared" si="34"/>
        <v>3.4136745156127004</v>
      </c>
      <c r="D51">
        <f>POWER(10,C51)</f>
        <v>2592.2358685045197</v>
      </c>
    </row>
    <row r="52" spans="2:4" x14ac:dyDescent="0.35">
      <c r="B52">
        <v>10</v>
      </c>
      <c r="C52">
        <f t="shared" si="34"/>
        <v>3.4528166396247535</v>
      </c>
      <c r="D52">
        <f t="shared" si="35"/>
        <v>2836.7211037937245</v>
      </c>
    </row>
    <row r="53" spans="2:4" x14ac:dyDescent="0.35">
      <c r="B53">
        <v>11</v>
      </c>
      <c r="C53">
        <f t="shared" si="34"/>
        <v>3.491958763636807</v>
      </c>
      <c r="D53">
        <f t="shared" si="35"/>
        <v>3104.2648234595522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AB3A8-16CE-4FE9-A400-19028BB0898C}">
  <dimension ref="A1:S43"/>
  <sheetViews>
    <sheetView topLeftCell="B1" zoomScale="93" workbookViewId="0">
      <selection activeCell="R3" sqref="R3"/>
    </sheetView>
  </sheetViews>
  <sheetFormatPr defaultRowHeight="14.5" x14ac:dyDescent="0.35"/>
  <cols>
    <col min="2" max="2" width="11.81640625" bestFit="1" customWidth="1"/>
    <col min="3" max="3" width="11.453125" bestFit="1" customWidth="1"/>
    <col min="9" max="9" width="8.36328125" customWidth="1"/>
    <col min="12" max="12" width="12.7265625" customWidth="1"/>
    <col min="13" max="13" width="10.26953125" bestFit="1" customWidth="1"/>
    <col min="18" max="18" width="12.08984375" customWidth="1"/>
    <col min="19" max="19" width="12.1796875" customWidth="1"/>
  </cols>
  <sheetData>
    <row r="1" spans="1:19" x14ac:dyDescent="0.35">
      <c r="A1" t="s">
        <v>37</v>
      </c>
      <c r="B1" t="s">
        <v>32</v>
      </c>
      <c r="C1" t="s">
        <v>14</v>
      </c>
      <c r="D1" t="s">
        <v>16</v>
      </c>
      <c r="E1" t="s">
        <v>15</v>
      </c>
      <c r="F1" t="s">
        <v>44</v>
      </c>
      <c r="G1" t="s">
        <v>45</v>
      </c>
      <c r="H1" t="s">
        <v>46</v>
      </c>
      <c r="I1" t="s">
        <v>50</v>
      </c>
      <c r="J1" t="s">
        <v>42</v>
      </c>
      <c r="K1" s="11" t="s">
        <v>51</v>
      </c>
      <c r="L1" t="s">
        <v>27</v>
      </c>
      <c r="M1" t="s">
        <v>21</v>
      </c>
      <c r="N1" t="s">
        <v>28</v>
      </c>
      <c r="O1" t="s">
        <v>29</v>
      </c>
      <c r="P1" t="s">
        <v>24</v>
      </c>
      <c r="Q1" t="s">
        <v>43</v>
      </c>
      <c r="R1" t="s">
        <v>31</v>
      </c>
    </row>
    <row r="2" spans="1:19" x14ac:dyDescent="0.35">
      <c r="A2">
        <v>2000</v>
      </c>
      <c r="B2">
        <v>801</v>
      </c>
      <c r="C2">
        <v>-5</v>
      </c>
      <c r="D2">
        <f>C2*B2</f>
        <v>-4005</v>
      </c>
      <c r="E2">
        <f>C2^2</f>
        <v>25</v>
      </c>
      <c r="F2">
        <f>E2*B2</f>
        <v>20025</v>
      </c>
      <c r="G2">
        <f>C2^3</f>
        <v>-125</v>
      </c>
      <c r="H2">
        <f>C2^4</f>
        <v>625</v>
      </c>
      <c r="I2" s="4">
        <f>B$15+B$16*C2+B$17*E2</f>
        <v>800.61538461538453</v>
      </c>
      <c r="J2" s="4">
        <f>B2-I2</f>
        <v>0.38461538461547207</v>
      </c>
      <c r="K2" s="12">
        <f>J2^2</f>
        <v>0.14792899408290749</v>
      </c>
      <c r="L2" s="4">
        <f>J2</f>
        <v>0.38461538461547207</v>
      </c>
      <c r="M2" s="4">
        <f>ABS(J2)</f>
        <v>0.38461538461547207</v>
      </c>
      <c r="N2" s="4">
        <f>M2</f>
        <v>0.38461538461547207</v>
      </c>
      <c r="O2" s="4">
        <v>1</v>
      </c>
      <c r="P2" s="4">
        <f>N2/O2</f>
        <v>0.38461538461547207</v>
      </c>
      <c r="Q2" s="4">
        <f>L2/P2</f>
        <v>1</v>
      </c>
      <c r="R2" s="7">
        <f>M2/B2</f>
        <v>4.8016901949497136E-4</v>
      </c>
      <c r="S2">
        <f>M2/B2*(100/11)</f>
        <v>4.3651729044997404E-3</v>
      </c>
    </row>
    <row r="3" spans="1:19" x14ac:dyDescent="0.35">
      <c r="A3">
        <v>2001</v>
      </c>
      <c r="B3">
        <v>820</v>
      </c>
      <c r="C3">
        <v>-4</v>
      </c>
      <c r="D3">
        <f t="shared" ref="D3:D12" si="0">C3*B3</f>
        <v>-3280</v>
      </c>
      <c r="E3">
        <f t="shared" ref="E3:E12" si="1">C3^2</f>
        <v>16</v>
      </c>
      <c r="F3">
        <f t="shared" ref="F3:F12" si="2">E3*B3</f>
        <v>13120</v>
      </c>
      <c r="G3">
        <f t="shared" ref="G3:G12" si="3">C3^3</f>
        <v>-64</v>
      </c>
      <c r="H3">
        <f t="shared" ref="H3:H12" si="4">C3^4</f>
        <v>256</v>
      </c>
      <c r="I3" s="4">
        <f t="shared" ref="I3:I12" si="5">B$15+B$16*C3+B$17*E3</f>
        <v>821.44615384615372</v>
      </c>
      <c r="J3" s="4">
        <f t="shared" ref="J3:J12" si="6">B3-I3</f>
        <v>-1.4461538461537202</v>
      </c>
      <c r="K3" s="12">
        <f t="shared" ref="K3:K12" si="7">J3^2</f>
        <v>2.0913609467451977</v>
      </c>
      <c r="L3" s="4">
        <f>J3+L2</f>
        <v>-1.0615384615382482</v>
      </c>
      <c r="M3" s="4">
        <f t="shared" ref="M3:M12" si="8">ABS(J3)</f>
        <v>1.4461538461537202</v>
      </c>
      <c r="N3" s="4">
        <f>M3+N2</f>
        <v>1.8307692307691923</v>
      </c>
      <c r="O3" s="4">
        <v>2</v>
      </c>
      <c r="P3" s="4">
        <f t="shared" ref="P3:P12" si="9">N3/O3</f>
        <v>0.91538461538459615</v>
      </c>
      <c r="Q3" s="4">
        <f t="shared" ref="Q3:Q11" si="10">L3/P3</f>
        <v>-1.1596638655460099</v>
      </c>
      <c r="R3" s="7">
        <f t="shared" ref="R3:R11" si="11">M3/B3</f>
        <v>1.7636022514069759E-3</v>
      </c>
      <c r="S3">
        <f t="shared" ref="S3:S11" si="12">M3/B3*(100/11)</f>
        <v>1.603274774006342E-2</v>
      </c>
    </row>
    <row r="4" spans="1:19" x14ac:dyDescent="0.35">
      <c r="A4">
        <v>2002</v>
      </c>
      <c r="B4">
        <v>862</v>
      </c>
      <c r="C4">
        <v>-3</v>
      </c>
      <c r="D4">
        <f t="shared" si="0"/>
        <v>-2586</v>
      </c>
      <c r="E4">
        <f t="shared" si="1"/>
        <v>9</v>
      </c>
      <c r="F4">
        <f t="shared" si="2"/>
        <v>7758</v>
      </c>
      <c r="G4">
        <f t="shared" si="3"/>
        <v>-27</v>
      </c>
      <c r="H4">
        <f t="shared" si="4"/>
        <v>81</v>
      </c>
      <c r="I4" s="4">
        <f t="shared" si="5"/>
        <v>862.0741258741258</v>
      </c>
      <c r="J4" s="4">
        <f t="shared" si="6"/>
        <v>-7.4125874125797964E-2</v>
      </c>
      <c r="K4" s="12">
        <f t="shared" si="7"/>
        <v>5.4946452149136444E-3</v>
      </c>
      <c r="L4" s="4">
        <f>J4+L3</f>
        <v>-1.1356643356640461</v>
      </c>
      <c r="M4" s="4">
        <f t="shared" si="8"/>
        <v>7.4125874125797964E-2</v>
      </c>
      <c r="N4" s="4">
        <f t="shared" ref="N4:N12" si="13">M4+N3</f>
        <v>1.9048951048949903</v>
      </c>
      <c r="O4" s="4">
        <v>3</v>
      </c>
      <c r="P4" s="4">
        <f t="shared" si="9"/>
        <v>0.63496503496499679</v>
      </c>
      <c r="Q4" s="4">
        <f t="shared" si="10"/>
        <v>-1.7885462555062595</v>
      </c>
      <c r="R4" s="7">
        <f t="shared" si="11"/>
        <v>8.5992893417399034E-5</v>
      </c>
      <c r="S4">
        <f t="shared" si="12"/>
        <v>7.8175357652180951E-4</v>
      </c>
    </row>
    <row r="5" spans="1:19" x14ac:dyDescent="0.35">
      <c r="A5">
        <v>2003</v>
      </c>
      <c r="B5">
        <v>923</v>
      </c>
      <c r="C5">
        <v>-2</v>
      </c>
      <c r="D5">
        <f t="shared" si="0"/>
        <v>-1846</v>
      </c>
      <c r="E5">
        <f t="shared" si="1"/>
        <v>4</v>
      </c>
      <c r="F5">
        <f t="shared" si="2"/>
        <v>3692</v>
      </c>
      <c r="G5">
        <f t="shared" si="3"/>
        <v>-8</v>
      </c>
      <c r="H5">
        <f t="shared" si="4"/>
        <v>16</v>
      </c>
      <c r="I5" s="4">
        <f t="shared" si="5"/>
        <v>922.49930069930053</v>
      </c>
      <c r="J5" s="4">
        <f t="shared" si="6"/>
        <v>0.50069930069946622</v>
      </c>
      <c r="K5" s="12">
        <f t="shared" si="7"/>
        <v>0.25069978972093448</v>
      </c>
      <c r="L5" s="4">
        <f t="shared" ref="L5:L12" si="14">J5+L4</f>
        <v>-0.6349650349645799</v>
      </c>
      <c r="M5" s="4">
        <f t="shared" si="8"/>
        <v>0.50069930069946622</v>
      </c>
      <c r="N5" s="4">
        <f t="shared" si="13"/>
        <v>2.4055944055944565</v>
      </c>
      <c r="O5" s="4">
        <v>4</v>
      </c>
      <c r="P5" s="4">
        <f t="shared" si="9"/>
        <v>0.60139860139861412</v>
      </c>
      <c r="Q5" s="4">
        <f t="shared" si="10"/>
        <v>-1.055813953487593</v>
      </c>
      <c r="R5" s="7">
        <f t="shared" si="11"/>
        <v>5.4246944821177267E-4</v>
      </c>
      <c r="S5">
        <f t="shared" si="12"/>
        <v>4.9315404382888426E-3</v>
      </c>
    </row>
    <row r="6" spans="1:19" x14ac:dyDescent="0.35">
      <c r="A6">
        <v>2004</v>
      </c>
      <c r="B6">
        <v>1005</v>
      </c>
      <c r="C6">
        <v>-1</v>
      </c>
      <c r="D6">
        <f t="shared" si="0"/>
        <v>-1005</v>
      </c>
      <c r="E6">
        <f t="shared" si="1"/>
        <v>1</v>
      </c>
      <c r="F6">
        <f t="shared" si="2"/>
        <v>1005</v>
      </c>
      <c r="G6">
        <f t="shared" si="3"/>
        <v>-1</v>
      </c>
      <c r="H6">
        <f t="shared" si="4"/>
        <v>1</v>
      </c>
      <c r="I6" s="4">
        <f t="shared" si="5"/>
        <v>1002.7216783216783</v>
      </c>
      <c r="J6" s="4">
        <f t="shared" si="6"/>
        <v>2.2783216783217313</v>
      </c>
      <c r="K6" s="12">
        <f t="shared" si="7"/>
        <v>5.1907496699107503</v>
      </c>
      <c r="L6" s="4">
        <f t="shared" si="14"/>
        <v>1.6433566433571514</v>
      </c>
      <c r="M6" s="4">
        <f t="shared" si="8"/>
        <v>2.2783216783217313</v>
      </c>
      <c r="N6" s="4">
        <f t="shared" si="13"/>
        <v>4.6839160839161877</v>
      </c>
      <c r="O6" s="4">
        <v>5</v>
      </c>
      <c r="P6" s="4">
        <f t="shared" si="9"/>
        <v>0.9367832167832375</v>
      </c>
      <c r="Q6" s="4">
        <f t="shared" si="10"/>
        <v>1.7542550014934866</v>
      </c>
      <c r="R6" s="7">
        <f t="shared" si="11"/>
        <v>2.2669867445987376E-3</v>
      </c>
      <c r="S6">
        <f t="shared" si="12"/>
        <v>2.0608970405443072E-2</v>
      </c>
    </row>
    <row r="7" spans="1:19" x14ac:dyDescent="0.35">
      <c r="A7">
        <v>2005</v>
      </c>
      <c r="B7">
        <v>1103</v>
      </c>
      <c r="C7">
        <v>0</v>
      </c>
      <c r="D7">
        <f t="shared" si="0"/>
        <v>0</v>
      </c>
      <c r="E7">
        <f t="shared" si="1"/>
        <v>0</v>
      </c>
      <c r="F7">
        <f t="shared" si="2"/>
        <v>0</v>
      </c>
      <c r="G7">
        <f t="shared" si="3"/>
        <v>0</v>
      </c>
      <c r="H7">
        <f t="shared" si="4"/>
        <v>0</v>
      </c>
      <c r="I7" s="4">
        <f t="shared" si="5"/>
        <v>1102.7412587412587</v>
      </c>
      <c r="J7" s="4">
        <f t="shared" si="6"/>
        <v>0.25874125874133824</v>
      </c>
      <c r="K7" s="12">
        <f t="shared" si="7"/>
        <v>6.6947038975052137E-2</v>
      </c>
      <c r="L7" s="4">
        <f t="shared" si="14"/>
        <v>1.9020979020984896</v>
      </c>
      <c r="M7" s="4">
        <f t="shared" si="8"/>
        <v>0.25874125874133824</v>
      </c>
      <c r="N7" s="4">
        <f t="shared" si="13"/>
        <v>4.942657342657526</v>
      </c>
      <c r="O7" s="4">
        <v>6</v>
      </c>
      <c r="P7" s="4">
        <f t="shared" si="9"/>
        <v>0.82377622377625437</v>
      </c>
      <c r="Q7" s="4">
        <f t="shared" si="10"/>
        <v>2.3089983022077583</v>
      </c>
      <c r="R7" s="7">
        <f t="shared" si="11"/>
        <v>2.3457956368208363E-4</v>
      </c>
      <c r="S7">
        <f t="shared" si="12"/>
        <v>2.132541488018942E-3</v>
      </c>
    </row>
    <row r="8" spans="1:19" x14ac:dyDescent="0.35">
      <c r="A8">
        <v>2006</v>
      </c>
      <c r="B8">
        <v>1222</v>
      </c>
      <c r="C8">
        <v>1</v>
      </c>
      <c r="D8">
        <f t="shared" si="0"/>
        <v>1222</v>
      </c>
      <c r="E8">
        <f t="shared" si="1"/>
        <v>1</v>
      </c>
      <c r="F8">
        <f t="shared" si="2"/>
        <v>1222</v>
      </c>
      <c r="G8">
        <f t="shared" si="3"/>
        <v>1</v>
      </c>
      <c r="H8">
        <f t="shared" si="4"/>
        <v>1</v>
      </c>
      <c r="I8" s="4">
        <f t="shared" si="5"/>
        <v>1222.5580419580419</v>
      </c>
      <c r="J8" s="4">
        <f t="shared" si="6"/>
        <v>-0.55804195804194023</v>
      </c>
      <c r="K8" s="12">
        <f t="shared" si="7"/>
        <v>0.3114108269352826</v>
      </c>
      <c r="L8" s="4">
        <f t="shared" si="14"/>
        <v>1.3440559440565494</v>
      </c>
      <c r="M8" s="4">
        <f t="shared" si="8"/>
        <v>0.55804195804194023</v>
      </c>
      <c r="N8" s="4">
        <f t="shared" si="13"/>
        <v>5.5006993006994662</v>
      </c>
      <c r="O8" s="4">
        <v>7</v>
      </c>
      <c r="P8" s="4">
        <f t="shared" si="9"/>
        <v>0.78581418581420948</v>
      </c>
      <c r="Q8" s="4">
        <f t="shared" si="10"/>
        <v>1.7103991863724453</v>
      </c>
      <c r="R8" s="7">
        <f t="shared" si="11"/>
        <v>4.5666281345494293E-4</v>
      </c>
      <c r="S8">
        <f t="shared" si="12"/>
        <v>4.1514801223176637E-3</v>
      </c>
    </row>
    <row r="9" spans="1:19" x14ac:dyDescent="0.35">
      <c r="A9">
        <v>2007</v>
      </c>
      <c r="B9">
        <v>1360</v>
      </c>
      <c r="C9">
        <v>2</v>
      </c>
      <c r="D9">
        <f t="shared" si="0"/>
        <v>2720</v>
      </c>
      <c r="E9">
        <f t="shared" si="1"/>
        <v>4</v>
      </c>
      <c r="F9">
        <f t="shared" si="2"/>
        <v>5440</v>
      </c>
      <c r="G9">
        <f t="shared" si="3"/>
        <v>8</v>
      </c>
      <c r="H9">
        <f t="shared" si="4"/>
        <v>16</v>
      </c>
      <c r="I9" s="4">
        <f t="shared" si="5"/>
        <v>1362.1720279720278</v>
      </c>
      <c r="J9" s="4">
        <f t="shared" si="6"/>
        <v>-2.1720279720277631</v>
      </c>
      <c r="K9" s="12">
        <f t="shared" si="7"/>
        <v>4.7177055112710375</v>
      </c>
      <c r="L9" s="4">
        <f t="shared" si="14"/>
        <v>-0.82797202797121372</v>
      </c>
      <c r="M9" s="4">
        <f t="shared" si="8"/>
        <v>2.1720279720277631</v>
      </c>
      <c r="N9" s="4">
        <f t="shared" si="13"/>
        <v>7.6727272727272293</v>
      </c>
      <c r="O9" s="4">
        <v>8</v>
      </c>
      <c r="P9" s="4">
        <f t="shared" si="9"/>
        <v>0.95909090909090366</v>
      </c>
      <c r="Q9" s="4">
        <f t="shared" si="10"/>
        <v>-0.86328837039653106</v>
      </c>
      <c r="R9" s="7">
        <f t="shared" si="11"/>
        <v>1.5970793911968847E-3</v>
      </c>
      <c r="S9">
        <f t="shared" si="12"/>
        <v>1.4518903556335318E-2</v>
      </c>
    </row>
    <row r="10" spans="1:19" x14ac:dyDescent="0.35">
      <c r="A10">
        <v>2008</v>
      </c>
      <c r="B10">
        <v>1521</v>
      </c>
      <c r="C10">
        <v>3</v>
      </c>
      <c r="D10">
        <f t="shared" si="0"/>
        <v>4563</v>
      </c>
      <c r="E10">
        <f t="shared" si="1"/>
        <v>9</v>
      </c>
      <c r="F10">
        <f t="shared" si="2"/>
        <v>13689</v>
      </c>
      <c r="G10">
        <f t="shared" si="3"/>
        <v>27</v>
      </c>
      <c r="H10">
        <f t="shared" si="4"/>
        <v>81</v>
      </c>
      <c r="I10" s="4">
        <f t="shared" si="5"/>
        <v>1521.5832167832168</v>
      </c>
      <c r="J10" s="4">
        <f t="shared" si="6"/>
        <v>-0.58321678321681247</v>
      </c>
      <c r="K10" s="12">
        <f t="shared" si="7"/>
        <v>0.34014181622576645</v>
      </c>
      <c r="L10" s="4">
        <f t="shared" si="14"/>
        <v>-1.4111888111880262</v>
      </c>
      <c r="M10" s="4">
        <f t="shared" si="8"/>
        <v>0.58321678321681247</v>
      </c>
      <c r="N10" s="4">
        <f t="shared" si="13"/>
        <v>8.2559440559440418</v>
      </c>
      <c r="O10" s="4">
        <v>9</v>
      </c>
      <c r="P10" s="4">
        <f t="shared" si="9"/>
        <v>0.9173271173271158</v>
      </c>
      <c r="Q10" s="4">
        <f t="shared" si="10"/>
        <v>-1.5383703201753285</v>
      </c>
      <c r="R10" s="7">
        <f t="shared" si="11"/>
        <v>3.8344298699330209E-4</v>
      </c>
      <c r="S10">
        <f t="shared" si="12"/>
        <v>3.4858453363027465E-3</v>
      </c>
    </row>
    <row r="11" spans="1:19" x14ac:dyDescent="0.35">
      <c r="A11">
        <v>2009</v>
      </c>
      <c r="B11">
        <v>1702</v>
      </c>
      <c r="C11">
        <v>4</v>
      </c>
      <c r="D11">
        <f t="shared" si="0"/>
        <v>6808</v>
      </c>
      <c r="E11">
        <f t="shared" si="1"/>
        <v>16</v>
      </c>
      <c r="F11">
        <f t="shared" si="2"/>
        <v>27232</v>
      </c>
      <c r="G11">
        <f t="shared" si="3"/>
        <v>64</v>
      </c>
      <c r="H11">
        <f t="shared" si="4"/>
        <v>256</v>
      </c>
      <c r="I11" s="4">
        <f t="shared" si="5"/>
        <v>1700.7916083916084</v>
      </c>
      <c r="J11" s="4">
        <f t="shared" si="6"/>
        <v>1.2083916083915938</v>
      </c>
      <c r="K11" s="12">
        <f t="shared" si="7"/>
        <v>1.4602102792312228</v>
      </c>
      <c r="L11" s="4">
        <f t="shared" si="14"/>
        <v>-0.20279720279643243</v>
      </c>
      <c r="M11" s="4">
        <f t="shared" si="8"/>
        <v>1.2083916083915938</v>
      </c>
      <c r="N11" s="4">
        <f t="shared" si="13"/>
        <v>9.4643356643356356</v>
      </c>
      <c r="O11" s="4">
        <v>10</v>
      </c>
      <c r="P11" s="4">
        <f t="shared" si="9"/>
        <v>0.94643356643356358</v>
      </c>
      <c r="Q11" s="4">
        <f t="shared" si="10"/>
        <v>-0.21427515885835619</v>
      </c>
      <c r="R11" s="7">
        <f t="shared" si="11"/>
        <v>7.0998331867896231E-4</v>
      </c>
      <c r="S11">
        <f t="shared" si="12"/>
        <v>6.454393806172385E-3</v>
      </c>
    </row>
    <row r="12" spans="1:19" x14ac:dyDescent="0.35">
      <c r="A12">
        <v>2010</v>
      </c>
      <c r="B12">
        <v>1900</v>
      </c>
      <c r="C12">
        <v>5</v>
      </c>
      <c r="D12">
        <f t="shared" si="0"/>
        <v>9500</v>
      </c>
      <c r="E12">
        <f t="shared" si="1"/>
        <v>25</v>
      </c>
      <c r="F12">
        <f t="shared" si="2"/>
        <v>47500</v>
      </c>
      <c r="G12">
        <f t="shared" si="3"/>
        <v>125</v>
      </c>
      <c r="H12">
        <f t="shared" si="4"/>
        <v>625</v>
      </c>
      <c r="I12" s="4">
        <f t="shared" si="5"/>
        <v>1899.7972027972025</v>
      </c>
      <c r="J12" s="4">
        <f t="shared" si="6"/>
        <v>0.20279720279745561</v>
      </c>
      <c r="K12" s="12">
        <f t="shared" si="7"/>
        <v>4.1126705462472338E-2</v>
      </c>
      <c r="L12" s="10">
        <f t="shared" si="14"/>
        <v>1.0231815394945443E-12</v>
      </c>
      <c r="M12" s="4">
        <f t="shared" si="8"/>
        <v>0.20279720279745561</v>
      </c>
      <c r="N12" s="4">
        <f t="shared" si="13"/>
        <v>9.6671328671330912</v>
      </c>
      <c r="O12" s="4">
        <v>11</v>
      </c>
      <c r="P12" s="4">
        <f t="shared" si="9"/>
        <v>0.87883026064846281</v>
      </c>
      <c r="Q12" s="4">
        <f>L12/P12</f>
        <v>1.1642538784902206E-12</v>
      </c>
      <c r="R12" s="7">
        <f>M12/B12</f>
        <v>1.0673536989339769E-4</v>
      </c>
      <c r="S12">
        <f>M12/B12*(100/11)</f>
        <v>9.7032154448543364E-4</v>
      </c>
    </row>
    <row r="13" spans="1:19" x14ac:dyDescent="0.35">
      <c r="B13">
        <f>SUM(B2:B12)</f>
        <v>13219</v>
      </c>
      <c r="C13">
        <f>SUM(C2:C12)</f>
        <v>0</v>
      </c>
      <c r="D13">
        <f t="shared" ref="D13:H13" si="15">SUM(D2:D12)</f>
        <v>12091</v>
      </c>
      <c r="E13">
        <f t="shared" si="15"/>
        <v>110</v>
      </c>
      <c r="F13">
        <f>SUM(F2:F12)</f>
        <v>140683</v>
      </c>
      <c r="G13">
        <f t="shared" si="15"/>
        <v>0</v>
      </c>
      <c r="H13">
        <f t="shared" si="15"/>
        <v>1958</v>
      </c>
      <c r="I13" s="4"/>
      <c r="J13" s="4"/>
      <c r="K13" s="4"/>
      <c r="L13" s="4"/>
      <c r="M13" s="4"/>
      <c r="N13" s="4"/>
      <c r="O13" s="4"/>
      <c r="P13" s="4"/>
      <c r="Q13" s="4"/>
      <c r="R13" s="8">
        <f>SUM(R2:R12)</f>
        <v>8.6277038010294307E-3</v>
      </c>
      <c r="S13">
        <f>SUM(S2:S12)</f>
        <v>7.8433670918449369E-2</v>
      </c>
    </row>
    <row r="14" spans="1:19" x14ac:dyDescent="0.35">
      <c r="Q14" s="6" t="s">
        <v>31</v>
      </c>
      <c r="R14" s="6">
        <f>R13*100/11</f>
        <v>7.8433670918449369E-2</v>
      </c>
    </row>
    <row r="15" spans="1:19" x14ac:dyDescent="0.35">
      <c r="A15" t="s">
        <v>18</v>
      </c>
      <c r="B15">
        <f>(B13*H13-F13*E13)/(11*H13-E13^2)</f>
        <v>1102.7412587412587</v>
      </c>
    </row>
    <row r="16" spans="1:19" x14ac:dyDescent="0.35">
      <c r="A16" t="s">
        <v>19</v>
      </c>
      <c r="B16">
        <f>D13/E13</f>
        <v>109.91818181818182</v>
      </c>
    </row>
    <row r="17" spans="1:8" x14ac:dyDescent="0.35">
      <c r="A17" t="s">
        <v>47</v>
      </c>
      <c r="B17">
        <f>(11*F13-E13*B13)/(11*H13-E13^2)</f>
        <v>9.8986013986013983</v>
      </c>
    </row>
    <row r="19" spans="1:8" x14ac:dyDescent="0.35">
      <c r="A19" t="s">
        <v>37</v>
      </c>
      <c r="B19" t="s">
        <v>14</v>
      </c>
      <c r="C19" t="s">
        <v>40</v>
      </c>
    </row>
    <row r="20" spans="1:8" x14ac:dyDescent="0.35">
      <c r="A20">
        <v>2011</v>
      </c>
      <c r="B20">
        <v>6</v>
      </c>
      <c r="C20">
        <f>B$15+B$16*B20+B$17*B20^2</f>
        <v>2118.6</v>
      </c>
    </row>
    <row r="21" spans="1:8" x14ac:dyDescent="0.35">
      <c r="A21">
        <v>2012</v>
      </c>
      <c r="B21">
        <v>7</v>
      </c>
      <c r="C21">
        <f t="shared" ref="C21:C25" si="16">B$15+B$16*B21+B$17*B21^2</f>
        <v>2357.1999999999998</v>
      </c>
    </row>
    <row r="22" spans="1:8" x14ac:dyDescent="0.35">
      <c r="A22">
        <v>2013</v>
      </c>
      <c r="B22">
        <v>8</v>
      </c>
      <c r="C22">
        <f t="shared" si="16"/>
        <v>2615.597202797203</v>
      </c>
    </row>
    <row r="23" spans="1:8" x14ac:dyDescent="0.35">
      <c r="A23">
        <v>2014</v>
      </c>
      <c r="B23">
        <v>9</v>
      </c>
      <c r="C23">
        <f t="shared" si="16"/>
        <v>2893.791608391608</v>
      </c>
    </row>
    <row r="24" spans="1:8" x14ac:dyDescent="0.35">
      <c r="A24">
        <v>2015</v>
      </c>
      <c r="B24">
        <v>10</v>
      </c>
      <c r="C24">
        <f t="shared" si="16"/>
        <v>3191.7832167832171</v>
      </c>
    </row>
    <row r="25" spans="1:8" x14ac:dyDescent="0.35">
      <c r="A25">
        <v>2016</v>
      </c>
      <c r="B25">
        <v>11</v>
      </c>
      <c r="C25">
        <f t="shared" si="16"/>
        <v>3509.5720279720281</v>
      </c>
    </row>
    <row r="28" spans="1:8" x14ac:dyDescent="0.35">
      <c r="A28" s="1" t="s">
        <v>37</v>
      </c>
      <c r="B28" s="1" t="s">
        <v>52</v>
      </c>
      <c r="C28" t="s">
        <v>14</v>
      </c>
      <c r="D28" t="s">
        <v>16</v>
      </c>
      <c r="E28" t="s">
        <v>15</v>
      </c>
      <c r="F28" t="s">
        <v>44</v>
      </c>
      <c r="G28" t="s">
        <v>45</v>
      </c>
      <c r="H28" t="s">
        <v>46</v>
      </c>
    </row>
    <row r="29" spans="1:8" x14ac:dyDescent="0.35">
      <c r="A29" t="s">
        <v>53</v>
      </c>
      <c r="B29">
        <v>72</v>
      </c>
      <c r="C29">
        <v>-4</v>
      </c>
      <c r="D29">
        <f>C29*B29</f>
        <v>-288</v>
      </c>
      <c r="E29">
        <f>C29^2</f>
        <v>16</v>
      </c>
      <c r="F29">
        <f>E29*B29</f>
        <v>1152</v>
      </c>
      <c r="G29">
        <f>C29^3</f>
        <v>-64</v>
      </c>
      <c r="H29">
        <f>C29^4</f>
        <v>256</v>
      </c>
    </row>
    <row r="30" spans="1:8" x14ac:dyDescent="0.35">
      <c r="A30" t="s">
        <v>54</v>
      </c>
      <c r="B30">
        <v>87</v>
      </c>
      <c r="C30">
        <v>-3</v>
      </c>
      <c r="D30">
        <f t="shared" ref="D30:D37" si="17">C30*B30</f>
        <v>-261</v>
      </c>
      <c r="E30">
        <f t="shared" ref="E30:E37" si="18">C30^2</f>
        <v>9</v>
      </c>
      <c r="F30">
        <f t="shared" ref="F30:F37" si="19">E30*B30</f>
        <v>783</v>
      </c>
      <c r="G30">
        <f t="shared" ref="G30:G37" si="20">C30^3</f>
        <v>-27</v>
      </c>
      <c r="H30">
        <f t="shared" ref="H30:H37" si="21">C30^4</f>
        <v>81</v>
      </c>
    </row>
    <row r="31" spans="1:8" x14ac:dyDescent="0.35">
      <c r="A31" t="s">
        <v>55</v>
      </c>
      <c r="B31">
        <v>104</v>
      </c>
      <c r="C31">
        <v>-2</v>
      </c>
      <c r="D31">
        <f t="shared" si="17"/>
        <v>-208</v>
      </c>
      <c r="E31">
        <f t="shared" si="18"/>
        <v>4</v>
      </c>
      <c r="F31">
        <f t="shared" si="19"/>
        <v>416</v>
      </c>
      <c r="G31">
        <f t="shared" si="20"/>
        <v>-8</v>
      </c>
      <c r="H31">
        <f t="shared" si="21"/>
        <v>16</v>
      </c>
    </row>
    <row r="32" spans="1:8" x14ac:dyDescent="0.35">
      <c r="A32" t="s">
        <v>56</v>
      </c>
      <c r="B32">
        <v>125</v>
      </c>
      <c r="C32">
        <v>-1</v>
      </c>
      <c r="D32">
        <f t="shared" si="17"/>
        <v>-125</v>
      </c>
      <c r="E32">
        <f t="shared" si="18"/>
        <v>1</v>
      </c>
      <c r="F32">
        <f t="shared" si="19"/>
        <v>125</v>
      </c>
      <c r="G32">
        <f t="shared" si="20"/>
        <v>-1</v>
      </c>
      <c r="H32">
        <f t="shared" si="21"/>
        <v>1</v>
      </c>
    </row>
    <row r="33" spans="1:8" x14ac:dyDescent="0.35">
      <c r="A33" t="s">
        <v>57</v>
      </c>
      <c r="B33">
        <v>150</v>
      </c>
      <c r="C33">
        <v>0</v>
      </c>
      <c r="D33">
        <f t="shared" si="17"/>
        <v>0</v>
      </c>
      <c r="E33">
        <f t="shared" si="18"/>
        <v>0</v>
      </c>
      <c r="F33">
        <f t="shared" si="19"/>
        <v>0</v>
      </c>
      <c r="G33">
        <f t="shared" si="20"/>
        <v>0</v>
      </c>
      <c r="H33">
        <f t="shared" si="21"/>
        <v>0</v>
      </c>
    </row>
    <row r="34" spans="1:8" x14ac:dyDescent="0.35">
      <c r="A34" t="s">
        <v>58</v>
      </c>
      <c r="B34">
        <v>180</v>
      </c>
      <c r="C34">
        <v>1</v>
      </c>
      <c r="D34">
        <f t="shared" si="17"/>
        <v>180</v>
      </c>
      <c r="E34">
        <f t="shared" si="18"/>
        <v>1</v>
      </c>
      <c r="F34">
        <f t="shared" si="19"/>
        <v>180</v>
      </c>
      <c r="G34">
        <f t="shared" si="20"/>
        <v>1</v>
      </c>
      <c r="H34">
        <f t="shared" si="21"/>
        <v>1</v>
      </c>
    </row>
    <row r="35" spans="1:8" x14ac:dyDescent="0.35">
      <c r="A35" t="s">
        <v>59</v>
      </c>
      <c r="B35">
        <v>216</v>
      </c>
      <c r="C35">
        <v>2</v>
      </c>
      <c r="D35">
        <f t="shared" si="17"/>
        <v>432</v>
      </c>
      <c r="E35">
        <f t="shared" si="18"/>
        <v>4</v>
      </c>
      <c r="F35">
        <f t="shared" si="19"/>
        <v>864</v>
      </c>
      <c r="G35">
        <f t="shared" si="20"/>
        <v>8</v>
      </c>
      <c r="H35">
        <f t="shared" si="21"/>
        <v>16</v>
      </c>
    </row>
    <row r="36" spans="1:8" x14ac:dyDescent="0.35">
      <c r="A36" t="s">
        <v>60</v>
      </c>
      <c r="B36">
        <v>259</v>
      </c>
      <c r="C36">
        <v>3</v>
      </c>
      <c r="D36">
        <f t="shared" si="17"/>
        <v>777</v>
      </c>
      <c r="E36">
        <f t="shared" si="18"/>
        <v>9</v>
      </c>
      <c r="F36">
        <f t="shared" si="19"/>
        <v>2331</v>
      </c>
      <c r="G36">
        <f t="shared" si="20"/>
        <v>27</v>
      </c>
      <c r="H36">
        <f t="shared" si="21"/>
        <v>81</v>
      </c>
    </row>
    <row r="37" spans="1:8" x14ac:dyDescent="0.35">
      <c r="A37" t="s">
        <v>61</v>
      </c>
      <c r="B37">
        <v>311</v>
      </c>
      <c r="C37">
        <v>4</v>
      </c>
      <c r="D37">
        <f t="shared" si="17"/>
        <v>1244</v>
      </c>
      <c r="E37">
        <f t="shared" si="18"/>
        <v>16</v>
      </c>
      <c r="F37">
        <f t="shared" si="19"/>
        <v>4976</v>
      </c>
      <c r="G37">
        <f t="shared" si="20"/>
        <v>64</v>
      </c>
      <c r="H37">
        <f t="shared" si="21"/>
        <v>256</v>
      </c>
    </row>
    <row r="38" spans="1:8" x14ac:dyDescent="0.35">
      <c r="A38">
        <v>9</v>
      </c>
      <c r="B38">
        <f>SUM(B29:B37)</f>
        <v>1504</v>
      </c>
      <c r="C38">
        <f t="shared" ref="C38:H38" si="22">SUM(C29:C37)</f>
        <v>0</v>
      </c>
      <c r="D38">
        <f t="shared" si="22"/>
        <v>1751</v>
      </c>
      <c r="E38">
        <f t="shared" si="22"/>
        <v>60</v>
      </c>
      <c r="F38">
        <f t="shared" si="22"/>
        <v>10827</v>
      </c>
      <c r="G38">
        <f t="shared" si="22"/>
        <v>0</v>
      </c>
      <c r="H38">
        <f t="shared" si="22"/>
        <v>708</v>
      </c>
    </row>
    <row r="40" spans="1:8" x14ac:dyDescent="0.35">
      <c r="A40" t="s">
        <v>18</v>
      </c>
      <c r="B40">
        <f>(B38*H38-F38*E38)/(9*H38-E38^2)</f>
        <v>149.78787878787878</v>
      </c>
    </row>
    <row r="41" spans="1:8" x14ac:dyDescent="0.35">
      <c r="A41" t="s">
        <v>19</v>
      </c>
      <c r="B41">
        <f>D38/E38</f>
        <v>29.183333333333334</v>
      </c>
    </row>
    <row r="42" spans="1:8" x14ac:dyDescent="0.35">
      <c r="A42" t="s">
        <v>47</v>
      </c>
      <c r="B42">
        <f>(9*F38-E38*B38)/(9*H38-E38^2)</f>
        <v>2.5984848484848486</v>
      </c>
    </row>
    <row r="43" spans="1:8" x14ac:dyDescent="0.35">
      <c r="D43" t="s">
        <v>62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30EDA-AC4D-4903-8432-C360B62531B0}">
  <dimension ref="A1:K21"/>
  <sheetViews>
    <sheetView workbookViewId="0">
      <selection activeCell="E7" sqref="E7"/>
    </sheetView>
  </sheetViews>
  <sheetFormatPr defaultRowHeight="14.5" x14ac:dyDescent="0.35"/>
  <cols>
    <col min="10" max="10" width="9.26953125" bestFit="1" customWidth="1"/>
  </cols>
  <sheetData>
    <row r="1" spans="1:11" x14ac:dyDescent="0.35">
      <c r="A1" s="14" t="s">
        <v>37</v>
      </c>
      <c r="B1" s="14" t="s">
        <v>68</v>
      </c>
      <c r="C1" s="14" t="s">
        <v>69</v>
      </c>
      <c r="D1" s="15" t="s">
        <v>70</v>
      </c>
      <c r="E1" s="14" t="s">
        <v>78</v>
      </c>
      <c r="F1" s="14" t="s">
        <v>80</v>
      </c>
      <c r="G1" s="14" t="s">
        <v>94</v>
      </c>
      <c r="H1" s="14" t="s">
        <v>95</v>
      </c>
      <c r="I1" s="14" t="s">
        <v>18</v>
      </c>
      <c r="J1" s="14" t="s">
        <v>19</v>
      </c>
      <c r="K1" s="14" t="s">
        <v>96</v>
      </c>
    </row>
    <row r="2" spans="1:11" x14ac:dyDescent="0.35">
      <c r="A2">
        <v>1981</v>
      </c>
      <c r="B2">
        <v>1</v>
      </c>
      <c r="C2">
        <v>1</v>
      </c>
      <c r="D2">
        <v>80</v>
      </c>
    </row>
    <row r="3" spans="1:11" x14ac:dyDescent="0.35">
      <c r="B3">
        <v>2</v>
      </c>
      <c r="C3">
        <v>2</v>
      </c>
      <c r="D3">
        <v>78</v>
      </c>
    </row>
    <row r="4" spans="1:11" x14ac:dyDescent="0.35">
      <c r="B4">
        <v>3</v>
      </c>
      <c r="C4">
        <v>3</v>
      </c>
      <c r="D4">
        <v>83</v>
      </c>
    </row>
    <row r="5" spans="1:11" x14ac:dyDescent="0.35">
      <c r="B5">
        <v>4</v>
      </c>
      <c r="C5">
        <v>4</v>
      </c>
      <c r="D5">
        <v>85</v>
      </c>
    </row>
    <row r="6" spans="1:11" x14ac:dyDescent="0.35">
      <c r="A6" s="13">
        <v>1982</v>
      </c>
      <c r="B6" s="13">
        <v>1</v>
      </c>
      <c r="C6" s="13">
        <v>5</v>
      </c>
      <c r="D6" s="13">
        <v>84</v>
      </c>
      <c r="E6">
        <f>(D5+D4+D3+D2)/4</f>
        <v>81.5</v>
      </c>
      <c r="F6">
        <f>D6-E6</f>
        <v>2.5</v>
      </c>
      <c r="G6" t="s">
        <v>93</v>
      </c>
    </row>
    <row r="7" spans="1:11" x14ac:dyDescent="0.35">
      <c r="B7">
        <v>2</v>
      </c>
      <c r="C7">
        <v>6</v>
      </c>
      <c r="D7">
        <v>88</v>
      </c>
      <c r="E7">
        <f t="shared" ref="E7:E18" si="0">(D6+D5+D4+D3)/4</f>
        <v>82.5</v>
      </c>
      <c r="F7">
        <f t="shared" ref="F7:F16" si="1">D7-E7</f>
        <v>5.5</v>
      </c>
      <c r="G7" t="s">
        <v>91</v>
      </c>
    </row>
    <row r="8" spans="1:11" x14ac:dyDescent="0.35">
      <c r="B8">
        <v>3</v>
      </c>
      <c r="C8">
        <v>7</v>
      </c>
      <c r="D8">
        <v>90</v>
      </c>
      <c r="E8">
        <f t="shared" si="0"/>
        <v>85</v>
      </c>
      <c r="F8">
        <f t="shared" si="1"/>
        <v>5</v>
      </c>
      <c r="G8" t="s">
        <v>92</v>
      </c>
      <c r="J8" s="4"/>
    </row>
    <row r="9" spans="1:11" x14ac:dyDescent="0.35">
      <c r="B9">
        <v>4</v>
      </c>
      <c r="C9">
        <v>8</v>
      </c>
      <c r="D9">
        <v>89</v>
      </c>
      <c r="E9">
        <f t="shared" si="0"/>
        <v>86.75</v>
      </c>
      <c r="F9">
        <f t="shared" si="1"/>
        <v>2.25</v>
      </c>
      <c r="G9" t="s">
        <v>81</v>
      </c>
      <c r="H9">
        <f>(E9+E8+E7+E6)/4</f>
        <v>83.9375</v>
      </c>
      <c r="I9">
        <f>2*E9-H9</f>
        <v>89.5625</v>
      </c>
      <c r="J9" s="4">
        <f>2/3*(E9-H9)</f>
        <v>1.875</v>
      </c>
      <c r="K9" s="4">
        <f t="shared" ref="K9:K17" si="2">I9+(J9*1)</f>
        <v>91.4375</v>
      </c>
    </row>
    <row r="10" spans="1:11" x14ac:dyDescent="0.35">
      <c r="A10" s="13">
        <v>1983</v>
      </c>
      <c r="B10" s="13">
        <v>1</v>
      </c>
      <c r="C10" s="13">
        <v>9</v>
      </c>
      <c r="D10" s="13">
        <v>86</v>
      </c>
      <c r="E10">
        <f>(D9+D8+D7+D6)/4</f>
        <v>87.75</v>
      </c>
      <c r="F10">
        <f t="shared" si="1"/>
        <v>-1.75</v>
      </c>
      <c r="G10" t="s">
        <v>82</v>
      </c>
      <c r="H10">
        <f t="shared" ref="H10:H18" si="3">(E10+E9+E8+E7)/4</f>
        <v>85.5</v>
      </c>
      <c r="I10">
        <f t="shared" ref="I10:I18" si="4">2*E10-H10</f>
        <v>90</v>
      </c>
      <c r="J10" s="4">
        <f>2/3*(E10-H10)</f>
        <v>1.5</v>
      </c>
      <c r="K10" s="4">
        <f t="shared" si="2"/>
        <v>91.5</v>
      </c>
    </row>
    <row r="11" spans="1:11" x14ac:dyDescent="0.35">
      <c r="B11">
        <v>2</v>
      </c>
      <c r="C11">
        <v>10</v>
      </c>
      <c r="D11">
        <v>91</v>
      </c>
      <c r="E11">
        <f t="shared" si="0"/>
        <v>88.25</v>
      </c>
      <c r="F11">
        <f t="shared" si="1"/>
        <v>2.75</v>
      </c>
      <c r="G11" t="s">
        <v>83</v>
      </c>
      <c r="H11">
        <f t="shared" si="3"/>
        <v>86.9375</v>
      </c>
      <c r="I11">
        <f t="shared" si="4"/>
        <v>89.5625</v>
      </c>
      <c r="J11" s="4">
        <f t="shared" ref="J11:J18" si="5">2/3*(E11-H11)</f>
        <v>0.875</v>
      </c>
      <c r="K11" s="4">
        <f t="shared" si="2"/>
        <v>90.4375</v>
      </c>
    </row>
    <row r="12" spans="1:11" x14ac:dyDescent="0.35">
      <c r="B12">
        <v>3</v>
      </c>
      <c r="C12">
        <v>11</v>
      </c>
      <c r="D12">
        <v>94</v>
      </c>
      <c r="E12">
        <f t="shared" si="0"/>
        <v>89</v>
      </c>
      <c r="F12">
        <f t="shared" si="1"/>
        <v>5</v>
      </c>
      <c r="G12" t="s">
        <v>84</v>
      </c>
      <c r="H12">
        <f t="shared" si="3"/>
        <v>87.9375</v>
      </c>
      <c r="I12">
        <f t="shared" si="4"/>
        <v>90.0625</v>
      </c>
      <c r="J12" s="4">
        <f t="shared" si="5"/>
        <v>0.70833333333333326</v>
      </c>
      <c r="K12" s="4">
        <f t="shared" si="2"/>
        <v>90.770833333333329</v>
      </c>
    </row>
    <row r="13" spans="1:11" x14ac:dyDescent="0.35">
      <c r="B13">
        <v>4</v>
      </c>
      <c r="C13">
        <v>12</v>
      </c>
      <c r="D13">
        <v>96</v>
      </c>
      <c r="E13">
        <f t="shared" si="0"/>
        <v>90</v>
      </c>
      <c r="F13">
        <f t="shared" si="1"/>
        <v>6</v>
      </c>
      <c r="G13" t="s">
        <v>85</v>
      </c>
      <c r="H13">
        <f t="shared" si="3"/>
        <v>88.75</v>
      </c>
      <c r="I13">
        <f t="shared" si="4"/>
        <v>91.25</v>
      </c>
      <c r="J13" s="4">
        <f t="shared" si="5"/>
        <v>0.83333333333333326</v>
      </c>
      <c r="K13" s="4">
        <f t="shared" si="2"/>
        <v>92.083333333333329</v>
      </c>
    </row>
    <row r="14" spans="1:11" x14ac:dyDescent="0.35">
      <c r="A14" s="13">
        <v>1984</v>
      </c>
      <c r="B14" s="13">
        <v>1</v>
      </c>
      <c r="C14" s="13">
        <v>13</v>
      </c>
      <c r="D14" s="13">
        <v>90</v>
      </c>
      <c r="E14">
        <f t="shared" si="0"/>
        <v>91.75</v>
      </c>
      <c r="F14">
        <f t="shared" si="1"/>
        <v>-1.75</v>
      </c>
      <c r="G14" t="s">
        <v>86</v>
      </c>
      <c r="H14">
        <f t="shared" si="3"/>
        <v>89.75</v>
      </c>
      <c r="I14">
        <f t="shared" si="4"/>
        <v>93.75</v>
      </c>
      <c r="J14" s="4">
        <f t="shared" si="5"/>
        <v>1.3333333333333333</v>
      </c>
      <c r="K14" s="4">
        <f t="shared" si="2"/>
        <v>95.083333333333329</v>
      </c>
    </row>
    <row r="15" spans="1:11" x14ac:dyDescent="0.35">
      <c r="B15">
        <v>2</v>
      </c>
      <c r="C15">
        <v>14</v>
      </c>
      <c r="D15">
        <v>96</v>
      </c>
      <c r="E15">
        <f t="shared" si="0"/>
        <v>92.75</v>
      </c>
      <c r="F15">
        <f t="shared" si="1"/>
        <v>3.25</v>
      </c>
      <c r="G15" t="s">
        <v>87</v>
      </c>
      <c r="H15">
        <f t="shared" si="3"/>
        <v>90.875</v>
      </c>
      <c r="I15">
        <f t="shared" si="4"/>
        <v>94.625</v>
      </c>
      <c r="J15" s="4">
        <f t="shared" si="5"/>
        <v>1.25</v>
      </c>
      <c r="K15" s="4">
        <f t="shared" si="2"/>
        <v>95.875</v>
      </c>
    </row>
    <row r="16" spans="1:11" x14ac:dyDescent="0.35">
      <c r="B16">
        <v>3</v>
      </c>
      <c r="C16">
        <v>15</v>
      </c>
      <c r="D16">
        <v>100</v>
      </c>
      <c r="E16">
        <f t="shared" si="0"/>
        <v>94</v>
      </c>
      <c r="F16">
        <f t="shared" si="1"/>
        <v>6</v>
      </c>
      <c r="G16" t="s">
        <v>88</v>
      </c>
      <c r="H16">
        <f t="shared" si="3"/>
        <v>92.125</v>
      </c>
      <c r="I16">
        <f t="shared" si="4"/>
        <v>95.875</v>
      </c>
      <c r="J16" s="4">
        <f t="shared" si="5"/>
        <v>1.25</v>
      </c>
      <c r="K16" s="4">
        <f t="shared" si="2"/>
        <v>97.125</v>
      </c>
    </row>
    <row r="17" spans="1:11" x14ac:dyDescent="0.35">
      <c r="B17">
        <v>4</v>
      </c>
      <c r="C17">
        <v>16</v>
      </c>
      <c r="D17">
        <v>97</v>
      </c>
      <c r="E17">
        <f t="shared" si="0"/>
        <v>95.5</v>
      </c>
      <c r="F17">
        <f>D17-E17</f>
        <v>1.5</v>
      </c>
      <c r="G17" t="s">
        <v>89</v>
      </c>
      <c r="H17">
        <f>(E17+E16+E15+E14)/4</f>
        <v>93.5</v>
      </c>
      <c r="I17">
        <f t="shared" si="4"/>
        <v>97.5</v>
      </c>
      <c r="J17" s="4">
        <f t="shared" si="5"/>
        <v>1.3333333333333333</v>
      </c>
      <c r="K17" s="4">
        <f t="shared" si="2"/>
        <v>98.833333333333329</v>
      </c>
    </row>
    <row r="18" spans="1:11" x14ac:dyDescent="0.35">
      <c r="A18" s="13"/>
      <c r="B18" s="13"/>
      <c r="C18" s="13">
        <v>17</v>
      </c>
      <c r="D18" s="13"/>
      <c r="E18">
        <f t="shared" si="0"/>
        <v>95.75</v>
      </c>
      <c r="G18" t="s">
        <v>90</v>
      </c>
      <c r="H18">
        <f t="shared" si="3"/>
        <v>94.5</v>
      </c>
      <c r="I18">
        <f t="shared" si="4"/>
        <v>97</v>
      </c>
      <c r="J18" s="4">
        <f t="shared" si="5"/>
        <v>0.83333333333333326</v>
      </c>
      <c r="K18" s="4">
        <f>I18+(J18*1)</f>
        <v>97.833333333333329</v>
      </c>
    </row>
    <row r="19" spans="1:11" x14ac:dyDescent="0.35">
      <c r="K19" s="4">
        <f>I$18+(J$18*2)</f>
        <v>98.666666666666671</v>
      </c>
    </row>
    <row r="20" spans="1:11" x14ac:dyDescent="0.35">
      <c r="K20" s="4">
        <f>I$18+(J$18*3)</f>
        <v>99.5</v>
      </c>
    </row>
    <row r="21" spans="1:11" x14ac:dyDescent="0.35">
      <c r="K21" s="4">
        <f>I$18+(J$18*4)</f>
        <v>100.33333333333333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EB409-6DB3-422D-82DB-420B15315F87}">
  <dimension ref="A1:I18"/>
  <sheetViews>
    <sheetView workbookViewId="0">
      <selection activeCell="F5" sqref="F5"/>
    </sheetView>
  </sheetViews>
  <sheetFormatPr defaultRowHeight="14.5" x14ac:dyDescent="0.35"/>
  <sheetData>
    <row r="1" spans="1:9" s="14" customFormat="1" x14ac:dyDescent="0.35">
      <c r="A1" s="14" t="s">
        <v>37</v>
      </c>
      <c r="B1" s="14" t="s">
        <v>68</v>
      </c>
      <c r="C1" s="14" t="s">
        <v>69</v>
      </c>
      <c r="D1" s="15" t="s">
        <v>70</v>
      </c>
      <c r="E1" s="15" t="s">
        <v>72</v>
      </c>
      <c r="F1" s="14" t="s">
        <v>76</v>
      </c>
      <c r="G1" s="14" t="s">
        <v>71</v>
      </c>
      <c r="H1" s="14" t="s">
        <v>73</v>
      </c>
      <c r="I1" s="14" t="s">
        <v>75</v>
      </c>
    </row>
    <row r="2" spans="1:9" x14ac:dyDescent="0.35">
      <c r="A2">
        <v>1981</v>
      </c>
      <c r="B2">
        <v>1</v>
      </c>
      <c r="C2">
        <v>1</v>
      </c>
      <c r="D2">
        <v>80</v>
      </c>
    </row>
    <row r="3" spans="1:9" x14ac:dyDescent="0.35">
      <c r="B3">
        <v>2</v>
      </c>
      <c r="C3">
        <v>2</v>
      </c>
      <c r="D3">
        <v>78</v>
      </c>
      <c r="E3">
        <f>D2</f>
        <v>80</v>
      </c>
      <c r="F3">
        <f>D3-E3</f>
        <v>-2</v>
      </c>
      <c r="I3" s="13"/>
    </row>
    <row r="4" spans="1:9" x14ac:dyDescent="0.35">
      <c r="B4">
        <v>3</v>
      </c>
      <c r="C4">
        <v>3</v>
      </c>
      <c r="D4">
        <v>83</v>
      </c>
      <c r="E4">
        <f t="shared" ref="E4:E18" si="0">D3</f>
        <v>78</v>
      </c>
      <c r="F4">
        <f>D4-E4</f>
        <v>5</v>
      </c>
      <c r="G4">
        <f>D3+(D3-D2)</f>
        <v>76</v>
      </c>
      <c r="H4">
        <f>D4-G4</f>
        <v>7</v>
      </c>
      <c r="I4" s="13"/>
    </row>
    <row r="5" spans="1:9" x14ac:dyDescent="0.35">
      <c r="B5">
        <v>4</v>
      </c>
      <c r="C5">
        <v>4</v>
      </c>
      <c r="D5">
        <v>85</v>
      </c>
      <c r="E5">
        <f t="shared" si="0"/>
        <v>83</v>
      </c>
      <c r="F5">
        <f t="shared" ref="F5:F17" si="1">D5-E5</f>
        <v>2</v>
      </c>
      <c r="G5">
        <f t="shared" ref="G5:G16" si="2">D4+(D4-D3)</f>
        <v>88</v>
      </c>
      <c r="H5">
        <f t="shared" ref="H5:H17" si="3">D5-G5</f>
        <v>-3</v>
      </c>
      <c r="I5" s="13"/>
    </row>
    <row r="6" spans="1:9" s="13" customFormat="1" x14ac:dyDescent="0.35">
      <c r="A6" s="13">
        <v>1982</v>
      </c>
      <c r="B6" s="13">
        <v>1</v>
      </c>
      <c r="C6" s="13">
        <v>5</v>
      </c>
      <c r="D6" s="13">
        <v>84</v>
      </c>
      <c r="E6" s="13">
        <f t="shared" si="0"/>
        <v>85</v>
      </c>
      <c r="F6" s="13">
        <f t="shared" si="1"/>
        <v>-1</v>
      </c>
      <c r="G6" s="13">
        <f t="shared" si="2"/>
        <v>87</v>
      </c>
      <c r="H6" s="13">
        <f t="shared" si="3"/>
        <v>-3</v>
      </c>
    </row>
    <row r="7" spans="1:9" x14ac:dyDescent="0.35">
      <c r="B7">
        <v>2</v>
      </c>
      <c r="C7">
        <v>6</v>
      </c>
      <c r="D7">
        <v>88</v>
      </c>
      <c r="E7">
        <f t="shared" si="0"/>
        <v>84</v>
      </c>
      <c r="F7">
        <f t="shared" si="1"/>
        <v>4</v>
      </c>
      <c r="G7">
        <f t="shared" si="2"/>
        <v>83</v>
      </c>
      <c r="H7">
        <f t="shared" si="3"/>
        <v>5</v>
      </c>
      <c r="I7" s="13">
        <f t="shared" ref="I7:I13" si="4">D3+(D6-D2)/4</f>
        <v>79</v>
      </c>
    </row>
    <row r="8" spans="1:9" x14ac:dyDescent="0.35">
      <c r="B8">
        <v>3</v>
      </c>
      <c r="C8">
        <v>7</v>
      </c>
      <c r="D8">
        <v>90</v>
      </c>
      <c r="E8">
        <f t="shared" si="0"/>
        <v>88</v>
      </c>
      <c r="F8">
        <f t="shared" si="1"/>
        <v>2</v>
      </c>
      <c r="G8">
        <f t="shared" si="2"/>
        <v>92</v>
      </c>
      <c r="H8">
        <f t="shared" si="3"/>
        <v>-2</v>
      </c>
      <c r="I8" s="13">
        <f t="shared" si="4"/>
        <v>85.5</v>
      </c>
    </row>
    <row r="9" spans="1:9" x14ac:dyDescent="0.35">
      <c r="B9">
        <v>4</v>
      </c>
      <c r="C9">
        <v>8</v>
      </c>
      <c r="D9">
        <v>89</v>
      </c>
      <c r="E9">
        <f t="shared" si="0"/>
        <v>90</v>
      </c>
      <c r="F9">
        <f t="shared" si="1"/>
        <v>-1</v>
      </c>
      <c r="G9">
        <f t="shared" si="2"/>
        <v>92</v>
      </c>
      <c r="H9">
        <f t="shared" si="3"/>
        <v>-3</v>
      </c>
      <c r="I9" s="13">
        <f t="shared" si="4"/>
        <v>86.75</v>
      </c>
    </row>
    <row r="10" spans="1:9" s="13" customFormat="1" x14ac:dyDescent="0.35">
      <c r="A10" s="13">
        <v>1983</v>
      </c>
      <c r="B10" s="13">
        <v>1</v>
      </c>
      <c r="C10" s="13">
        <v>9</v>
      </c>
      <c r="D10" s="13">
        <v>86</v>
      </c>
      <c r="E10" s="13">
        <f t="shared" si="0"/>
        <v>89</v>
      </c>
      <c r="F10" s="13">
        <f t="shared" si="1"/>
        <v>-3</v>
      </c>
      <c r="G10" s="13">
        <f t="shared" si="2"/>
        <v>88</v>
      </c>
      <c r="H10" s="13">
        <f t="shared" si="3"/>
        <v>-2</v>
      </c>
      <c r="I10" s="13">
        <f t="shared" si="4"/>
        <v>85</v>
      </c>
    </row>
    <row r="11" spans="1:9" x14ac:dyDescent="0.35">
      <c r="B11">
        <v>2</v>
      </c>
      <c r="C11">
        <v>10</v>
      </c>
      <c r="D11">
        <v>91</v>
      </c>
      <c r="E11">
        <f t="shared" si="0"/>
        <v>86</v>
      </c>
      <c r="F11">
        <f t="shared" si="1"/>
        <v>5</v>
      </c>
      <c r="G11">
        <f t="shared" si="2"/>
        <v>83</v>
      </c>
      <c r="H11">
        <f t="shared" si="3"/>
        <v>8</v>
      </c>
      <c r="I11" s="13">
        <f t="shared" si="4"/>
        <v>88.5</v>
      </c>
    </row>
    <row r="12" spans="1:9" x14ac:dyDescent="0.35">
      <c r="B12">
        <v>3</v>
      </c>
      <c r="C12">
        <v>11</v>
      </c>
      <c r="D12">
        <v>94</v>
      </c>
      <c r="E12">
        <f t="shared" si="0"/>
        <v>91</v>
      </c>
      <c r="F12">
        <f t="shared" si="1"/>
        <v>3</v>
      </c>
      <c r="G12">
        <f t="shared" si="2"/>
        <v>96</v>
      </c>
      <c r="H12">
        <f t="shared" si="3"/>
        <v>-2</v>
      </c>
      <c r="I12" s="13">
        <f t="shared" si="4"/>
        <v>90.75</v>
      </c>
    </row>
    <row r="13" spans="1:9" x14ac:dyDescent="0.35">
      <c r="B13">
        <v>4</v>
      </c>
      <c r="C13">
        <v>12</v>
      </c>
      <c r="D13">
        <v>96</v>
      </c>
      <c r="E13">
        <f t="shared" si="0"/>
        <v>94</v>
      </c>
      <c r="F13">
        <f t="shared" si="1"/>
        <v>2</v>
      </c>
      <c r="G13">
        <f t="shared" si="2"/>
        <v>97</v>
      </c>
      <c r="H13">
        <f t="shared" si="3"/>
        <v>-1</v>
      </c>
      <c r="I13" s="13">
        <f t="shared" si="4"/>
        <v>90</v>
      </c>
    </row>
    <row r="14" spans="1:9" s="13" customFormat="1" x14ac:dyDescent="0.35">
      <c r="A14" s="13">
        <v>1984</v>
      </c>
      <c r="B14" s="13">
        <v>1</v>
      </c>
      <c r="C14" s="13">
        <v>13</v>
      </c>
      <c r="D14" s="13">
        <v>90</v>
      </c>
      <c r="E14" s="13">
        <f t="shared" si="0"/>
        <v>96</v>
      </c>
      <c r="F14" s="13">
        <f t="shared" si="1"/>
        <v>-6</v>
      </c>
      <c r="G14" s="13">
        <f t="shared" si="2"/>
        <v>98</v>
      </c>
      <c r="H14" s="13">
        <f t="shared" si="3"/>
        <v>-8</v>
      </c>
      <c r="I14" s="13">
        <f>D10+(D13-D9)/4</f>
        <v>87.75</v>
      </c>
    </row>
    <row r="15" spans="1:9" x14ac:dyDescent="0.35">
      <c r="B15">
        <v>2</v>
      </c>
      <c r="C15">
        <v>14</v>
      </c>
      <c r="D15">
        <v>96</v>
      </c>
      <c r="E15">
        <f t="shared" si="0"/>
        <v>90</v>
      </c>
      <c r="F15">
        <f t="shared" si="1"/>
        <v>6</v>
      </c>
      <c r="G15">
        <f t="shared" si="2"/>
        <v>84</v>
      </c>
      <c r="H15">
        <f t="shared" si="3"/>
        <v>12</v>
      </c>
      <c r="I15" s="13">
        <f t="shared" ref="I15:I18" si="5">D11+(D14-D10)/4</f>
        <v>92</v>
      </c>
    </row>
    <row r="16" spans="1:9" x14ac:dyDescent="0.35">
      <c r="B16">
        <v>3</v>
      </c>
      <c r="C16">
        <v>15</v>
      </c>
      <c r="D16">
        <v>100</v>
      </c>
      <c r="E16">
        <f t="shared" si="0"/>
        <v>96</v>
      </c>
      <c r="F16">
        <f t="shared" si="1"/>
        <v>4</v>
      </c>
      <c r="G16">
        <f t="shared" si="2"/>
        <v>102</v>
      </c>
      <c r="H16">
        <f t="shared" si="3"/>
        <v>-2</v>
      </c>
      <c r="I16" s="13">
        <f t="shared" si="5"/>
        <v>95.25</v>
      </c>
    </row>
    <row r="17" spans="2:9" x14ac:dyDescent="0.35">
      <c r="B17">
        <v>4</v>
      </c>
      <c r="C17">
        <v>16</v>
      </c>
      <c r="D17">
        <v>97</v>
      </c>
      <c r="E17">
        <f t="shared" si="0"/>
        <v>100</v>
      </c>
      <c r="F17">
        <f t="shared" si="1"/>
        <v>-3</v>
      </c>
      <c r="G17">
        <f>D16+(D16-D15)</f>
        <v>104</v>
      </c>
      <c r="H17">
        <f t="shared" si="3"/>
        <v>-7</v>
      </c>
      <c r="I17" s="13">
        <f t="shared" si="5"/>
        <v>97.5</v>
      </c>
    </row>
    <row r="18" spans="2:9" s="13" customFormat="1" x14ac:dyDescent="0.35">
      <c r="C18" s="13">
        <v>17</v>
      </c>
      <c r="E18" s="13">
        <f t="shared" si="0"/>
        <v>97</v>
      </c>
      <c r="G18" s="13">
        <f>D17+(D17-D16)</f>
        <v>94</v>
      </c>
      <c r="I18" s="13">
        <f t="shared" si="5"/>
        <v>90.25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543EF0-E6E7-4746-A1F7-4CA5A8385533}">
  <dimension ref="A1:H18"/>
  <sheetViews>
    <sheetView workbookViewId="0">
      <selection activeCell="F18" sqref="F18"/>
    </sheetView>
  </sheetViews>
  <sheetFormatPr defaultRowHeight="14.5" x14ac:dyDescent="0.35"/>
  <sheetData>
    <row r="1" spans="1:8" x14ac:dyDescent="0.35">
      <c r="A1" s="14" t="s">
        <v>37</v>
      </c>
      <c r="B1" s="14" t="s">
        <v>68</v>
      </c>
      <c r="C1" s="14" t="s">
        <v>69</v>
      </c>
      <c r="D1" s="15" t="s">
        <v>70</v>
      </c>
      <c r="E1" s="14" t="s">
        <v>77</v>
      </c>
      <c r="F1" s="14" t="s">
        <v>78</v>
      </c>
      <c r="G1" s="14" t="s">
        <v>79</v>
      </c>
      <c r="H1" s="14"/>
    </row>
    <row r="2" spans="1:8" x14ac:dyDescent="0.35">
      <c r="A2">
        <v>1981</v>
      </c>
      <c r="B2">
        <v>1</v>
      </c>
      <c r="C2">
        <v>1</v>
      </c>
      <c r="D2">
        <v>80</v>
      </c>
    </row>
    <row r="3" spans="1:8" x14ac:dyDescent="0.35">
      <c r="B3">
        <v>2</v>
      </c>
      <c r="C3">
        <v>2</v>
      </c>
      <c r="D3">
        <v>78</v>
      </c>
    </row>
    <row r="4" spans="1:8" x14ac:dyDescent="0.35">
      <c r="B4">
        <v>3</v>
      </c>
      <c r="C4">
        <v>3</v>
      </c>
      <c r="D4">
        <v>83</v>
      </c>
    </row>
    <row r="5" spans="1:8" x14ac:dyDescent="0.35">
      <c r="B5">
        <v>4</v>
      </c>
      <c r="C5">
        <v>4</v>
      </c>
      <c r="D5">
        <v>85</v>
      </c>
    </row>
    <row r="6" spans="1:8" x14ac:dyDescent="0.35">
      <c r="A6" s="13">
        <v>1982</v>
      </c>
      <c r="B6" s="13">
        <v>1</v>
      </c>
      <c r="C6" s="13">
        <v>5</v>
      </c>
      <c r="D6" s="13">
        <v>84</v>
      </c>
    </row>
    <row r="7" spans="1:8" x14ac:dyDescent="0.35">
      <c r="B7">
        <v>2</v>
      </c>
      <c r="C7">
        <v>6</v>
      </c>
      <c r="D7">
        <v>88</v>
      </c>
    </row>
    <row r="8" spans="1:8" x14ac:dyDescent="0.35">
      <c r="B8">
        <v>3</v>
      </c>
      <c r="C8">
        <v>7</v>
      </c>
      <c r="D8">
        <v>90</v>
      </c>
    </row>
    <row r="9" spans="1:8" x14ac:dyDescent="0.35">
      <c r="B9">
        <v>4</v>
      </c>
      <c r="C9">
        <v>8</v>
      </c>
      <c r="D9">
        <v>89</v>
      </c>
    </row>
    <row r="10" spans="1:8" x14ac:dyDescent="0.35">
      <c r="A10" s="13">
        <v>1983</v>
      </c>
      <c r="B10" s="13">
        <v>1</v>
      </c>
      <c r="C10" s="13">
        <v>9</v>
      </c>
      <c r="D10" s="13">
        <v>86</v>
      </c>
    </row>
    <row r="11" spans="1:8" x14ac:dyDescent="0.35">
      <c r="B11">
        <v>2</v>
      </c>
      <c r="C11">
        <v>10</v>
      </c>
      <c r="D11">
        <v>91</v>
      </c>
    </row>
    <row r="12" spans="1:8" x14ac:dyDescent="0.35">
      <c r="B12">
        <v>3</v>
      </c>
      <c r="C12">
        <v>11</v>
      </c>
      <c r="D12">
        <v>94</v>
      </c>
    </row>
    <row r="13" spans="1:8" x14ac:dyDescent="0.35">
      <c r="B13">
        <v>4</v>
      </c>
      <c r="C13">
        <v>12</v>
      </c>
      <c r="D13">
        <v>96</v>
      </c>
    </row>
    <row r="14" spans="1:8" x14ac:dyDescent="0.35">
      <c r="A14" s="13">
        <v>1984</v>
      </c>
      <c r="B14" s="13">
        <v>1</v>
      </c>
      <c r="C14" s="13">
        <v>13</v>
      </c>
      <c r="D14" s="13">
        <v>90</v>
      </c>
    </row>
    <row r="15" spans="1:8" x14ac:dyDescent="0.35">
      <c r="B15">
        <v>2</v>
      </c>
      <c r="C15">
        <v>14</v>
      </c>
      <c r="D15">
        <v>96</v>
      </c>
      <c r="E15">
        <f>SUM(D2:D15)</f>
        <v>1230</v>
      </c>
    </row>
    <row r="16" spans="1:8" x14ac:dyDescent="0.35">
      <c r="B16">
        <v>3</v>
      </c>
      <c r="C16">
        <v>15</v>
      </c>
      <c r="D16">
        <v>100</v>
      </c>
      <c r="F16">
        <f>E15/C15</f>
        <v>87.857142857142861</v>
      </c>
      <c r="G16">
        <f>D16-F16</f>
        <v>12.142857142857139</v>
      </c>
    </row>
    <row r="17" spans="1:7" x14ac:dyDescent="0.35">
      <c r="B17">
        <v>4</v>
      </c>
      <c r="C17">
        <v>16</v>
      </c>
      <c r="D17">
        <v>97</v>
      </c>
      <c r="F17">
        <f>(C15*F16+D16)/C16</f>
        <v>88.666666666666671</v>
      </c>
      <c r="G17">
        <f>D17-F17</f>
        <v>8.3333333333333286</v>
      </c>
    </row>
    <row r="18" spans="1:7" x14ac:dyDescent="0.35">
      <c r="A18" s="13"/>
      <c r="B18" s="13"/>
      <c r="C18" s="13">
        <v>17</v>
      </c>
      <c r="D18" s="13"/>
      <c r="F18">
        <f>(C16*F17+D17)/C17</f>
        <v>89.1875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ADBB4-5BC7-44E8-9DA7-A53E7955965C}">
  <dimension ref="A1:G18"/>
  <sheetViews>
    <sheetView workbookViewId="0">
      <selection activeCell="E5" sqref="E5"/>
    </sheetView>
  </sheetViews>
  <sheetFormatPr defaultRowHeight="14.5" x14ac:dyDescent="0.35"/>
  <sheetData>
    <row r="1" spans="1:7" x14ac:dyDescent="0.35">
      <c r="A1" s="14" t="s">
        <v>37</v>
      </c>
      <c r="B1" s="14" t="s">
        <v>68</v>
      </c>
      <c r="C1" s="14" t="s">
        <v>69</v>
      </c>
      <c r="D1" s="15" t="s">
        <v>70</v>
      </c>
      <c r="E1" s="14" t="s">
        <v>78</v>
      </c>
      <c r="F1" s="14" t="s">
        <v>80</v>
      </c>
      <c r="G1" s="14"/>
    </row>
    <row r="2" spans="1:7" x14ac:dyDescent="0.35">
      <c r="A2">
        <v>1981</v>
      </c>
      <c r="B2">
        <v>1</v>
      </c>
      <c r="C2">
        <v>1</v>
      </c>
      <c r="D2">
        <v>80</v>
      </c>
    </row>
    <row r="3" spans="1:7" x14ac:dyDescent="0.35">
      <c r="B3">
        <v>2</v>
      </c>
      <c r="C3">
        <v>2</v>
      </c>
      <c r="D3">
        <v>78</v>
      </c>
    </row>
    <row r="4" spans="1:7" x14ac:dyDescent="0.35">
      <c r="B4">
        <v>3</v>
      </c>
      <c r="C4">
        <v>3</v>
      </c>
      <c r="D4">
        <v>83</v>
      </c>
    </row>
    <row r="5" spans="1:7" x14ac:dyDescent="0.35">
      <c r="B5">
        <v>4</v>
      </c>
      <c r="C5">
        <v>4</v>
      </c>
      <c r="D5">
        <v>85</v>
      </c>
    </row>
    <row r="6" spans="1:7" x14ac:dyDescent="0.35">
      <c r="A6" s="13">
        <v>1982</v>
      </c>
      <c r="B6" s="13">
        <v>1</v>
      </c>
      <c r="C6" s="13">
        <v>5</v>
      </c>
      <c r="D6" s="13">
        <v>84</v>
      </c>
      <c r="E6">
        <f>(D5+D4+D3+D2)/4</f>
        <v>81.5</v>
      </c>
      <c r="F6">
        <f>D6-E6</f>
        <v>2.5</v>
      </c>
    </row>
    <row r="7" spans="1:7" x14ac:dyDescent="0.35">
      <c r="B7">
        <v>2</v>
      </c>
      <c r="C7">
        <v>6</v>
      </c>
      <c r="D7">
        <v>88</v>
      </c>
      <c r="E7">
        <f t="shared" ref="E7:E18" si="0">(D6+D5+D4+D3)/4</f>
        <v>82.5</v>
      </c>
      <c r="F7">
        <f>D7-E7</f>
        <v>5.5</v>
      </c>
    </row>
    <row r="8" spans="1:7" x14ac:dyDescent="0.35">
      <c r="B8">
        <v>3</v>
      </c>
      <c r="C8">
        <v>7</v>
      </c>
      <c r="D8">
        <v>90</v>
      </c>
      <c r="E8">
        <f t="shared" si="0"/>
        <v>85</v>
      </c>
      <c r="F8">
        <f t="shared" ref="F8:F16" si="1">D8-E8</f>
        <v>5</v>
      </c>
    </row>
    <row r="9" spans="1:7" x14ac:dyDescent="0.35">
      <c r="B9">
        <v>4</v>
      </c>
      <c r="C9">
        <v>8</v>
      </c>
      <c r="D9">
        <v>89</v>
      </c>
      <c r="E9">
        <f t="shared" si="0"/>
        <v>86.75</v>
      </c>
      <c r="F9">
        <f t="shared" si="1"/>
        <v>2.25</v>
      </c>
    </row>
    <row r="10" spans="1:7" x14ac:dyDescent="0.35">
      <c r="A10" s="13">
        <v>1983</v>
      </c>
      <c r="B10" s="13">
        <v>1</v>
      </c>
      <c r="C10" s="13">
        <v>9</v>
      </c>
      <c r="D10" s="13">
        <v>86</v>
      </c>
      <c r="E10">
        <f t="shared" si="0"/>
        <v>87.75</v>
      </c>
      <c r="F10">
        <f t="shared" si="1"/>
        <v>-1.75</v>
      </c>
    </row>
    <row r="11" spans="1:7" x14ac:dyDescent="0.35">
      <c r="B11">
        <v>2</v>
      </c>
      <c r="C11">
        <v>10</v>
      </c>
      <c r="D11">
        <v>91</v>
      </c>
      <c r="E11">
        <f t="shared" si="0"/>
        <v>88.25</v>
      </c>
      <c r="F11">
        <f t="shared" si="1"/>
        <v>2.75</v>
      </c>
    </row>
    <row r="12" spans="1:7" x14ac:dyDescent="0.35">
      <c r="B12">
        <v>3</v>
      </c>
      <c r="C12">
        <v>11</v>
      </c>
      <c r="D12">
        <v>94</v>
      </c>
      <c r="E12">
        <f t="shared" si="0"/>
        <v>89</v>
      </c>
      <c r="F12">
        <f t="shared" si="1"/>
        <v>5</v>
      </c>
    </row>
    <row r="13" spans="1:7" x14ac:dyDescent="0.35">
      <c r="B13">
        <v>4</v>
      </c>
      <c r="C13">
        <v>12</v>
      </c>
      <c r="D13">
        <v>96</v>
      </c>
      <c r="E13">
        <f t="shared" si="0"/>
        <v>90</v>
      </c>
      <c r="F13">
        <f t="shared" si="1"/>
        <v>6</v>
      </c>
    </row>
    <row r="14" spans="1:7" x14ac:dyDescent="0.35">
      <c r="A14" s="13">
        <v>1984</v>
      </c>
      <c r="B14" s="13">
        <v>1</v>
      </c>
      <c r="C14" s="13">
        <v>13</v>
      </c>
      <c r="D14" s="13">
        <v>90</v>
      </c>
      <c r="E14">
        <f t="shared" si="0"/>
        <v>91.75</v>
      </c>
      <c r="F14">
        <f t="shared" si="1"/>
        <v>-1.75</v>
      </c>
    </row>
    <row r="15" spans="1:7" x14ac:dyDescent="0.35">
      <c r="B15">
        <v>2</v>
      </c>
      <c r="C15">
        <v>14</v>
      </c>
      <c r="D15">
        <v>96</v>
      </c>
      <c r="E15">
        <f t="shared" si="0"/>
        <v>92.75</v>
      </c>
      <c r="F15">
        <f t="shared" si="1"/>
        <v>3.25</v>
      </c>
    </row>
    <row r="16" spans="1:7" x14ac:dyDescent="0.35">
      <c r="B16">
        <v>3</v>
      </c>
      <c r="C16">
        <v>15</v>
      </c>
      <c r="D16">
        <v>100</v>
      </c>
      <c r="E16">
        <f t="shared" si="0"/>
        <v>94</v>
      </c>
      <c r="F16">
        <f t="shared" si="1"/>
        <v>6</v>
      </c>
    </row>
    <row r="17" spans="1:6" x14ac:dyDescent="0.35">
      <c r="B17">
        <v>4</v>
      </c>
      <c r="C17">
        <v>16</v>
      </c>
      <c r="D17">
        <v>97</v>
      </c>
      <c r="E17">
        <f>(D16+D15+D14+D13)/4</f>
        <v>95.5</v>
      </c>
      <c r="F17">
        <f>D17-E17</f>
        <v>1.5</v>
      </c>
    </row>
    <row r="18" spans="1:6" x14ac:dyDescent="0.35">
      <c r="A18" s="13"/>
      <c r="B18" s="13"/>
      <c r="C18" s="13">
        <v>17</v>
      </c>
      <c r="D18" s="13"/>
      <c r="E18">
        <f>(D17+D16+D15+D14)/4</f>
        <v>95.75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Tugas 5</vt:lpstr>
      <vt:lpstr>sepuh</vt:lpstr>
      <vt:lpstr>exponensial</vt:lpstr>
      <vt:lpstr>kuadratik</vt:lpstr>
      <vt:lpstr>Double Moving Average</vt:lpstr>
      <vt:lpstr>Naive</vt:lpstr>
      <vt:lpstr>Simple Average</vt:lpstr>
      <vt:lpstr>Moving average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Safira Garda Pangan</cp:lastModifiedBy>
  <dcterms:created xsi:type="dcterms:W3CDTF">2024-09-14T12:18:40Z</dcterms:created>
  <dcterms:modified xsi:type="dcterms:W3CDTF">2024-09-30T13:26:20Z</dcterms:modified>
</cp:coreProperties>
</file>