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A3F8EF98-37A3-498E-AFA4-DA4B23E6FB2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Holt Win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1" l="1"/>
  <c r="K23" i="1"/>
  <c r="L22" i="1"/>
  <c r="K22" i="1"/>
  <c r="L7" i="1"/>
  <c r="L8" i="1"/>
  <c r="L9" i="1"/>
  <c r="L10" i="1"/>
  <c r="L11" i="1"/>
  <c r="L12" i="1"/>
  <c r="L13" i="1"/>
  <c r="L14" i="1"/>
  <c r="L15" i="1"/>
  <c r="L16" i="1"/>
  <c r="L17" i="1"/>
  <c r="L6" i="1"/>
  <c r="K7" i="1"/>
  <c r="K8" i="1"/>
  <c r="K9" i="1"/>
  <c r="K10" i="1"/>
  <c r="K11" i="1"/>
  <c r="K12" i="1"/>
  <c r="K13" i="1"/>
  <c r="K14" i="1"/>
  <c r="K15" i="1"/>
  <c r="K16" i="1"/>
  <c r="K17" i="1"/>
  <c r="J7" i="1"/>
  <c r="J8" i="1"/>
  <c r="J9" i="1"/>
  <c r="J10" i="1"/>
  <c r="J11" i="1"/>
  <c r="J12" i="1"/>
  <c r="J13" i="1"/>
  <c r="J14" i="1"/>
  <c r="J15" i="1"/>
  <c r="J16" i="1"/>
  <c r="J17" i="1"/>
  <c r="K6" i="1"/>
  <c r="J6" i="1"/>
  <c r="E5" i="1" l="1"/>
  <c r="E4" i="1"/>
  <c r="E3" i="1"/>
  <c r="E2" i="1"/>
  <c r="F5" i="1"/>
  <c r="H3" i="1" s="1"/>
  <c r="H5" i="1" l="1"/>
  <c r="G5" i="1"/>
  <c r="H2" i="1"/>
  <c r="H4" i="1"/>
  <c r="F6" i="1" l="1"/>
  <c r="G6" i="1" s="1"/>
  <c r="I7" i="1" s="1"/>
  <c r="H6" i="1"/>
  <c r="I6" i="1"/>
  <c r="F7" i="1" l="1"/>
  <c r="G7" i="1" s="1"/>
  <c r="I8" i="1" s="1"/>
  <c r="H7" i="1" l="1"/>
  <c r="F8" i="1"/>
  <c r="H8" i="1" s="1"/>
  <c r="G8" i="1" l="1"/>
  <c r="I9" i="1" s="1"/>
  <c r="F9" i="1" l="1"/>
  <c r="G9" i="1" l="1"/>
  <c r="I10" i="1" s="1"/>
  <c r="H9" i="1"/>
  <c r="F10" i="1" l="1"/>
  <c r="G10" i="1" l="1"/>
  <c r="F11" i="1" s="1"/>
  <c r="H10" i="1"/>
  <c r="G11" i="1" l="1"/>
  <c r="F12" i="1" s="1"/>
  <c r="H11" i="1"/>
  <c r="I12" i="1"/>
  <c r="I11" i="1"/>
  <c r="G12" i="1" l="1"/>
  <c r="F13" i="1" s="1"/>
  <c r="H12" i="1"/>
  <c r="G13" i="1" l="1"/>
  <c r="I14" i="1" s="1"/>
  <c r="H13" i="1"/>
  <c r="I13" i="1"/>
  <c r="F14" i="1" l="1"/>
  <c r="G14" i="1" l="1"/>
  <c r="I15" i="1" s="1"/>
  <c r="H14" i="1"/>
  <c r="F15" i="1"/>
  <c r="G15" i="1" l="1"/>
  <c r="I16" i="1" s="1"/>
  <c r="H15" i="1"/>
  <c r="F16" i="1" l="1"/>
  <c r="H16" i="1" l="1"/>
  <c r="G16" i="1"/>
  <c r="F17" i="1" s="1"/>
  <c r="I17" i="1"/>
  <c r="G17" i="1" l="1"/>
  <c r="H17" i="1"/>
  <c r="I21" i="1" l="1"/>
  <c r="I19" i="1"/>
  <c r="I18" i="1"/>
  <c r="I20" i="1"/>
</calcChain>
</file>

<file path=xl/sharedStrings.xml><?xml version="1.0" encoding="utf-8"?>
<sst xmlns="http://schemas.openxmlformats.org/spreadsheetml/2006/main" count="14" uniqueCount="14">
  <si>
    <t>Year</t>
  </si>
  <si>
    <t>Quarter</t>
  </si>
  <si>
    <t>Employment</t>
  </si>
  <si>
    <t>Period</t>
  </si>
  <si>
    <t>At</t>
  </si>
  <si>
    <t>Tt</t>
  </si>
  <si>
    <t>St</t>
  </si>
  <si>
    <t>Forecast</t>
  </si>
  <si>
    <t>Alpha</t>
  </si>
  <si>
    <t>Beta</t>
  </si>
  <si>
    <t>Gamma</t>
  </si>
  <si>
    <t>MSE</t>
  </si>
  <si>
    <t>MAPE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</si>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</sst>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left"/>
    </xf>
    <xf numFmtId="165" fontId="0" fillId="0" borderId="0" xfId="0" applyNumberFormat="1"/>
    <xf numFmtId="165" fontId="0" fillId="0" borderId="0" xfId="0" applyNumberFormat="1" applyFill="1" applyBorder="1"/>
    <xf numFmtId="0" fontId="1" fillId="0" borderId="0" xfId="0" applyFont="1" applyFill="1" applyBorder="1" applyAlignment="1">
      <alignment horizontal="center" vertical="top"/>
    </xf>
    <xf numFmtId="0" fontId="0" fillId="2" borderId="0" xfId="0" applyFill="1"/>
    <xf numFmtId="165" fontId="0" fillId="2" borderId="0" xfId="0" applyNumberFormat="1" applyFill="1"/>
    <xf numFmtId="165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28575</xdr:colOff>
      <xdr:row>0</xdr:row>
      <xdr:rowOff>0</xdr:rowOff>
    </xdr:from>
    <xdr:ext cx="59105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2E7C566-3AF4-ACF9-0A60-2EDE79314538}"/>
                </a:ext>
              </a:extLst>
            </xdr:cNvPr>
            <xdr:cNvSpPr txBox="1"/>
          </xdr:nvSpPr>
          <xdr:spPr>
            <a:xfrm>
              <a:off x="2657475" y="0"/>
              <a:ext cx="5910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 cap="none" spc="0">
                            <a:ln w="0"/>
                            <a:solidFill>
                              <a:schemeClr val="tx1"/>
                            </a:solidFill>
                            <a:effectLst>
                              <a:outerShdw blurRad="38100" dist="19050" dir="2700000" algn="tl" rotWithShape="0">
                                <a:schemeClr val="dk1">
                                  <a:alpha val="40000"/>
                                </a:schemeClr>
                              </a:outerShdw>
                            </a:effectLst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cap="none" spc="0">
                            <a:ln w="0"/>
                            <a:solidFill>
                              <a:schemeClr val="tx1"/>
                            </a:solidFill>
                            <a:effectLst>
                              <a:outerShdw blurRad="38100" dist="19050" dir="2700000" algn="tl" rotWithShape="0">
                                <a:schemeClr val="dk1">
                                  <a:alpha val="40000"/>
                                </a:schemeClr>
                              </a:outerShdw>
                            </a:effectLst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 cap="none" spc="0">
                            <a:ln w="0"/>
                            <a:solidFill>
                              <a:schemeClr val="tx1"/>
                            </a:solidFill>
                            <a:effectLst>
                              <a:outerShdw blurRad="38100" dist="19050" dir="2700000" algn="tl" rotWithShape="0">
                                <a:schemeClr val="dk1">
                                  <a:alpha val="40000"/>
                                </a:schemeClr>
                              </a:outerShdw>
                            </a:effectLst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2E7C566-3AF4-ACF9-0A60-2EDE79314538}"/>
                </a:ext>
              </a:extLst>
            </xdr:cNvPr>
            <xdr:cNvSpPr txBox="1"/>
          </xdr:nvSpPr>
          <xdr:spPr>
            <a:xfrm>
              <a:off x="2657475" y="0"/>
              <a:ext cx="5910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𝐿+𝑡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−</a:t>
              </a:r>
              <a:r>
                <a:rPr lang="en-US" sz="1100" b="0" i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Cambria Math" panose="02040503050406030204" pitchFamily="18" charset="0"/>
                </a:rPr>
                <a:t>𝑦_𝑡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276225</xdr:colOff>
      <xdr:row>21</xdr:row>
      <xdr:rowOff>12700</xdr:rowOff>
    </xdr:from>
    <xdr:ext cx="12176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2F9701B-0AB1-28BD-E63D-D773FDAF0E6E}"/>
                </a:ext>
              </a:extLst>
            </xdr:cNvPr>
            <xdr:cNvSpPr txBox="1"/>
          </xdr:nvSpPr>
          <xdr:spPr>
            <a:xfrm>
              <a:off x="5953125" y="3879850"/>
              <a:ext cx="1217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𝛴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2F9701B-0AB1-28BD-E63D-D773FDAF0E6E}"/>
                </a:ext>
              </a:extLst>
            </xdr:cNvPr>
            <xdr:cNvSpPr txBox="1"/>
          </xdr:nvSpPr>
          <xdr:spPr>
            <a:xfrm>
              <a:off x="5953125" y="3879850"/>
              <a:ext cx="1217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𝛴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workbookViewId="0">
      <selection activeCell="N20" sqref="N20"/>
    </sheetView>
  </sheetViews>
  <sheetFormatPr defaultRowHeight="14.5" x14ac:dyDescent="0.35"/>
  <cols>
    <col min="3" max="3" width="11.453125" bestFit="1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2" t="s">
        <v>3</v>
      </c>
      <c r="E1" s="2"/>
      <c r="F1" s="2" t="s">
        <v>4</v>
      </c>
      <c r="G1" s="2" t="s">
        <v>5</v>
      </c>
      <c r="H1" s="2" t="s">
        <v>6</v>
      </c>
      <c r="I1" s="2" t="s">
        <v>7</v>
      </c>
      <c r="J1" s="7" t="s">
        <v>13</v>
      </c>
      <c r="K1" s="7" t="s">
        <v>11</v>
      </c>
      <c r="L1" s="7" t="s">
        <v>12</v>
      </c>
      <c r="M1" s="7"/>
      <c r="N1" s="3" t="s">
        <v>8</v>
      </c>
      <c r="O1">
        <v>0.01</v>
      </c>
    </row>
    <row r="2" spans="1:15" x14ac:dyDescent="0.35">
      <c r="A2">
        <v>1985</v>
      </c>
      <c r="B2">
        <v>1</v>
      </c>
      <c r="C2">
        <v>416</v>
      </c>
      <c r="D2">
        <v>1</v>
      </c>
      <c r="E2" s="8">
        <f>C6-C2</f>
        <v>29.899999999999977</v>
      </c>
      <c r="H2" s="9">
        <f>C2-F$5</f>
        <v>-31.599999999999966</v>
      </c>
      <c r="N2" s="4" t="s">
        <v>9</v>
      </c>
      <c r="O2">
        <v>0.02</v>
      </c>
    </row>
    <row r="3" spans="1:15" x14ac:dyDescent="0.35">
      <c r="A3">
        <v>1985</v>
      </c>
      <c r="B3">
        <v>2</v>
      </c>
      <c r="C3">
        <v>446.8</v>
      </c>
      <c r="D3">
        <v>2</v>
      </c>
      <c r="E3" s="8">
        <f>C7-C3</f>
        <v>24.5</v>
      </c>
      <c r="H3" s="9">
        <f t="shared" ref="H3:H5" si="0">C3-F$5</f>
        <v>-0.79999999999995453</v>
      </c>
      <c r="N3" s="4" t="s">
        <v>10</v>
      </c>
      <c r="O3">
        <v>0.05</v>
      </c>
    </row>
    <row r="4" spans="1:15" x14ac:dyDescent="0.35">
      <c r="A4">
        <v>1985</v>
      </c>
      <c r="B4">
        <v>3</v>
      </c>
      <c r="C4">
        <v>461.9</v>
      </c>
      <c r="D4">
        <v>3</v>
      </c>
      <c r="E4" s="8">
        <f>C8-C4</f>
        <v>24.700000000000045</v>
      </c>
      <c r="H4" s="9">
        <f t="shared" si="0"/>
        <v>14.300000000000011</v>
      </c>
    </row>
    <row r="5" spans="1:15" x14ac:dyDescent="0.35">
      <c r="A5">
        <v>1985</v>
      </c>
      <c r="B5">
        <v>4</v>
      </c>
      <c r="C5">
        <v>465.7</v>
      </c>
      <c r="D5">
        <v>4</v>
      </c>
      <c r="E5" s="8">
        <f>C9-C5</f>
        <v>18.5</v>
      </c>
      <c r="F5" s="10">
        <f>1/4*(C2+C3+C4+C5)</f>
        <v>447.59999999999997</v>
      </c>
      <c r="G5" s="11">
        <f>SUM(E2:E5)/4^2</f>
        <v>6.1000000000000014</v>
      </c>
      <c r="H5" s="9">
        <f t="shared" si="0"/>
        <v>18.100000000000023</v>
      </c>
    </row>
    <row r="6" spans="1:15" x14ac:dyDescent="0.35">
      <c r="A6">
        <v>1986</v>
      </c>
      <c r="B6">
        <v>1</v>
      </c>
      <c r="C6">
        <v>445.9</v>
      </c>
      <c r="D6">
        <v>5</v>
      </c>
      <c r="F6" s="5">
        <f>O$1*(C6-H2)+(1-O$1)*(F5+G5)</f>
        <v>453.93799999999999</v>
      </c>
      <c r="G6">
        <f>O$2*(F6-F5)+(1-O$2)*G5</f>
        <v>6.1047600000000024</v>
      </c>
      <c r="H6" s="6">
        <f>O$3*(C6-F6)+(1-O$3)*H2</f>
        <v>-30.421899999999969</v>
      </c>
      <c r="I6" s="11">
        <f>F5+G5*1+H2</f>
        <v>422.1</v>
      </c>
      <c r="J6" s="13">
        <f>C6-I6</f>
        <v>23.799999999999955</v>
      </c>
      <c r="K6">
        <f>J6^2</f>
        <v>566.43999999999778</v>
      </c>
      <c r="L6">
        <f>ABS(J6-C5)</f>
        <v>441.90000000000003</v>
      </c>
    </row>
    <row r="7" spans="1:15" x14ac:dyDescent="0.35">
      <c r="A7">
        <v>1986</v>
      </c>
      <c r="B7">
        <v>2</v>
      </c>
      <c r="C7">
        <v>471.3</v>
      </c>
      <c r="D7">
        <v>6</v>
      </c>
      <c r="F7" s="5">
        <f>O$1*(C7-H3)+(1-O$1)*(F6+G6)</f>
        <v>460.1633324</v>
      </c>
      <c r="G7">
        <f>O$2*(F7-F6)+(1-O$2)*G6</f>
        <v>6.1071714480000026</v>
      </c>
      <c r="H7" s="6">
        <f>O$3*(C7-F7)+(1-O$3)*H3</f>
        <v>-0.20316661999995622</v>
      </c>
      <c r="I7">
        <f>F6+G6*1+H3</f>
        <v>459.24276000000003</v>
      </c>
      <c r="J7" s="13">
        <f t="shared" ref="J7:J17" si="1">C7-I7</f>
        <v>12.057239999999979</v>
      </c>
      <c r="K7">
        <f t="shared" ref="K7:K17" si="2">J7^2</f>
        <v>145.3770364175995</v>
      </c>
      <c r="L7">
        <f t="shared" ref="L7:L17" si="3">ABS(J7-C6)</f>
        <v>433.84276</v>
      </c>
    </row>
    <row r="8" spans="1:15" x14ac:dyDescent="0.35">
      <c r="A8">
        <v>1986</v>
      </c>
      <c r="B8">
        <v>3</v>
      </c>
      <c r="C8">
        <v>486.6</v>
      </c>
      <c r="D8">
        <v>7</v>
      </c>
      <c r="F8" s="5">
        <f>O$1*(C8-H4)+(1-O$1)*(F7+G7)</f>
        <v>466.33079880951999</v>
      </c>
      <c r="G8">
        <f>O$2*(F8-F7)+(1-O$2)*G7</f>
        <v>6.1083773472304017</v>
      </c>
      <c r="H8" s="6">
        <f>O$3*(C8-F8)+(1-O$3)*H4</f>
        <v>14.598460059524012</v>
      </c>
      <c r="I8">
        <f>F7+G7*1+H4</f>
        <v>480.57050384799999</v>
      </c>
      <c r="J8" s="13">
        <f t="shared" si="1"/>
        <v>6.0294961520000356</v>
      </c>
      <c r="K8">
        <f t="shared" si="2"/>
        <v>36.354823846983237</v>
      </c>
      <c r="L8">
        <f t="shared" si="3"/>
        <v>465.27050384799998</v>
      </c>
    </row>
    <row r="9" spans="1:15" x14ac:dyDescent="0.35">
      <c r="A9">
        <v>1986</v>
      </c>
      <c r="B9">
        <v>4</v>
      </c>
      <c r="C9">
        <v>484.2</v>
      </c>
      <c r="D9">
        <v>8</v>
      </c>
      <c r="F9" s="5">
        <f>O$1*(C9-H5)+(1-O$1)*(F8+G8)</f>
        <v>472.37578439518285</v>
      </c>
      <c r="G9">
        <f>O$2*(F9-F8)+(1-O$2)*G8</f>
        <v>6.1071095119990506</v>
      </c>
      <c r="H9" s="6">
        <f>O$3*(C9-F9)+(1-O$3)*H5</f>
        <v>17.786210780240879</v>
      </c>
      <c r="I9">
        <f>F8+G8*1+H5</f>
        <v>490.53917615675039</v>
      </c>
      <c r="J9" s="13">
        <f t="shared" si="1"/>
        <v>-6.3391761567503977</v>
      </c>
      <c r="K9">
        <f t="shared" si="2"/>
        <v>40.185154346312743</v>
      </c>
      <c r="L9">
        <f t="shared" si="3"/>
        <v>492.93917615675042</v>
      </c>
    </row>
    <row r="10" spans="1:15" x14ac:dyDescent="0.35">
      <c r="A10">
        <v>1987</v>
      </c>
      <c r="B10">
        <v>1</v>
      </c>
      <c r="C10">
        <v>449.2</v>
      </c>
      <c r="D10">
        <v>9</v>
      </c>
      <c r="F10" s="5">
        <f>O$1*(C10-H6)+(1-O$1)*(F9+G9)</f>
        <v>478.4942839681101</v>
      </c>
      <c r="G10">
        <f>O$2*(F10-F9)+(1-O$2)*G9</f>
        <v>6.1073373132176139</v>
      </c>
      <c r="H10" s="6">
        <f>O$3*(C10-F10)+(1-O$3)*H6</f>
        <v>-30.365519198405476</v>
      </c>
      <c r="I10">
        <f>F9+G9*1+H6</f>
        <v>448.06099390718191</v>
      </c>
      <c r="J10" s="13">
        <f t="shared" si="1"/>
        <v>1.1390060928180787</v>
      </c>
      <c r="K10">
        <f t="shared" si="2"/>
        <v>1.2973348794767059</v>
      </c>
      <c r="L10">
        <f t="shared" si="3"/>
        <v>483.06099390718191</v>
      </c>
    </row>
    <row r="11" spans="1:15" x14ac:dyDescent="0.35">
      <c r="A11">
        <v>1987</v>
      </c>
      <c r="B11">
        <v>2</v>
      </c>
      <c r="C11">
        <v>483.2</v>
      </c>
      <c r="D11">
        <v>10</v>
      </c>
      <c r="F11" s="5">
        <f>O$1*(C11-H7)+(1-O$1)*(F10+G10)</f>
        <v>484.58963673471447</v>
      </c>
      <c r="G11">
        <f>O$2*(F11-F10)+(1-O$2)*G10</f>
        <v>6.107097622285349</v>
      </c>
      <c r="H11" s="6">
        <f>O$3*(C11-F11)+(1-O$3)*H7</f>
        <v>-0.2624901257356827</v>
      </c>
      <c r="I11">
        <f>F10+G10*1+H7</f>
        <v>484.39845466132778</v>
      </c>
      <c r="J11" s="13">
        <f t="shared" si="1"/>
        <v>-1.1984546613277871</v>
      </c>
      <c r="K11">
        <f t="shared" si="2"/>
        <v>1.4362935752583008</v>
      </c>
      <c r="L11">
        <f t="shared" si="3"/>
        <v>450.39845466132778</v>
      </c>
    </row>
    <row r="12" spans="1:15" x14ac:dyDescent="0.35">
      <c r="A12">
        <v>1987</v>
      </c>
      <c r="B12">
        <v>3</v>
      </c>
      <c r="C12">
        <v>489.6</v>
      </c>
      <c r="D12">
        <v>11</v>
      </c>
      <c r="F12" s="5">
        <f>O$1*(C12-H8)+(1-O$1)*(F11+G11)</f>
        <v>490.5397824128346</v>
      </c>
      <c r="G12">
        <f>O$2*(F12-F11)+(1-O$2)*G11</f>
        <v>6.1039585834020444</v>
      </c>
      <c r="H12" s="6">
        <f>O$3*(C12-F12)+(1-O$3)*H8</f>
        <v>13.82154793590608</v>
      </c>
      <c r="I12">
        <f>F11+G11*1+H8</f>
        <v>505.29519441652383</v>
      </c>
      <c r="J12" s="13">
        <f t="shared" si="1"/>
        <v>-15.695194416523805</v>
      </c>
      <c r="K12">
        <f t="shared" si="2"/>
        <v>246.33912777248003</v>
      </c>
      <c r="L12">
        <f t="shared" si="3"/>
        <v>498.89519441652379</v>
      </c>
    </row>
    <row r="13" spans="1:15" x14ac:dyDescent="0.35">
      <c r="A13">
        <v>1987</v>
      </c>
      <c r="B13">
        <v>4</v>
      </c>
      <c r="C13">
        <v>484.3</v>
      </c>
      <c r="D13">
        <v>12</v>
      </c>
      <c r="F13" s="5">
        <f>O$1*(C13-H9)+(1-O$1)*(F12+G12)</f>
        <v>496.34244147847187</v>
      </c>
      <c r="G13">
        <f>O$2*(F13-F12)+(1-O$2)*G12</f>
        <v>6.0979325930467487</v>
      </c>
      <c r="H13" s="6">
        <f>O$3*(C13-F13)+(1-O$3)*H9</f>
        <v>16.294778167305243</v>
      </c>
      <c r="I13">
        <f>F12+G12*1+H9</f>
        <v>514.42995177647754</v>
      </c>
      <c r="J13" s="13">
        <f t="shared" si="1"/>
        <v>-30.129951776477526</v>
      </c>
      <c r="K13">
        <f t="shared" si="2"/>
        <v>907.81399405286118</v>
      </c>
      <c r="L13">
        <f t="shared" si="3"/>
        <v>519.72995177647749</v>
      </c>
    </row>
    <row r="14" spans="1:15" x14ac:dyDescent="0.35">
      <c r="A14">
        <v>1988</v>
      </c>
      <c r="B14">
        <v>1</v>
      </c>
      <c r="C14">
        <v>476.5</v>
      </c>
      <c r="D14">
        <v>13</v>
      </c>
      <c r="F14" s="5">
        <f>O$1*(C14-H10)+(1-O$1)*(F13+G13)</f>
        <v>502.4846255227875</v>
      </c>
      <c r="G14">
        <f>O$2*(F14-F13)+(1-O$2)*G13</f>
        <v>6.0988176220721257</v>
      </c>
      <c r="H14" s="6">
        <f>O$3*(C14-F14)+(1-O$3)*H10</f>
        <v>-30.146474514624575</v>
      </c>
      <c r="I14">
        <f>F13+G13*1+H10</f>
        <v>472.07485487311311</v>
      </c>
      <c r="J14" s="13">
        <f t="shared" si="1"/>
        <v>4.4251451268868891</v>
      </c>
      <c r="K14">
        <f t="shared" si="2"/>
        <v>19.581909394010783</v>
      </c>
      <c r="L14">
        <f t="shared" si="3"/>
        <v>479.87485487311312</v>
      </c>
    </row>
    <row r="15" spans="1:15" x14ac:dyDescent="0.35">
      <c r="A15">
        <v>1988</v>
      </c>
      <c r="B15">
        <v>2</v>
      </c>
      <c r="C15">
        <v>507</v>
      </c>
      <c r="D15">
        <v>14</v>
      </c>
      <c r="F15" s="5">
        <f>O$1*(C15-H11)+(1-O$1)*(F14+G14)</f>
        <v>508.57023361466844</v>
      </c>
      <c r="G15">
        <f>O$2*(F15-F14)+(1-O$2)*G14</f>
        <v>6.0985534314683019</v>
      </c>
      <c r="H15" s="6">
        <f>O$3*(C15-F15)+(1-O$3)*H11</f>
        <v>-0.32787730018232047</v>
      </c>
      <c r="I15">
        <f>F14+G14*1+H11</f>
        <v>508.32095301912398</v>
      </c>
      <c r="J15" s="13">
        <f t="shared" si="1"/>
        <v>-1.3209530191239764</v>
      </c>
      <c r="K15">
        <f t="shared" si="2"/>
        <v>1.7449168787327485</v>
      </c>
      <c r="L15">
        <f t="shared" si="3"/>
        <v>477.82095301912398</v>
      </c>
    </row>
    <row r="16" spans="1:15" x14ac:dyDescent="0.35">
      <c r="A16">
        <v>1988</v>
      </c>
      <c r="B16">
        <v>3</v>
      </c>
      <c r="C16">
        <v>516.29999999999995</v>
      </c>
      <c r="D16">
        <v>15</v>
      </c>
      <c r="F16" s="5">
        <f>O$1*(C16-H12)+(1-O$1)*(F15+G15)</f>
        <v>514.54688369631629</v>
      </c>
      <c r="G16">
        <f>O$2*(F16-F15)+(1-O$2)*G15</f>
        <v>6.096115364471892</v>
      </c>
      <c r="H16" s="6">
        <f>O$3*(C16-F16)+(1-O$3)*H12</f>
        <v>13.218126354294959</v>
      </c>
      <c r="I16">
        <f>F15+G15*1+H12</f>
        <v>528.49033498204278</v>
      </c>
      <c r="J16" s="13">
        <f t="shared" si="1"/>
        <v>-12.190334982042828</v>
      </c>
      <c r="K16">
        <f t="shared" si="2"/>
        <v>148.6042669744171</v>
      </c>
      <c r="L16">
        <f t="shared" si="3"/>
        <v>519.19033498204283</v>
      </c>
    </row>
    <row r="17" spans="1:12" x14ac:dyDescent="0.35">
      <c r="A17">
        <v>1988</v>
      </c>
      <c r="B17">
        <v>4</v>
      </c>
      <c r="C17">
        <v>510.8</v>
      </c>
      <c r="D17">
        <v>16</v>
      </c>
      <c r="F17" s="5">
        <f>O$1*(C17-H13)+(1-O$1)*(F16+G16)</f>
        <v>520.38162128850729</v>
      </c>
      <c r="G17">
        <f>O$2*(F17-F16)+(1-O$2)*G16</f>
        <v>6.0908878090262739</v>
      </c>
      <c r="H17" s="6">
        <f>O$3*(C17-F17)+(1-O$3)*H13</f>
        <v>15.000958194514617</v>
      </c>
      <c r="I17">
        <f>F16+G16*1+H13</f>
        <v>536.93777722809341</v>
      </c>
      <c r="J17" s="13">
        <f t="shared" si="1"/>
        <v>-26.137777228093398</v>
      </c>
      <c r="K17">
        <f t="shared" si="2"/>
        <v>683.18339842543776</v>
      </c>
      <c r="L17">
        <f t="shared" si="3"/>
        <v>542.43777722809341</v>
      </c>
    </row>
    <row r="18" spans="1:12" x14ac:dyDescent="0.35">
      <c r="A18" s="12">
        <v>1989</v>
      </c>
      <c r="B18" s="12">
        <v>1</v>
      </c>
      <c r="C18" s="12"/>
      <c r="D18" s="12"/>
      <c r="E18" s="12"/>
      <c r="F18" s="12"/>
      <c r="G18" s="12"/>
      <c r="H18" s="12"/>
      <c r="I18" s="12">
        <f>F17+G17*1+H14</f>
        <v>496.32603458290902</v>
      </c>
      <c r="J18" s="13"/>
    </row>
    <row r="19" spans="1:12" x14ac:dyDescent="0.35">
      <c r="A19" s="12">
        <v>1989</v>
      </c>
      <c r="B19" s="12">
        <v>2</v>
      </c>
      <c r="C19" s="12"/>
      <c r="D19" s="12"/>
      <c r="E19" s="12"/>
      <c r="F19" s="12"/>
      <c r="G19" s="12"/>
      <c r="H19" s="12"/>
      <c r="I19" s="12">
        <f>F$17+G$17*2+H15</f>
        <v>532.23551960637758</v>
      </c>
      <c r="J19" s="13"/>
    </row>
    <row r="20" spans="1:12" x14ac:dyDescent="0.35">
      <c r="A20" s="12">
        <v>1989</v>
      </c>
      <c r="B20" s="12">
        <v>3</v>
      </c>
      <c r="C20" s="12"/>
      <c r="D20" s="12"/>
      <c r="E20" s="12"/>
      <c r="F20" s="12"/>
      <c r="G20" s="12"/>
      <c r="H20" s="12"/>
      <c r="I20" s="12">
        <f>F$17+G$17*3+H16</f>
        <v>551.87241106988108</v>
      </c>
      <c r="J20" s="13"/>
    </row>
    <row r="21" spans="1:12" x14ac:dyDescent="0.35">
      <c r="A21" s="12">
        <v>1989</v>
      </c>
      <c r="B21" s="12">
        <v>4</v>
      </c>
      <c r="C21" s="12"/>
      <c r="D21" s="12"/>
      <c r="E21" s="12"/>
      <c r="F21" s="12"/>
      <c r="G21" s="12"/>
      <c r="H21" s="12"/>
      <c r="I21" s="12">
        <f>F$17+G$17*4+H17</f>
        <v>559.746130719127</v>
      </c>
      <c r="J21" s="13"/>
    </row>
    <row r="22" spans="1:12" x14ac:dyDescent="0.35">
      <c r="J22" s="14"/>
      <c r="K22" s="14">
        <f>SUM(K6:K17)</f>
        <v>2798.3582565635679</v>
      </c>
      <c r="L22" s="14">
        <f>SUM(L6:L17)</f>
        <v>5805.3609548686345</v>
      </c>
    </row>
    <row r="23" spans="1:12" x14ac:dyDescent="0.35">
      <c r="K23" s="12">
        <f>K22/12</f>
        <v>233.19652138029733</v>
      </c>
      <c r="L23" s="12">
        <f>L22*100/12</f>
        <v>48378.007957238617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Holt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Safira Garda Pangan</cp:lastModifiedBy>
  <dcterms:created xsi:type="dcterms:W3CDTF">2024-10-28T01:20:54Z</dcterms:created>
  <dcterms:modified xsi:type="dcterms:W3CDTF">2024-10-28T02:27:15Z</dcterms:modified>
</cp:coreProperties>
</file>