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E592D5AA-F3A5-4DBF-AB2F-CFB13D8A517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K27" i="1"/>
  <c r="K2" i="1"/>
  <c r="J27" i="1"/>
  <c r="J25" i="1"/>
  <c r="E27" i="1"/>
  <c r="E24" i="1"/>
  <c r="J18" i="1"/>
  <c r="E25" i="1"/>
  <c r="E23" i="1"/>
  <c r="D27" i="1"/>
  <c r="D25" i="1"/>
  <c r="J6" i="1"/>
  <c r="I27" i="1"/>
  <c r="I25" i="1"/>
  <c r="I26" i="1"/>
  <c r="L26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6" i="1"/>
  <c r="T32" i="1"/>
  <c r="S32" i="1"/>
  <c r="B29" i="1"/>
  <c r="I6" i="1"/>
  <c r="S37" i="1" l="1"/>
  <c r="T33" i="1" s="1"/>
  <c r="S35" i="1"/>
  <c r="S34" i="1"/>
  <c r="S33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L23" i="1" s="1"/>
  <c r="J24" i="1"/>
  <c r="L24" i="1" s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B30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26" i="1"/>
  <c r="F26" i="1"/>
  <c r="D26" i="1"/>
  <c r="C26" i="1"/>
  <c r="A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L25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" i="1"/>
  <c r="E26" i="1" l="1"/>
  <c r="K7" i="1"/>
  <c r="M7" i="1" s="1"/>
  <c r="K19" i="1"/>
  <c r="M19" i="1" s="1"/>
  <c r="K11" i="1"/>
  <c r="M11" i="1" s="1"/>
  <c r="K3" i="1"/>
  <c r="U33" i="1"/>
  <c r="K15" i="1"/>
  <c r="M15" i="1" s="1"/>
  <c r="K23" i="1"/>
  <c r="M23" i="1" s="1"/>
  <c r="T35" i="1"/>
  <c r="T34" i="1"/>
  <c r="O23" i="1" l="1"/>
  <c r="P23" i="1" s="1"/>
  <c r="N23" i="1"/>
  <c r="N11" i="1"/>
  <c r="O11" i="1"/>
  <c r="P11" i="1" s="1"/>
  <c r="K22" i="1"/>
  <c r="M22" i="1" s="1"/>
  <c r="K14" i="1"/>
  <c r="M14" i="1" s="1"/>
  <c r="K6" i="1"/>
  <c r="M6" i="1" s="1"/>
  <c r="U32" i="1"/>
  <c r="K18" i="1"/>
  <c r="M18" i="1" s="1"/>
  <c r="K10" i="1"/>
  <c r="M10" i="1" s="1"/>
  <c r="N15" i="1"/>
  <c r="O15" i="1"/>
  <c r="P15" i="1" s="1"/>
  <c r="K20" i="1"/>
  <c r="M20" i="1" s="1"/>
  <c r="K12" i="1"/>
  <c r="M12" i="1" s="1"/>
  <c r="K4" i="1"/>
  <c r="K24" i="1"/>
  <c r="M24" i="1" s="1"/>
  <c r="K16" i="1"/>
  <c r="M16" i="1" s="1"/>
  <c r="K8" i="1"/>
  <c r="M8" i="1" s="1"/>
  <c r="U34" i="1"/>
  <c r="O19" i="1"/>
  <c r="P19" i="1" s="1"/>
  <c r="N19" i="1"/>
  <c r="K21" i="1"/>
  <c r="M21" i="1" s="1"/>
  <c r="K13" i="1"/>
  <c r="M13" i="1" s="1"/>
  <c r="K5" i="1"/>
  <c r="K25" i="1"/>
  <c r="K17" i="1"/>
  <c r="M17" i="1" s="1"/>
  <c r="K9" i="1"/>
  <c r="M9" i="1" s="1"/>
  <c r="U35" i="1"/>
  <c r="N7" i="1"/>
  <c r="O7" i="1"/>
  <c r="P7" i="1" s="1"/>
  <c r="M25" i="1" l="1"/>
  <c r="N16" i="1"/>
  <c r="O16" i="1"/>
  <c r="P16" i="1" s="1"/>
  <c r="N18" i="1"/>
  <c r="O18" i="1"/>
  <c r="P18" i="1" s="1"/>
  <c r="O13" i="1"/>
  <c r="P13" i="1" s="1"/>
  <c r="N13" i="1"/>
  <c r="O10" i="1"/>
  <c r="P10" i="1" s="1"/>
  <c r="N10" i="1"/>
  <c r="N24" i="1"/>
  <c r="O24" i="1"/>
  <c r="P24" i="1" s="1"/>
  <c r="O21" i="1"/>
  <c r="P21" i="1" s="1"/>
  <c r="N21" i="1"/>
  <c r="N12" i="1"/>
  <c r="O12" i="1"/>
  <c r="P12" i="1" s="1"/>
  <c r="O6" i="1"/>
  <c r="P6" i="1" s="1"/>
  <c r="N6" i="1"/>
  <c r="N14" i="1"/>
  <c r="O14" i="1"/>
  <c r="P14" i="1" s="1"/>
  <c r="N9" i="1"/>
  <c r="O9" i="1"/>
  <c r="P9" i="1" s="1"/>
  <c r="O20" i="1"/>
  <c r="P20" i="1" s="1"/>
  <c r="N20" i="1"/>
  <c r="O22" i="1"/>
  <c r="P22" i="1" s="1"/>
  <c r="N22" i="1"/>
  <c r="O17" i="1"/>
  <c r="P17" i="1" s="1"/>
  <c r="N17" i="1"/>
  <c r="N8" i="1"/>
  <c r="O8" i="1"/>
  <c r="P8" i="1" s="1"/>
  <c r="N25" i="1" l="1"/>
  <c r="N26" i="1" s="1"/>
  <c r="B37" i="1" s="1"/>
  <c r="O25" i="1"/>
  <c r="P25" i="1" s="1"/>
  <c r="B40" i="1" s="1"/>
</calcChain>
</file>

<file path=xl/sharedStrings.xml><?xml version="1.0" encoding="utf-8"?>
<sst xmlns="http://schemas.openxmlformats.org/spreadsheetml/2006/main" count="23" uniqueCount="21">
  <si>
    <t>Tahun</t>
  </si>
  <si>
    <t>Kwartal</t>
  </si>
  <si>
    <t>Penjualan</t>
  </si>
  <si>
    <t>MA</t>
  </si>
  <si>
    <t>CMA</t>
  </si>
  <si>
    <t>x</t>
  </si>
  <si>
    <t>x2</t>
  </si>
  <si>
    <t>A</t>
  </si>
  <si>
    <t>XY</t>
  </si>
  <si>
    <t>B</t>
  </si>
  <si>
    <t>CMAT</t>
  </si>
  <si>
    <t>CF</t>
  </si>
  <si>
    <t>SI</t>
  </si>
  <si>
    <t>Total</t>
  </si>
  <si>
    <t>R</t>
  </si>
  <si>
    <t>Y'</t>
  </si>
  <si>
    <t>MSE</t>
  </si>
  <si>
    <t>MAPE</t>
  </si>
  <si>
    <t>Error</t>
  </si>
  <si>
    <t>Error2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</si>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</sst>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topLeftCell="A10" zoomScale="98" zoomScaleNormal="98" workbookViewId="0">
      <selection activeCell="L27" sqref="L27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15</v>
      </c>
      <c r="M1" s="2" t="s">
        <v>18</v>
      </c>
      <c r="N1" s="2" t="s">
        <v>19</v>
      </c>
      <c r="O1" s="2" t="s">
        <v>20</v>
      </c>
      <c r="P1" s="2" t="s">
        <v>17</v>
      </c>
    </row>
    <row r="2" spans="1:16" x14ac:dyDescent="0.35">
      <c r="A2">
        <v>2000</v>
      </c>
      <c r="B2">
        <v>1</v>
      </c>
      <c r="C2">
        <v>203</v>
      </c>
      <c r="F2">
        <v>0</v>
      </c>
      <c r="G2">
        <f>F2^2</f>
        <v>0</v>
      </c>
      <c r="H2">
        <f>F2*C2</f>
        <v>0</v>
      </c>
      <c r="I2">
        <f>B$29+B$30*F2</f>
        <v>206.52</v>
      </c>
      <c r="K2">
        <f>T32*4</f>
        <v>0.96489398679179705</v>
      </c>
    </row>
    <row r="3" spans="1:16" x14ac:dyDescent="0.35">
      <c r="A3">
        <v>2000</v>
      </c>
      <c r="B3">
        <v>2</v>
      </c>
      <c r="C3">
        <v>209</v>
      </c>
      <c r="F3">
        <v>1</v>
      </c>
      <c r="G3">
        <f t="shared" ref="G3:G25" si="0">F3^2</f>
        <v>1</v>
      </c>
      <c r="H3">
        <f t="shared" ref="H3:H25" si="1">F3*C3</f>
        <v>209</v>
      </c>
      <c r="I3">
        <f t="shared" ref="I3:I25" si="2">B$29+B$30*F3</f>
        <v>209.4095652173913</v>
      </c>
      <c r="K3">
        <f t="shared" ref="K3:K5" si="3">T33*4</f>
        <v>0.99548140424052833</v>
      </c>
    </row>
    <row r="4" spans="1:16" x14ac:dyDescent="0.35">
      <c r="A4">
        <v>2000</v>
      </c>
      <c r="B4">
        <v>3</v>
      </c>
      <c r="C4">
        <v>218</v>
      </c>
      <c r="F4">
        <v>2</v>
      </c>
      <c r="G4">
        <f t="shared" si="0"/>
        <v>4</v>
      </c>
      <c r="H4">
        <f t="shared" si="1"/>
        <v>436</v>
      </c>
      <c r="I4">
        <f t="shared" si="2"/>
        <v>212.29913043478263</v>
      </c>
      <c r="K4">
        <f t="shared" si="3"/>
        <v>1.0121654501216546</v>
      </c>
    </row>
    <row r="5" spans="1:16" x14ac:dyDescent="0.35">
      <c r="A5">
        <v>2000</v>
      </c>
      <c r="B5">
        <v>4</v>
      </c>
      <c r="C5">
        <v>220</v>
      </c>
      <c r="D5">
        <f>SUM(C2:C4)/3</f>
        <v>210</v>
      </c>
      <c r="F5">
        <v>3</v>
      </c>
      <c r="G5">
        <f t="shared" si="0"/>
        <v>9</v>
      </c>
      <c r="H5">
        <f t="shared" si="1"/>
        <v>660</v>
      </c>
      <c r="I5">
        <f t="shared" si="2"/>
        <v>215.18869565217392</v>
      </c>
      <c r="K5">
        <f t="shared" si="3"/>
        <v>1.0274591588460202</v>
      </c>
    </row>
    <row r="6" spans="1:16" x14ac:dyDescent="0.35">
      <c r="A6">
        <v>2001</v>
      </c>
      <c r="B6">
        <v>1</v>
      </c>
      <c r="C6">
        <v>210</v>
      </c>
      <c r="D6">
        <f t="shared" ref="D6:D25" si="4">SUM(C3:C5)/3</f>
        <v>215.66666666666666</v>
      </c>
      <c r="E6">
        <f>SUM(D5:D6)/2</f>
        <v>212.83333333333331</v>
      </c>
      <c r="F6">
        <v>4</v>
      </c>
      <c r="G6">
        <f t="shared" si="0"/>
        <v>16</v>
      </c>
      <c r="H6">
        <f t="shared" si="1"/>
        <v>840</v>
      </c>
      <c r="I6">
        <f>B$29+B$30*F6</f>
        <v>218.07826086956521</v>
      </c>
      <c r="J6">
        <f>E6/I6</f>
        <v>0.97594933343966395</v>
      </c>
      <c r="K6">
        <f>T32*4</f>
        <v>0.96489398679179705</v>
      </c>
      <c r="L6">
        <f>SUM(I6,J6,K6)+1</f>
        <v>221.01910418979668</v>
      </c>
      <c r="M6">
        <f>C6-L6</f>
        <v>-11.019104189796678</v>
      </c>
      <c r="N6">
        <f>M6^2</f>
        <v>121.42065714559472</v>
      </c>
      <c r="O6">
        <f>ABS(M6)</f>
        <v>11.019104189796678</v>
      </c>
      <c r="P6">
        <f>(O6/C6)*(100/24)</f>
        <v>0.21863301963882301</v>
      </c>
    </row>
    <row r="7" spans="1:16" x14ac:dyDescent="0.35">
      <c r="A7">
        <v>2001</v>
      </c>
      <c r="B7">
        <v>2</v>
      </c>
      <c r="C7">
        <v>221</v>
      </c>
      <c r="D7">
        <f t="shared" si="4"/>
        <v>216</v>
      </c>
      <c r="E7">
        <f t="shared" ref="E7:E25" si="5">SUM(D6:D7)/2</f>
        <v>215.83333333333331</v>
      </c>
      <c r="F7">
        <v>5</v>
      </c>
      <c r="G7">
        <f t="shared" si="0"/>
        <v>25</v>
      </c>
      <c r="H7">
        <f t="shared" si="1"/>
        <v>1105</v>
      </c>
      <c r="I7">
        <f t="shared" si="2"/>
        <v>220.96782608695653</v>
      </c>
      <c r="J7">
        <f t="shared" ref="J7:J25" si="6">E7/I7</f>
        <v>0.97676361828530334</v>
      </c>
      <c r="K7">
        <f t="shared" ref="K7:K9" si="7">T33*4</f>
        <v>0.99548140424052833</v>
      </c>
      <c r="L7">
        <f t="shared" ref="L7:L27" si="8">SUM(I7,J7,K7)+1</f>
        <v>223.94007110948237</v>
      </c>
      <c r="M7">
        <f t="shared" ref="M7:M25" si="9">C7-L7</f>
        <v>-2.9400711094823748</v>
      </c>
      <c r="N7">
        <f t="shared" ref="N7:N25" si="10">M7^2</f>
        <v>8.6440181288129221</v>
      </c>
      <c r="O7">
        <f t="shared" ref="O7:O25" si="11">ABS(M7)</f>
        <v>2.9400711094823748</v>
      </c>
      <c r="P7">
        <f t="shared" ref="P7:P25" si="12">(O7/C7)*(100/24)</f>
        <v>5.5431204929909036E-2</v>
      </c>
    </row>
    <row r="8" spans="1:16" x14ac:dyDescent="0.35">
      <c r="A8">
        <v>2001</v>
      </c>
      <c r="B8">
        <v>3</v>
      </c>
      <c r="C8">
        <v>227</v>
      </c>
      <c r="D8">
        <f t="shared" si="4"/>
        <v>217</v>
      </c>
      <c r="E8">
        <f t="shared" si="5"/>
        <v>216.5</v>
      </c>
      <c r="F8">
        <v>6</v>
      </c>
      <c r="G8">
        <f t="shared" si="0"/>
        <v>36</v>
      </c>
      <c r="H8">
        <f t="shared" si="1"/>
        <v>1362</v>
      </c>
      <c r="I8">
        <f t="shared" si="2"/>
        <v>223.85739130434783</v>
      </c>
      <c r="J8">
        <f t="shared" si="6"/>
        <v>0.96713357883124351</v>
      </c>
      <c r="K8">
        <f t="shared" si="7"/>
        <v>1.0121654501216546</v>
      </c>
      <c r="L8">
        <f t="shared" si="8"/>
        <v>226.83669033330071</v>
      </c>
      <c r="M8">
        <f t="shared" si="9"/>
        <v>0.16330966669929126</v>
      </c>
      <c r="N8">
        <f t="shared" si="10"/>
        <v>2.6670047237433599E-2</v>
      </c>
      <c r="O8">
        <f t="shared" si="11"/>
        <v>0.16330966669929126</v>
      </c>
      <c r="P8">
        <f t="shared" si="12"/>
        <v>2.9976076853761246E-3</v>
      </c>
    </row>
    <row r="9" spans="1:16" x14ac:dyDescent="0.35">
      <c r="A9">
        <v>2001</v>
      </c>
      <c r="B9">
        <v>4</v>
      </c>
      <c r="C9">
        <v>228</v>
      </c>
      <c r="D9">
        <f t="shared" si="4"/>
        <v>219.33333333333334</v>
      </c>
      <c r="E9">
        <f t="shared" si="5"/>
        <v>218.16666666666669</v>
      </c>
      <c r="F9">
        <v>7</v>
      </c>
      <c r="G9">
        <f t="shared" si="0"/>
        <v>49</v>
      </c>
      <c r="H9">
        <f t="shared" si="1"/>
        <v>1596</v>
      </c>
      <c r="I9">
        <f t="shared" si="2"/>
        <v>226.74695652173915</v>
      </c>
      <c r="J9">
        <f t="shared" si="6"/>
        <v>0.96215918402305067</v>
      </c>
      <c r="K9">
        <f t="shared" si="7"/>
        <v>1.0274591588460202</v>
      </c>
      <c r="L9">
        <f t="shared" si="8"/>
        <v>229.73657486460823</v>
      </c>
      <c r="M9">
        <f t="shared" si="9"/>
        <v>-1.7365748646082295</v>
      </c>
      <c r="N9">
        <f t="shared" si="10"/>
        <v>3.0156922603890908</v>
      </c>
      <c r="O9">
        <f t="shared" si="11"/>
        <v>1.7365748646082295</v>
      </c>
      <c r="P9">
        <f t="shared" si="12"/>
        <v>3.173565176550127E-2</v>
      </c>
    </row>
    <row r="10" spans="1:16" x14ac:dyDescent="0.35">
      <c r="A10">
        <v>2002</v>
      </c>
      <c r="B10">
        <v>1</v>
      </c>
      <c r="C10">
        <v>225</v>
      </c>
      <c r="D10">
        <f t="shared" si="4"/>
        <v>225.33333333333334</v>
      </c>
      <c r="E10">
        <f t="shared" si="5"/>
        <v>222.33333333333334</v>
      </c>
      <c r="F10">
        <v>8</v>
      </c>
      <c r="G10">
        <f t="shared" si="0"/>
        <v>64</v>
      </c>
      <c r="H10">
        <f t="shared" si="1"/>
        <v>1800</v>
      </c>
      <c r="I10">
        <f t="shared" si="2"/>
        <v>229.63652173913044</v>
      </c>
      <c r="J10">
        <f t="shared" si="6"/>
        <v>0.96819674697000679</v>
      </c>
      <c r="K10">
        <f>T32*4</f>
        <v>0.96489398679179705</v>
      </c>
      <c r="L10">
        <f t="shared" si="8"/>
        <v>232.56961247289223</v>
      </c>
      <c r="M10">
        <f t="shared" si="9"/>
        <v>-7.5696124728922314</v>
      </c>
      <c r="N10">
        <f t="shared" si="10"/>
        <v>57.299032989765642</v>
      </c>
      <c r="O10">
        <f t="shared" si="11"/>
        <v>7.5696124728922314</v>
      </c>
      <c r="P10">
        <f t="shared" si="12"/>
        <v>0.14017800875726355</v>
      </c>
    </row>
    <row r="11" spans="1:16" x14ac:dyDescent="0.35">
      <c r="A11">
        <v>2002</v>
      </c>
      <c r="B11">
        <v>2</v>
      </c>
      <c r="C11">
        <v>230</v>
      </c>
      <c r="D11">
        <f t="shared" si="4"/>
        <v>226.66666666666666</v>
      </c>
      <c r="E11">
        <f t="shared" si="5"/>
        <v>226</v>
      </c>
      <c r="F11">
        <v>9</v>
      </c>
      <c r="G11">
        <f t="shared" si="0"/>
        <v>81</v>
      </c>
      <c r="H11">
        <f t="shared" si="1"/>
        <v>2070</v>
      </c>
      <c r="I11">
        <f t="shared" si="2"/>
        <v>232.52608695652174</v>
      </c>
      <c r="J11">
        <f t="shared" si="6"/>
        <v>0.97193395785419123</v>
      </c>
      <c r="K11">
        <f t="shared" ref="K11:K13" si="13">T33*4</f>
        <v>0.99548140424052833</v>
      </c>
      <c r="L11">
        <f t="shared" si="8"/>
        <v>235.49350231861646</v>
      </c>
      <c r="M11">
        <f t="shared" si="9"/>
        <v>-5.4935023186164642</v>
      </c>
      <c r="N11">
        <f t="shared" si="10"/>
        <v>30.17856772464447</v>
      </c>
      <c r="O11">
        <f t="shared" si="11"/>
        <v>5.4935023186164642</v>
      </c>
      <c r="P11">
        <f t="shared" si="12"/>
        <v>9.9519969540153339E-2</v>
      </c>
    </row>
    <row r="12" spans="1:16" x14ac:dyDescent="0.35">
      <c r="A12">
        <v>2002</v>
      </c>
      <c r="B12">
        <v>3</v>
      </c>
      <c r="C12">
        <v>232</v>
      </c>
      <c r="D12">
        <f t="shared" si="4"/>
        <v>227.66666666666666</v>
      </c>
      <c r="E12">
        <f t="shared" si="5"/>
        <v>227.16666666666666</v>
      </c>
      <c r="F12">
        <v>10</v>
      </c>
      <c r="G12">
        <f t="shared" si="0"/>
        <v>100</v>
      </c>
      <c r="H12">
        <f t="shared" si="1"/>
        <v>2320</v>
      </c>
      <c r="I12">
        <f t="shared" si="2"/>
        <v>235.41565217391306</v>
      </c>
      <c r="J12">
        <f t="shared" si="6"/>
        <v>0.96495991056213848</v>
      </c>
      <c r="K12">
        <f t="shared" si="13"/>
        <v>1.0121654501216546</v>
      </c>
      <c r="L12">
        <f t="shared" si="8"/>
        <v>238.39277753459683</v>
      </c>
      <c r="M12">
        <f t="shared" si="9"/>
        <v>-6.3927775345968314</v>
      </c>
      <c r="N12">
        <f t="shared" si="10"/>
        <v>40.867604606845944</v>
      </c>
      <c r="O12">
        <f t="shared" si="11"/>
        <v>6.3927775345968314</v>
      </c>
      <c r="P12">
        <f t="shared" si="12"/>
        <v>0.11481281491732816</v>
      </c>
    </row>
    <row r="13" spans="1:16" x14ac:dyDescent="0.35">
      <c r="A13">
        <v>2002</v>
      </c>
      <c r="B13">
        <v>4</v>
      </c>
      <c r="C13">
        <v>240</v>
      </c>
      <c r="D13">
        <f t="shared" si="4"/>
        <v>229</v>
      </c>
      <c r="E13">
        <f t="shared" si="5"/>
        <v>228.33333333333331</v>
      </c>
      <c r="F13">
        <v>11</v>
      </c>
      <c r="G13">
        <f t="shared" si="0"/>
        <v>121</v>
      </c>
      <c r="H13">
        <f t="shared" si="1"/>
        <v>2640</v>
      </c>
      <c r="I13">
        <f t="shared" si="2"/>
        <v>238.30521739130435</v>
      </c>
      <c r="J13">
        <f t="shared" si="6"/>
        <v>0.95815499061610176</v>
      </c>
      <c r="K13">
        <f t="shared" si="13"/>
        <v>1.0274591588460202</v>
      </c>
      <c r="L13">
        <f t="shared" si="8"/>
        <v>241.29083154076648</v>
      </c>
      <c r="M13">
        <f t="shared" si="9"/>
        <v>-1.2908315407664759</v>
      </c>
      <c r="N13">
        <f t="shared" si="10"/>
        <v>1.666246066637554</v>
      </c>
      <c r="O13">
        <f t="shared" si="11"/>
        <v>1.2908315407664759</v>
      </c>
      <c r="P13">
        <f t="shared" si="12"/>
        <v>2.2410269804973539E-2</v>
      </c>
    </row>
    <row r="14" spans="1:16" x14ac:dyDescent="0.35">
      <c r="A14">
        <v>2003</v>
      </c>
      <c r="B14">
        <v>1</v>
      </c>
      <c r="C14">
        <v>235</v>
      </c>
      <c r="D14">
        <f t="shared" si="4"/>
        <v>234</v>
      </c>
      <c r="E14">
        <f t="shared" si="5"/>
        <v>231.5</v>
      </c>
      <c r="F14">
        <v>12</v>
      </c>
      <c r="G14">
        <f t="shared" si="0"/>
        <v>144</v>
      </c>
      <c r="H14">
        <f t="shared" si="1"/>
        <v>2820</v>
      </c>
      <c r="I14">
        <f t="shared" si="2"/>
        <v>241.19478260869568</v>
      </c>
      <c r="J14">
        <f t="shared" si="6"/>
        <v>0.95980517279918076</v>
      </c>
      <c r="K14">
        <f>T32*4</f>
        <v>0.96489398679179705</v>
      </c>
      <c r="L14">
        <f t="shared" si="8"/>
        <v>244.11948176828665</v>
      </c>
      <c r="M14">
        <f t="shared" si="9"/>
        <v>-9.1194817682866471</v>
      </c>
      <c r="N14">
        <f t="shared" si="10"/>
        <v>83.164947722112558</v>
      </c>
      <c r="O14">
        <f t="shared" si="11"/>
        <v>9.1194817682866471</v>
      </c>
      <c r="P14">
        <f t="shared" si="12"/>
        <v>0.16169293915401856</v>
      </c>
    </row>
    <row r="15" spans="1:16" x14ac:dyDescent="0.35">
      <c r="A15">
        <v>2003</v>
      </c>
      <c r="B15">
        <v>2</v>
      </c>
      <c r="C15">
        <v>248</v>
      </c>
      <c r="D15">
        <f t="shared" si="4"/>
        <v>235.66666666666666</v>
      </c>
      <c r="E15">
        <f t="shared" si="5"/>
        <v>234.83333333333331</v>
      </c>
      <c r="F15">
        <v>13</v>
      </c>
      <c r="G15">
        <f t="shared" si="0"/>
        <v>169</v>
      </c>
      <c r="H15">
        <f t="shared" si="1"/>
        <v>3224</v>
      </c>
      <c r="I15">
        <f t="shared" si="2"/>
        <v>244.08434782608697</v>
      </c>
      <c r="J15">
        <f t="shared" si="6"/>
        <v>0.96209910805364252</v>
      </c>
      <c r="K15">
        <f t="shared" ref="K15:K17" si="14">T33*4</f>
        <v>0.99548140424052833</v>
      </c>
      <c r="L15">
        <f t="shared" si="8"/>
        <v>247.04192833838115</v>
      </c>
      <c r="M15">
        <f t="shared" si="9"/>
        <v>0.95807166161884538</v>
      </c>
      <c r="N15">
        <f t="shared" si="10"/>
        <v>0.91790130879709542</v>
      </c>
      <c r="O15">
        <f t="shared" si="11"/>
        <v>0.95807166161884538</v>
      </c>
      <c r="P15">
        <f t="shared" si="12"/>
        <v>1.6096634099778989E-2</v>
      </c>
    </row>
    <row r="16" spans="1:16" x14ac:dyDescent="0.35">
      <c r="A16">
        <v>2003</v>
      </c>
      <c r="B16">
        <v>3</v>
      </c>
      <c r="C16">
        <v>251</v>
      </c>
      <c r="D16">
        <f t="shared" si="4"/>
        <v>241</v>
      </c>
      <c r="E16">
        <f t="shared" si="5"/>
        <v>238.33333333333331</v>
      </c>
      <c r="F16">
        <v>14</v>
      </c>
      <c r="G16">
        <f t="shared" si="0"/>
        <v>196</v>
      </c>
      <c r="H16">
        <f t="shared" si="1"/>
        <v>3514</v>
      </c>
      <c r="I16">
        <f t="shared" si="2"/>
        <v>246.97391304347826</v>
      </c>
      <c r="J16">
        <f t="shared" si="6"/>
        <v>0.96501420087787237</v>
      </c>
      <c r="K16">
        <f t="shared" si="14"/>
        <v>1.0121654501216546</v>
      </c>
      <c r="L16">
        <f t="shared" si="8"/>
        <v>249.95109269447778</v>
      </c>
      <c r="M16">
        <f t="shared" si="9"/>
        <v>1.0489073055222207</v>
      </c>
      <c r="N16">
        <f t="shared" si="10"/>
        <v>1.1002065355778852</v>
      </c>
      <c r="O16">
        <f t="shared" si="11"/>
        <v>1.0489073055222207</v>
      </c>
      <c r="P16">
        <f t="shared" si="12"/>
        <v>1.7412139865906721E-2</v>
      </c>
    </row>
    <row r="17" spans="1:21" x14ac:dyDescent="0.35">
      <c r="A17">
        <v>2003</v>
      </c>
      <c r="B17">
        <v>4</v>
      </c>
      <c r="C17">
        <v>255</v>
      </c>
      <c r="D17">
        <f t="shared" si="4"/>
        <v>244.66666666666666</v>
      </c>
      <c r="E17">
        <f t="shared" si="5"/>
        <v>242.83333333333331</v>
      </c>
      <c r="F17">
        <v>15</v>
      </c>
      <c r="G17">
        <f t="shared" si="0"/>
        <v>225</v>
      </c>
      <c r="H17">
        <f t="shared" si="1"/>
        <v>3825</v>
      </c>
      <c r="I17">
        <f t="shared" si="2"/>
        <v>249.86347826086956</v>
      </c>
      <c r="J17">
        <f t="shared" si="6"/>
        <v>0.97186405561761835</v>
      </c>
      <c r="K17">
        <f t="shared" si="14"/>
        <v>1.0274591588460202</v>
      </c>
      <c r="L17">
        <f t="shared" si="8"/>
        <v>252.86280147533321</v>
      </c>
      <c r="M17">
        <f t="shared" si="9"/>
        <v>2.1371985246667862</v>
      </c>
      <c r="N17">
        <f t="shared" si="10"/>
        <v>4.567617533837887</v>
      </c>
      <c r="O17">
        <f t="shared" si="11"/>
        <v>2.1371985246667862</v>
      </c>
      <c r="P17">
        <f t="shared" si="12"/>
        <v>3.4921544520699122E-2</v>
      </c>
    </row>
    <row r="18" spans="1:21" x14ac:dyDescent="0.35">
      <c r="A18">
        <v>2004</v>
      </c>
      <c r="B18">
        <v>1</v>
      </c>
      <c r="C18">
        <v>254</v>
      </c>
      <c r="D18">
        <f t="shared" si="4"/>
        <v>251.33333333333334</v>
      </c>
      <c r="E18">
        <f t="shared" si="5"/>
        <v>248</v>
      </c>
      <c r="F18">
        <v>16</v>
      </c>
      <c r="G18">
        <f t="shared" si="0"/>
        <v>256</v>
      </c>
      <c r="H18">
        <f t="shared" si="1"/>
        <v>4064</v>
      </c>
      <c r="I18">
        <f t="shared" si="2"/>
        <v>252.75304347826088</v>
      </c>
      <c r="J18">
        <f>E18/I18</f>
        <v>0.98119491099750222</v>
      </c>
      <c r="K18">
        <f>T32*4</f>
        <v>0.96489398679179705</v>
      </c>
      <c r="L18">
        <f t="shared" si="8"/>
        <v>255.69913237605019</v>
      </c>
      <c r="M18">
        <f t="shared" si="9"/>
        <v>-1.6991323760501871</v>
      </c>
      <c r="N18">
        <f t="shared" si="10"/>
        <v>2.8870508313419543</v>
      </c>
      <c r="O18">
        <f t="shared" si="11"/>
        <v>1.6991323760501871</v>
      </c>
      <c r="P18">
        <f t="shared" si="12"/>
        <v>2.7872906431269474E-2</v>
      </c>
    </row>
    <row r="19" spans="1:21" x14ac:dyDescent="0.35">
      <c r="A19">
        <v>2004</v>
      </c>
      <c r="B19">
        <v>2</v>
      </c>
      <c r="C19">
        <v>259</v>
      </c>
      <c r="D19">
        <f t="shared" si="4"/>
        <v>253.33333333333334</v>
      </c>
      <c r="E19">
        <f t="shared" si="5"/>
        <v>252.33333333333334</v>
      </c>
      <c r="F19">
        <v>17</v>
      </c>
      <c r="G19">
        <f t="shared" si="0"/>
        <v>289</v>
      </c>
      <c r="H19">
        <f t="shared" si="1"/>
        <v>4403</v>
      </c>
      <c r="I19">
        <f t="shared" si="2"/>
        <v>255.6426086956522</v>
      </c>
      <c r="J19">
        <f t="shared" si="6"/>
        <v>0.9870550712214855</v>
      </c>
      <c r="K19">
        <f t="shared" ref="K19:K21" si="15">T33*4</f>
        <v>0.99548140424052833</v>
      </c>
      <c r="L19">
        <f t="shared" si="8"/>
        <v>258.62514517111424</v>
      </c>
      <c r="M19">
        <f t="shared" si="9"/>
        <v>0.37485482888575916</v>
      </c>
      <c r="N19">
        <f t="shared" si="10"/>
        <v>0.14051614273897178</v>
      </c>
      <c r="O19">
        <f t="shared" si="11"/>
        <v>0.37485482888575916</v>
      </c>
      <c r="P19">
        <f t="shared" si="12"/>
        <v>6.0304830901827412E-3</v>
      </c>
    </row>
    <row r="20" spans="1:21" x14ac:dyDescent="0.35">
      <c r="A20">
        <v>2004</v>
      </c>
      <c r="B20">
        <v>3</v>
      </c>
      <c r="C20">
        <v>260</v>
      </c>
      <c r="D20">
        <f t="shared" si="4"/>
        <v>256</v>
      </c>
      <c r="E20">
        <f t="shared" si="5"/>
        <v>254.66666666666669</v>
      </c>
      <c r="F20">
        <v>18</v>
      </c>
      <c r="G20">
        <f t="shared" si="0"/>
        <v>324</v>
      </c>
      <c r="H20">
        <f t="shared" si="1"/>
        <v>4680</v>
      </c>
      <c r="I20">
        <f t="shared" si="2"/>
        <v>258.53217391304349</v>
      </c>
      <c r="J20">
        <f t="shared" si="6"/>
        <v>0.98504825458328849</v>
      </c>
      <c r="K20">
        <f t="shared" si="15"/>
        <v>1.0121654501216546</v>
      </c>
      <c r="L20">
        <f t="shared" si="8"/>
        <v>261.5293876177484</v>
      </c>
      <c r="M20">
        <f t="shared" si="9"/>
        <v>-1.529387617748398</v>
      </c>
      <c r="N20">
        <f t="shared" si="10"/>
        <v>2.3390264853221199</v>
      </c>
      <c r="O20">
        <f t="shared" si="11"/>
        <v>1.529387617748398</v>
      </c>
      <c r="P20">
        <f t="shared" si="12"/>
        <v>2.4509416951096125E-2</v>
      </c>
    </row>
    <row r="21" spans="1:21" x14ac:dyDescent="0.35">
      <c r="A21">
        <v>2004</v>
      </c>
      <c r="B21">
        <v>4</v>
      </c>
      <c r="C21">
        <v>265</v>
      </c>
      <c r="D21">
        <f t="shared" si="4"/>
        <v>257.66666666666669</v>
      </c>
      <c r="E21">
        <f t="shared" si="5"/>
        <v>256.83333333333337</v>
      </c>
      <c r="F21">
        <v>19</v>
      </c>
      <c r="G21">
        <f t="shared" si="0"/>
        <v>361</v>
      </c>
      <c r="H21">
        <f t="shared" si="1"/>
        <v>5035</v>
      </c>
      <c r="I21">
        <f t="shared" si="2"/>
        <v>261.42173913043479</v>
      </c>
      <c r="J21">
        <f t="shared" si="6"/>
        <v>0.98244826228926563</v>
      </c>
      <c r="K21">
        <f t="shared" si="15"/>
        <v>1.0274591588460202</v>
      </c>
      <c r="L21">
        <f t="shared" si="8"/>
        <v>264.43164655157005</v>
      </c>
      <c r="M21">
        <f t="shared" si="9"/>
        <v>0.56835344842994573</v>
      </c>
      <c r="N21">
        <f t="shared" si="10"/>
        <v>0.32302564234221098</v>
      </c>
      <c r="O21">
        <f t="shared" si="11"/>
        <v>0.56835344842994573</v>
      </c>
      <c r="P21">
        <f t="shared" si="12"/>
        <v>8.9363749753136115E-3</v>
      </c>
    </row>
    <row r="22" spans="1:21" x14ac:dyDescent="0.35">
      <c r="A22">
        <v>2005</v>
      </c>
      <c r="B22">
        <v>1</v>
      </c>
      <c r="C22">
        <v>261</v>
      </c>
      <c r="D22">
        <f t="shared" si="4"/>
        <v>261.33333333333331</v>
      </c>
      <c r="E22">
        <f t="shared" si="5"/>
        <v>259.5</v>
      </c>
      <c r="F22">
        <v>20</v>
      </c>
      <c r="G22">
        <f t="shared" si="0"/>
        <v>400</v>
      </c>
      <c r="H22">
        <f t="shared" si="1"/>
        <v>5220</v>
      </c>
      <c r="I22">
        <f t="shared" si="2"/>
        <v>264.31130434782608</v>
      </c>
      <c r="J22">
        <f t="shared" si="6"/>
        <v>0.98179682719323069</v>
      </c>
      <c r="K22">
        <f>T32*4</f>
        <v>0.96489398679179705</v>
      </c>
      <c r="L22">
        <f t="shared" si="8"/>
        <v>267.25799516181115</v>
      </c>
      <c r="M22">
        <f t="shared" si="9"/>
        <v>-6.2579951618111522</v>
      </c>
      <c r="N22">
        <f t="shared" si="10"/>
        <v>39.162503445251787</v>
      </c>
      <c r="O22">
        <f t="shared" si="11"/>
        <v>6.2579951618111522</v>
      </c>
      <c r="P22">
        <f t="shared" si="12"/>
        <v>9.9904137321378567E-2</v>
      </c>
    </row>
    <row r="23" spans="1:21" x14ac:dyDescent="0.35">
      <c r="A23">
        <v>2005</v>
      </c>
      <c r="B23">
        <v>2</v>
      </c>
      <c r="C23">
        <v>265</v>
      </c>
      <c r="D23">
        <f t="shared" si="4"/>
        <v>262</v>
      </c>
      <c r="E23">
        <f>SUM(D22:D23)/2</f>
        <v>261.66666666666663</v>
      </c>
      <c r="F23">
        <v>21</v>
      </c>
      <c r="G23">
        <f t="shared" si="0"/>
        <v>441</v>
      </c>
      <c r="H23">
        <f t="shared" si="1"/>
        <v>5565</v>
      </c>
      <c r="I23">
        <f t="shared" si="2"/>
        <v>267.20086956521743</v>
      </c>
      <c r="J23">
        <f t="shared" si="6"/>
        <v>0.9792882302083975</v>
      </c>
      <c r="K23">
        <f t="shared" ref="K23:K25" si="16">T33*4</f>
        <v>0.99548140424052833</v>
      </c>
      <c r="L23">
        <f t="shared" si="8"/>
        <v>270.17563919966636</v>
      </c>
      <c r="M23">
        <f t="shared" si="9"/>
        <v>-5.1756391996663638</v>
      </c>
      <c r="N23">
        <f t="shared" si="10"/>
        <v>26.787241125123078</v>
      </c>
      <c r="O23">
        <f t="shared" si="11"/>
        <v>5.1756391996663638</v>
      </c>
      <c r="P23">
        <f t="shared" si="12"/>
        <v>8.1377974837521447E-2</v>
      </c>
    </row>
    <row r="24" spans="1:21" x14ac:dyDescent="0.35">
      <c r="A24">
        <v>2005</v>
      </c>
      <c r="B24">
        <v>3</v>
      </c>
      <c r="C24">
        <v>268</v>
      </c>
      <c r="D24">
        <f t="shared" si="4"/>
        <v>263.66666666666669</v>
      </c>
      <c r="E24">
        <f t="shared" si="5"/>
        <v>262.83333333333337</v>
      </c>
      <c r="F24">
        <v>22</v>
      </c>
      <c r="G24">
        <f t="shared" si="0"/>
        <v>484</v>
      </c>
      <c r="H24">
        <f t="shared" si="1"/>
        <v>5896</v>
      </c>
      <c r="I24">
        <f t="shared" si="2"/>
        <v>270.09043478260872</v>
      </c>
      <c r="J24">
        <f t="shared" si="6"/>
        <v>0.97313084613634515</v>
      </c>
      <c r="K24">
        <f t="shared" si="16"/>
        <v>1.0121654501216546</v>
      </c>
      <c r="L24">
        <f t="shared" si="8"/>
        <v>273.07573107886674</v>
      </c>
      <c r="M24">
        <f t="shared" si="9"/>
        <v>-5.0757310788667382</v>
      </c>
      <c r="N24">
        <f t="shared" si="10"/>
        <v>25.763045984973701</v>
      </c>
      <c r="O24">
        <f t="shared" si="11"/>
        <v>5.0757310788667382</v>
      </c>
      <c r="P24">
        <f t="shared" si="12"/>
        <v>7.8913729459992824E-2</v>
      </c>
    </row>
    <row r="25" spans="1:21" x14ac:dyDescent="0.35">
      <c r="A25">
        <v>2005</v>
      </c>
      <c r="B25">
        <v>4</v>
      </c>
      <c r="C25">
        <v>270</v>
      </c>
      <c r="D25">
        <f>SUM(C22:C24)/3</f>
        <v>264.66666666666669</v>
      </c>
      <c r="E25">
        <f>SUM(D24:D25)/2</f>
        <v>264.16666666666669</v>
      </c>
      <c r="F25">
        <v>23</v>
      </c>
      <c r="G25">
        <f t="shared" si="0"/>
        <v>529</v>
      </c>
      <c r="H25">
        <f t="shared" si="1"/>
        <v>6210</v>
      </c>
      <c r="I25">
        <f>B$29+B$30*F25</f>
        <v>272.98</v>
      </c>
      <c r="J25">
        <f>E25/I25</f>
        <v>0.96771436246855691</v>
      </c>
      <c r="K25">
        <f t="shared" si="16"/>
        <v>1.0274591588460202</v>
      </c>
      <c r="L25">
        <f t="shared" si="8"/>
        <v>275.97517352131456</v>
      </c>
      <c r="M25">
        <f t="shared" si="9"/>
        <v>-5.9751735213145594</v>
      </c>
      <c r="N25">
        <f t="shared" si="10"/>
        <v>35.702698609818633</v>
      </c>
      <c r="O25">
        <f t="shared" si="11"/>
        <v>5.9751735213145594</v>
      </c>
      <c r="P25">
        <f t="shared" si="12"/>
        <v>9.2209467921520974E-2</v>
      </c>
    </row>
    <row r="26" spans="1:21" x14ac:dyDescent="0.35">
      <c r="A26">
        <f>COUNT(A2:A25)</f>
        <v>24</v>
      </c>
      <c r="C26">
        <f>SUM(C2:C25)</f>
        <v>5754</v>
      </c>
      <c r="D26">
        <f>SUM(D5:D25)</f>
        <v>5012.0000000000009</v>
      </c>
      <c r="E26">
        <f>SUM(E6:E25)</f>
        <v>4774.666666666667</v>
      </c>
      <c r="F26">
        <f>SUM(F2:F25)</f>
        <v>276</v>
      </c>
      <c r="G26">
        <f>SUM(G2:G25)</f>
        <v>4324</v>
      </c>
      <c r="H26">
        <f>SUM(H2:H25)</f>
        <v>69494</v>
      </c>
      <c r="I26">
        <f>SUM(I2:I25)</f>
        <v>5754</v>
      </c>
      <c r="L26">
        <f t="shared" si="8"/>
        <v>5755</v>
      </c>
      <c r="N26">
        <f>SUM(N6:N25)</f>
        <v>485.97427033716576</v>
      </c>
    </row>
    <row r="27" spans="1:21" x14ac:dyDescent="0.35">
      <c r="A27" s="3">
        <v>2006</v>
      </c>
      <c r="B27" s="3">
        <v>1</v>
      </c>
      <c r="C27" s="3"/>
      <c r="D27" s="3">
        <f>SUM(C23:C25)/3</f>
        <v>267.66666666666669</v>
      </c>
      <c r="E27" s="3">
        <f>(D25+D27)/2</f>
        <v>266.16666666666669</v>
      </c>
      <c r="F27" s="3">
        <v>24</v>
      </c>
      <c r="G27" s="3"/>
      <c r="H27" s="3"/>
      <c r="I27" s="3">
        <f>B$29+B$30*F27</f>
        <v>275.86956521739131</v>
      </c>
      <c r="J27" s="3">
        <f>E27/I27</f>
        <v>0.96482794851589182</v>
      </c>
      <c r="K27" s="3">
        <f>T32*4</f>
        <v>0.96489398679179705</v>
      </c>
      <c r="L27" s="3">
        <f>SUM(I27,J27,K27)+1</f>
        <v>278.79928715269904</v>
      </c>
    </row>
    <row r="29" spans="1:21" x14ac:dyDescent="0.35">
      <c r="A29" t="s">
        <v>7</v>
      </c>
      <c r="B29">
        <f>(C26*G26-F26*H26)/(A26*G26-F26^2)</f>
        <v>206.52</v>
      </c>
    </row>
    <row r="30" spans="1:21" x14ac:dyDescent="0.35">
      <c r="A30" t="s">
        <v>9</v>
      </c>
      <c r="B30">
        <f>(A26*H26-F26*C26)/(A26*G26-F26^2)</f>
        <v>2.8895652173913042</v>
      </c>
    </row>
    <row r="31" spans="1:21" x14ac:dyDescent="0.35">
      <c r="S31" t="s">
        <v>13</v>
      </c>
      <c r="T31" t="s">
        <v>14</v>
      </c>
      <c r="U31" t="s">
        <v>12</v>
      </c>
    </row>
    <row r="32" spans="1:21" x14ac:dyDescent="0.35">
      <c r="A32">
        <v>2000</v>
      </c>
      <c r="B32">
        <v>1</v>
      </c>
      <c r="C32">
        <v>203</v>
      </c>
      <c r="D32">
        <v>2001</v>
      </c>
      <c r="E32">
        <v>1</v>
      </c>
      <c r="F32">
        <v>210</v>
      </c>
      <c r="G32">
        <v>2002</v>
      </c>
      <c r="H32">
        <v>1</v>
      </c>
      <c r="I32">
        <v>225</v>
      </c>
      <c r="J32">
        <v>2003</v>
      </c>
      <c r="K32">
        <v>1</v>
      </c>
      <c r="L32">
        <v>235</v>
      </c>
      <c r="M32">
        <v>2004</v>
      </c>
      <c r="N32">
        <v>1</v>
      </c>
      <c r="O32">
        <v>254</v>
      </c>
      <c r="P32">
        <v>2005</v>
      </c>
      <c r="Q32">
        <v>1</v>
      </c>
      <c r="R32">
        <v>261</v>
      </c>
      <c r="S32">
        <f>SUM(C32,F32,I32,L32,O32,R32)</f>
        <v>1388</v>
      </c>
      <c r="T32">
        <f>S32/S$37</f>
        <v>0.24122349669794926</v>
      </c>
      <c r="U32">
        <f>T32*4</f>
        <v>0.96489398679179705</v>
      </c>
    </row>
    <row r="33" spans="1:21" x14ac:dyDescent="0.35">
      <c r="A33">
        <v>2000</v>
      </c>
      <c r="B33">
        <v>2</v>
      </c>
      <c r="C33">
        <v>209</v>
      </c>
      <c r="D33">
        <v>2001</v>
      </c>
      <c r="E33">
        <v>2</v>
      </c>
      <c r="F33">
        <v>221</v>
      </c>
      <c r="G33">
        <v>2002</v>
      </c>
      <c r="H33">
        <v>2</v>
      </c>
      <c r="I33">
        <v>230</v>
      </c>
      <c r="J33">
        <v>2003</v>
      </c>
      <c r="K33">
        <v>2</v>
      </c>
      <c r="L33">
        <v>248</v>
      </c>
      <c r="M33">
        <v>2004</v>
      </c>
      <c r="N33">
        <v>2</v>
      </c>
      <c r="O33">
        <v>259</v>
      </c>
      <c r="P33">
        <v>2005</v>
      </c>
      <c r="Q33">
        <v>2</v>
      </c>
      <c r="R33">
        <v>265</v>
      </c>
      <c r="S33">
        <f>SUM(C33,F33,I33,L33,O33,R33)</f>
        <v>1432</v>
      </c>
      <c r="T33">
        <f t="shared" ref="T33:T35" si="17">S33/S$37</f>
        <v>0.24887035106013208</v>
      </c>
      <c r="U33">
        <f t="shared" ref="U33:U35" si="18">T33*4</f>
        <v>0.99548140424052833</v>
      </c>
    </row>
    <row r="34" spans="1:21" x14ac:dyDescent="0.35">
      <c r="A34">
        <v>2000</v>
      </c>
      <c r="B34">
        <v>3</v>
      </c>
      <c r="C34">
        <v>218</v>
      </c>
      <c r="D34">
        <v>2001</v>
      </c>
      <c r="E34">
        <v>3</v>
      </c>
      <c r="F34">
        <v>227</v>
      </c>
      <c r="G34">
        <v>2002</v>
      </c>
      <c r="H34">
        <v>3</v>
      </c>
      <c r="I34">
        <v>232</v>
      </c>
      <c r="J34">
        <v>2003</v>
      </c>
      <c r="K34">
        <v>3</v>
      </c>
      <c r="L34">
        <v>251</v>
      </c>
      <c r="M34">
        <v>2004</v>
      </c>
      <c r="N34">
        <v>3</v>
      </c>
      <c r="O34">
        <v>260</v>
      </c>
      <c r="P34">
        <v>2005</v>
      </c>
      <c r="Q34">
        <v>3</v>
      </c>
      <c r="R34">
        <v>268</v>
      </c>
      <c r="S34">
        <f>SUM(C34,F34,I34,L34,O34,R34)</f>
        <v>1456</v>
      </c>
      <c r="T34">
        <f t="shared" si="17"/>
        <v>0.25304136253041365</v>
      </c>
      <c r="U34">
        <f t="shared" si="18"/>
        <v>1.0121654501216546</v>
      </c>
    </row>
    <row r="35" spans="1:21" x14ac:dyDescent="0.35">
      <c r="A35">
        <v>2000</v>
      </c>
      <c r="B35">
        <v>4</v>
      </c>
      <c r="C35">
        <v>220</v>
      </c>
      <c r="D35">
        <v>2001</v>
      </c>
      <c r="E35">
        <v>4</v>
      </c>
      <c r="F35">
        <v>228</v>
      </c>
      <c r="G35">
        <v>2002</v>
      </c>
      <c r="H35">
        <v>4</v>
      </c>
      <c r="I35">
        <v>240</v>
      </c>
      <c r="J35">
        <v>2003</v>
      </c>
      <c r="K35">
        <v>4</v>
      </c>
      <c r="L35">
        <v>255</v>
      </c>
      <c r="M35">
        <v>2004</v>
      </c>
      <c r="N35">
        <v>4</v>
      </c>
      <c r="O35">
        <v>265</v>
      </c>
      <c r="P35">
        <v>2005</v>
      </c>
      <c r="Q35">
        <v>4</v>
      </c>
      <c r="R35">
        <v>270</v>
      </c>
      <c r="S35">
        <f>SUM(C35,F35,I35,L35,O35,R35)</f>
        <v>1478</v>
      </c>
      <c r="T35">
        <f t="shared" si="17"/>
        <v>0.25686478971150506</v>
      </c>
      <c r="U35">
        <f t="shared" si="18"/>
        <v>1.0274591588460202</v>
      </c>
    </row>
    <row r="37" spans="1:21" x14ac:dyDescent="0.35">
      <c r="A37" t="s">
        <v>16</v>
      </c>
      <c r="B37">
        <f>N26/A26</f>
        <v>20.24892793071524</v>
      </c>
      <c r="S37">
        <f>SUM(S32:S35)</f>
        <v>5754</v>
      </c>
    </row>
    <row r="40" spans="1:21" x14ac:dyDescent="0.35">
      <c r="A40" t="s">
        <v>17</v>
      </c>
      <c r="B40">
        <f>SUM(P6:P25)</f>
        <v>1.3355962956680072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Safira Garda Pangan</cp:lastModifiedBy>
  <dcterms:created xsi:type="dcterms:W3CDTF">2024-10-21T07:33:48Z</dcterms:created>
  <dcterms:modified xsi:type="dcterms:W3CDTF">2024-10-21T09:20:49Z</dcterms:modified>
</cp:coreProperties>
</file>