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7:S1285"/>
  <sheetViews>
    <sheetView workbookViewId="0">
      <selection activeCell="A1" sqref="A1"/>
    </sheetView>
  </sheetViews>
  <sheetFormatPr baseColWidth="8" defaultRowHeight="15"/>
  <sheetData>
    <row r="7">
      <c r="B7" t="inlineStr">
        <is>
          <t>Gross Sales Split</t>
        </is>
      </c>
    </row>
    <row r="8">
      <c r="B8" t="inlineStr">
        <is>
          <t>Gross Sales</t>
        </is>
      </c>
      <c r="C8" t="inlineStr">
        <is>
          <t>Gross Sales</t>
        </is>
      </c>
    </row>
    <row r="9">
      <c r="B9" t="inlineStr">
        <is>
          <t>Revenue from operations</t>
        </is>
      </c>
      <c r="C9" t="inlineStr">
        <is>
          <t>Gross Sales - Other operational income</t>
        </is>
      </c>
    </row>
    <row r="10">
      <c r="B10" t="inlineStr">
        <is>
          <t>Other operational income</t>
        </is>
      </c>
      <c r="C10" t="inlineStr">
        <is>
          <t>Other Operational Income</t>
        </is>
      </c>
    </row>
    <row r="12">
      <c r="B12" t="inlineStr">
        <is>
          <t>Revenue from operations</t>
        </is>
      </c>
      <c r="C12" t="inlineStr">
        <is>
          <t>Revenue from operations / Gross Sales</t>
        </is>
      </c>
    </row>
    <row r="13">
      <c r="B13" t="inlineStr">
        <is>
          <t>Other operational income</t>
        </is>
      </c>
      <c r="C13" t="inlineStr">
        <is>
          <t>Other operational income / Gross Sales</t>
        </is>
      </c>
    </row>
    <row r="15">
      <c r="B15" t="inlineStr">
        <is>
          <t>Geographic</t>
        </is>
      </c>
    </row>
    <row r="16">
      <c r="B16" t="inlineStr">
        <is>
          <t>Domestic</t>
        </is>
      </c>
      <c r="C16" t="inlineStr">
        <is>
          <t>Sales - Domestic / Gross Sales</t>
        </is>
      </c>
    </row>
    <row r="17">
      <c r="B17" t="inlineStr">
        <is>
          <t>Exports</t>
        </is>
      </c>
      <c r="C17" t="inlineStr">
        <is>
          <t>Domestic</t>
        </is>
      </c>
    </row>
    <row r="19">
      <c r="B19" t="inlineStr">
        <is>
          <t>Mfg/trading</t>
        </is>
      </c>
    </row>
    <row r="20">
      <c r="B20" t="inlineStr">
        <is>
          <t>Manufacturing</t>
        </is>
      </c>
      <c r="C20" t="inlineStr">
        <is>
          <t>Manufacturing Sales / Gross Sales</t>
        </is>
      </c>
    </row>
    <row r="21">
      <c r="B21" t="inlineStr">
        <is>
          <t>Trading</t>
        </is>
      </c>
      <c r="C21" t="inlineStr">
        <is>
          <t>Trading Sales / Gross Sales</t>
        </is>
      </c>
    </row>
    <row r="22">
      <c r="B22" t="inlineStr">
        <is>
          <t>Service</t>
        </is>
      </c>
      <c r="C22" t="inlineStr">
        <is>
          <t>Services Sales / Gross Sales</t>
        </is>
      </c>
    </row>
    <row r="24">
      <c r="B24" t="inlineStr">
        <is>
          <t>Excise duty % of sales</t>
        </is>
      </c>
    </row>
    <row r="25">
      <c r="B25" t="inlineStr">
        <is>
          <t>Gross Sales</t>
        </is>
      </c>
      <c r="C25" t="inlineStr">
        <is>
          <t>Gross Sales</t>
        </is>
      </c>
    </row>
    <row r="26">
      <c r="B26" t="inlineStr">
        <is>
          <t>Excise Duty</t>
        </is>
      </c>
      <c r="C26" t="inlineStr">
        <is>
          <t>Less: Excise Duty</t>
        </is>
      </c>
    </row>
    <row r="27">
      <c r="B27" t="inlineStr">
        <is>
          <t>%</t>
        </is>
      </c>
      <c r="C27" t="inlineStr">
        <is>
          <t>Excise Duty / Gross Sales</t>
        </is>
      </c>
    </row>
    <row r="29">
      <c r="B29" t="inlineStr">
        <is>
          <t>Sales to capital employed ex cash and invt</t>
        </is>
      </c>
    </row>
    <row r="30">
      <c r="B30" t="inlineStr">
        <is>
          <t>Net Sales</t>
        </is>
      </c>
      <c r="C30" t="inlineStr">
        <is>
          <t>Net Sales</t>
        </is>
      </c>
    </row>
    <row r="31">
      <c r="C31" t="inlineStr">
        <is>
          <t>Long term Capital Employed ex cash and invt</t>
        </is>
      </c>
    </row>
    <row r="32">
      <c r="B32" t="inlineStr">
        <is>
          <t>Ratio-average</t>
        </is>
      </c>
      <c r="C32" t="inlineStr">
        <is>
          <t>Net Sales / AVERAGE( =B384 : =B384 )</t>
        </is>
      </c>
    </row>
    <row r="33">
      <c r="C33" t="inlineStr">
        <is>
          <t>Total Capital Employed ex cash and invt</t>
        </is>
      </c>
    </row>
    <row r="34">
      <c r="B34" t="inlineStr">
        <is>
          <t>Ratio-average</t>
        </is>
      </c>
      <c r="C34" t="inlineStr">
        <is>
          <t>Net Sales / AVERAGE( =B381 : =B381 )</t>
        </is>
      </c>
    </row>
    <row r="36">
      <c r="B36" t="inlineStr">
        <is>
          <t>Fixed Asset turnover</t>
        </is>
      </c>
    </row>
    <row r="37">
      <c r="C37" t="inlineStr">
        <is>
          <t>Net Sales</t>
        </is>
      </c>
    </row>
    <row r="38">
      <c r="B38" t="inlineStr">
        <is>
          <t>Net Block</t>
        </is>
      </c>
      <c r="C38" t="inlineStr">
        <is>
          <t>Net Block</t>
        </is>
      </c>
    </row>
    <row r="39">
      <c r="B39" t="inlineStr">
        <is>
          <t>Ratio-average</t>
        </is>
      </c>
      <c r="C39">
        <f>B$30 / AVERAGE( Net Block : Net Block )</f>
        <v/>
      </c>
    </row>
    <row r="41">
      <c r="B41" t="inlineStr">
        <is>
          <t>Fixed Asset turnover</t>
        </is>
      </c>
    </row>
    <row r="42">
      <c r="C42" t="inlineStr">
        <is>
          <t>Net Sales</t>
        </is>
      </c>
    </row>
    <row r="43">
      <c r="B43" t="inlineStr">
        <is>
          <t>Net Block-only tangibles</t>
        </is>
      </c>
      <c r="C43" t="inlineStr">
        <is>
          <t>Tangibles</t>
        </is>
      </c>
    </row>
    <row r="44">
      <c r="B44" t="inlineStr">
        <is>
          <t>Ratio-average</t>
        </is>
      </c>
      <c r="C44">
        <f>B$30 / AVERAGE( Net Block-only tangibles : Net Block-only tangibles )</f>
        <v/>
      </c>
    </row>
    <row r="46">
      <c r="B46" t="inlineStr">
        <is>
          <t>Total Asset turnover</t>
        </is>
      </c>
    </row>
    <row r="47">
      <c r="C47" t="inlineStr">
        <is>
          <t>Net Sales</t>
        </is>
      </c>
    </row>
    <row r="48">
      <c r="B48" t="inlineStr">
        <is>
          <t>Total Assets</t>
        </is>
      </c>
      <c r="C48" t="inlineStr">
        <is>
          <t>Total Assets</t>
        </is>
      </c>
    </row>
    <row r="49">
      <c r="B49" t="inlineStr">
        <is>
          <t>Ratio-average</t>
        </is>
      </c>
      <c r="C49">
        <f>B$30 / AVERAGE( Total Assets : Total Assets )</f>
        <v/>
      </c>
    </row>
    <row r="51">
      <c r="B51" t="inlineStr">
        <is>
          <t>Receivable turnover ratio and days</t>
        </is>
      </c>
    </row>
    <row r="52">
      <c r="C52" t="inlineStr">
        <is>
          <t>Net Sales</t>
        </is>
      </c>
    </row>
    <row r="53">
      <c r="B53" t="inlineStr">
        <is>
          <t>Receivables</t>
        </is>
      </c>
      <c r="C53" t="inlineStr">
        <is>
          <t>Sundry Debtors</t>
        </is>
      </c>
    </row>
    <row r="54">
      <c r="B54" t="inlineStr">
        <is>
          <t>Ratio-average</t>
        </is>
      </c>
      <c r="C54">
        <f>B$30 / AVERAGE( Receivables : Receivables )</f>
        <v/>
      </c>
    </row>
    <row r="55">
      <c r="B55" t="inlineStr">
        <is>
          <t>Ratio-days</t>
        </is>
      </c>
      <c r="C55" t="inlineStr">
        <is>
          <t>Ratio-average</t>
        </is>
      </c>
    </row>
    <row r="57">
      <c r="B57" t="inlineStr">
        <is>
          <t>Cash Sales</t>
        </is>
      </c>
    </row>
    <row r="58">
      <c r="C58" t="inlineStr">
        <is>
          <t>Net Sales</t>
        </is>
      </c>
    </row>
    <row r="59">
      <c r="B59" t="inlineStr">
        <is>
          <t>Receivables</t>
        </is>
      </c>
      <c r="C59" t="inlineStr">
        <is>
          <t>Receivables</t>
        </is>
      </c>
    </row>
    <row r="60">
      <c r="B60" t="inlineStr">
        <is>
          <t>Change in receivables</t>
        </is>
      </c>
      <c r="C60" t="inlineStr">
        <is>
          <t>Receivables - Receivables</t>
        </is>
      </c>
    </row>
    <row r="61">
      <c r="B61" t="inlineStr">
        <is>
          <t>Cash Sales to accrual sales</t>
        </is>
      </c>
      <c r="C61">
        <f>B$30 + Change in receivables )/ =B$30</f>
        <v/>
      </c>
    </row>
    <row r="63">
      <c r="B63" t="inlineStr">
        <is>
          <t>Bad and doubtful debts as % of revenues</t>
        </is>
      </c>
    </row>
    <row r="64">
      <c r="C64" t="inlineStr">
        <is>
          <t>Net Sales</t>
        </is>
      </c>
    </row>
    <row r="65">
      <c r="B65" t="inlineStr">
        <is>
          <t>Provision for doubtful debts and bad debt expense</t>
        </is>
      </c>
      <c r="C65" t="inlineStr">
        <is>
          <t>Bad debts/advances written off + Provision for doubtful debts</t>
        </is>
      </c>
    </row>
    <row r="66">
      <c r="B66" t="inlineStr">
        <is>
          <t>Ratio</t>
        </is>
      </c>
      <c r="C66" t="inlineStr">
        <is>
          <t>Provision for doubtful debts and bad debt expense / =B$30</t>
        </is>
      </c>
    </row>
    <row r="68">
      <c r="B68" t="inlineStr">
        <is>
          <t>Net sales growth</t>
        </is>
      </c>
    </row>
    <row r="69">
      <c r="C69" t="inlineStr">
        <is>
          <t>Net Sales</t>
        </is>
      </c>
    </row>
    <row r="70">
      <c r="B70" t="inlineStr">
        <is>
          <t>yoy growth</t>
        </is>
      </c>
      <c r="C70">
        <f>B$30 / =B$30 - 1</f>
        <v/>
      </c>
    </row>
    <row r="71">
      <c r="B71" t="inlineStr">
        <is>
          <t>10 year CAGR</t>
        </is>
      </c>
      <c r="C71">
        <f>B$30 / =B$30 )^(1/10)-1</f>
        <v/>
      </c>
    </row>
    <row r="72">
      <c r="B72" t="inlineStr">
        <is>
          <t>5 year CAGR</t>
        </is>
      </c>
      <c r="C72">
        <f>B$30 / =B$30 )^(1/5)-1</f>
        <v/>
      </c>
    </row>
    <row r="73">
      <c r="B73" t="inlineStr">
        <is>
          <t>3 year CAGR</t>
        </is>
      </c>
      <c r="C73">
        <f>B$30 / =B$30 )^(1/3)-1</f>
        <v/>
      </c>
    </row>
    <row r="79">
      <c r="B79" t="inlineStr">
        <is>
          <t>Increase/Decrease in Stock</t>
        </is>
      </c>
      <c r="C79" t="inlineStr">
        <is>
          <t>Increase/Decrease in Stock</t>
        </is>
      </c>
      <c r="D79" t="inlineStr">
        <is>
          <t>Increase/Decrease in Stock</t>
        </is>
      </c>
      <c r="E79" t="inlineStr">
        <is>
          <t>Increase/Decrease in Stock</t>
        </is>
      </c>
      <c r="F79" t="inlineStr">
        <is>
          <t>Increase/Decrease in Stock</t>
        </is>
      </c>
      <c r="G79" t="inlineStr">
        <is>
          <t>Stock Adjustments</t>
        </is>
      </c>
      <c r="H79" t="inlineStr">
        <is>
          <t>Increase/Decrease in Stock</t>
        </is>
      </c>
      <c r="I79" t="inlineStr">
        <is>
          <t>Increase/Decrease in Stock</t>
        </is>
      </c>
      <c r="J79" t="inlineStr">
        <is>
          <t>Increase/Decrease in Stock</t>
        </is>
      </c>
      <c r="K79" t="inlineStr">
        <is>
          <t>Increase/Decrease in Stock</t>
        </is>
      </c>
    </row>
    <row r="80">
      <c r="B80" t="inlineStr">
        <is>
          <t>Cost of Medicines and Consumables</t>
        </is>
      </c>
      <c r="C80" t="inlineStr">
        <is>
          <t>Raw Material Consumed</t>
        </is>
      </c>
      <c r="D80" t="inlineStr">
        <is>
          <t>Raw Material Consumed</t>
        </is>
      </c>
      <c r="E80" t="inlineStr">
        <is>
          <t>Cost of Construction and Development</t>
        </is>
      </c>
      <c r="F80" t="inlineStr">
        <is>
          <t>Foods, Beverages Consumed</t>
        </is>
      </c>
      <c r="G80" t="inlineStr">
        <is>
          <t>Raw Material Consumed</t>
        </is>
      </c>
      <c r="H80" t="inlineStr">
        <is>
          <t>Power Generation &amp; Distribution Cost</t>
        </is>
      </c>
      <c r="I80" t="inlineStr">
        <is>
          <t>Raw Material Consumed</t>
        </is>
      </c>
      <c r="J80" t="inlineStr">
        <is>
          <t>Raw Material Consumed</t>
        </is>
      </c>
      <c r="K80" t="inlineStr">
        <is>
          <t>Raw Material Consumed</t>
        </is>
      </c>
    </row>
    <row r="81">
      <c r="B81" t="inlineStr">
        <is>
          <t>Power &amp; Fuel Cost</t>
        </is>
      </c>
      <c r="C81" t="inlineStr">
        <is>
          <t>Power &amp; Fuel Cost</t>
        </is>
      </c>
      <c r="D81" t="inlineStr">
        <is>
          <t>Power &amp; Fuel Cost</t>
        </is>
      </c>
      <c r="E81" t="inlineStr">
        <is>
          <t>Power &amp; Fuel Cost</t>
        </is>
      </c>
      <c r="F81" t="inlineStr">
        <is>
          <t>Power &amp; Fuel Cost</t>
        </is>
      </c>
      <c r="G81" t="inlineStr">
        <is>
          <t>Power &amp; Fuel Cost</t>
        </is>
      </c>
      <c r="I81" t="inlineStr">
        <is>
          <t>Power &amp; Aircraft Fuel Expenses</t>
        </is>
      </c>
      <c r="J81" t="inlineStr">
        <is>
          <t>Power &amp; Fuel Cost</t>
        </is>
      </c>
      <c r="K81" t="inlineStr">
        <is>
          <t>Power &amp; Fuel Cost</t>
        </is>
      </c>
    </row>
    <row r="82">
      <c r="B82" t="inlineStr">
        <is>
          <t>Employee Cost</t>
        </is>
      </c>
      <c r="C82" t="inlineStr">
        <is>
          <t>Employee Cost</t>
        </is>
      </c>
      <c r="D82" t="inlineStr">
        <is>
          <t>Employee Cost</t>
        </is>
      </c>
      <c r="E82" t="inlineStr">
        <is>
          <t>Employee Cost</t>
        </is>
      </c>
      <c r="F82" t="inlineStr">
        <is>
          <t>Employee Cost</t>
        </is>
      </c>
      <c r="G82" t="inlineStr">
        <is>
          <t>Employee Cost</t>
        </is>
      </c>
      <c r="H82" t="inlineStr">
        <is>
          <t>Employee Cost</t>
        </is>
      </c>
      <c r="I82" t="inlineStr">
        <is>
          <t>Employee Cost</t>
        </is>
      </c>
      <c r="J82" t="inlineStr">
        <is>
          <t>Employee Cost</t>
        </is>
      </c>
      <c r="K82" t="inlineStr">
        <is>
          <t>Employee Cost</t>
        </is>
      </c>
    </row>
    <row r="83">
      <c r="B83" t="inlineStr">
        <is>
          <t>Hospital Operation Expenses</t>
        </is>
      </c>
      <c r="C83" t="inlineStr">
        <is>
          <t>Network Operating expenses</t>
        </is>
      </c>
      <c r="D83" t="inlineStr">
        <is>
          <t>Operating Expenses</t>
        </is>
      </c>
      <c r="E83" t="inlineStr">
        <is>
          <t>Other Manufacturing Expenses</t>
        </is>
      </c>
      <c r="F83" t="inlineStr">
        <is>
          <t>Other Operating &amp; Servicing Cost</t>
        </is>
      </c>
      <c r="G83" t="inlineStr">
        <is>
          <t>Cost of Software developments</t>
        </is>
      </c>
      <c r="H83" t="inlineStr">
        <is>
          <t>Operating Expenses</t>
        </is>
      </c>
      <c r="I83" t="inlineStr">
        <is>
          <t>Operating Expenses</t>
        </is>
      </c>
      <c r="J83" t="inlineStr">
        <is>
          <t>Production Expenses</t>
        </is>
      </c>
      <c r="K83" t="inlineStr">
        <is>
          <t>Operating Expenses</t>
        </is>
      </c>
    </row>
    <row r="84">
      <c r="G84" t="inlineStr">
        <is>
          <t>Operating Expenses</t>
        </is>
      </c>
    </row>
    <row r="85">
      <c r="B85" t="inlineStr">
        <is>
          <t>Selling, Administration and Other Expenses</t>
        </is>
      </c>
      <c r="C85" t="inlineStr">
        <is>
          <t>General and Administration Expenses</t>
        </is>
      </c>
      <c r="D85" t="inlineStr">
        <is>
          <t>General and Administration Expenses</t>
        </is>
      </c>
      <c r="E85" t="inlineStr">
        <is>
          <t>General and Administration Expenses</t>
        </is>
      </c>
      <c r="F85" t="inlineStr">
        <is>
          <t>Selling and Administration Expenses</t>
        </is>
      </c>
      <c r="G85" t="inlineStr">
        <is>
          <t>General and Administration Expenses</t>
        </is>
      </c>
      <c r="H85" t="inlineStr">
        <is>
          <t>General and Administration Expenses</t>
        </is>
      </c>
      <c r="I85" t="inlineStr">
        <is>
          <t>General and Administration Expenses</t>
        </is>
      </c>
      <c r="J85" t="inlineStr">
        <is>
          <t>General and Administration Expenses</t>
        </is>
      </c>
      <c r="K85" t="inlineStr">
        <is>
          <t>General and Administration Expenses</t>
        </is>
      </c>
    </row>
    <row r="86">
      <c r="C86" t="inlineStr">
        <is>
          <t>Selling and Distribution Expenses</t>
        </is>
      </c>
      <c r="D86" t="inlineStr">
        <is>
          <t>Selling and Distribution Expenses</t>
        </is>
      </c>
      <c r="E86" t="inlineStr">
        <is>
          <t>Selling and Distribution Expenses</t>
        </is>
      </c>
      <c r="G86" t="inlineStr">
        <is>
          <t>Selling and Marketing Expenses</t>
        </is>
      </c>
      <c r="H86" t="inlineStr">
        <is>
          <t>Selling and Distribution Expenses</t>
        </is>
      </c>
      <c r="I86" t="inlineStr">
        <is>
          <t>Selling and Distribution Expenses</t>
        </is>
      </c>
      <c r="J86" t="inlineStr">
        <is>
          <t>Selling and Distribution Expenses</t>
        </is>
      </c>
      <c r="K86" t="inlineStr">
        <is>
          <t>Selling and Distribution Expenses</t>
        </is>
      </c>
    </row>
    <row r="90">
      <c r="B90" t="inlineStr">
        <is>
          <t>Operating expenditure ex depreciation</t>
        </is>
      </c>
      <c r="C90" t="inlineStr">
        <is>
          <t>Total Expenditure</t>
        </is>
      </c>
    </row>
    <row r="91">
      <c r="B91" t="inlineStr">
        <is>
          <t>Cost of sales</t>
        </is>
      </c>
      <c r="C91" t="inlineStr">
        <is>
          <t>Cost of materials consumed and change in stock + ='Ace-SP&amp;L'!A66 + ='Ace-SP&amp;L'!A47</t>
        </is>
      </c>
    </row>
    <row r="92">
      <c r="B92" t="inlineStr">
        <is>
          <t>Cost of materials consumed and change in stock</t>
        </is>
      </c>
      <c r="C92" t="inlineStr">
        <is>
          <t>Increase/Decrease in Stock + Raw Material Consumed )</t>
        </is>
      </c>
    </row>
    <row r="93">
      <c r="C93" t="inlineStr">
        <is>
          <t>Other Manufacturing Expenses</t>
        </is>
      </c>
    </row>
    <row r="94">
      <c r="C94" t="inlineStr">
        <is>
          <t>Power &amp; Fuel Cost</t>
        </is>
      </c>
    </row>
    <row r="95">
      <c r="C95" t="inlineStr">
        <is>
          <t>Employee Cost</t>
        </is>
      </c>
    </row>
    <row r="96">
      <c r="B96" t="inlineStr">
        <is>
          <t>Selling, General and Administration Expenses</t>
        </is>
      </c>
      <c r="C96">
        <f>'Ace-SP&amp;L'!A84 + ='Ace-SP&amp;L'!A108 + ='Ace-SP&amp;L'!A119</f>
        <v/>
      </c>
    </row>
    <row r="97">
      <c r="C97" t="inlineStr">
        <is>
          <t>General and Administration Expenses</t>
        </is>
      </c>
    </row>
    <row r="98">
      <c r="C98" t="inlineStr">
        <is>
          <t>Selling and Distribution Expenses</t>
        </is>
      </c>
    </row>
    <row r="99">
      <c r="C99" t="inlineStr">
        <is>
          <t>Miscellaneous Expenses</t>
        </is>
      </c>
    </row>
    <row r="101">
      <c r="C101" t="inlineStr">
        <is>
          <t>Cost of sales</t>
        </is>
      </c>
    </row>
    <row r="102">
      <c r="C102" t="inlineStr">
        <is>
          <t>Cost of materials consumed and change in stock</t>
        </is>
      </c>
    </row>
    <row r="103">
      <c r="C103">
        <f>'Ace-SP&amp;L'!A66</f>
        <v/>
      </c>
    </row>
    <row r="104">
      <c r="C104">
        <f>'Ace-SP&amp;L'!A47</f>
        <v/>
      </c>
    </row>
    <row r="105">
      <c r="C105">
        <f>'Ace-SP&amp;L'!A55</f>
        <v/>
      </c>
    </row>
    <row r="106">
      <c r="C106" t="inlineStr">
        <is>
          <t>Selling, General and Administration Expenses</t>
        </is>
      </c>
    </row>
    <row r="107">
      <c r="C107">
        <f>'Ace-SP&amp;L'!A84</f>
        <v/>
      </c>
    </row>
    <row r="108">
      <c r="C108">
        <f>'Ace-SP&amp;L'!A108</f>
        <v/>
      </c>
    </row>
    <row r="109">
      <c r="C109">
        <f>'Ace-SP&amp;L'!A119</f>
        <v/>
      </c>
    </row>
    <row r="112">
      <c r="C112" t="inlineStr">
        <is>
          <t>Operating expenditure ex depreciation</t>
        </is>
      </c>
    </row>
    <row r="113">
      <c r="C113" t="inlineStr">
        <is>
          <t>Cost of sales</t>
        </is>
      </c>
    </row>
    <row r="114">
      <c r="C114" t="inlineStr">
        <is>
          <t>Cost of materials consumed and change in stock</t>
        </is>
      </c>
    </row>
    <row r="115">
      <c r="C115">
        <f>'Ace-SP&amp;L'!A66</f>
        <v/>
      </c>
    </row>
    <row r="116">
      <c r="C116">
        <f>'Ace-SP&amp;L'!A47</f>
        <v/>
      </c>
    </row>
    <row r="117">
      <c r="C117">
        <f>'Ace-SP&amp;L'!A55</f>
        <v/>
      </c>
    </row>
    <row r="118">
      <c r="C118" t="inlineStr">
        <is>
          <t>Selling, General and Administration Expenses</t>
        </is>
      </c>
    </row>
    <row r="119">
      <c r="C119">
        <f>'Ace-SP&amp;L'!A84</f>
        <v/>
      </c>
    </row>
    <row r="120">
      <c r="C120">
        <f>'Ace-SP&amp;L'!A108</f>
        <v/>
      </c>
    </row>
    <row r="121">
      <c r="C121">
        <f>'Ace-SP&amp;L'!A119</f>
        <v/>
      </c>
    </row>
    <row r="124">
      <c r="C124" t="inlineStr">
        <is>
          <t>Operating expenditure ex depreciation</t>
        </is>
      </c>
    </row>
    <row r="125">
      <c r="C125" t="inlineStr">
        <is>
          <t>Cost of sales</t>
        </is>
      </c>
    </row>
    <row r="126">
      <c r="C126" t="inlineStr">
        <is>
          <t>Cost of materials consumed and change in stock</t>
        </is>
      </c>
    </row>
    <row r="127">
      <c r="C127">
        <f>'Ace-SP&amp;L'!A66</f>
        <v/>
      </c>
    </row>
    <row r="128">
      <c r="C128">
        <f>'Ace-SP&amp;L'!A47</f>
        <v/>
      </c>
    </row>
    <row r="129">
      <c r="C129">
        <f>'Ace-SP&amp;L'!A55</f>
        <v/>
      </c>
    </row>
    <row r="130">
      <c r="C130" t="inlineStr">
        <is>
          <t>Selling, General and Administration Expenses</t>
        </is>
      </c>
    </row>
    <row r="131">
      <c r="C131">
        <f>'Ace-SP&amp;L'!A84</f>
        <v/>
      </c>
    </row>
    <row r="132">
      <c r="C132">
        <f>'Ace-SP&amp;L'!A108</f>
        <v/>
      </c>
    </row>
    <row r="133">
      <c r="C133">
        <f>'Ace-SP&amp;L'!A119</f>
        <v/>
      </c>
    </row>
    <row r="135">
      <c r="Q135" t="inlineStr">
        <is>
          <t>10 years</t>
        </is>
      </c>
      <c r="R135" t="inlineStr">
        <is>
          <t>5 years</t>
        </is>
      </c>
      <c r="S135" t="inlineStr">
        <is>
          <t>3 years</t>
        </is>
      </c>
    </row>
    <row r="136">
      <c r="C136" t="inlineStr">
        <is>
          <t>Operating expenditure ex depreciation</t>
        </is>
      </c>
    </row>
    <row r="137">
      <c r="C137" t="inlineStr">
        <is>
          <t>Cost of sales</t>
        </is>
      </c>
    </row>
    <row r="138">
      <c r="C138" t="inlineStr">
        <is>
          <t>Cost of materials consumed and change in stock</t>
        </is>
      </c>
    </row>
    <row r="139">
      <c r="C139">
        <f>'Ace-SP&amp;L'!A66</f>
        <v/>
      </c>
    </row>
    <row r="140">
      <c r="C140">
        <f>'Ace-SP&amp;L'!A47</f>
        <v/>
      </c>
    </row>
    <row r="141">
      <c r="C141">
        <f>'Ace-SP&amp;L'!A55</f>
        <v/>
      </c>
    </row>
    <row r="142">
      <c r="C142" t="inlineStr">
        <is>
          <t>Selling, General and Administration Expenses</t>
        </is>
      </c>
    </row>
    <row r="143">
      <c r="C143">
        <f>'Ace-SP&amp;L'!A84</f>
        <v/>
      </c>
    </row>
    <row r="144">
      <c r="C144">
        <f>'Ace-SP&amp;L'!A108</f>
        <v/>
      </c>
    </row>
    <row r="145">
      <c r="C145">
        <f>'Ace-SP&amp;L'!A119</f>
        <v/>
      </c>
    </row>
    <row r="154">
      <c r="B154" t="inlineStr">
        <is>
          <t>Depreciation</t>
        </is>
      </c>
      <c r="C154" t="inlineStr">
        <is>
          <t>Depreciation</t>
        </is>
      </c>
    </row>
    <row r="155">
      <c r="C155" t="inlineStr">
        <is>
          <t>Net Sales</t>
        </is>
      </c>
    </row>
    <row r="156">
      <c r="B156" t="inlineStr">
        <is>
          <t>% of net sales</t>
        </is>
      </c>
      <c r="C156" t="inlineStr">
        <is>
          <t>Depreciation / =B$30</t>
        </is>
      </c>
    </row>
    <row r="159">
      <c r="C159" t="inlineStr">
        <is>
          <t>Depreciation</t>
        </is>
      </c>
    </row>
    <row r="160">
      <c r="B160" t="inlineStr">
        <is>
          <t>yoy growth</t>
        </is>
      </c>
      <c r="C160">
        <f>B154 / =B154 - 1</f>
        <v/>
      </c>
    </row>
    <row r="161">
      <c r="B161" t="inlineStr">
        <is>
          <t>10 year CAGR</t>
        </is>
      </c>
      <c r="C161">
        <f>B154 / =B154 )^(1/10)-1</f>
        <v/>
      </c>
    </row>
    <row r="162">
      <c r="B162" t="inlineStr">
        <is>
          <t>5 year CAGR</t>
        </is>
      </c>
      <c r="C162">
        <f>B154 / =B154 )^(1/5)-1</f>
        <v/>
      </c>
    </row>
    <row r="163">
      <c r="B163" t="inlineStr">
        <is>
          <t>3 year CAGR</t>
        </is>
      </c>
      <c r="C163">
        <f>B154 / =B154 )^(1/3)-1</f>
        <v/>
      </c>
    </row>
    <row r="165">
      <c r="B165" t="inlineStr">
        <is>
          <t>Depre to GB</t>
        </is>
      </c>
    </row>
    <row r="166">
      <c r="B166" t="inlineStr">
        <is>
          <t>Depreciation</t>
        </is>
      </c>
      <c r="C166" t="inlineStr">
        <is>
          <t>Depreciation</t>
        </is>
      </c>
    </row>
    <row r="167">
      <c r="B167" t="inlineStr">
        <is>
          <t>Gross Block</t>
        </is>
      </c>
      <c r="C167" t="inlineStr">
        <is>
          <t>Gross Block</t>
        </is>
      </c>
    </row>
    <row r="168">
      <c r="B168" t="inlineStr">
        <is>
          <t>Ratio-average</t>
        </is>
      </c>
      <c r="C168" t="inlineStr">
        <is>
          <t>Depreciation / AVERAGE( Gross Block : Gross Block )</t>
        </is>
      </c>
    </row>
    <row r="170">
      <c r="B170" t="inlineStr">
        <is>
          <t>Depre to NB</t>
        </is>
      </c>
    </row>
    <row r="171">
      <c r="C171" t="inlineStr">
        <is>
          <t>Depreciation</t>
        </is>
      </c>
    </row>
    <row r="172">
      <c r="B172" t="inlineStr">
        <is>
          <t>Net Block</t>
        </is>
      </c>
      <c r="C172" t="inlineStr">
        <is>
          <t>Net Block</t>
        </is>
      </c>
    </row>
    <row r="173">
      <c r="B173" t="inlineStr">
        <is>
          <t>Ratio-average</t>
        </is>
      </c>
      <c r="C173">
        <f>B166 / AVERAGE( Net Block : Net Block )</f>
        <v/>
      </c>
    </row>
    <row r="175">
      <c r="B175" t="inlineStr">
        <is>
          <t>Acc Depre to Depre</t>
        </is>
      </c>
    </row>
    <row r="176">
      <c r="B176" t="inlineStr">
        <is>
          <t>Accumulated Depreciation</t>
        </is>
      </c>
      <c r="C176" t="inlineStr">
        <is>
          <t>Less: Accumulated Depreciation</t>
        </is>
      </c>
    </row>
    <row r="177">
      <c r="B177" t="inlineStr">
        <is>
          <t>Depreciation</t>
        </is>
      </c>
      <c r="C177" t="inlineStr">
        <is>
          <t>Depreciation</t>
        </is>
      </c>
    </row>
    <row r="178">
      <c r="B178" t="inlineStr">
        <is>
          <t>Age of assets</t>
        </is>
      </c>
      <c r="C178" t="inlineStr">
        <is>
          <t>Accumulated Depreciation / Depreciation</t>
        </is>
      </c>
    </row>
    <row r="180">
      <c r="B180" t="inlineStr">
        <is>
          <t>Change in gross block to depre</t>
        </is>
      </c>
    </row>
    <row r="181">
      <c r="C181" t="inlineStr">
        <is>
          <t>Gross Block</t>
        </is>
      </c>
    </row>
    <row r="182">
      <c r="B182" t="inlineStr">
        <is>
          <t>Change in gross block</t>
        </is>
      </c>
      <c r="C182">
        <f>B167 - =B167</f>
        <v/>
      </c>
    </row>
    <row r="183">
      <c r="B183" t="inlineStr">
        <is>
          <t>Depreciation</t>
        </is>
      </c>
      <c r="C183" t="inlineStr">
        <is>
          <t>Depreciation</t>
        </is>
      </c>
    </row>
    <row r="184">
      <c r="B184" t="inlineStr">
        <is>
          <t>Ratio</t>
        </is>
      </c>
      <c r="C184" t="inlineStr">
        <is>
          <t>Change in gross block / Depreciation</t>
        </is>
      </c>
    </row>
    <row r="186">
      <c r="B186" t="inlineStr">
        <is>
          <t>Capex to depre</t>
        </is>
      </c>
    </row>
    <row r="187">
      <c r="B187" t="inlineStr">
        <is>
          <t>Cash capex incl advances</t>
        </is>
      </c>
      <c r="C187" t="inlineStr">
        <is>
          <t>Purchase of Fixed Assets + Sale of Fixed Assets + Advances for capital expenditure</t>
        </is>
      </c>
    </row>
    <row r="188">
      <c r="B188" t="inlineStr">
        <is>
          <t>Depreciation</t>
        </is>
      </c>
      <c r="C188" t="inlineStr">
        <is>
          <t>Depreciation</t>
        </is>
      </c>
    </row>
    <row r="189">
      <c r="B189" t="inlineStr">
        <is>
          <t>Ratio</t>
        </is>
      </c>
      <c r="C189" t="inlineStr">
        <is>
          <t>Cash capex incl advances / Depreciation</t>
        </is>
      </c>
    </row>
    <row r="195">
      <c r="B195" t="inlineStr">
        <is>
          <t>Total other income</t>
        </is>
      </c>
      <c r="C195" t="inlineStr">
        <is>
          <t>Other Income</t>
        </is>
      </c>
    </row>
    <row r="196">
      <c r="B196" t="inlineStr">
        <is>
          <t>Investment income</t>
        </is>
      </c>
      <c r="C196" t="inlineStr">
        <is>
          <t>Interest Received + Dividend Received + Profits on sale of Investments + Income from mutual Funds + Income from other investments + Diminution in carrying cost of investments )</t>
        </is>
      </c>
    </row>
    <row r="197">
      <c r="B197" t="inlineStr">
        <is>
          <t>Foreign exchange</t>
        </is>
      </c>
      <c r="C197" t="inlineStr">
        <is>
          <t>Foreign Exchange Gains</t>
        </is>
      </c>
    </row>
    <row r="198">
      <c r="B198" t="inlineStr">
        <is>
          <t>Lease income</t>
        </is>
      </c>
      <c r="C198" t="inlineStr">
        <is>
          <t>Lease / Rental Income</t>
        </is>
      </c>
    </row>
    <row r="199">
      <c r="B199" t="inlineStr">
        <is>
          <t>Others</t>
        </is>
      </c>
      <c r="C199" t="inlineStr">
        <is>
          <t>Total other income - SUM( Investment income : Lease income )</t>
        </is>
      </c>
    </row>
    <row r="201">
      <c r="B201" t="inlineStr">
        <is>
          <t>Investment income as % of other income</t>
        </is>
      </c>
      <c r="C201" t="inlineStr">
        <is>
          <t>Investment income / Total other income</t>
        </is>
      </c>
    </row>
    <row r="202">
      <c r="B202" t="inlineStr">
        <is>
          <t>Foreign exchange as % of other income</t>
        </is>
      </c>
      <c r="C202" t="inlineStr">
        <is>
          <t>Foreign exchange / Total other income</t>
        </is>
      </c>
    </row>
    <row r="203">
      <c r="B203" t="inlineStr">
        <is>
          <t>Lease income as % of other income</t>
        </is>
      </c>
      <c r="C203" t="inlineStr">
        <is>
          <t>Lease income / Total other income</t>
        </is>
      </c>
    </row>
    <row r="204">
      <c r="B204" t="inlineStr">
        <is>
          <t>Others</t>
        </is>
      </c>
      <c r="C204" t="inlineStr">
        <is>
          <t>Others / Total other income</t>
        </is>
      </c>
    </row>
    <row r="207">
      <c r="C207" t="inlineStr">
        <is>
          <t>Total other income</t>
        </is>
      </c>
    </row>
    <row r="208">
      <c r="C208" t="inlineStr">
        <is>
          <t>Net Sales</t>
        </is>
      </c>
    </row>
    <row r="209">
      <c r="B209" t="inlineStr">
        <is>
          <t>% of net sales</t>
        </is>
      </c>
      <c r="C209">
        <f>B195 / =B$30</f>
        <v/>
      </c>
    </row>
    <row r="212">
      <c r="C212">
        <f>B195</f>
        <v/>
      </c>
    </row>
    <row r="213">
      <c r="B213" t="inlineStr">
        <is>
          <t>yoy growth</t>
        </is>
      </c>
      <c r="C213">
        <f>B207 / =B207 - 1</f>
        <v/>
      </c>
    </row>
    <row r="214">
      <c r="B214" t="inlineStr">
        <is>
          <t>10 year CAGR</t>
        </is>
      </c>
      <c r="C214">
        <f>B207 / =B207 )^(1/10)-1</f>
        <v/>
      </c>
    </row>
    <row r="215">
      <c r="B215" t="inlineStr">
        <is>
          <t>5 year CAGR</t>
        </is>
      </c>
      <c r="C215">
        <f>B207 / =B207 )^(1/5)-1</f>
        <v/>
      </c>
    </row>
    <row r="216">
      <c r="B216" t="inlineStr">
        <is>
          <t>3 year CAGR</t>
        </is>
      </c>
      <c r="C216">
        <f>B207 / =B207 )^(1/3)-1</f>
        <v/>
      </c>
    </row>
    <row r="219">
      <c r="B219" t="inlineStr">
        <is>
          <t>Investment Income</t>
        </is>
      </c>
      <c r="C219" t="inlineStr">
        <is>
          <t>Investment income</t>
        </is>
      </c>
    </row>
    <row r="220">
      <c r="C220" t="inlineStr">
        <is>
          <t>Cash and investments excl associates and JV</t>
        </is>
      </c>
    </row>
    <row r="221">
      <c r="B221" t="inlineStr">
        <is>
          <t>Ratio-average</t>
        </is>
      </c>
      <c r="C221" t="inlineStr">
        <is>
          <t>Investment Income / AVERAGE( =B$842 : =B$842 )</t>
        </is>
      </c>
    </row>
    <row r="223">
      <c r="B223" t="inlineStr">
        <is>
          <t>Cash interest and Dividend income</t>
        </is>
      </c>
    </row>
    <row r="224">
      <c r="B224" t="inlineStr">
        <is>
          <t>P&amp;L Interest and Dividend income</t>
        </is>
      </c>
      <c r="C224" t="inlineStr">
        <is>
          <t>Interest Received + Dividend Received )</t>
        </is>
      </c>
    </row>
    <row r="225">
      <c r="B225" t="inlineStr">
        <is>
          <t>Cash Interest and Dividend income received</t>
        </is>
      </c>
      <c r="C225" t="inlineStr">
        <is>
          <t>Interest received + Dividend Income</t>
        </is>
      </c>
    </row>
    <row r="226">
      <c r="B226" t="inlineStr">
        <is>
          <t>Ratio</t>
        </is>
      </c>
      <c r="C226" t="inlineStr">
        <is>
          <t>Cash Interest and Dividend income received / P&amp;L Interest and Dividend income</t>
        </is>
      </c>
    </row>
    <row r="232">
      <c r="B232" t="inlineStr">
        <is>
          <t>Interest cost/Finance Cost</t>
        </is>
      </c>
      <c r="C232" t="inlineStr">
        <is>
          <t>Interest</t>
        </is>
      </c>
    </row>
    <row r="233">
      <c r="C233" t="inlineStr">
        <is>
          <t>Net Sales</t>
        </is>
      </c>
    </row>
    <row r="234">
      <c r="B234" t="inlineStr">
        <is>
          <t>% of net sales</t>
        </is>
      </c>
      <c r="C234" t="inlineStr">
        <is>
          <t>Interest cost/Finance Cost / =B$30</t>
        </is>
      </c>
    </row>
    <row r="237">
      <c r="C237" t="inlineStr">
        <is>
          <t>Interest cost/Finance Cost</t>
        </is>
      </c>
    </row>
    <row r="238">
      <c r="B238" t="inlineStr">
        <is>
          <t>yoy growth</t>
        </is>
      </c>
      <c r="C238">
        <f>B232 / =B232 - 1</f>
        <v/>
      </c>
    </row>
    <row r="239">
      <c r="B239" t="inlineStr">
        <is>
          <t>10 year CAGR</t>
        </is>
      </c>
      <c r="C239">
        <f>B232 / =B232 )^(1/10)-1</f>
        <v/>
      </c>
    </row>
    <row r="240">
      <c r="B240" t="inlineStr">
        <is>
          <t>5 year CAGR</t>
        </is>
      </c>
      <c r="C240">
        <f>B232 / =B232 )^(1/5)-1</f>
        <v/>
      </c>
    </row>
    <row r="241">
      <c r="B241" t="inlineStr">
        <is>
          <t>3 year CAGR</t>
        </is>
      </c>
      <c r="C241">
        <f>B232 / =B232 )^(1/3)-1</f>
        <v/>
      </c>
    </row>
    <row r="244">
      <c r="C244" t="inlineStr">
        <is>
          <t>Interest cost/Finance Cost</t>
        </is>
      </c>
    </row>
    <row r="245">
      <c r="C245" t="inlineStr">
        <is>
          <t>Total Debt (LT and ST)</t>
        </is>
      </c>
    </row>
    <row r="246">
      <c r="B246" t="inlineStr">
        <is>
          <t>Average interest cost</t>
        </is>
      </c>
      <c r="C246">
        <f>B232 / AVERAGE( =B$633 : =B$633 )</f>
        <v/>
      </c>
    </row>
    <row r="248">
      <c r="B248" t="inlineStr">
        <is>
          <t>Wheher interest capitalised</t>
        </is>
      </c>
    </row>
    <row r="249">
      <c r="B249" t="inlineStr">
        <is>
          <t>Cash interest paid</t>
        </is>
      </c>
      <c r="C249" t="inlineStr">
        <is>
          <t>Interest Paid</t>
        </is>
      </c>
    </row>
    <row r="250">
      <c r="B250" t="inlineStr">
        <is>
          <t>P&amp;L Interest expense</t>
        </is>
      </c>
      <c r="C250">
        <f>B232</f>
        <v/>
      </c>
    </row>
    <row r="251">
      <c r="B251" t="inlineStr">
        <is>
          <t>Ratio</t>
        </is>
      </c>
      <c r="C251" t="inlineStr">
        <is>
          <t>Cash interest paid / P&amp;L Interest expense</t>
        </is>
      </c>
    </row>
    <row r="253">
      <c r="B253" t="inlineStr">
        <is>
          <t>EBIT(incl other income)/Interest</t>
        </is>
      </c>
    </row>
    <row r="254">
      <c r="C254" t="inlineStr">
        <is>
          <t>EBIT incl other income</t>
        </is>
      </c>
    </row>
    <row r="255">
      <c r="C255" t="inlineStr">
        <is>
          <t>Interest cost/Finance Cost</t>
        </is>
      </c>
    </row>
    <row r="256">
      <c r="B256" t="inlineStr">
        <is>
          <t>Ratio</t>
        </is>
      </c>
      <c r="C256">
        <f>B$359 / =B232</f>
        <v/>
      </c>
    </row>
    <row r="258">
      <c r="B258" t="inlineStr">
        <is>
          <t>Pre tax and interest cash profit to cash interest</t>
        </is>
      </c>
    </row>
    <row r="259">
      <c r="B259" t="inlineStr">
        <is>
          <t>Pre tax CFO plus investment income</t>
        </is>
      </c>
      <c r="C259" t="inlineStr">
        <is>
          <t>Cash From Operating Activities + Interest received + Dividend Income - Tax Paid</t>
        </is>
      </c>
    </row>
    <row r="260">
      <c r="C260" t="inlineStr">
        <is>
          <t>Cash interest paid</t>
        </is>
      </c>
    </row>
    <row r="261">
      <c r="B261" t="inlineStr">
        <is>
          <t>Ratio</t>
        </is>
      </c>
      <c r="C261" t="inlineStr">
        <is>
          <t>Pre tax CFO plus investment income / - =B249</t>
        </is>
      </c>
    </row>
    <row r="263">
      <c r="B263" t="inlineStr">
        <is>
          <t>FCFF to cash interest</t>
        </is>
      </c>
    </row>
    <row r="264">
      <c r="C264" t="inlineStr">
        <is>
          <t>FCFF</t>
        </is>
      </c>
    </row>
    <row r="265">
      <c r="C265">
        <f>B249</f>
        <v/>
      </c>
    </row>
    <row r="266">
      <c r="B266" t="inlineStr">
        <is>
          <t>Ratio</t>
        </is>
      </c>
      <c r="C266">
        <f>B1083 / - =B260</f>
        <v/>
      </c>
    </row>
    <row r="272">
      <c r="B272" t="inlineStr">
        <is>
          <t>Exceptional (loss)/gain</t>
        </is>
      </c>
      <c r="C272" t="inlineStr">
        <is>
          <t>Exceptional Income / Expenses</t>
        </is>
      </c>
    </row>
    <row r="273">
      <c r="C273" t="inlineStr">
        <is>
          <t>Net Sales</t>
        </is>
      </c>
    </row>
    <row r="274">
      <c r="B274" t="inlineStr">
        <is>
          <t>% of net sales</t>
        </is>
      </c>
      <c r="C274" t="inlineStr">
        <is>
          <t>Exceptional (loss)/gain / =B$30</t>
        </is>
      </c>
    </row>
    <row r="277">
      <c r="C277" t="inlineStr">
        <is>
          <t>Exceptional (loss)/gain</t>
        </is>
      </c>
    </row>
    <row r="278">
      <c r="B278" t="inlineStr">
        <is>
          <t>Pre exceptional items PBT</t>
        </is>
      </c>
      <c r="C278" t="inlineStr">
        <is>
          <t>Profit Before Taxation &amp; Exceptional Items</t>
        </is>
      </c>
    </row>
    <row r="279">
      <c r="B279" t="inlineStr">
        <is>
          <t>Ratio</t>
        </is>
      </c>
      <c r="C279">
        <f>B272 / Pre exceptional items PBT</f>
        <v/>
      </c>
    </row>
    <row r="285">
      <c r="B285" t="inlineStr">
        <is>
          <t>Total tax</t>
        </is>
      </c>
      <c r="C285" t="inlineStr">
        <is>
          <t>Provision for Tax</t>
        </is>
      </c>
    </row>
    <row r="286">
      <c r="B286" t="inlineStr">
        <is>
          <t xml:space="preserve">     Current Income Tax</t>
        </is>
      </c>
      <c r="C286" t="inlineStr">
        <is>
          <t>Current Income Tax</t>
        </is>
      </c>
    </row>
    <row r="287">
      <c r="B287" t="inlineStr">
        <is>
          <t xml:space="preserve">     Deferred Tax</t>
        </is>
      </c>
      <c r="C287" t="inlineStr">
        <is>
          <t>Deferred Tax</t>
        </is>
      </c>
    </row>
    <row r="288">
      <c r="B288" t="inlineStr">
        <is>
          <t>Other taxes</t>
        </is>
      </c>
      <c r="C288" t="inlineStr">
        <is>
          <t>Fringe Benefit tax + MAT Credit entitlement + Other taxes</t>
        </is>
      </c>
    </row>
    <row r="290">
      <c r="C290" t="inlineStr">
        <is>
          <t>Current Income Tax</t>
        </is>
      </c>
    </row>
    <row r="291">
      <c r="C291" t="inlineStr">
        <is>
          <t>Deferred Tax</t>
        </is>
      </c>
    </row>
    <row r="292">
      <c r="B292" t="inlineStr">
        <is>
          <t>Other taxes</t>
        </is>
      </c>
      <c r="C292" t="inlineStr">
        <is>
          <t>Other taxes / Total tax</t>
        </is>
      </c>
    </row>
    <row r="295">
      <c r="B295" t="inlineStr">
        <is>
          <t>Net Deferred Tax Liability</t>
        </is>
      </c>
      <c r="C295" t="inlineStr">
        <is>
          <t>Deferred Tax Assets / Liabilities</t>
        </is>
      </c>
    </row>
    <row r="296">
      <c r="B296" t="inlineStr">
        <is>
          <t>Advance Tax and TDS</t>
        </is>
      </c>
      <c r="C296" t="inlineStr">
        <is>
          <t>Advance tax + Advance income tax and TDS</t>
        </is>
      </c>
    </row>
    <row r="299">
      <c r="C299" t="inlineStr">
        <is>
          <t>Total tax</t>
        </is>
      </c>
    </row>
    <row r="300">
      <c r="C300" t="inlineStr">
        <is>
          <t>Net Sales</t>
        </is>
      </c>
    </row>
    <row r="301">
      <c r="B301" t="inlineStr">
        <is>
          <t>% of net sales</t>
        </is>
      </c>
      <c r="C301">
        <f>B285 / =B$30</f>
        <v/>
      </c>
    </row>
    <row r="304">
      <c r="C304">
        <f>B285</f>
        <v/>
      </c>
    </row>
    <row r="305">
      <c r="B305" t="inlineStr">
        <is>
          <t>yoy growth</t>
        </is>
      </c>
      <c r="C305">
        <f>B299 / =B299 - 1</f>
        <v/>
      </c>
    </row>
    <row r="306">
      <c r="B306" t="inlineStr">
        <is>
          <t>10 year CAGR</t>
        </is>
      </c>
      <c r="C306">
        <f>B299 / =B299 )^(1/10)-1</f>
        <v/>
      </c>
    </row>
    <row r="307">
      <c r="B307" t="inlineStr">
        <is>
          <t>5 year CAGR</t>
        </is>
      </c>
      <c r="C307">
        <f>B299 / =B299 )^(1/5)-1</f>
        <v/>
      </c>
    </row>
    <row r="308">
      <c r="B308" t="inlineStr">
        <is>
          <t>3 year CAGR</t>
        </is>
      </c>
      <c r="C308">
        <f>B299 / =B299 )^(1/3)-1</f>
        <v/>
      </c>
    </row>
    <row r="311">
      <c r="C311">
        <f>B299</f>
        <v/>
      </c>
    </row>
    <row r="312">
      <c r="B312" t="inlineStr">
        <is>
          <t>PBT</t>
        </is>
      </c>
      <c r="C312" t="inlineStr">
        <is>
          <t>Profit Before Tax</t>
        </is>
      </c>
    </row>
    <row r="313">
      <c r="B313" t="inlineStr">
        <is>
          <t>Tax Rate</t>
        </is>
      </c>
      <c r="C313">
        <f>B304 / PBT</f>
        <v/>
      </c>
    </row>
    <row r="316">
      <c r="B316" t="inlineStr">
        <is>
          <t>Current tax + Deferred tax</t>
        </is>
      </c>
      <c r="C316" t="inlineStr">
        <is>
          <t>Current Income Tax + Deferred Tax</t>
        </is>
      </c>
    </row>
    <row r="317">
      <c r="B317" t="inlineStr">
        <is>
          <t>PBT</t>
        </is>
      </c>
      <c r="C317" t="inlineStr">
        <is>
          <t>Profit Before Tax</t>
        </is>
      </c>
    </row>
    <row r="318">
      <c r="B318" t="inlineStr">
        <is>
          <t>Tax Rate</t>
        </is>
      </c>
      <c r="C318" t="inlineStr">
        <is>
          <t>Current tax + Deferred tax / PBT</t>
        </is>
      </c>
    </row>
    <row r="321">
      <c r="B321" t="inlineStr">
        <is>
          <t>Current Tax</t>
        </is>
      </c>
      <c r="C321" t="inlineStr">
        <is>
          <t>Current Income Tax</t>
        </is>
      </c>
    </row>
    <row r="322">
      <c r="B322" t="inlineStr">
        <is>
          <t>PBT</t>
        </is>
      </c>
      <c r="C322" t="inlineStr">
        <is>
          <t>PBT</t>
        </is>
      </c>
    </row>
    <row r="323">
      <c r="B323" t="inlineStr">
        <is>
          <t>Tax Rate</t>
        </is>
      </c>
      <c r="C323" t="inlineStr">
        <is>
          <t>Current Tax / PBT</t>
        </is>
      </c>
    </row>
    <row r="326">
      <c r="B326" t="inlineStr">
        <is>
          <t>Deferred Tax</t>
        </is>
      </c>
      <c r="C326" t="inlineStr">
        <is>
          <t>Deferred Tax</t>
        </is>
      </c>
    </row>
    <row r="327">
      <c r="B327" t="inlineStr">
        <is>
          <t>PBT</t>
        </is>
      </c>
      <c r="C327" t="inlineStr">
        <is>
          <t>PBT</t>
        </is>
      </c>
    </row>
    <row r="328">
      <c r="B328" t="inlineStr">
        <is>
          <t>Tax Rate</t>
        </is>
      </c>
      <c r="C328" t="inlineStr">
        <is>
          <t>Deferred Tax / PBT</t>
        </is>
      </c>
    </row>
    <row r="331">
      <c r="B331" t="inlineStr">
        <is>
          <t>Cash tax paid</t>
        </is>
      </c>
      <c r="C331" t="inlineStr">
        <is>
          <t>Tax Paid</t>
        </is>
      </c>
    </row>
    <row r="332">
      <c r="B332" t="inlineStr">
        <is>
          <t>P&amp;L current tax</t>
        </is>
      </c>
      <c r="C332" t="inlineStr">
        <is>
          <t>Current Tax</t>
        </is>
      </c>
    </row>
    <row r="333">
      <c r="B333" t="inlineStr">
        <is>
          <t>Ratio</t>
        </is>
      </c>
      <c r="C333" t="inlineStr">
        <is>
          <t>Cash tax paid / P&amp;L current tax</t>
        </is>
      </c>
    </row>
    <row r="339">
      <c r="B339" t="inlineStr">
        <is>
          <t>Minority Interest-(profit)/loss</t>
        </is>
      </c>
      <c r="C339" t="inlineStr">
        <is>
          <t>Minority Interest</t>
        </is>
      </c>
    </row>
    <row r="340">
      <c r="B340" t="inlineStr">
        <is>
          <t>PAT pre minority interest</t>
        </is>
      </c>
      <c r="C340" t="inlineStr">
        <is>
          <t>Profit After Tax + Extra items</t>
        </is>
      </c>
    </row>
    <row r="341">
      <c r="B341" t="inlineStr">
        <is>
          <t>Ratio</t>
        </is>
      </c>
      <c r="C341" t="inlineStr">
        <is>
          <t>Minority Interest-(profit)/loss / PAT pre minority interest</t>
        </is>
      </c>
    </row>
    <row r="344">
      <c r="B344" t="inlineStr">
        <is>
          <t>JV and Associate-profit/(loss)</t>
        </is>
      </c>
      <c r="C344" t="inlineStr">
        <is>
          <t>Share of Associate</t>
        </is>
      </c>
    </row>
    <row r="345">
      <c r="B345" t="inlineStr">
        <is>
          <t>PAT post minority interest</t>
        </is>
      </c>
      <c r="C345" t="inlineStr">
        <is>
          <t>PAT pre minority interest + Minority Interest-(profit)/loss</t>
        </is>
      </c>
    </row>
    <row r="346">
      <c r="B346" t="inlineStr">
        <is>
          <t>Ratio</t>
        </is>
      </c>
      <c r="C346" t="inlineStr">
        <is>
          <t>JV and Associate-profit/(loss) / PAT post minority interest</t>
        </is>
      </c>
    </row>
    <row r="356">
      <c r="B356" t="inlineStr">
        <is>
          <t>Gross Profit (excl employee cost)</t>
        </is>
      </c>
      <c r="C356" t="inlineStr">
        <is>
          <t>Net Sales - Cost of sales</t>
        </is>
      </c>
    </row>
    <row r="357">
      <c r="B357" t="inlineStr">
        <is>
          <t>EBITDA excl other income</t>
        </is>
      </c>
      <c r="C357" t="inlineStr">
        <is>
          <t>Net Sales - Total Expenditure</t>
        </is>
      </c>
    </row>
    <row r="358">
      <c r="B358" t="inlineStr">
        <is>
          <t>EBIT excl other income</t>
        </is>
      </c>
      <c r="C358" t="inlineStr">
        <is>
          <t>Net Sales - Total Expenditure - Depreciation</t>
        </is>
      </c>
    </row>
    <row r="359">
      <c r="B359" t="inlineStr">
        <is>
          <t>EBIT incl other income</t>
        </is>
      </c>
      <c r="C359" t="inlineStr">
        <is>
          <t>EBIT excl other income + Other Income</t>
        </is>
      </c>
    </row>
    <row r="360">
      <c r="B360" t="inlineStr">
        <is>
          <t>PBT before exceptional items</t>
        </is>
      </c>
      <c r="C360" t="inlineStr">
        <is>
          <t>Profit Before Taxation &amp; Exceptional Items</t>
        </is>
      </c>
    </row>
    <row r="361">
      <c r="B361" t="inlineStr">
        <is>
          <t>PBT after exceptional items</t>
        </is>
      </c>
      <c r="C361" t="inlineStr">
        <is>
          <t>Profit Before Tax</t>
        </is>
      </c>
    </row>
    <row r="362">
      <c r="B362" t="inlineStr">
        <is>
          <t>Consolidated PAT before extraordinary items</t>
        </is>
      </c>
      <c r="C362" t="inlineStr">
        <is>
          <t>Profit After Tax</t>
        </is>
      </c>
    </row>
    <row r="363">
      <c r="B363" t="inlineStr">
        <is>
          <t>Consolidated PAT after extraordinary items</t>
        </is>
      </c>
      <c r="C363" t="inlineStr">
        <is>
          <t>Consolidated PAT before extraordinary items + Extra items</t>
        </is>
      </c>
    </row>
    <row r="364">
      <c r="B364" t="inlineStr">
        <is>
          <t>Profit for controlling shareholders</t>
        </is>
      </c>
      <c r="C364" t="inlineStr">
        <is>
          <t>Consolidated PAT after extraordinary items + Minority Interest</t>
        </is>
      </c>
    </row>
    <row r="365">
      <c r="B365" t="inlineStr">
        <is>
          <t>Consolidated PAT plus share of profit from associate and JV</t>
        </is>
      </c>
      <c r="C365" t="inlineStr">
        <is>
          <t>Consolidated PAT after extraordinary items + Share of Associate</t>
        </is>
      </c>
    </row>
    <row r="366">
      <c r="B366" t="inlineStr">
        <is>
          <t>Profit for controlling shareholders plus share of profit from associate and JV</t>
        </is>
      </c>
      <c r="C366" t="inlineStr">
        <is>
          <t>Profit for controlling shareholders + Share of Associate</t>
        </is>
      </c>
    </row>
    <row r="367">
      <c r="B367" t="inlineStr">
        <is>
          <t>Profit for controlling shareholders plus share of profit from associate and JV after preference dividend</t>
        </is>
      </c>
      <c r="C367" t="inlineStr">
        <is>
          <t>Profit for controlling shareholders plus share of profit from associate and JV - Preference Dividend</t>
        </is>
      </c>
    </row>
    <row r="368">
      <c r="B368" t="inlineStr">
        <is>
          <t>Retained profit</t>
        </is>
      </c>
      <c r="C368" t="inlineStr">
        <is>
          <t>Profit for controlling shareholders plus share of profit from associate and JV after preference dividend - Proposed Equity Dividend - Interim Dividend - Equity - Corporate Dividend Tax</t>
        </is>
      </c>
    </row>
    <row r="371">
      <c r="B371" t="inlineStr">
        <is>
          <t>Total Equity (CE + PE + Reserves)</t>
        </is>
      </c>
      <c r="C371" t="inlineStr">
        <is>
          <t>Shareholder's Funds</t>
        </is>
      </c>
    </row>
    <row r="372">
      <c r="B372" t="inlineStr">
        <is>
          <t>Common Equity + Reserves</t>
        </is>
      </c>
      <c r="C372" t="inlineStr">
        <is>
          <t>Total Equity (CE + PE + Reserves) - Preference Capital Paid Up</t>
        </is>
      </c>
    </row>
    <row r="373">
      <c r="C373" t="inlineStr">
        <is>
          <t>Minority Interest</t>
        </is>
      </c>
    </row>
    <row r="374">
      <c r="B374" t="inlineStr">
        <is>
          <t>CE + Reserves + minority interest</t>
        </is>
      </c>
      <c r="C374" t="inlineStr">
        <is>
          <t>Common Equity + Reserves + ='Ace-SBS'!A63</t>
        </is>
      </c>
    </row>
    <row r="375">
      <c r="C375" t="inlineStr">
        <is>
          <t>Total Debt (LT and ST)</t>
        </is>
      </c>
    </row>
    <row r="376">
      <c r="B376" t="inlineStr">
        <is>
          <t>Total Cash and Invt</t>
        </is>
      </c>
      <c r="C376" t="inlineStr">
        <is>
          <t>Total</t>
        </is>
      </c>
    </row>
    <row r="377">
      <c r="C377" t="inlineStr">
        <is>
          <t>Cash and investments excl associates and JV</t>
        </is>
      </c>
    </row>
    <row r="380">
      <c r="B380" t="inlineStr">
        <is>
          <t>Total Capital Employed</t>
        </is>
      </c>
      <c r="C380" t="inlineStr">
        <is>
          <t>Total Equity (CE + PE + Reserves) + ='Ace-SBS'!A63 + =B$633</t>
        </is>
      </c>
    </row>
    <row r="381">
      <c r="B381" t="inlineStr">
        <is>
          <t>Total Capital Employed ex cash and invt</t>
        </is>
      </c>
      <c r="C381" t="inlineStr">
        <is>
          <t>Total Capital Employed - Total Cash and Invt</t>
        </is>
      </c>
    </row>
    <row r="382">
      <c r="B382" t="inlineStr">
        <is>
          <t>Total Capital Employed ex cash and invt but incl JV and Associates</t>
        </is>
      </c>
      <c r="C382" t="inlineStr">
        <is>
          <t>Total Capital Employed - =B$842</t>
        </is>
      </c>
    </row>
    <row r="383">
      <c r="B383" t="inlineStr">
        <is>
          <t>Long term Capital Employed</t>
        </is>
      </c>
      <c r="C383" t="inlineStr">
        <is>
          <t>Total Equity (CE + PE + Reserves) + ='Ace-SBS'!A63 + Long term debt (incl Curr Mat)</t>
        </is>
      </c>
    </row>
    <row r="384">
      <c r="B384" t="inlineStr">
        <is>
          <t>Long term Capital Employed ex cash and invt</t>
        </is>
      </c>
      <c r="C384" t="inlineStr">
        <is>
          <t>Long term Capital Employed - Total Cash and Invt</t>
        </is>
      </c>
    </row>
    <row r="388">
      <c r="C388" t="inlineStr">
        <is>
          <t>Gross Profit (excl employee cost)</t>
        </is>
      </c>
    </row>
    <row r="389">
      <c r="C389" t="inlineStr">
        <is>
          <t>Net Sales</t>
        </is>
      </c>
    </row>
    <row r="390">
      <c r="B390" t="inlineStr">
        <is>
          <t>Margin</t>
        </is>
      </c>
      <c r="C390">
        <f>B356 / =B$30</f>
        <v/>
      </c>
    </row>
    <row r="391">
      <c r="B391" t="inlineStr">
        <is>
          <t>yoy growth</t>
        </is>
      </c>
      <c r="C391">
        <f>B356 / =B356 - 1</f>
        <v/>
      </c>
    </row>
    <row r="392">
      <c r="B392" t="inlineStr">
        <is>
          <t>10 year CAGR</t>
        </is>
      </c>
      <c r="C392">
        <f>B356 / =B356 )^(1/10)-1</f>
        <v/>
      </c>
    </row>
    <row r="393">
      <c r="B393" t="inlineStr">
        <is>
          <t>5 year CAGR</t>
        </is>
      </c>
      <c r="C393">
        <f>B356 / =B356 )^(1/5)-1</f>
        <v/>
      </c>
    </row>
    <row r="394">
      <c r="B394" t="inlineStr">
        <is>
          <t>3 year CAGR</t>
        </is>
      </c>
      <c r="C394">
        <f>B356 / =B356 )^(1/3)-1</f>
        <v/>
      </c>
    </row>
    <row r="397">
      <c r="B397" t="inlineStr">
        <is>
          <t>EBITDA excl other income</t>
        </is>
      </c>
      <c r="C397" t="inlineStr">
        <is>
          <t>EBITDA excl other income</t>
        </is>
      </c>
    </row>
    <row r="398">
      <c r="C398" t="inlineStr">
        <is>
          <t>Net Sales</t>
        </is>
      </c>
    </row>
    <row r="399">
      <c r="B399" t="inlineStr">
        <is>
          <t>Margin</t>
        </is>
      </c>
      <c r="C399" t="inlineStr">
        <is>
          <t>EBITDA excl other income / =B$30</t>
        </is>
      </c>
    </row>
    <row r="400">
      <c r="B400" t="inlineStr">
        <is>
          <t>yoy growth</t>
        </is>
      </c>
      <c r="C400" t="inlineStr">
        <is>
          <t>EBITDA excl other income / EBITDA excl other income - 1</t>
        </is>
      </c>
    </row>
    <row r="401">
      <c r="B401" t="inlineStr">
        <is>
          <t>10 year CAGR</t>
        </is>
      </c>
      <c r="C401" t="inlineStr">
        <is>
          <t>EBITDA excl other income / EBITDA excl other income )^(1/10)-1</t>
        </is>
      </c>
    </row>
    <row r="402">
      <c r="B402" t="inlineStr">
        <is>
          <t>5 year CAGR</t>
        </is>
      </c>
      <c r="C402" t="inlineStr">
        <is>
          <t>EBITDA excl other income / EBITDA excl other income )^(1/5)-1</t>
        </is>
      </c>
    </row>
    <row r="403">
      <c r="B403" t="inlineStr">
        <is>
          <t>3 year CAGR</t>
        </is>
      </c>
      <c r="C403" t="inlineStr">
        <is>
          <t>EBITDA excl other income / EBITDA excl other income )^(1/3)-1</t>
        </is>
      </c>
    </row>
    <row r="406">
      <c r="C406" t="inlineStr">
        <is>
          <t>EBIT excl other income</t>
        </is>
      </c>
    </row>
    <row r="407">
      <c r="C407" t="inlineStr">
        <is>
          <t>Net Sales</t>
        </is>
      </c>
    </row>
    <row r="408">
      <c r="B408" t="inlineStr">
        <is>
          <t>Margin</t>
        </is>
      </c>
      <c r="C408">
        <f>B358 / =B$30</f>
        <v/>
      </c>
    </row>
    <row r="409">
      <c r="B409" t="inlineStr">
        <is>
          <t>yoy growth</t>
        </is>
      </c>
      <c r="C409">
        <f>B358 / =B358 - 1</f>
        <v/>
      </c>
    </row>
    <row r="410">
      <c r="B410" t="inlineStr">
        <is>
          <t>10 year CAGR</t>
        </is>
      </c>
      <c r="C410">
        <f>B358 / =B358 )^(1/10)-1</f>
        <v/>
      </c>
    </row>
    <row r="411">
      <c r="B411" t="inlineStr">
        <is>
          <t>5 year CAGR</t>
        </is>
      </c>
      <c r="C411">
        <f>B358 / =B358 )^(1/5)-1</f>
        <v/>
      </c>
    </row>
    <row r="412">
      <c r="B412" t="inlineStr">
        <is>
          <t>3 year CAGR</t>
        </is>
      </c>
      <c r="C412">
        <f>B358 / =B358 )^(1/3)-1</f>
        <v/>
      </c>
    </row>
    <row r="415">
      <c r="C415" t="inlineStr">
        <is>
          <t>PBT before exceptional items</t>
        </is>
      </c>
    </row>
    <row r="416">
      <c r="C416" t="inlineStr">
        <is>
          <t>Net Sales</t>
        </is>
      </c>
    </row>
    <row r="417">
      <c r="B417" t="inlineStr">
        <is>
          <t>Margin</t>
        </is>
      </c>
      <c r="C417">
        <f>B360 / =B$30</f>
        <v/>
      </c>
    </row>
    <row r="418">
      <c r="B418" t="inlineStr">
        <is>
          <t>yoy growth</t>
        </is>
      </c>
      <c r="C418">
        <f>B360 / =B360 - 1</f>
        <v/>
      </c>
    </row>
    <row r="419">
      <c r="B419" t="inlineStr">
        <is>
          <t>10 year CAGR</t>
        </is>
      </c>
      <c r="C419">
        <f>B360 / =B360 )^(1/10)-1</f>
        <v/>
      </c>
    </row>
    <row r="420">
      <c r="B420" t="inlineStr">
        <is>
          <t>5 year CAGR</t>
        </is>
      </c>
      <c r="C420">
        <f>B360 / =B360 )^(1/5)-1</f>
        <v/>
      </c>
    </row>
    <row r="421">
      <c r="B421" t="inlineStr">
        <is>
          <t>3 year CAGR</t>
        </is>
      </c>
      <c r="C421">
        <f>B360 / =B360 )^(1/3)-1</f>
        <v/>
      </c>
    </row>
    <row r="424">
      <c r="C424" t="inlineStr">
        <is>
          <t>Consolidated PAT before extraordinary items</t>
        </is>
      </c>
    </row>
    <row r="425">
      <c r="C425" t="inlineStr">
        <is>
          <t>Net Sales</t>
        </is>
      </c>
    </row>
    <row r="426">
      <c r="B426" t="inlineStr">
        <is>
          <t>Margin</t>
        </is>
      </c>
      <c r="C426">
        <f>B362 / =B$30</f>
        <v/>
      </c>
    </row>
    <row r="427">
      <c r="B427" t="inlineStr">
        <is>
          <t>yoy growth</t>
        </is>
      </c>
      <c r="C427">
        <f>B362 / =B362 - 1</f>
        <v/>
      </c>
    </row>
    <row r="428">
      <c r="B428" t="inlineStr">
        <is>
          <t>10 year CAGR</t>
        </is>
      </c>
      <c r="C428">
        <f>B362 / =B362 )^(1/10)-1</f>
        <v/>
      </c>
    </row>
    <row r="429">
      <c r="B429" t="inlineStr">
        <is>
          <t>5 year CAGR</t>
        </is>
      </c>
      <c r="C429">
        <f>B362 / =B362 )^(1/5)-1</f>
        <v/>
      </c>
    </row>
    <row r="430">
      <c r="B430" t="inlineStr">
        <is>
          <t>3 year CAGR</t>
        </is>
      </c>
      <c r="C430">
        <f>B362 / =B362 )^(1/3)-1</f>
        <v/>
      </c>
    </row>
    <row r="433">
      <c r="C433" t="inlineStr">
        <is>
          <t>Consolidated PAT after extraordinary items</t>
        </is>
      </c>
    </row>
    <row r="434">
      <c r="C434" t="inlineStr">
        <is>
          <t>Net Sales</t>
        </is>
      </c>
    </row>
    <row r="435">
      <c r="B435" t="inlineStr">
        <is>
          <t>Margin</t>
        </is>
      </c>
      <c r="C435">
        <f>B363 / =B$30</f>
        <v/>
      </c>
    </row>
    <row r="436">
      <c r="B436" t="inlineStr">
        <is>
          <t>yoy growth</t>
        </is>
      </c>
      <c r="C436">
        <f>B363 / =B363 - 1</f>
        <v/>
      </c>
    </row>
    <row r="437">
      <c r="B437" t="inlineStr">
        <is>
          <t>10 year CAGR</t>
        </is>
      </c>
      <c r="C437">
        <f>B363 / =B363 )^(1/10)-1</f>
        <v/>
      </c>
    </row>
    <row r="438">
      <c r="B438" t="inlineStr">
        <is>
          <t>5 year CAGR</t>
        </is>
      </c>
      <c r="C438">
        <f>B363 / =B363 )^(1/5)-1</f>
        <v/>
      </c>
    </row>
    <row r="439">
      <c r="B439" t="inlineStr">
        <is>
          <t>3 year CAGR</t>
        </is>
      </c>
      <c r="C439">
        <f>B363 / =B363 )^(1/3)-1</f>
        <v/>
      </c>
    </row>
    <row r="442">
      <c r="C442" t="inlineStr">
        <is>
          <t>Retained profit</t>
        </is>
      </c>
    </row>
    <row r="443">
      <c r="C443" t="inlineStr">
        <is>
          <t>Net Sales</t>
        </is>
      </c>
    </row>
    <row r="444">
      <c r="B444" t="inlineStr">
        <is>
          <t>Margin</t>
        </is>
      </c>
      <c r="C444">
        <f>B368 / =B$30</f>
        <v/>
      </c>
    </row>
    <row r="445">
      <c r="B445" t="inlineStr">
        <is>
          <t>yoy growth</t>
        </is>
      </c>
      <c r="C445">
        <f>B368 / =B368 - 1</f>
        <v/>
      </c>
    </row>
    <row r="448">
      <c r="C448">
        <f>B368</f>
        <v/>
      </c>
    </row>
    <row r="449">
      <c r="C449" t="inlineStr">
        <is>
          <t>Profit for controlling shareholders plus share of profit from associate and JV after preference dividend</t>
        </is>
      </c>
    </row>
    <row r="450">
      <c r="B450" t="inlineStr">
        <is>
          <t>Ratio</t>
        </is>
      </c>
      <c r="C450">
        <f>B442 / =B367</f>
        <v/>
      </c>
    </row>
    <row r="451">
      <c r="B451" t="inlineStr">
        <is>
          <t>yoy growth</t>
        </is>
      </c>
      <c r="C451">
        <f>B442 / =B442 - 1</f>
        <v/>
      </c>
    </row>
    <row r="453">
      <c r="B453" t="inlineStr">
        <is>
          <t>P&amp;L EBITDA to Cash Operating profit</t>
        </is>
      </c>
    </row>
    <row r="454">
      <c r="C454" t="inlineStr">
        <is>
          <t>EBITDA excl other income</t>
        </is>
      </c>
    </row>
    <row r="455">
      <c r="B455" t="inlineStr">
        <is>
          <t>Pre tax CFO</t>
        </is>
      </c>
      <c r="C455" t="inlineStr">
        <is>
          <t>Cash Flow after changes in Working Capital</t>
        </is>
      </c>
    </row>
    <row r="456">
      <c r="B456" t="inlineStr">
        <is>
          <t>Ratio</t>
        </is>
      </c>
      <c r="C456">
        <f>B357 / Pre tax CFO</f>
        <v/>
      </c>
    </row>
    <row r="458">
      <c r="B458" t="inlineStr">
        <is>
          <t>ROE for controlling shareholders</t>
        </is>
      </c>
    </row>
    <row r="459">
      <c r="C459" t="inlineStr">
        <is>
          <t>Profit for controlling shareholders plus share of profit from associate and JV after preference dividend</t>
        </is>
      </c>
    </row>
    <row r="460">
      <c r="C460" t="inlineStr">
        <is>
          <t>Common Equity + Reserves</t>
        </is>
      </c>
    </row>
    <row r="461">
      <c r="B461" t="inlineStr">
        <is>
          <t>Ratio-average</t>
        </is>
      </c>
      <c r="C461">
        <f>B367 / AVERAGE( =B372 : =B372 )</f>
        <v/>
      </c>
    </row>
    <row r="463">
      <c r="B463" t="inlineStr">
        <is>
          <t>ROE for all shareholders</t>
        </is>
      </c>
    </row>
    <row r="464">
      <c r="C464" t="inlineStr">
        <is>
          <t>Consolidated PAT plus share of profit from associate and JV &amp;" after preference dividends"</t>
        </is>
      </c>
    </row>
    <row r="465">
      <c r="B465" t="inlineStr">
        <is>
          <t>Common Eouity plus minority interest</t>
        </is>
      </c>
      <c r="C465" t="inlineStr">
        <is>
          <t>Common Equity + Reserves + ='Ace-SBS'!A63</t>
        </is>
      </c>
    </row>
    <row r="466">
      <c r="B466" t="inlineStr">
        <is>
          <t>Ratio-average</t>
        </is>
      </c>
      <c r="C466">
        <f>B365&amp;" after preference dividends" / AVERAGE( Common Eouity plus minority interest : Common Eouity plus minority interest )</f>
        <v/>
      </c>
    </row>
    <row r="467">
      <c r="B467" t="inlineStr">
        <is>
          <t>Ratio-closing</t>
        </is>
      </c>
      <c r="C467">
        <f>B365&amp;" after preference dividends" / Common Eouity plus minority interest</f>
        <v/>
      </c>
    </row>
    <row r="469">
      <c r="B469" t="inlineStr">
        <is>
          <t>Dupont - 3 stage</t>
        </is>
      </c>
    </row>
    <row r="470">
      <c r="B470" t="inlineStr">
        <is>
          <t>PAT Margin (excl associates and JV)</t>
        </is>
      </c>
      <c r="C470" t="inlineStr">
        <is>
          <t>Margin</t>
        </is>
      </c>
    </row>
    <row r="471">
      <c r="C471" t="inlineStr">
        <is>
          <t>Total Asset turnover</t>
        </is>
      </c>
    </row>
    <row r="472">
      <c r="B472" t="inlineStr">
        <is>
          <t>Leverage</t>
        </is>
      </c>
      <c r="C472" t="inlineStr">
        <is>
          <t>Total Assets / Common Eouity plus minority interest</t>
        </is>
      </c>
    </row>
    <row r="473">
      <c r="B473" t="inlineStr">
        <is>
          <t>Ratio</t>
        </is>
      </c>
      <c r="C473" t="inlineStr">
        <is>
          <t>PAT Margin (excl associates and JV) * =B46 * Leverage</t>
        </is>
      </c>
    </row>
    <row r="475">
      <c r="B475" t="inlineStr">
        <is>
          <t>Dupont - 4 stage</t>
        </is>
      </c>
    </row>
    <row r="476">
      <c r="B476" t="inlineStr">
        <is>
          <t>PBT Margin</t>
        </is>
      </c>
      <c r="C476" t="inlineStr">
        <is>
          <t>PBT after exceptional items / =B$30</t>
        </is>
      </c>
    </row>
    <row r="477">
      <c r="B477" t="inlineStr">
        <is>
          <t>Effective Tax rate</t>
        </is>
      </c>
      <c r="C477" t="inlineStr">
        <is>
          <t>Tax Rate</t>
        </is>
      </c>
    </row>
    <row r="478">
      <c r="C478">
        <f>B46</f>
        <v/>
      </c>
    </row>
    <row r="479">
      <c r="C479" t="inlineStr">
        <is>
          <t>Leverage</t>
        </is>
      </c>
    </row>
    <row r="480">
      <c r="B480" t="inlineStr">
        <is>
          <t>Ratio</t>
        </is>
      </c>
      <c r="C480" t="inlineStr">
        <is>
          <t>PBT Margin * (1- Effective Tax rate )* =B471 * =B472</t>
        </is>
      </c>
    </row>
    <row r="482">
      <c r="B482" t="inlineStr">
        <is>
          <t>Dupont - 5 stage</t>
        </is>
      </c>
    </row>
    <row r="483">
      <c r="B483" t="inlineStr">
        <is>
          <t>EBIT Margin incl other income</t>
        </is>
      </c>
      <c r="C483" t="inlineStr">
        <is>
          <t>EBIT incl other income / =B$30</t>
        </is>
      </c>
    </row>
    <row r="484">
      <c r="B484" t="inlineStr">
        <is>
          <t>Interest to Net Sales</t>
        </is>
      </c>
      <c r="C484" t="inlineStr">
        <is>
          <t>Interest / Net Sales</t>
        </is>
      </c>
    </row>
    <row r="485">
      <c r="B485" t="inlineStr">
        <is>
          <t>Exceptional items to Net Sales</t>
        </is>
      </c>
      <c r="C485" t="inlineStr">
        <is>
          <t>Exceptional Income / Expenses / Net Sales</t>
        </is>
      </c>
    </row>
    <row r="486">
      <c r="C486" t="inlineStr">
        <is>
          <t>Effective Tax rate</t>
        </is>
      </c>
    </row>
    <row r="487">
      <c r="C487">
        <f>B471</f>
        <v/>
      </c>
    </row>
    <row r="488">
      <c r="C488">
        <f>B472</f>
        <v/>
      </c>
    </row>
    <row r="489">
      <c r="B489" t="inlineStr">
        <is>
          <t>Ratio</t>
        </is>
      </c>
      <c r="C489" t="inlineStr">
        <is>
          <t>EBIT Margin incl other income - Interest to Net Sales + Exceptional items to Net Sales )*(1- =B477 )* =B478 * =B479</t>
        </is>
      </c>
    </row>
    <row r="492">
      <c r="B492" t="inlineStr">
        <is>
          <t>Adjusted PAT</t>
        </is>
      </c>
      <c r="C492">
        <f>B365&amp;" after preference dividends" - Other Income * (1-'SA-Ratios'! Tax Rate )</f>
        <v/>
      </c>
    </row>
    <row r="493">
      <c r="B493" t="inlineStr">
        <is>
          <t>Adjusted Equity</t>
        </is>
      </c>
      <c r="C493" t="inlineStr">
        <is>
          <t>Common Equity + Reserves + ='Ace-SBS'!A63 - =B$842</t>
        </is>
      </c>
    </row>
    <row r="494">
      <c r="B494" t="inlineStr">
        <is>
          <t>Ratio-average</t>
        </is>
      </c>
      <c r="C494" t="inlineStr">
        <is>
          <t>Adjusted PAT / AVERAGE( Adjusted Equity : Adjusted Equity )</t>
        </is>
      </c>
    </row>
    <row r="497">
      <c r="B497" t="inlineStr">
        <is>
          <t>Pre tax EBIT incl other income incl associates and JV</t>
        </is>
      </c>
      <c r="C497" t="inlineStr">
        <is>
          <t>Operating Profit + Share of Associate</t>
        </is>
      </c>
    </row>
    <row r="498">
      <c r="C498" t="inlineStr">
        <is>
          <t>Total Capital Employed</t>
        </is>
      </c>
    </row>
    <row r="499">
      <c r="B499" t="inlineStr">
        <is>
          <t>Ratio-average</t>
        </is>
      </c>
      <c r="C499" t="inlineStr">
        <is>
          <t>Pre tax EBIT incl other income incl associates and JV / AVERAGE( =B$380 : =B$380 )</t>
        </is>
      </c>
    </row>
    <row r="502">
      <c r="B502" t="inlineStr">
        <is>
          <t>Pre tax EBIT excl other income incl associates and JV</t>
        </is>
      </c>
      <c r="C502" t="inlineStr">
        <is>
          <t>Operating Profit (Excl OI) + Share of Associate</t>
        </is>
      </c>
    </row>
    <row r="503">
      <c r="C503" t="inlineStr">
        <is>
          <t>Total Capital Employed ex cash and invt but incl JV and Associates</t>
        </is>
      </c>
    </row>
    <row r="504">
      <c r="B504" t="inlineStr">
        <is>
          <t>Ratio-average</t>
        </is>
      </c>
      <c r="C504" t="inlineStr">
        <is>
          <t>Pre tax EBIT excl other income incl associates and JV / AVERAGE( =B382 : =B382 )</t>
        </is>
      </c>
    </row>
    <row r="507">
      <c r="B507" t="inlineStr">
        <is>
          <t>Post tax EBIT incl other income incl associates and JV</t>
        </is>
      </c>
      <c r="C507" t="inlineStr">
        <is>
          <t>Operating Profit - Depreciation )*(1-'SA-Ratios'! Tax Rate )+ Share of Associate</t>
        </is>
      </c>
    </row>
    <row r="508">
      <c r="C508" t="inlineStr">
        <is>
          <t>Total Capital Employed</t>
        </is>
      </c>
    </row>
    <row r="509">
      <c r="B509" t="inlineStr">
        <is>
          <t>Ratio-average</t>
        </is>
      </c>
      <c r="C509" t="inlineStr">
        <is>
          <t>Post tax EBIT incl other income incl associates and JV / AVERAGE( =B$380 : =B$380 )</t>
        </is>
      </c>
    </row>
    <row r="512">
      <c r="B512" t="inlineStr">
        <is>
          <t>Post tax EBIT excl other income incl associates and JV</t>
        </is>
      </c>
      <c r="C512" t="inlineStr">
        <is>
          <t>EBIT excl other income * (1-'SA-Ratios'! Tax Rate )+ Share of Associate</t>
        </is>
      </c>
    </row>
    <row r="513">
      <c r="C513" t="inlineStr">
        <is>
          <t>Total Capital Employed ex cash and invt but incl JV and Associates</t>
        </is>
      </c>
    </row>
    <row r="514">
      <c r="B514" t="inlineStr">
        <is>
          <t>Ratio-average</t>
        </is>
      </c>
      <c r="C514" t="inlineStr">
        <is>
          <t>Post tax EBIT excl other income incl associates and JV / AVERAGE( =B382 : =B382 )</t>
        </is>
      </c>
    </row>
    <row r="517">
      <c r="C517" t="inlineStr">
        <is>
          <t>Adjusted PAT</t>
        </is>
      </c>
    </row>
    <row r="518">
      <c r="C518" t="inlineStr">
        <is>
          <t>Total Assets</t>
        </is>
      </c>
    </row>
    <row r="519">
      <c r="B519" t="inlineStr">
        <is>
          <t>Ratio-average</t>
        </is>
      </c>
      <c r="C519">
        <f>B492 / AVERAGE( =B$48 : =B$48 )</f>
        <v/>
      </c>
    </row>
    <row r="522">
      <c r="C522" t="inlineStr">
        <is>
          <t>CFO plus invt income less interest paid</t>
        </is>
      </c>
    </row>
    <row r="523">
      <c r="C523" t="inlineStr">
        <is>
          <t>Total Assets</t>
        </is>
      </c>
    </row>
    <row r="524">
      <c r="B524" t="inlineStr">
        <is>
          <t>Ratio-average</t>
        </is>
      </c>
      <c r="C524">
        <f>B$1080 / AVERAGE( =B$48 : =B$48 )</f>
        <v/>
      </c>
    </row>
    <row r="527">
      <c r="B527" t="inlineStr">
        <is>
          <t>EBITDA incl other income</t>
        </is>
      </c>
      <c r="C527" t="inlineStr">
        <is>
          <t>EBITDA excl other income + Total other income</t>
        </is>
      </c>
    </row>
    <row r="528">
      <c r="C528" t="inlineStr">
        <is>
          <t>Total Capital Employed</t>
        </is>
      </c>
    </row>
    <row r="529">
      <c r="B529" t="inlineStr">
        <is>
          <t>Ratio-average</t>
        </is>
      </c>
      <c r="C529" t="inlineStr">
        <is>
          <t>EBITDA incl other income / AVERAGE( =B$380 : =B$380 )</t>
        </is>
      </c>
    </row>
    <row r="532">
      <c r="C532" t="inlineStr">
        <is>
          <t>CFO plus investment income</t>
        </is>
      </c>
    </row>
    <row r="533">
      <c r="C533" t="inlineStr">
        <is>
          <t>Total Capital Employed</t>
        </is>
      </c>
    </row>
    <row r="534">
      <c r="B534" t="inlineStr">
        <is>
          <t>Ratio-average</t>
        </is>
      </c>
      <c r="C534">
        <f>B1079 / AVERAGE( =B$380 : =B$380 )</f>
        <v/>
      </c>
    </row>
    <row r="537">
      <c r="C537" t="inlineStr">
        <is>
          <t>FCFE</t>
        </is>
      </c>
    </row>
    <row r="538">
      <c r="C538" t="inlineStr">
        <is>
          <t>Total Capital Employed</t>
        </is>
      </c>
    </row>
    <row r="539">
      <c r="B539" t="inlineStr">
        <is>
          <t>Ratio-average</t>
        </is>
      </c>
      <c r="C539">
        <f>B1084 / AVERAGE( =B$380 : =B$380 )</f>
        <v/>
      </c>
    </row>
    <row r="545">
      <c r="B545" t="inlineStr">
        <is>
          <t>Total share capital and warrants</t>
        </is>
      </c>
      <c r="C545" t="inlineStr">
        <is>
          <t>Share Capital + Share Warrants &amp; Outstandings</t>
        </is>
      </c>
    </row>
    <row r="546">
      <c r="B546" t="inlineStr">
        <is>
          <t>Common Equity</t>
        </is>
      </c>
      <c r="C546" t="inlineStr">
        <is>
          <t>Equity Paid Up</t>
        </is>
      </c>
    </row>
    <row r="547">
      <c r="B547" t="inlineStr">
        <is>
          <t>Preference Equity</t>
        </is>
      </c>
      <c r="C547" t="inlineStr">
        <is>
          <t>Preference Capital Paid Up</t>
        </is>
      </c>
    </row>
    <row r="548">
      <c r="B548" t="inlineStr">
        <is>
          <t>Share Warrants</t>
        </is>
      </c>
      <c r="C548" t="inlineStr">
        <is>
          <t>Share Warrants &amp; Outstandings</t>
        </is>
      </c>
    </row>
    <row r="550">
      <c r="B550" t="inlineStr">
        <is>
          <t>% of total share capital and warrants</t>
        </is>
      </c>
    </row>
    <row r="551">
      <c r="C551" t="inlineStr">
        <is>
          <t>Common Equity</t>
        </is>
      </c>
    </row>
    <row r="552">
      <c r="C552" t="inlineStr">
        <is>
          <t>Preference Equity</t>
        </is>
      </c>
    </row>
    <row r="553">
      <c r="C553" t="inlineStr">
        <is>
          <t>Share Warrants</t>
        </is>
      </c>
    </row>
    <row r="555">
      <c r="C555" t="inlineStr">
        <is>
          <t>Minority Interest</t>
        </is>
      </c>
    </row>
    <row r="556">
      <c r="B556" t="inlineStr">
        <is>
          <t>% of shareholder funds</t>
        </is>
      </c>
      <c r="C556">
        <f>'Ace-SBS'!A63 / Total shareholders funds excl preference capital</f>
        <v/>
      </c>
    </row>
    <row r="559">
      <c r="B559" t="inlineStr">
        <is>
          <t>Total</t>
        </is>
      </c>
      <c r="C559">
        <f>'Ace-SBS'!A15 + ='Ace-SBS'!A67 + ='Ace-SBS'!A104</f>
        <v/>
      </c>
    </row>
    <row r="560">
      <c r="C560" t="inlineStr">
        <is>
          <t>Convertible Pref. Shares</t>
        </is>
      </c>
    </row>
    <row r="561">
      <c r="C561" t="inlineStr">
        <is>
          <t>Converible Debentures &amp; Bonds</t>
        </is>
      </c>
    </row>
    <row r="562">
      <c r="C562" t="inlineStr">
        <is>
          <t>Foreign Currency Convertible Notes</t>
        </is>
      </c>
    </row>
    <row r="563">
      <c r="B563" t="inlineStr">
        <is>
          <t>% of shareholder funds</t>
        </is>
      </c>
      <c r="C563" t="inlineStr">
        <is>
          <t>Total / Total shareholders funds excl preference capital</t>
        </is>
      </c>
    </row>
    <row r="566">
      <c r="B566" t="inlineStr">
        <is>
          <t>Reserves</t>
        </is>
      </c>
      <c r="C566" t="inlineStr">
        <is>
          <t>Total Reserves</t>
        </is>
      </c>
    </row>
    <row r="567">
      <c r="C567" t="inlineStr">
        <is>
          <t>Profit &amp; Loss Account Balance</t>
        </is>
      </c>
    </row>
    <row r="568">
      <c r="C568" t="inlineStr">
        <is>
          <t>General Reserves</t>
        </is>
      </c>
    </row>
    <row r="569">
      <c r="B569" t="inlineStr">
        <is>
          <t>Securities Premium</t>
        </is>
      </c>
      <c r="C569" t="inlineStr">
        <is>
          <t>Securities Premium</t>
        </is>
      </c>
    </row>
    <row r="570">
      <c r="B570" t="inlineStr">
        <is>
          <t>Others</t>
        </is>
      </c>
      <c r="C570" t="inlineStr">
        <is>
          <t>Reserves - ='Ace-SBS'!A37 - ='Ace-SBS'!A38 - Securities Premium</t>
        </is>
      </c>
    </row>
    <row r="572">
      <c r="B572" t="inlineStr">
        <is>
          <t>% of total reserves</t>
        </is>
      </c>
    </row>
    <row r="573">
      <c r="C573">
        <f>'Ace-SBS'!A37</f>
        <v/>
      </c>
    </row>
    <row r="574">
      <c r="C574">
        <f>'Ace-SBS'!A38</f>
        <v/>
      </c>
    </row>
    <row r="575">
      <c r="C575" t="inlineStr">
        <is>
          <t>Securities Premium</t>
        </is>
      </c>
    </row>
    <row r="576">
      <c r="C576" t="inlineStr">
        <is>
          <t>Others</t>
        </is>
      </c>
    </row>
    <row r="578">
      <c r="B578" t="inlineStr">
        <is>
          <t>Free reserves as % of total shareholder funds</t>
        </is>
      </c>
      <c r="C578">
        <f>'Ace-SBS'!A37 + ='Ace-SBS'!A38 )/ =B581</f>
        <v/>
      </c>
    </row>
    <row r="581">
      <c r="B581" t="inlineStr">
        <is>
          <t>Total shareholders funds excl preference capital</t>
        </is>
      </c>
      <c r="C581" t="inlineStr">
        <is>
          <t>Total share capital and warrants - Preference Equity + Reserves</t>
        </is>
      </c>
    </row>
    <row r="582">
      <c r="C582" t="inlineStr">
        <is>
          <t>Total share capital and warrants</t>
        </is>
      </c>
    </row>
    <row r="583">
      <c r="C583" t="inlineStr">
        <is>
          <t>Reserves</t>
        </is>
      </c>
    </row>
    <row r="586">
      <c r="B586" t="inlineStr">
        <is>
          <t>Total Equity and Liabilities</t>
        </is>
      </c>
      <c r="C586" t="inlineStr">
        <is>
          <t>Total Liabilities</t>
        </is>
      </c>
    </row>
    <row r="587">
      <c r="C587" t="inlineStr">
        <is>
          <t>Total shareholders funds excl preference capital</t>
        </is>
      </c>
    </row>
    <row r="588">
      <c r="B588" t="inlineStr">
        <is>
          <t>%</t>
        </is>
      </c>
      <c r="C588">
        <f>B581 / Total Equity and Liabilities</f>
        <v/>
      </c>
    </row>
    <row r="589">
      <c r="B589" t="inlineStr">
        <is>
          <t>% growth</t>
        </is>
      </c>
      <c r="C589">
        <f>B581 / =B581 - 1</f>
        <v/>
      </c>
    </row>
    <row r="590">
      <c r="B590" t="inlineStr">
        <is>
          <t>Preference Capital % of total</t>
        </is>
      </c>
      <c r="C590" t="inlineStr">
        <is>
          <t>Preference Equity / Total Equity and Liabilities</t>
        </is>
      </c>
    </row>
    <row r="591">
      <c r="B591" t="inlineStr">
        <is>
          <t>Minority interest % of total</t>
        </is>
      </c>
      <c r="C591">
        <f>'Ace-SBS'!A63 / Total Equity and Liabilities</f>
        <v/>
      </c>
    </row>
    <row r="594">
      <c r="B594" t="inlineStr">
        <is>
          <t>Dividend incl tax</t>
        </is>
      </c>
      <c r="C594" t="inlineStr">
        <is>
          <t>Interim Dividend - Equity + Proposed Equity Dividend + Corporate Dividend Tax</t>
        </is>
      </c>
    </row>
    <row r="595">
      <c r="C595">
        <f>B367</f>
        <v/>
      </c>
    </row>
    <row r="596">
      <c r="B596" t="inlineStr">
        <is>
          <t>Payout Ratio</t>
        </is>
      </c>
      <c r="C596" t="inlineStr">
        <is>
          <t>Dividend incl tax / =B459</t>
        </is>
      </c>
    </row>
    <row r="599">
      <c r="B599" t="inlineStr">
        <is>
          <t>Dividend excl tax</t>
        </is>
      </c>
      <c r="C599" t="inlineStr">
        <is>
          <t>Interim Dividend - Equity + Proposed Equity Dividend</t>
        </is>
      </c>
    </row>
    <row r="600">
      <c r="C600">
        <f>B365&amp;" after preference dividends"</f>
        <v/>
      </c>
    </row>
    <row r="601">
      <c r="B601" t="inlineStr">
        <is>
          <t>Payout Ratio</t>
        </is>
      </c>
      <c r="C601" t="inlineStr">
        <is>
          <t>Dividend excl tax / =B464</t>
        </is>
      </c>
    </row>
    <row r="604">
      <c r="C604" t="inlineStr">
        <is>
          <t>FCFE</t>
        </is>
      </c>
    </row>
    <row r="605">
      <c r="B605" t="inlineStr">
        <is>
          <t>Dividends-equity</t>
        </is>
      </c>
      <c r="C605" t="inlineStr">
        <is>
          <t>Equity Dividend Paid + Income tax on dividend paid</t>
        </is>
      </c>
    </row>
    <row r="606">
      <c r="B606" t="inlineStr">
        <is>
          <t>Ratio</t>
        </is>
      </c>
      <c r="C606">
        <f>B$1084 / - Dividends-equity</f>
        <v/>
      </c>
    </row>
    <row r="609">
      <c r="C609" t="inlineStr">
        <is>
          <t>Total Assets</t>
        </is>
      </c>
    </row>
    <row r="610">
      <c r="C610" t="inlineStr">
        <is>
          <t>CE + Reserves + minority interest</t>
        </is>
      </c>
    </row>
    <row r="611">
      <c r="B611" t="inlineStr">
        <is>
          <t>Ratio</t>
        </is>
      </c>
      <c r="C611">
        <f>B$48 / =B374</f>
        <v/>
      </c>
    </row>
    <row r="615">
      <c r="B615" t="inlineStr">
        <is>
          <t>Change in networth</t>
        </is>
      </c>
      <c r="C615" t="inlineStr">
        <is>
          <t>Common Equity + Reserves - Common Equity + Reserves</t>
        </is>
      </c>
    </row>
    <row r="616">
      <c r="B616" t="inlineStr">
        <is>
          <t>PAT Less Dividends Plus Issue/buyback of shares</t>
        </is>
      </c>
      <c r="C616" t="inlineStr">
        <is>
          <t>Profit for controlling shareholders plus share of profit from associate and JV - Interim Dividend - Equity - Proposed Equity Dividend - Preference Dividend - Corporate Dividend Tax + SUM( Proceeds from Shares Warrants : =B$30 )</t>
        </is>
      </c>
    </row>
    <row r="617">
      <c r="B617" t="inlineStr">
        <is>
          <t>Ratio</t>
        </is>
      </c>
      <c r="C617" t="inlineStr">
        <is>
          <t>Change in networth / PAT Less Dividends Plus Issue/buyback of shares</t>
        </is>
      </c>
    </row>
    <row r="620">
      <c r="B620" t="inlineStr">
        <is>
          <t>Actual PAT</t>
        </is>
      </c>
      <c r="C620" t="inlineStr">
        <is>
          <t>Profit for controlling shareholders plus share of profit from associate and JV</t>
        </is>
      </c>
    </row>
    <row r="621">
      <c r="B621" t="inlineStr">
        <is>
          <t xml:space="preserve">Change in networth add dividends less issue/(buyback) </t>
        </is>
      </c>
      <c r="C621" t="inlineStr">
        <is>
          <t>Common Equity + Reserves - Common Equity + Reserves - (- Interim Dividend - Equity - Proposed Equity Dividend - Preference Dividend - Corporate Dividend Tax + SUM( Proceeds from Shares Warrants : =B$30 ))</t>
        </is>
      </c>
    </row>
    <row r="622">
      <c r="B622" t="inlineStr">
        <is>
          <t>Ratio</t>
        </is>
      </c>
      <c r="C622" t="inlineStr">
        <is>
          <t>Actual PAT / Change in networth add dividends less issue/(buyback)</t>
        </is>
      </c>
    </row>
    <row r="625">
      <c r="B625" t="inlineStr">
        <is>
          <t>Issue/(Buyback) of shares</t>
        </is>
      </c>
      <c r="C625" t="inlineStr">
        <is>
          <t>Proceeds from Shares Warrants + Proceeds from Issue of Equity Share Capital + Buy Back of Equity Shares Capital</t>
        </is>
      </c>
    </row>
    <row r="626">
      <c r="B626" t="inlineStr">
        <is>
          <t>Opening networth</t>
        </is>
      </c>
      <c r="C626" t="inlineStr">
        <is>
          <t>Common Equity + Reserves</t>
        </is>
      </c>
    </row>
    <row r="627">
      <c r="B627" t="inlineStr">
        <is>
          <t>% of opening networth</t>
        </is>
      </c>
      <c r="C627" t="inlineStr">
        <is>
          <t>Issue/(Buyback) of shares / Opening networth</t>
        </is>
      </c>
    </row>
    <row r="633">
      <c r="B633" t="inlineStr">
        <is>
          <t>Total Debt (LT and ST)</t>
        </is>
      </c>
      <c r="C633" t="inlineStr">
        <is>
          <t>Long term debt (incl Curr Mat) + Short term debt</t>
        </is>
      </c>
    </row>
    <row r="634">
      <c r="B634" t="inlineStr">
        <is>
          <t>Long term debt (incl Curr Mat)</t>
        </is>
      </c>
      <c r="C634" t="inlineStr">
        <is>
          <t>Long term debt + Current Maturities of long term debt</t>
        </is>
      </c>
    </row>
    <row r="635">
      <c r="B635" t="inlineStr">
        <is>
          <t>Long term debt</t>
        </is>
      </c>
      <c r="C635" t="inlineStr">
        <is>
          <t>Secured Loans + Unsecured Loans</t>
        </is>
      </c>
    </row>
    <row r="636">
      <c r="B636" t="inlineStr">
        <is>
          <t>Current Maturities of long term debt</t>
        </is>
      </c>
      <c r="C636" t="inlineStr">
        <is>
          <t>Current maturity of Debentures &amp; Bonds + Current maturity - Others + Current maturity of Debentures &amp; Bonds + Current maturity - Others + SUM( Current maturity of Debentures &amp; Bonds : B193 )</t>
        </is>
      </c>
    </row>
    <row r="637">
      <c r="B637" t="inlineStr">
        <is>
          <t>Short term debt</t>
        </is>
      </c>
      <c r="C637" t="inlineStr">
        <is>
          <t>Bank o/d + Short term borrowings</t>
        </is>
      </c>
    </row>
    <row r="638">
      <c r="B638" t="inlineStr">
        <is>
          <t>Bank o/d</t>
        </is>
      </c>
      <c r="C638" t="inlineStr">
        <is>
          <t>Bank Overdraft / Short term credit</t>
        </is>
      </c>
    </row>
    <row r="639">
      <c r="B639" t="inlineStr">
        <is>
          <t>Short term borrowings</t>
        </is>
      </c>
      <c r="C639" t="inlineStr">
        <is>
          <t>Short Term Borrowings</t>
        </is>
      </c>
    </row>
    <row r="641">
      <c r="B641" t="inlineStr">
        <is>
          <t>Total Debt (LT and ST)</t>
        </is>
      </c>
    </row>
    <row r="642">
      <c r="C642" t="inlineStr">
        <is>
          <t>Long term debt (incl Curr Mat)</t>
        </is>
      </c>
    </row>
    <row r="643">
      <c r="C643" t="inlineStr">
        <is>
          <t>Short term debt</t>
        </is>
      </c>
    </row>
    <row r="645">
      <c r="C645" t="inlineStr">
        <is>
          <t>Total Debt (LT and ST)</t>
        </is>
      </c>
    </row>
    <row r="646">
      <c r="B646" t="inlineStr">
        <is>
          <t>Foreign debt</t>
        </is>
      </c>
      <c r="C646" t="inlineStr">
        <is>
          <t>Foreign Currency Loan + Foreign Currency Loan + Foreign Currency Loan + Foreign Currency Loan + Buyers Credit - Foreign Loans + Foreign Currency Convertible Notes + Long Term Loan in Foreign Currency + Current maturity - Foreign Loans + Foreign Currency Loans -Sec Bank + Foreign Currency Loans- Sec Ins + Foreign Currency Loans - Unsec Bank + Foreign Currency Loans - Unsec Inst</t>
        </is>
      </c>
    </row>
    <row r="647">
      <c r="B647" t="inlineStr">
        <is>
          <t>Domestic debt</t>
        </is>
      </c>
      <c r="C647">
        <f>B$633 - Foreign debt</f>
        <v/>
      </c>
    </row>
    <row r="649">
      <c r="C649" t="inlineStr">
        <is>
          <t>Total Debt (LT and ST)</t>
        </is>
      </c>
    </row>
    <row r="650">
      <c r="C650" t="inlineStr">
        <is>
          <t>Foreign debt</t>
        </is>
      </c>
    </row>
    <row r="651">
      <c r="C651" t="inlineStr">
        <is>
          <t>Domestic debt</t>
        </is>
      </c>
    </row>
    <row r="653">
      <c r="C653">
        <f>B$633</f>
        <v/>
      </c>
    </row>
    <row r="654">
      <c r="B654" t="inlineStr">
        <is>
          <t>Foreign Debt</t>
        </is>
      </c>
      <c r="C654" t="inlineStr">
        <is>
          <t>Foreign debt</t>
        </is>
      </c>
    </row>
    <row r="655">
      <c r="B655" t="inlineStr">
        <is>
          <t>Debentures and bonds</t>
        </is>
      </c>
      <c r="C655" t="inlineStr">
        <is>
          <t>Non Convertible Debentures + Converible Debentures &amp; Bonds + Current maturity of Debentures &amp; Bonds + Current maturity of Debentures &amp; Bonds + Current maturity of Debentures &amp; Bonds</t>
        </is>
      </c>
    </row>
    <row r="656">
      <c r="B656" t="inlineStr">
        <is>
          <t>Intercorporate deposits and loan from related party</t>
        </is>
      </c>
      <c r="C656" t="inlineStr">
        <is>
          <t>Inter Corporate &amp; Security Deposit + Inter Corporate Deposits (Unsecured) + Loans from related party</t>
        </is>
      </c>
    </row>
    <row r="657">
      <c r="B657" t="inlineStr">
        <is>
          <t>Others</t>
        </is>
      </c>
      <c r="C657">
        <f>B645 - SUM( Foreign Debt : Intercorporate deposits and loan from related party )</f>
        <v/>
      </c>
    </row>
    <row r="659">
      <c r="B659" t="inlineStr">
        <is>
          <t>Preference Equity</t>
        </is>
      </c>
      <c r="C659" t="inlineStr">
        <is>
          <t>Preference Capital Paid Up</t>
        </is>
      </c>
    </row>
    <row r="660">
      <c r="B660" t="inlineStr">
        <is>
          <t>Net Deferred Tax Liability</t>
        </is>
      </c>
      <c r="C660" t="inlineStr">
        <is>
          <t>Deferred Tax Assets / Liabilities</t>
        </is>
      </c>
    </row>
    <row r="661">
      <c r="B661" t="inlineStr">
        <is>
          <t>Contingent liability</t>
        </is>
      </c>
      <c r="C661" t="inlineStr">
        <is>
          <t>Contingent Liabilities</t>
        </is>
      </c>
    </row>
    <row r="662">
      <c r="B662" t="inlineStr">
        <is>
          <t>% of total debt</t>
        </is>
      </c>
      <c r="C662" t="inlineStr">
        <is>
          <t>Contingent liability / Total Debt (LT and ST)</t>
        </is>
      </c>
    </row>
    <row r="663">
      <c r="B663" t="inlineStr">
        <is>
          <t>% of shareholders funds</t>
        </is>
      </c>
      <c r="C663" t="inlineStr">
        <is>
          <t>Contingent liability / Total shareholders funds excl preference capital</t>
        </is>
      </c>
    </row>
    <row r="664">
      <c r="B664" t="inlineStr">
        <is>
          <t>% of capital employed</t>
        </is>
      </c>
      <c r="C664" t="inlineStr">
        <is>
          <t>Contingent liability / Total Capital Employed</t>
        </is>
      </c>
    </row>
    <row r="667">
      <c r="C667" t="inlineStr">
        <is>
          <t>Total Equity and Liabilities</t>
        </is>
      </c>
    </row>
    <row r="668">
      <c r="C668" t="inlineStr">
        <is>
          <t>Total Debt (LT and ST)</t>
        </is>
      </c>
    </row>
    <row r="669">
      <c r="B669" t="inlineStr">
        <is>
          <t>%</t>
        </is>
      </c>
      <c r="C669">
        <f>B$633 / =B$586</f>
        <v/>
      </c>
    </row>
    <row r="670">
      <c r="B670" t="inlineStr">
        <is>
          <t>% growth</t>
        </is>
      </c>
      <c r="C670">
        <f>B$633 / =B$633 - 1</f>
        <v/>
      </c>
    </row>
    <row r="673">
      <c r="B673" t="inlineStr">
        <is>
          <t>Equity</t>
        </is>
      </c>
      <c r="C673" t="inlineStr">
        <is>
          <t>CE + Reserves + minority interest</t>
        </is>
      </c>
    </row>
    <row r="674">
      <c r="C674" t="inlineStr">
        <is>
          <t>Total Debt (LT and ST)</t>
        </is>
      </c>
    </row>
    <row r="675">
      <c r="B675" t="inlineStr">
        <is>
          <t>Total Debt to Equity</t>
        </is>
      </c>
      <c r="C675">
        <f>B$633 / Equity</f>
        <v/>
      </c>
    </row>
    <row r="678">
      <c r="C678" t="inlineStr">
        <is>
          <t>Equity</t>
        </is>
      </c>
    </row>
    <row r="679">
      <c r="C679" t="inlineStr">
        <is>
          <t>Long term debt (incl Curr Mat)</t>
        </is>
      </c>
    </row>
    <row r="680">
      <c r="B680" t="inlineStr">
        <is>
          <t>LT Debt to Equity</t>
        </is>
      </c>
      <c r="C680">
        <f>B$634 / =B673</f>
        <v/>
      </c>
    </row>
    <row r="683">
      <c r="C683" t="inlineStr">
        <is>
          <t>Equity</t>
        </is>
      </c>
    </row>
    <row r="684">
      <c r="C684" t="inlineStr">
        <is>
          <t>Total Debt (LT and ST)</t>
        </is>
      </c>
    </row>
    <row r="685">
      <c r="C685" t="inlineStr">
        <is>
          <t>Cash and investments excl associates and JV</t>
        </is>
      </c>
    </row>
    <row r="686">
      <c r="B686" t="inlineStr">
        <is>
          <t>Net Debt</t>
        </is>
      </c>
      <c r="C686">
        <f>B$633 - =B$842</f>
        <v/>
      </c>
    </row>
    <row r="687">
      <c r="B687" t="inlineStr">
        <is>
          <t>Net Debt to Equity</t>
        </is>
      </c>
      <c r="C687" t="inlineStr">
        <is>
          <t>Net Debt / =B673</t>
        </is>
      </c>
    </row>
    <row r="690">
      <c r="C690" t="inlineStr">
        <is>
          <t>Total Debt (LT and ST)</t>
        </is>
      </c>
    </row>
    <row r="691">
      <c r="C691" t="inlineStr">
        <is>
          <t>EBITDA excl other income</t>
        </is>
      </c>
    </row>
    <row r="692">
      <c r="B692" t="inlineStr">
        <is>
          <t>Total Debt to EBITDA</t>
        </is>
      </c>
      <c r="C692">
        <f>B$633 / =B$357</f>
        <v/>
      </c>
    </row>
    <row r="695">
      <c r="C695" t="inlineStr">
        <is>
          <t>Long term debt (incl Curr Mat)</t>
        </is>
      </c>
    </row>
    <row r="696">
      <c r="C696" t="inlineStr">
        <is>
          <t>EBITDA excl other income</t>
        </is>
      </c>
    </row>
    <row r="697">
      <c r="B697" t="inlineStr">
        <is>
          <t>Long Term Debt to EBITDA</t>
        </is>
      </c>
      <c r="C697">
        <f>B$634 / =B$357</f>
        <v/>
      </c>
    </row>
    <row r="700">
      <c r="C700" t="inlineStr">
        <is>
          <t>Net Debt</t>
        </is>
      </c>
    </row>
    <row r="701">
      <c r="C701" t="inlineStr">
        <is>
          <t>EBITDA excl other income</t>
        </is>
      </c>
    </row>
    <row r="702">
      <c r="B702" t="inlineStr">
        <is>
          <t>Net Debt to EBITDA</t>
        </is>
      </c>
      <c r="C702">
        <f>B686 / =B$357</f>
        <v/>
      </c>
    </row>
    <row r="704">
      <c r="B704" t="inlineStr">
        <is>
          <t>Sufficieny Ratio/Debt Coverage</t>
        </is>
      </c>
    </row>
    <row r="705">
      <c r="C705" t="inlineStr">
        <is>
          <t>Total Debt (LT and ST)</t>
        </is>
      </c>
    </row>
    <row r="706">
      <c r="C706" t="inlineStr">
        <is>
          <t>CFO</t>
        </is>
      </c>
    </row>
    <row r="707">
      <c r="B707" t="inlineStr">
        <is>
          <t>Ratio</t>
        </is>
      </c>
      <c r="C707">
        <f>B$633 / =B$1078</f>
        <v/>
      </c>
    </row>
    <row r="710">
      <c r="C710" t="inlineStr">
        <is>
          <t>Long term debt (incl Curr Mat)</t>
        </is>
      </c>
    </row>
    <row r="711">
      <c r="C711" t="inlineStr">
        <is>
          <t>CFO</t>
        </is>
      </c>
    </row>
    <row r="712">
      <c r="B712" t="inlineStr">
        <is>
          <t>Ratio</t>
        </is>
      </c>
      <c r="C712">
        <f>B634 / =B$1078</f>
        <v/>
      </c>
    </row>
    <row r="715">
      <c r="C715" t="inlineStr">
        <is>
          <t>Total Debt (LT and ST)</t>
        </is>
      </c>
    </row>
    <row r="716">
      <c r="C716" t="inlineStr">
        <is>
          <t>Total Assets</t>
        </is>
      </c>
    </row>
    <row r="717">
      <c r="B717" t="inlineStr">
        <is>
          <t>Debt to Assets</t>
        </is>
      </c>
      <c r="C717">
        <f>B633 / =B$48</f>
        <v/>
      </c>
    </row>
    <row r="720">
      <c r="B720" t="inlineStr">
        <is>
          <t>Change in total debt</t>
        </is>
      </c>
      <c r="C720" t="inlineStr">
        <is>
          <t>Total Debt (LT and ST) - Total Debt (LT and ST)</t>
        </is>
      </c>
    </row>
    <row r="721">
      <c r="B721" t="inlineStr">
        <is>
          <t>Net proceeds/(repayment) from debt</t>
        </is>
      </c>
      <c r="C721" t="inlineStr">
        <is>
          <t>Increase / (Decrease) in Loan Funds : Bad and doubtful debts as % of revenues )+ Changes in working capital borrowings + Net Inc/Dec in cash / Export credit facilities and other short term loans</t>
        </is>
      </c>
    </row>
    <row r="722">
      <c r="B722" t="inlineStr">
        <is>
          <t>Ratio</t>
        </is>
      </c>
      <c r="C722" t="inlineStr">
        <is>
          <t>Net proceeds/(repayment) from debt / Change in total debt</t>
        </is>
      </c>
    </row>
    <row r="725">
      <c r="C725" t="inlineStr">
        <is>
          <t>FCFF</t>
        </is>
      </c>
    </row>
    <row r="726">
      <c r="C726" t="inlineStr">
        <is>
          <t>Net proceeds/(repayment) from debt</t>
        </is>
      </c>
    </row>
    <row r="727">
      <c r="B727" t="inlineStr">
        <is>
          <t>Ratio</t>
        </is>
      </c>
      <c r="C727">
        <f>B$1083 / =B721</f>
        <v/>
      </c>
    </row>
    <row r="732">
      <c r="B732" t="inlineStr">
        <is>
          <t>Total non current liabilities</t>
        </is>
      </c>
      <c r="C732">
        <f>'Ace-SBS'!A125 : ='Ace-SBS'!A159 )</f>
        <v/>
      </c>
    </row>
    <row r="733">
      <c r="C733" t="inlineStr">
        <is>
          <t>Deferred Tax Assets / Liabilities</t>
        </is>
      </c>
    </row>
    <row r="734">
      <c r="C734" t="inlineStr">
        <is>
          <t>Other Long Term Liabilities</t>
        </is>
      </c>
    </row>
    <row r="735">
      <c r="C735" t="inlineStr">
        <is>
          <t>Long Term Trade Payables</t>
        </is>
      </c>
    </row>
    <row r="736">
      <c r="C736" t="inlineStr">
        <is>
          <t>Long Term Provisions</t>
        </is>
      </c>
    </row>
    <row r="738">
      <c r="C738">
        <f>'Ace-SBS'!A125</f>
        <v/>
      </c>
    </row>
    <row r="739">
      <c r="C739">
        <f>'Ace-SBS'!A145</f>
        <v/>
      </c>
    </row>
    <row r="740">
      <c r="C740">
        <f>'Ace-SBS'!A155</f>
        <v/>
      </c>
    </row>
    <row r="741">
      <c r="C741">
        <f>'Ace-SBS'!A159</f>
        <v/>
      </c>
    </row>
    <row r="744">
      <c r="C744" t="inlineStr">
        <is>
          <t>Total Equity and Liabilities</t>
        </is>
      </c>
    </row>
    <row r="745">
      <c r="C745" t="inlineStr">
        <is>
          <t>Total non current liabilities</t>
        </is>
      </c>
    </row>
    <row r="746">
      <c r="B746" t="inlineStr">
        <is>
          <t>%</t>
        </is>
      </c>
      <c r="C746">
        <f>B732 / =B$586</f>
        <v/>
      </c>
    </row>
    <row r="747">
      <c r="B747" t="inlineStr">
        <is>
          <t>% growth</t>
        </is>
      </c>
      <c r="C747">
        <f>B732 / =B732 - 1</f>
        <v/>
      </c>
    </row>
    <row r="753">
      <c r="B753" t="inlineStr">
        <is>
          <t>Total GB</t>
        </is>
      </c>
      <c r="C753" t="inlineStr">
        <is>
          <t>Gross Block</t>
        </is>
      </c>
    </row>
    <row r="754">
      <c r="B754" t="inlineStr">
        <is>
          <t>Tangibles</t>
        </is>
      </c>
      <c r="C754" t="inlineStr">
        <is>
          <t>Total GB - Intangibles</t>
        </is>
      </c>
    </row>
    <row r="755">
      <c r="B755" t="inlineStr">
        <is>
          <t>Intangibles</t>
        </is>
      </c>
      <c r="C755" t="inlineStr">
        <is>
          <t>Goodwill + Others</t>
        </is>
      </c>
    </row>
    <row r="756">
      <c r="B756" t="inlineStr">
        <is>
          <t>Goodwill</t>
        </is>
      </c>
      <c r="C756" t="inlineStr">
        <is>
          <t>Goodwill</t>
        </is>
      </c>
    </row>
    <row r="757">
      <c r="B757" t="inlineStr">
        <is>
          <t>Others</t>
        </is>
      </c>
      <c r="C757" t="inlineStr">
        <is>
          <t>Computer Software + Technical know-how + Patents, trademarks and designs + Technology License  Fees</t>
        </is>
      </c>
    </row>
    <row r="759">
      <c r="B759" t="inlineStr">
        <is>
          <t>Total GB</t>
        </is>
      </c>
    </row>
    <row r="760">
      <c r="C760" t="inlineStr">
        <is>
          <t>Tangibles</t>
        </is>
      </c>
    </row>
    <row r="761">
      <c r="C761" t="inlineStr">
        <is>
          <t>Intangibles</t>
        </is>
      </c>
    </row>
    <row r="763">
      <c r="C763" t="inlineStr">
        <is>
          <t>Total GB</t>
        </is>
      </c>
    </row>
    <row r="764">
      <c r="B764" t="inlineStr">
        <is>
          <t>Accumulated Depreciation</t>
        </is>
      </c>
      <c r="C764" t="inlineStr">
        <is>
          <t>Less: Accumulated Depreciation</t>
        </is>
      </c>
    </row>
    <row r="765">
      <c r="B765" t="inlineStr">
        <is>
          <t>Total NB</t>
        </is>
      </c>
      <c r="C765">
        <f>B759 - Accumulated Depreciation</f>
        <v/>
      </c>
    </row>
    <row r="767">
      <c r="B767" t="inlineStr">
        <is>
          <t>Total CWIP</t>
        </is>
      </c>
      <c r="C767">
        <f>'Ace-SBS'!A332 + ='Ace-SBS'!A333</f>
        <v/>
      </c>
    </row>
    <row r="768">
      <c r="C768" t="inlineStr">
        <is>
          <t>Capital Work in Progress</t>
        </is>
      </c>
    </row>
    <row r="769">
      <c r="C769" t="inlineStr">
        <is>
          <t>Intangible assets under development</t>
        </is>
      </c>
    </row>
    <row r="772">
      <c r="C772" t="inlineStr">
        <is>
          <t>Total Assets</t>
        </is>
      </c>
    </row>
    <row r="773">
      <c r="C773" t="inlineStr">
        <is>
          <t>Total NB</t>
        </is>
      </c>
    </row>
    <row r="774">
      <c r="B774" t="inlineStr">
        <is>
          <t>% of total assets</t>
        </is>
      </c>
      <c r="C774">
        <f>B765 / =B$48</f>
        <v/>
      </c>
    </row>
    <row r="775">
      <c r="B775" t="inlineStr">
        <is>
          <t>% growth</t>
        </is>
      </c>
      <c r="C775">
        <f>B765 / =B765 - 1</f>
        <v/>
      </c>
    </row>
    <row r="778">
      <c r="C778" t="inlineStr">
        <is>
          <t>Total Assets</t>
        </is>
      </c>
    </row>
    <row r="779">
      <c r="B779" t="inlineStr">
        <is>
          <t>CWIP</t>
        </is>
      </c>
      <c r="C779" t="inlineStr">
        <is>
          <t>Total CWIP</t>
        </is>
      </c>
    </row>
    <row r="780">
      <c r="B780" t="inlineStr">
        <is>
          <t>% of total assets</t>
        </is>
      </c>
      <c r="C780" t="inlineStr">
        <is>
          <t>CWIP / =B$48</t>
        </is>
      </c>
    </row>
    <row r="781">
      <c r="B781" t="inlineStr">
        <is>
          <t>% growth</t>
        </is>
      </c>
      <c r="C781" t="inlineStr">
        <is>
          <t>CWIP / CWIP - 1</t>
        </is>
      </c>
    </row>
    <row r="784">
      <c r="C784" t="inlineStr">
        <is>
          <t>Total Assets</t>
        </is>
      </c>
    </row>
    <row r="785">
      <c r="B785" t="inlineStr">
        <is>
          <t>Total NB + CWIP</t>
        </is>
      </c>
      <c r="C785" t="inlineStr">
        <is>
          <t>Total NB + Total CWIP</t>
        </is>
      </c>
    </row>
    <row r="786">
      <c r="B786" t="inlineStr">
        <is>
          <t>% of total assets</t>
        </is>
      </c>
      <c r="C786" t="inlineStr">
        <is>
          <t>Total NB + CWIP / =B$48</t>
        </is>
      </c>
    </row>
    <row r="787">
      <c r="B787" t="inlineStr">
        <is>
          <t>% growth</t>
        </is>
      </c>
      <c r="C787" t="inlineStr">
        <is>
          <t>Total NB + CWIP / Total NB + CWIP - 1</t>
        </is>
      </c>
    </row>
    <row r="790">
      <c r="C790">
        <f>B759</f>
        <v/>
      </c>
    </row>
    <row r="791">
      <c r="B791" t="inlineStr">
        <is>
          <t>CWIP</t>
        </is>
      </c>
      <c r="C791" t="inlineStr">
        <is>
          <t>Total CWIP</t>
        </is>
      </c>
    </row>
    <row r="792">
      <c r="B792" t="inlineStr">
        <is>
          <t>Ratio</t>
        </is>
      </c>
      <c r="C792" t="inlineStr">
        <is>
          <t>CWIP / =B763</t>
        </is>
      </c>
    </row>
    <row r="795">
      <c r="C795">
        <f>B763</f>
        <v/>
      </c>
    </row>
    <row r="796">
      <c r="C796" t="inlineStr">
        <is>
          <t>Accumulated Depreciation</t>
        </is>
      </c>
    </row>
    <row r="797">
      <c r="B797" t="inlineStr">
        <is>
          <t>Ratio</t>
        </is>
      </c>
      <c r="C797">
        <f>B764 / =B790</f>
        <v/>
      </c>
    </row>
    <row r="800">
      <c r="B800" t="inlineStr">
        <is>
          <t>Intangibles</t>
        </is>
      </c>
      <c r="C800" t="inlineStr">
        <is>
          <t>Intangibles</t>
        </is>
      </c>
    </row>
    <row r="801">
      <c r="C801">
        <f>B372</f>
        <v/>
      </c>
    </row>
    <row r="802">
      <c r="B802" t="inlineStr">
        <is>
          <t>Ratio</t>
        </is>
      </c>
      <c r="C802" t="inlineStr">
        <is>
          <t>Intangibles / =B460</t>
        </is>
      </c>
    </row>
    <row r="805">
      <c r="C805" t="inlineStr">
        <is>
          <t>Cash capex incl advances</t>
        </is>
      </c>
    </row>
    <row r="806">
      <c r="C806">
        <f>B790</f>
        <v/>
      </c>
    </row>
    <row r="807">
      <c r="B807" t="inlineStr">
        <is>
          <t>Ratio</t>
        </is>
      </c>
      <c r="C807">
        <f>B$187 / =B795</f>
        <v/>
      </c>
    </row>
    <row r="810">
      <c r="C810">
        <f>B795</f>
        <v/>
      </c>
    </row>
    <row r="811">
      <c r="B811" t="inlineStr">
        <is>
          <t>CWIP</t>
        </is>
      </c>
      <c r="C811" t="inlineStr">
        <is>
          <t>CWIP</t>
        </is>
      </c>
    </row>
    <row r="812">
      <c r="B812" t="inlineStr">
        <is>
          <t>Capital Advances</t>
        </is>
      </c>
      <c r="C812" t="inlineStr">
        <is>
          <t>For Capital Expenditures + Capital advances</t>
        </is>
      </c>
    </row>
    <row r="813">
      <c r="B813" t="inlineStr">
        <is>
          <t>Change in FA in BS</t>
        </is>
      </c>
      <c r="C813">
        <f>B806 : Capital Advances )-SUM( =B806 : Capital Advances )</f>
        <v/>
      </c>
    </row>
    <row r="814">
      <c r="C814" t="inlineStr">
        <is>
          <t>Cash capex incl advances</t>
        </is>
      </c>
    </row>
    <row r="815">
      <c r="B815" t="inlineStr">
        <is>
          <t>Ratio</t>
        </is>
      </c>
      <c r="C815">
        <f>B$187 / Change in FA in BS</f>
        <v/>
      </c>
    </row>
    <row r="817">
      <c r="B817" t="inlineStr">
        <is>
          <t>For capital intensive industries</t>
        </is>
      </c>
    </row>
    <row r="818">
      <c r="B818" t="inlineStr">
        <is>
          <t>Incremental net sales</t>
        </is>
      </c>
      <c r="C818" t="inlineStr">
        <is>
          <t>Net Sales - Net Sales</t>
        </is>
      </c>
    </row>
    <row r="819">
      <c r="B819" t="inlineStr">
        <is>
          <t>Incremental GB</t>
        </is>
      </c>
      <c r="C819" t="inlineStr">
        <is>
          <t>Total GB - Total GB</t>
        </is>
      </c>
    </row>
    <row r="820">
      <c r="B820" t="inlineStr">
        <is>
          <t>Ratio</t>
        </is>
      </c>
      <c r="C820" t="inlineStr">
        <is>
          <t>Incremental net sales / Incremental GB</t>
        </is>
      </c>
    </row>
    <row r="826">
      <c r="B826" t="inlineStr">
        <is>
          <t>Total</t>
        </is>
      </c>
      <c r="C826" t="inlineStr">
        <is>
          <t>Non current investments + Current Investments + Cash and Bank</t>
        </is>
      </c>
    </row>
    <row r="827">
      <c r="B827" t="inlineStr">
        <is>
          <t>Non current investments</t>
        </is>
      </c>
      <c r="C827" t="inlineStr">
        <is>
          <t>Non Current Investments</t>
        </is>
      </c>
    </row>
    <row r="828">
      <c r="B828" t="inlineStr">
        <is>
          <t>Current Investments</t>
        </is>
      </c>
      <c r="C828" t="inlineStr">
        <is>
          <t>Currents Investments</t>
        </is>
      </c>
    </row>
    <row r="829">
      <c r="B829" t="inlineStr">
        <is>
          <t>Cash and Bank</t>
        </is>
      </c>
      <c r="C829" t="inlineStr">
        <is>
          <t>Cash and Bank</t>
        </is>
      </c>
    </row>
    <row r="831">
      <c r="B831" t="inlineStr">
        <is>
          <t>Total</t>
        </is>
      </c>
    </row>
    <row r="832">
      <c r="B832" t="inlineStr">
        <is>
          <t>Non current investments</t>
        </is>
      </c>
      <c r="C832" t="inlineStr">
        <is>
          <t>Non current investments / Total</t>
        </is>
      </c>
    </row>
    <row r="833">
      <c r="B833" t="inlineStr">
        <is>
          <t>Current Investments</t>
        </is>
      </c>
      <c r="C833" t="inlineStr">
        <is>
          <t>Current Investments / Total</t>
        </is>
      </c>
    </row>
    <row r="834">
      <c r="B834" t="inlineStr">
        <is>
          <t>Cash and Bank</t>
        </is>
      </c>
      <c r="C834" t="inlineStr">
        <is>
          <t>Cash and Bank / Total</t>
        </is>
      </c>
    </row>
    <row r="836">
      <c r="B836" t="inlineStr">
        <is>
          <t>Non Current Investments</t>
        </is>
      </c>
      <c r="C836" t="inlineStr">
        <is>
          <t>Book Value-Quoted + Book Value-Unquoted - Non current investments</t>
        </is>
      </c>
    </row>
    <row r="837">
      <c r="B837" t="inlineStr">
        <is>
          <t>Book Value-Quoted</t>
        </is>
      </c>
      <c r="C837" t="inlineStr">
        <is>
          <t>Quoted Investments - Book Value</t>
        </is>
      </c>
    </row>
    <row r="838">
      <c r="B838" t="inlineStr">
        <is>
          <t>Book Value-Unquoted</t>
        </is>
      </c>
      <c r="C838" t="inlineStr">
        <is>
          <t>Unquoted Investments - Book Value</t>
        </is>
      </c>
    </row>
    <row r="841">
      <c r="B841" t="inlineStr">
        <is>
          <t>Invt in JV and Associates</t>
        </is>
      </c>
      <c r="C841" t="inlineStr">
        <is>
          <t>Joint Venture &amp; associated Companies + Joint Venture &amp; associated Companies</t>
        </is>
      </c>
    </row>
    <row r="842">
      <c r="B842" t="inlineStr">
        <is>
          <t>Cash and investments excl associates and JV</t>
        </is>
      </c>
      <c r="C842" t="inlineStr">
        <is>
          <t>Total - Invt in JV and Associates</t>
        </is>
      </c>
    </row>
    <row r="845">
      <c r="C845" t="inlineStr">
        <is>
          <t>Total Assets</t>
        </is>
      </c>
    </row>
    <row r="846">
      <c r="C846" t="inlineStr">
        <is>
          <t>Total</t>
        </is>
      </c>
    </row>
    <row r="847">
      <c r="B847" t="inlineStr">
        <is>
          <t>% of total assets</t>
        </is>
      </c>
      <c r="C847">
        <f>B826 / =B$48</f>
        <v/>
      </c>
    </row>
    <row r="848">
      <c r="B848" t="inlineStr">
        <is>
          <t>% growth</t>
        </is>
      </c>
      <c r="C848">
        <f>B826 / =B826 - 1</f>
        <v/>
      </c>
    </row>
    <row r="850">
      <c r="B850" t="inlineStr">
        <is>
          <t>Quoted Investments (current and non current)</t>
        </is>
      </c>
    </row>
    <row r="851">
      <c r="B851" t="inlineStr">
        <is>
          <t>Book Value</t>
        </is>
      </c>
      <c r="C851" t="inlineStr">
        <is>
          <t>Quoted Investments - Book Value + Quoted Investments - Book Value- Cur Inv</t>
        </is>
      </c>
    </row>
    <row r="852">
      <c r="B852" t="inlineStr">
        <is>
          <t>Market Value</t>
        </is>
      </c>
      <c r="C852" t="inlineStr">
        <is>
          <t>Quoted Investments - Market Value + Quoted Investments - Market Value- Cur Inv</t>
        </is>
      </c>
    </row>
    <row r="855">
      <c r="B855" t="inlineStr">
        <is>
          <t>Invt in JV and Associates</t>
        </is>
      </c>
      <c r="C855" t="inlineStr">
        <is>
          <t>Invt in JV and Associates</t>
        </is>
      </c>
    </row>
    <row r="856">
      <c r="B856" t="inlineStr">
        <is>
          <t>Total Investments</t>
        </is>
      </c>
      <c r="C856" t="inlineStr">
        <is>
          <t>Total</t>
        </is>
      </c>
    </row>
    <row r="857">
      <c r="B857" t="inlineStr">
        <is>
          <t>Ratio</t>
        </is>
      </c>
      <c r="C857" t="inlineStr">
        <is>
          <t>Invt in JV and Associates / Total Investments</t>
        </is>
      </c>
    </row>
    <row r="860">
      <c r="B860" t="inlineStr">
        <is>
          <t>Total Investments</t>
        </is>
      </c>
      <c r="C860" t="inlineStr">
        <is>
          <t>Total</t>
        </is>
      </c>
    </row>
    <row r="861">
      <c r="C861" t="inlineStr">
        <is>
          <t>Total Capital Employed</t>
        </is>
      </c>
    </row>
    <row r="862">
      <c r="B862" t="inlineStr">
        <is>
          <t>Ratio</t>
        </is>
      </c>
      <c r="C862" t="inlineStr">
        <is>
          <t>Total Investments / =B$380</t>
        </is>
      </c>
    </row>
    <row r="867">
      <c r="B867" t="inlineStr">
        <is>
          <t>Total non current assets (ex FA, Invt)</t>
        </is>
      </c>
      <c r="C867">
        <f>'Ace-SBS'!A331 : ='Ace-SBS'!A386 )</f>
        <v/>
      </c>
    </row>
    <row r="868">
      <c r="C868" t="inlineStr">
        <is>
          <t>Lease Adjustment A/c</t>
        </is>
      </c>
    </row>
    <row r="869">
      <c r="C869" t="inlineStr">
        <is>
          <t>Pre-operative Expenses pending</t>
        </is>
      </c>
    </row>
    <row r="870">
      <c r="C870" t="inlineStr">
        <is>
          <t>Assets in transit</t>
        </is>
      </c>
    </row>
    <row r="871">
      <c r="C871" t="inlineStr">
        <is>
          <t>Long Term Loans &amp; Advances</t>
        </is>
      </c>
    </row>
    <row r="872">
      <c r="C872" t="inlineStr">
        <is>
          <t>Other Non Current Assets</t>
        </is>
      </c>
    </row>
    <row r="874">
      <c r="C874">
        <f>'Ace-SBS'!A331</f>
        <v/>
      </c>
    </row>
    <row r="875">
      <c r="C875">
        <f>'Ace-SBS'!A334</f>
        <v/>
      </c>
    </row>
    <row r="876">
      <c r="C876">
        <f>'Ace-SBS'!A335</f>
        <v/>
      </c>
    </row>
    <row r="877">
      <c r="C877">
        <f>'Ace-SBS'!A368</f>
        <v/>
      </c>
    </row>
    <row r="878">
      <c r="C878">
        <f>'Ace-SBS'!A386</f>
        <v/>
      </c>
    </row>
    <row r="881">
      <c r="C881" t="inlineStr">
        <is>
          <t>Total Assets</t>
        </is>
      </c>
    </row>
    <row r="882">
      <c r="C882" t="inlineStr">
        <is>
          <t>Total non current assets (ex FA, Invt)</t>
        </is>
      </c>
    </row>
    <row r="883">
      <c r="B883" t="inlineStr">
        <is>
          <t>%</t>
        </is>
      </c>
      <c r="C883">
        <f>B867 / =B$48</f>
        <v/>
      </c>
    </row>
    <row r="884">
      <c r="B884" t="inlineStr">
        <is>
          <t>% growth</t>
        </is>
      </c>
      <c r="C884">
        <f>B867 / =B867 - 1</f>
        <v/>
      </c>
    </row>
    <row r="890">
      <c r="B890" t="inlineStr">
        <is>
          <t>Total current assets</t>
        </is>
      </c>
      <c r="C890">
        <f>'Ace-SBS'!A397 : ='Ace-SBS'!A470 )</f>
        <v/>
      </c>
    </row>
    <row r="891">
      <c r="C891" t="inlineStr">
        <is>
          <t>Currents Investments</t>
        </is>
      </c>
    </row>
    <row r="892">
      <c r="C892" t="inlineStr">
        <is>
          <t>Inventories</t>
        </is>
      </c>
    </row>
    <row r="893">
      <c r="C893" t="inlineStr">
        <is>
          <t>Sundry Debtors</t>
        </is>
      </c>
    </row>
    <row r="894">
      <c r="C894" t="inlineStr">
        <is>
          <t>Cash and Bank</t>
        </is>
      </c>
    </row>
    <row r="895">
      <c r="C895" t="inlineStr">
        <is>
          <t>Other Current Assets</t>
        </is>
      </c>
    </row>
    <row r="896">
      <c r="C896" t="inlineStr">
        <is>
          <t>Short Term Loans and Advances</t>
        </is>
      </c>
    </row>
    <row r="898">
      <c r="C898">
        <f>'Ace-SBS'!A397</f>
        <v/>
      </c>
    </row>
    <row r="899">
      <c r="C899">
        <f>'Ace-SBS'!A420</f>
        <v/>
      </c>
    </row>
    <row r="900">
      <c r="C900">
        <f>'Ace-SBS'!A433</f>
        <v/>
      </c>
    </row>
    <row r="901">
      <c r="C901">
        <f>B$829</f>
        <v/>
      </c>
    </row>
    <row r="902">
      <c r="C902">
        <f>'Ace-SBS'!A459</f>
        <v/>
      </c>
    </row>
    <row r="903">
      <c r="C903">
        <f>'Ace-SBS'!A470</f>
        <v/>
      </c>
    </row>
    <row r="906">
      <c r="C906" t="inlineStr">
        <is>
          <t>Total Assets</t>
        </is>
      </c>
    </row>
    <row r="907">
      <c r="C907" t="inlineStr">
        <is>
          <t>Total current assets</t>
        </is>
      </c>
    </row>
    <row r="908">
      <c r="B908" t="inlineStr">
        <is>
          <t>% of total assets</t>
        </is>
      </c>
      <c r="C908">
        <f>B890 / =B$48</f>
        <v/>
      </c>
    </row>
    <row r="909">
      <c r="B909" t="inlineStr">
        <is>
          <t>% growth</t>
        </is>
      </c>
      <c r="C909">
        <f>B890 / =B890 - 1</f>
        <v/>
      </c>
    </row>
    <row r="910">
      <c r="B910" t="inlineStr">
        <is>
          <t>Current assets ex cash and invt % of total assets</t>
        </is>
      </c>
      <c r="C910" t="inlineStr">
        <is>
          <t>Total current assets - ='Ace-SBS'!A397 - =B$829 )/ =B$48</t>
        </is>
      </c>
    </row>
    <row r="913">
      <c r="C913" t="inlineStr">
        <is>
          <t>Net Sales</t>
        </is>
      </c>
    </row>
    <row r="914">
      <c r="B914" t="inlineStr">
        <is>
          <t>Current Assets ex cash and invt</t>
        </is>
      </c>
      <c r="C914" t="inlineStr">
        <is>
          <t>Total current assets - ='Ace-SBS'!A397 - =B$829</t>
        </is>
      </c>
    </row>
    <row r="915">
      <c r="B915" t="inlineStr">
        <is>
          <t>Ratio</t>
        </is>
      </c>
      <c r="C915" t="inlineStr">
        <is>
          <t>Current Assets ex cash and invt / =B$30</t>
        </is>
      </c>
    </row>
    <row r="918">
      <c r="C918" t="inlineStr">
        <is>
          <t>Inter corporate deposits</t>
        </is>
      </c>
    </row>
    <row r="919">
      <c r="C919" t="inlineStr">
        <is>
          <t>Total Assets</t>
        </is>
      </c>
    </row>
    <row r="920">
      <c r="B920" t="inlineStr">
        <is>
          <t>Ratio</t>
        </is>
      </c>
      <c r="C920">
        <f>'Ace-SBS'!A484 / =B$48</f>
        <v/>
      </c>
    </row>
    <row r="922">
      <c r="B922" t="inlineStr">
        <is>
          <t>To net sales</t>
        </is>
      </c>
    </row>
    <row r="923">
      <c r="C923" t="inlineStr">
        <is>
          <t>Net Sales</t>
        </is>
      </c>
    </row>
    <row r="924">
      <c r="C924">
        <f>'Ace-SBS'!A420</f>
        <v/>
      </c>
    </row>
    <row r="925">
      <c r="B925" t="inlineStr">
        <is>
          <t>Inventory days-average</t>
        </is>
      </c>
      <c r="C925">
        <f>B892 : =B892 )/ =B$30</f>
        <v/>
      </c>
    </row>
    <row r="926">
      <c r="B926" t="inlineStr">
        <is>
          <t>Inventory days-closing</t>
        </is>
      </c>
      <c r="C926">
        <f>B892 / =B$30</f>
        <v/>
      </c>
    </row>
    <row r="928">
      <c r="B928" t="inlineStr">
        <is>
          <t>To COGS</t>
        </is>
      </c>
    </row>
    <row r="929">
      <c r="B929" t="inlineStr">
        <is>
          <t>COGS</t>
        </is>
      </c>
      <c r="C929" t="inlineStr">
        <is>
          <t>Increase/Decrease in Stock + Raw Material Consumed</t>
        </is>
      </c>
    </row>
    <row r="930">
      <c r="C930">
        <f>B892</f>
        <v/>
      </c>
    </row>
    <row r="931">
      <c r="B931" t="inlineStr">
        <is>
          <t>Inventory days-average</t>
        </is>
      </c>
      <c r="C931">
        <f>B924 : =B924 )/ COGS</f>
        <v/>
      </c>
    </row>
    <row r="932">
      <c r="B932" t="inlineStr">
        <is>
          <t>Inventory days-closing</t>
        </is>
      </c>
      <c r="C932">
        <f>B924 / COGS</f>
        <v/>
      </c>
    </row>
    <row r="934">
      <c r="B934" t="inlineStr">
        <is>
          <t>To net sales</t>
        </is>
      </c>
    </row>
    <row r="935">
      <c r="C935" t="inlineStr">
        <is>
          <t>Net Sales</t>
        </is>
      </c>
    </row>
    <row r="936">
      <c r="C936">
        <f>'Ace-SBS'!A433</f>
        <v/>
      </c>
    </row>
    <row r="937">
      <c r="B937" t="inlineStr">
        <is>
          <t>Debtor days-average</t>
        </is>
      </c>
      <c r="C937">
        <f>B893 : =B893 )/ =B$30</f>
        <v/>
      </c>
    </row>
    <row r="938">
      <c r="B938" t="inlineStr">
        <is>
          <t>Debtor days-closing</t>
        </is>
      </c>
      <c r="C938">
        <f>B893 / =B$30</f>
        <v/>
      </c>
    </row>
    <row r="939">
      <c r="C939" t="inlineStr">
        <is>
          <t>Total Current Liabilities - Total Current Liabilities</t>
        </is>
      </c>
    </row>
    <row r="941">
      <c r="B941" t="inlineStr">
        <is>
          <t>Total Current Liabilities</t>
        </is>
      </c>
      <c r="C941">
        <f>'Ace-SBS'!A168 : ='Ace-SBS'!A232 )</f>
        <v/>
      </c>
    </row>
    <row r="942">
      <c r="C942" t="inlineStr">
        <is>
          <t>Trade Payables</t>
        </is>
      </c>
    </row>
    <row r="943">
      <c r="B943" t="inlineStr">
        <is>
          <t>Deposits and Advances</t>
        </is>
      </c>
      <c r="C943" t="inlineStr">
        <is>
          <t>Advances received from customers + Deposits from Customers + Deposits from Contractors + Advances against Contracts</t>
        </is>
      </c>
    </row>
    <row r="944">
      <c r="C944" t="inlineStr">
        <is>
          <t>Other Current Liabilities</t>
        </is>
      </c>
    </row>
    <row r="945">
      <c r="B945" t="inlineStr">
        <is>
          <t>Current Maturities of LTD and bank o/d</t>
        </is>
      </c>
      <c r="C945" t="inlineStr">
        <is>
          <t>Current Maturities of long term debt + Bank o/d</t>
        </is>
      </c>
    </row>
    <row r="946">
      <c r="C946" t="inlineStr">
        <is>
          <t>Short term borrowings</t>
        </is>
      </c>
    </row>
    <row r="947">
      <c r="C947" t="inlineStr">
        <is>
          <t>Short Term Provisions</t>
        </is>
      </c>
    </row>
    <row r="949">
      <c r="C949">
        <f>'Ace-SBS'!A168</f>
        <v/>
      </c>
    </row>
    <row r="950">
      <c r="C950" t="inlineStr">
        <is>
          <t>Deposits and Advances</t>
        </is>
      </c>
    </row>
    <row r="951">
      <c r="C951">
        <f>'Ace-SBS'!A179</f>
        <v/>
      </c>
    </row>
    <row r="952">
      <c r="C952" t="inlineStr">
        <is>
          <t>Current Maturities of LTD and bank o/d</t>
        </is>
      </c>
    </row>
    <row r="953">
      <c r="C953">
        <f>B639</f>
        <v/>
      </c>
    </row>
    <row r="954">
      <c r="C954">
        <f>'Ace-SBS'!A232</f>
        <v/>
      </c>
    </row>
    <row r="957">
      <c r="C957" t="inlineStr">
        <is>
          <t>Total Equity and Liabilities</t>
        </is>
      </c>
    </row>
    <row r="958">
      <c r="C958" t="inlineStr">
        <is>
          <t>Total Current Liabilities</t>
        </is>
      </c>
    </row>
    <row r="959">
      <c r="B959" t="inlineStr">
        <is>
          <t>%</t>
        </is>
      </c>
      <c r="C959">
        <f>B941 / =B$586</f>
        <v/>
      </c>
    </row>
    <row r="960">
      <c r="B960" t="inlineStr">
        <is>
          <t>% growth</t>
        </is>
      </c>
      <c r="C960">
        <f>B941 / =B941 - 1</f>
        <v/>
      </c>
    </row>
    <row r="961">
      <c r="B961" t="inlineStr">
        <is>
          <t>Total Current Liabilities ex debt % of total</t>
        </is>
      </c>
      <c r="C961" t="inlineStr">
        <is>
          <t>Total Current Liabilities - Current Maturities of LTD and bank o/d - =B639 )/ =B$586</t>
        </is>
      </c>
    </row>
    <row r="963">
      <c r="B963" t="inlineStr">
        <is>
          <t>To net sales</t>
        </is>
      </c>
    </row>
    <row r="964">
      <c r="C964" t="inlineStr">
        <is>
          <t>Net Sales</t>
        </is>
      </c>
    </row>
    <row r="965">
      <c r="C965">
        <f>'Ace-SBS'!A168</f>
        <v/>
      </c>
    </row>
    <row r="966">
      <c r="B966" t="inlineStr">
        <is>
          <t>Trade Payable days-average</t>
        </is>
      </c>
      <c r="C966">
        <f>B942 : =B942 )/ =B$30</f>
        <v/>
      </c>
    </row>
    <row r="967">
      <c r="B967" t="inlineStr">
        <is>
          <t>Trade Payable days-closing</t>
        </is>
      </c>
      <c r="C967">
        <f>B942 / =B$30</f>
        <v/>
      </c>
    </row>
    <row r="969">
      <c r="B969" t="inlineStr">
        <is>
          <t>To COGS</t>
        </is>
      </c>
    </row>
    <row r="970">
      <c r="C970" t="inlineStr">
        <is>
          <t>COGS</t>
        </is>
      </c>
    </row>
    <row r="971">
      <c r="C971">
        <f>B942</f>
        <v/>
      </c>
    </row>
    <row r="972">
      <c r="B972" t="inlineStr">
        <is>
          <t>Trade Payable days-average</t>
        </is>
      </c>
      <c r="C972">
        <f>B965 : =B965 )/ =B929</f>
        <v/>
      </c>
    </row>
    <row r="973">
      <c r="B973" t="inlineStr">
        <is>
          <t>Trade Payable days-closing</t>
        </is>
      </c>
      <c r="C973">
        <f>B965 / =B929</f>
        <v/>
      </c>
    </row>
    <row r="976">
      <c r="B976" t="inlineStr">
        <is>
          <t>Inventory days-avg,COGS</t>
        </is>
      </c>
      <c r="C976" t="inlineStr">
        <is>
          <t>Inventory days-average</t>
        </is>
      </c>
    </row>
    <row r="977">
      <c r="B977" t="inlineStr">
        <is>
          <t>Trade Receivables/Debtor days-avg,net sales</t>
        </is>
      </c>
      <c r="C977" t="inlineStr">
        <is>
          <t>Debtor days-average</t>
        </is>
      </c>
    </row>
    <row r="978">
      <c r="B978" t="inlineStr">
        <is>
          <t>Trade Payables/Creditor days-avg,COGS</t>
        </is>
      </c>
      <c r="C978" t="inlineStr">
        <is>
          <t>Trade Payable days-average</t>
        </is>
      </c>
    </row>
    <row r="979">
      <c r="B979" t="inlineStr">
        <is>
          <t>CC Days</t>
        </is>
      </c>
      <c r="C979" t="inlineStr">
        <is>
          <t>Inventory days-avg,COGS + Trade Receivables/Debtor days-avg,net sales - Trade Payables/Creditor days-avg,COGS</t>
        </is>
      </c>
    </row>
    <row r="982">
      <c r="C982" t="inlineStr">
        <is>
          <t>Net Sales</t>
        </is>
      </c>
    </row>
    <row r="983">
      <c r="B983" t="inlineStr">
        <is>
          <t>Working Capital ex cash, invt and ST debt</t>
        </is>
      </c>
      <c r="C983" t="inlineStr">
        <is>
          <t>Total current assets - ='Ace-SBS'!A397 - =B$829 )-( Total Current Liabilities - =B639 - Current Maturities of LTD and bank o/d )</t>
        </is>
      </c>
    </row>
    <row r="984">
      <c r="B984" t="inlineStr">
        <is>
          <t>Ratio</t>
        </is>
      </c>
      <c r="C984" t="inlineStr">
        <is>
          <t>Working Capital ex cash, invt and ST debt / =B$30</t>
        </is>
      </c>
    </row>
    <row r="985">
      <c r="B985" t="inlineStr">
        <is>
          <t>% growth</t>
        </is>
      </c>
      <c r="C985" t="inlineStr">
        <is>
          <t>Working Capital ex cash, invt and ST debt / Working Capital ex cash, invt and ST debt - 1</t>
        </is>
      </c>
    </row>
    <row r="988">
      <c r="C988" t="inlineStr">
        <is>
          <t>Net Sales</t>
        </is>
      </c>
    </row>
    <row r="989">
      <c r="B989" t="inlineStr">
        <is>
          <t>Working Capital ex cash, invt and ST debt, provisions</t>
        </is>
      </c>
      <c r="C989" t="inlineStr">
        <is>
          <t>Total current assets - ='Ace-SBS'!A397 - =B$829 )-( Total Current Liabilities - =B639 - Current Maturities of LTD and bank o/d - ='Ace-SBS'!A232 )</t>
        </is>
      </c>
    </row>
    <row r="990">
      <c r="B990" t="inlineStr">
        <is>
          <t>Ratio</t>
        </is>
      </c>
      <c r="C990" t="inlineStr">
        <is>
          <t>Working Capital ex cash, invt and ST debt, provisions / =B$30</t>
        </is>
      </c>
    </row>
    <row r="993">
      <c r="B993" t="inlineStr">
        <is>
          <t>Current Assets</t>
        </is>
      </c>
      <c r="C993" t="inlineStr">
        <is>
          <t>Total current assets</t>
        </is>
      </c>
    </row>
    <row r="994">
      <c r="B994" t="inlineStr">
        <is>
          <t>Current Liabilities</t>
        </is>
      </c>
      <c r="C994" t="inlineStr">
        <is>
          <t>Total Current Liabilities</t>
        </is>
      </c>
    </row>
    <row r="995">
      <c r="B995" t="inlineStr">
        <is>
          <t>Ratio</t>
        </is>
      </c>
      <c r="C995" t="inlineStr">
        <is>
          <t>Current Assets / Current Liabilities</t>
        </is>
      </c>
    </row>
    <row r="998">
      <c r="B998" t="inlineStr">
        <is>
          <t>Cash and Current Invt</t>
        </is>
      </c>
      <c r="C998" t="inlineStr">
        <is>
          <t>Current Investments + Cash and Bank</t>
        </is>
      </c>
    </row>
    <row r="999">
      <c r="B999" t="inlineStr">
        <is>
          <t>Current Liabilities</t>
        </is>
      </c>
      <c r="C999" t="inlineStr">
        <is>
          <t>Current Liabilities</t>
        </is>
      </c>
    </row>
    <row r="1000">
      <c r="B1000" t="inlineStr">
        <is>
          <t>Ratio</t>
        </is>
      </c>
      <c r="C1000" t="inlineStr">
        <is>
          <t>Cash and Current Invt / Current Liabilities</t>
        </is>
      </c>
    </row>
    <row r="1003">
      <c r="B1003" t="inlineStr">
        <is>
          <t>Cash + Current Invt + Debtors</t>
        </is>
      </c>
      <c r="C1003" t="inlineStr">
        <is>
          <t>Cash and Current Invt + ='Ace-SBS'!A433</t>
        </is>
      </c>
    </row>
    <row r="1004">
      <c r="B1004" t="inlineStr">
        <is>
          <t>Current Liabilities</t>
        </is>
      </c>
      <c r="C1004" t="inlineStr">
        <is>
          <t>Current Liabilities</t>
        </is>
      </c>
    </row>
    <row r="1005">
      <c r="B1005" t="inlineStr">
        <is>
          <t>Ratio</t>
        </is>
      </c>
      <c r="C1005" t="inlineStr">
        <is>
          <t>Cash + Current Invt + Debtors / Current Liabilities</t>
        </is>
      </c>
    </row>
    <row r="1009">
      <c r="C1009" t="inlineStr">
        <is>
          <t>Miscellaneous Expenses not written off</t>
        </is>
      </c>
    </row>
    <row r="1015">
      <c r="B1015" t="inlineStr">
        <is>
          <t>Common Equity</t>
        </is>
      </c>
      <c r="C1015" t="inlineStr">
        <is>
          <t>Equity Paid Up</t>
        </is>
      </c>
    </row>
    <row r="1016">
      <c r="B1016" t="inlineStr">
        <is>
          <t>Face Value</t>
        </is>
      </c>
      <c r="C1016" t="inlineStr">
        <is>
          <t>Face Value</t>
        </is>
      </c>
    </row>
    <row r="1017">
      <c r="C1017" t="inlineStr">
        <is>
          <t>Number of Equity Shares Paid Up</t>
        </is>
      </c>
    </row>
    <row r="1020">
      <c r="B1020" t="inlineStr">
        <is>
          <t>EPS</t>
        </is>
      </c>
      <c r="C1020" t="inlineStr">
        <is>
          <t>Earnings Per Share</t>
        </is>
      </c>
    </row>
    <row r="1021">
      <c r="B1021" t="inlineStr">
        <is>
          <t>Adjusted EPS</t>
        </is>
      </c>
      <c r="C1021" t="inlineStr">
        <is>
          <t>Adjusted EPS</t>
        </is>
      </c>
    </row>
    <row r="1024">
      <c r="C1024" t="inlineStr">
        <is>
          <t>Book Value</t>
        </is>
      </c>
    </row>
    <row r="1025">
      <c r="C1025" t="inlineStr">
        <is>
          <t>Adjusted Book Value</t>
        </is>
      </c>
    </row>
    <row r="1028">
      <c r="C1028" t="inlineStr">
        <is>
          <t>Net Sales</t>
        </is>
      </c>
    </row>
    <row r="1029">
      <c r="C1029">
        <f>'Ace-SBS'!A23</f>
        <v/>
      </c>
    </row>
    <row r="1030">
      <c r="B1030" t="inlineStr">
        <is>
          <t>Ratio</t>
        </is>
      </c>
      <c r="C1030">
        <f>B$30 / =B$1017</f>
        <v/>
      </c>
    </row>
    <row r="1031">
      <c r="B1031" t="inlineStr">
        <is>
          <t>% growth</t>
        </is>
      </c>
      <c r="C1031" t="inlineStr">
        <is>
          <t>Ratio / Ratio - 1</t>
        </is>
      </c>
    </row>
    <row r="1034">
      <c r="C1034" t="inlineStr">
        <is>
          <t>Dividend excl tax</t>
        </is>
      </c>
    </row>
    <row r="1035">
      <c r="C1035">
        <f>'Ace-SBS'!A23</f>
        <v/>
      </c>
    </row>
    <row r="1036">
      <c r="B1036" t="inlineStr">
        <is>
          <t>Ratio</t>
        </is>
      </c>
      <c r="C1036">
        <f>B599 / =B$1017</f>
        <v/>
      </c>
    </row>
    <row r="1037">
      <c r="B1037" t="inlineStr">
        <is>
          <t>% growth</t>
        </is>
      </c>
      <c r="C1037" t="inlineStr">
        <is>
          <t>Ratio / Ratio - 1</t>
        </is>
      </c>
    </row>
    <row r="1040">
      <c r="C1040" t="inlineStr">
        <is>
          <t>Total Capital Employed ex cash and invt</t>
        </is>
      </c>
    </row>
    <row r="1041">
      <c r="C1041">
        <f>'Ace-SBS'!A23</f>
        <v/>
      </c>
    </row>
    <row r="1042">
      <c r="B1042" t="inlineStr">
        <is>
          <t>Ratio</t>
        </is>
      </c>
      <c r="C1042">
        <f>B381 / =B$1017</f>
        <v/>
      </c>
    </row>
    <row r="1043">
      <c r="B1043" t="inlineStr">
        <is>
          <t>% growth</t>
        </is>
      </c>
      <c r="C1043" t="inlineStr">
        <is>
          <t>Ratio / Ratio - 1</t>
        </is>
      </c>
    </row>
    <row r="1046">
      <c r="C1046" t="inlineStr">
        <is>
          <t>Total Capital Employed</t>
        </is>
      </c>
    </row>
    <row r="1047">
      <c r="C1047">
        <f>'Ace-SBS'!A23</f>
        <v/>
      </c>
    </row>
    <row r="1048">
      <c r="B1048" t="inlineStr">
        <is>
          <t>Ratio</t>
        </is>
      </c>
      <c r="C1048">
        <f>B380 / =B$1017</f>
        <v/>
      </c>
    </row>
    <row r="1049">
      <c r="B1049" t="inlineStr">
        <is>
          <t>% growth</t>
        </is>
      </c>
      <c r="C1049" t="inlineStr">
        <is>
          <t>Ratio / Ratio - 1</t>
        </is>
      </c>
    </row>
    <row r="1052">
      <c r="C1052" t="inlineStr">
        <is>
          <t>Total Assets</t>
        </is>
      </c>
    </row>
    <row r="1053">
      <c r="C1053">
        <f>'Ace-SBS'!A23</f>
        <v/>
      </c>
    </row>
    <row r="1054">
      <c r="B1054" t="inlineStr">
        <is>
          <t>Ratio</t>
        </is>
      </c>
      <c r="C1054">
        <f>B48 / =B$1017</f>
        <v/>
      </c>
    </row>
    <row r="1055">
      <c r="B1055" t="inlineStr">
        <is>
          <t>% growth</t>
        </is>
      </c>
      <c r="C1055" t="inlineStr">
        <is>
          <t>Ratio / Ratio - 1</t>
        </is>
      </c>
    </row>
    <row r="1058">
      <c r="C1058" t="inlineStr">
        <is>
          <t>CFO plus invt income less interest paid</t>
        </is>
      </c>
    </row>
    <row r="1059">
      <c r="C1059">
        <f>'Ace-SBS'!A23</f>
        <v/>
      </c>
    </row>
    <row r="1060">
      <c r="B1060" t="inlineStr">
        <is>
          <t>Cash EPS</t>
        </is>
      </c>
      <c r="C1060">
        <f>B$1080 / =B$1017</f>
        <v/>
      </c>
    </row>
    <row r="1061">
      <c r="B1061" t="inlineStr">
        <is>
          <t>% growth</t>
        </is>
      </c>
      <c r="C1061" t="inlineStr">
        <is>
          <t>Cash EPS / Cash EPS - 1</t>
        </is>
      </c>
    </row>
    <row r="1064">
      <c r="C1064" t="inlineStr">
        <is>
          <t>FCFE</t>
        </is>
      </c>
    </row>
    <row r="1065">
      <c r="C1065">
        <f>'Ace-SBS'!A23</f>
        <v/>
      </c>
    </row>
    <row r="1066">
      <c r="B1066" t="inlineStr">
        <is>
          <t>FCFE per share</t>
        </is>
      </c>
      <c r="C1066">
        <f>B$1084 / =B$1017</f>
        <v/>
      </c>
    </row>
    <row r="1067">
      <c r="B1067" t="inlineStr">
        <is>
          <t>% growth</t>
        </is>
      </c>
      <c r="C1067" t="inlineStr">
        <is>
          <t>FCFE per share / FCFE per share - 1</t>
        </is>
      </c>
    </row>
    <row r="1070">
      <c r="C1070">
        <f>B$187</f>
        <v/>
      </c>
    </row>
    <row r="1071">
      <c r="C1071">
        <f>B$1017</f>
        <v/>
      </c>
    </row>
    <row r="1072">
      <c r="B1072" t="inlineStr">
        <is>
          <t>Capex per share</t>
        </is>
      </c>
      <c r="C1072">
        <f>B805 / =B1065</f>
        <v/>
      </c>
    </row>
    <row r="1073">
      <c r="B1073" t="inlineStr">
        <is>
          <t>% growth</t>
        </is>
      </c>
      <c r="C1073" t="inlineStr">
        <is>
          <t>Capex per share / Capex per share - 1</t>
        </is>
      </c>
    </row>
    <row r="1078">
      <c r="B1078" t="inlineStr">
        <is>
          <t>CFO</t>
        </is>
      </c>
      <c r="C1078" t="inlineStr">
        <is>
          <t>Cash From Operating Activities</t>
        </is>
      </c>
    </row>
    <row r="1079">
      <c r="B1079" t="inlineStr">
        <is>
          <t>CFO plus investment income</t>
        </is>
      </c>
      <c r="C1079" t="inlineStr">
        <is>
          <t>CFO + Dividend Income + Interest received</t>
        </is>
      </c>
    </row>
    <row r="1080">
      <c r="B1080" t="inlineStr">
        <is>
          <t>CFO plus invt income less interest paid</t>
        </is>
      </c>
      <c r="C1080" t="inlineStr">
        <is>
          <t>CFO plus investment income + Interest Paid</t>
        </is>
      </c>
    </row>
    <row r="1081">
      <c r="B1081" t="inlineStr">
        <is>
          <t>CFI</t>
        </is>
      </c>
      <c r="C1081" t="inlineStr">
        <is>
          <t>Cash Flow from Investing Activities</t>
        </is>
      </c>
    </row>
    <row r="1082">
      <c r="B1082" t="inlineStr">
        <is>
          <t>CFF</t>
        </is>
      </c>
      <c r="C1082" t="inlineStr">
        <is>
          <t>Cash from Financing Activities</t>
        </is>
      </c>
    </row>
    <row r="1083">
      <c r="B1083" t="inlineStr">
        <is>
          <t>FCFF</t>
        </is>
      </c>
      <c r="C1083" t="inlineStr">
        <is>
          <t>CFO plus investment income + Purchase of Fixed Assets + Sale of Fixed Assets + Advances for capital expenditure</t>
        </is>
      </c>
    </row>
    <row r="1084">
      <c r="B1084" t="inlineStr">
        <is>
          <t>FCFE</t>
        </is>
      </c>
      <c r="C1084" t="inlineStr">
        <is>
          <t>FCFF + SUM( Increase / (Decrease) in Loan Funds : Ratio )+SUM( Interest Paid : C75 )+ Other Financial Activities</t>
        </is>
      </c>
    </row>
    <row r="1086">
      <c r="B1086" t="inlineStr">
        <is>
          <t>Cash to short term debt</t>
        </is>
      </c>
    </row>
    <row r="1087">
      <c r="C1087" t="inlineStr">
        <is>
          <t>CFO</t>
        </is>
      </c>
    </row>
    <row r="1088">
      <c r="C1088" t="inlineStr">
        <is>
          <t>Short term debt</t>
        </is>
      </c>
    </row>
    <row r="1089">
      <c r="B1089" t="inlineStr">
        <is>
          <t>Ratio</t>
        </is>
      </c>
      <c r="C1089">
        <f>B$1078 / =B637</f>
        <v/>
      </c>
    </row>
    <row r="1091">
      <c r="B1091" t="inlineStr">
        <is>
          <t>Critical Needs Coverage</t>
        </is>
      </c>
    </row>
    <row r="1092">
      <c r="C1092" t="inlineStr">
        <is>
          <t>CFO</t>
        </is>
      </c>
    </row>
    <row r="1093">
      <c r="B1093" t="inlineStr">
        <is>
          <t>Interest Paid+Current Debt+Dividend</t>
        </is>
      </c>
      <c r="C1093" t="inlineStr">
        <is>
          <t>Interest Paid - Equity Dividend Paid - Income tax on dividend paid + 'SA-Ratios'! =B639 + 'SA-Ratios'! Current Maturities of LTD and bank o/d</t>
        </is>
      </c>
    </row>
    <row r="1094">
      <c r="B1094" t="inlineStr">
        <is>
          <t>Ratio</t>
        </is>
      </c>
      <c r="C1094">
        <f>B$1078 / Interest Paid+Current Debt+Dividend</f>
        <v/>
      </c>
    </row>
    <row r="1096">
      <c r="B1096" t="inlineStr">
        <is>
          <t>Cash to Fixed Assets</t>
        </is>
      </c>
    </row>
    <row r="1097">
      <c r="C1097" t="inlineStr">
        <is>
          <t>CFO</t>
        </is>
      </c>
    </row>
    <row r="1098">
      <c r="C1098" t="inlineStr">
        <is>
          <t>Total NB</t>
        </is>
      </c>
    </row>
    <row r="1099">
      <c r="B1099" t="inlineStr">
        <is>
          <t>Ratio</t>
        </is>
      </c>
      <c r="C1099">
        <f>B$1078 / =B765</f>
        <v/>
      </c>
    </row>
    <row r="1101">
      <c r="B1101" t="inlineStr">
        <is>
          <t>Cash to Fixed Assets</t>
        </is>
      </c>
    </row>
    <row r="1102">
      <c r="C1102" t="inlineStr">
        <is>
          <t>CFO</t>
        </is>
      </c>
    </row>
    <row r="1103">
      <c r="C1103" t="inlineStr">
        <is>
          <t>Cash capex incl advances</t>
        </is>
      </c>
    </row>
    <row r="1104">
      <c r="B1104" t="inlineStr">
        <is>
          <t>Ratio</t>
        </is>
      </c>
      <c r="C1104">
        <f>B$1078 / - =B$187</f>
        <v/>
      </c>
    </row>
    <row r="1106">
      <c r="B1106" t="inlineStr">
        <is>
          <t>Cash to Total Debt</t>
        </is>
      </c>
    </row>
    <row r="1107">
      <c r="C1107" t="inlineStr">
        <is>
          <t>CFO</t>
        </is>
      </c>
    </row>
    <row r="1108">
      <c r="C1108" t="inlineStr">
        <is>
          <t>Total Debt (LT and ST)</t>
        </is>
      </c>
    </row>
    <row r="1109">
      <c r="B1109" t="inlineStr">
        <is>
          <t>Ratio</t>
        </is>
      </c>
      <c r="C1109">
        <f>B$1078 / =B$633</f>
        <v/>
      </c>
    </row>
    <row r="1111">
      <c r="B1111" t="inlineStr">
        <is>
          <t>Cash Fixed Charge Coverage</t>
        </is>
      </c>
    </row>
    <row r="1112">
      <c r="C1112" t="inlineStr">
        <is>
          <t>CFO</t>
        </is>
      </c>
    </row>
    <row r="1113">
      <c r="B1113" t="inlineStr">
        <is>
          <t>Interest, Lease,Debt Payment,Preference Dividend</t>
        </is>
      </c>
      <c r="C1113" t="inlineStr">
        <is>
          <t>Increase / (Decrease) in Loan Funds : Bad and doubtful debts as % of revenues )+ Preference Dividend + Interest Paid + Changes in working capital borrowings + Net Inc/Dec in cash / Export credit facilities and other short term loans</t>
        </is>
      </c>
    </row>
    <row r="1114">
      <c r="B1114" t="inlineStr">
        <is>
          <t>Ratio</t>
        </is>
      </c>
      <c r="C1114">
        <f>B$1078 / Interest, Lease,Debt Payment,Preference Dividend</f>
        <v/>
      </c>
    </row>
    <row r="1116">
      <c r="B1116" t="inlineStr">
        <is>
          <t>Cash to Sales</t>
        </is>
      </c>
    </row>
    <row r="1117">
      <c r="C1117" t="inlineStr">
        <is>
          <t>CFO</t>
        </is>
      </c>
    </row>
    <row r="1118">
      <c r="C1118" t="inlineStr">
        <is>
          <t>Net Sales</t>
        </is>
      </c>
    </row>
    <row r="1119">
      <c r="B1119" t="inlineStr">
        <is>
          <t>Ratio</t>
        </is>
      </c>
      <c r="C1119">
        <f>B$1078 / =B$30</f>
        <v/>
      </c>
    </row>
    <row r="1121">
      <c r="B1121" t="inlineStr">
        <is>
          <t>Cash to Assets</t>
        </is>
      </c>
    </row>
    <row r="1122">
      <c r="C1122" t="inlineStr">
        <is>
          <t>CFO</t>
        </is>
      </c>
    </row>
    <row r="1123">
      <c r="C1123" t="inlineStr">
        <is>
          <t>Total Assets</t>
        </is>
      </c>
    </row>
    <row r="1124">
      <c r="B1124" t="inlineStr">
        <is>
          <t>Ratio</t>
        </is>
      </c>
      <c r="C1124">
        <f>B$1078 / =B$48</f>
        <v/>
      </c>
    </row>
    <row r="1126">
      <c r="B1126" t="inlineStr">
        <is>
          <t>Cash to LT Capital Employed</t>
        </is>
      </c>
    </row>
    <row r="1127">
      <c r="C1127" t="inlineStr">
        <is>
          <t>CFO</t>
        </is>
      </c>
    </row>
    <row r="1128">
      <c r="C1128" t="inlineStr">
        <is>
          <t>Long term Capital Employed</t>
        </is>
      </c>
    </row>
    <row r="1129">
      <c r="B1129" t="inlineStr">
        <is>
          <t>Ratio</t>
        </is>
      </c>
      <c r="C1129">
        <f>B$1078 / =B383</f>
        <v/>
      </c>
    </row>
    <row r="1131">
      <c r="B1131" t="inlineStr">
        <is>
          <t>Repayment of Borrowing</t>
        </is>
      </c>
    </row>
    <row r="1132">
      <c r="C1132" t="inlineStr">
        <is>
          <t>CFO</t>
        </is>
      </c>
    </row>
    <row r="1133">
      <c r="C1133" t="inlineStr">
        <is>
          <t>Net proceeds/(repayment) from debt</t>
        </is>
      </c>
    </row>
    <row r="1134">
      <c r="B1134" t="inlineStr">
        <is>
          <t>Ratio</t>
        </is>
      </c>
      <c r="C1134">
        <f>B721 / =B$1078</f>
        <v/>
      </c>
    </row>
    <row r="1136">
      <c r="B1136" t="inlineStr">
        <is>
          <t>Dividend Payout</t>
        </is>
      </c>
    </row>
    <row r="1137">
      <c r="C1137" t="inlineStr">
        <is>
          <t>Dividends-equity</t>
        </is>
      </c>
    </row>
    <row r="1138">
      <c r="C1138" t="inlineStr">
        <is>
          <t>CFO</t>
        </is>
      </c>
    </row>
    <row r="1139">
      <c r="B1139" t="inlineStr">
        <is>
          <t>Ratio</t>
        </is>
      </c>
      <c r="C1139">
        <f>B605 / =B$1078</f>
        <v/>
      </c>
    </row>
    <row r="1141">
      <c r="B1141" t="inlineStr">
        <is>
          <t>Cash flow adequacy</t>
        </is>
      </c>
    </row>
    <row r="1142">
      <c r="C1142" t="inlineStr">
        <is>
          <t>CFO</t>
        </is>
      </c>
    </row>
    <row r="1143">
      <c r="B1143" t="inlineStr">
        <is>
          <t xml:space="preserve">Long-term debt + purchases of assets + dividends paid </t>
        </is>
      </c>
    </row>
    <row r="1144">
      <c r="B1144" t="inlineStr">
        <is>
          <t>Ratio</t>
        </is>
      </c>
    </row>
    <row r="1147">
      <c r="B1147" t="inlineStr">
        <is>
          <t>CFO after interest and preference dividends</t>
        </is>
      </c>
      <c r="C1147" t="inlineStr">
        <is>
          <t>Cash From Operating Activities + Interest Paid + Preference Dividend</t>
        </is>
      </c>
    </row>
    <row r="1148">
      <c r="C1148">
        <f>B605</f>
        <v/>
      </c>
    </row>
    <row r="1149">
      <c r="B1149" t="inlineStr">
        <is>
          <t>Ratio</t>
        </is>
      </c>
      <c r="C1149" t="inlineStr">
        <is>
          <t>CFO after interest and preference dividends / - =B1137</t>
        </is>
      </c>
    </row>
    <row r="1152">
      <c r="B1152" t="inlineStr">
        <is>
          <t>CFO after dividends and current debt</t>
        </is>
      </c>
      <c r="C1152" t="inlineStr">
        <is>
          <t>Cash From Operating Activities + Equity Dividend Paid + Income tax on dividend paid - 'SA-Ratios'! =B639 - 'SA-Ratios'! Current Maturities of LTD and bank o/d</t>
        </is>
      </c>
    </row>
    <row r="1153">
      <c r="C1153" t="inlineStr">
        <is>
          <t>Cash capex incl advances</t>
        </is>
      </c>
    </row>
    <row r="1154">
      <c r="B1154" t="inlineStr">
        <is>
          <t>Ratio</t>
        </is>
      </c>
      <c r="C1154" t="inlineStr">
        <is>
          <t>CFO after dividends and current debt / - =B$187</t>
        </is>
      </c>
    </row>
    <row r="1157">
      <c r="C1157" t="inlineStr">
        <is>
          <t>CFO</t>
        </is>
      </c>
    </row>
    <row r="1158">
      <c r="B1158" t="inlineStr">
        <is>
          <t>Dividends-equity</t>
        </is>
      </c>
      <c r="C1158" t="inlineStr">
        <is>
          <t>Dividends-equity</t>
        </is>
      </c>
    </row>
    <row r="1159">
      <c r="B1159" t="inlineStr">
        <is>
          <t>Ratio</t>
        </is>
      </c>
      <c r="C1159" t="inlineStr">
        <is>
          <t>Dividends-equity / =B$1078</t>
        </is>
      </c>
    </row>
    <row r="1162">
      <c r="C1162" t="inlineStr">
        <is>
          <t>Cash capex incl advances</t>
        </is>
      </c>
    </row>
    <row r="1163">
      <c r="C1163" t="inlineStr">
        <is>
          <t>CFO</t>
        </is>
      </c>
    </row>
    <row r="1164">
      <c r="B1164" t="inlineStr">
        <is>
          <t>Ratio</t>
        </is>
      </c>
      <c r="C1164">
        <f>B$187 / =B$1078</f>
        <v/>
      </c>
    </row>
    <row r="1167">
      <c r="C1167" t="inlineStr">
        <is>
          <t>Depreciation</t>
        </is>
      </c>
    </row>
    <row r="1168">
      <c r="C1168" t="inlineStr">
        <is>
          <t>CFO</t>
        </is>
      </c>
    </row>
    <row r="1169">
      <c r="B1169" t="inlineStr">
        <is>
          <t>Ratio</t>
        </is>
      </c>
      <c r="C1169">
        <f>B154 / =B$1078</f>
        <v/>
      </c>
    </row>
    <row r="1172">
      <c r="C1172" t="inlineStr">
        <is>
          <t>CFO</t>
        </is>
      </c>
    </row>
    <row r="1173">
      <c r="B1173" t="inlineStr">
        <is>
          <t>CFI+CFF</t>
        </is>
      </c>
      <c r="C1173" t="inlineStr">
        <is>
          <t>CFI + CFF</t>
        </is>
      </c>
    </row>
    <row r="1174">
      <c r="B1174" t="inlineStr">
        <is>
          <t>Ratio - CFO/(CFI+CFF)</t>
        </is>
      </c>
      <c r="C1174">
        <f>B$1078 / CFI+CFF</f>
        <v/>
      </c>
    </row>
    <row r="1175">
      <c r="B1175" t="inlineStr">
        <is>
          <t>Ratio - (CFI+CFF)/CFO</t>
        </is>
      </c>
      <c r="C1175" t="inlineStr">
        <is>
          <t>Ratio - CFO/(CFI+CFF)</t>
        </is>
      </c>
    </row>
    <row r="1178">
      <c r="C1178" t="inlineStr">
        <is>
          <t>CFO</t>
        </is>
      </c>
    </row>
    <row r="1179">
      <c r="C1179">
        <f>B605</f>
        <v/>
      </c>
    </row>
    <row r="1180">
      <c r="C1180">
        <f>B$634</f>
        <v/>
      </c>
    </row>
    <row r="1181">
      <c r="B1181" t="inlineStr">
        <is>
          <t>Ratio</t>
        </is>
      </c>
      <c r="C1181">
        <f>B$1078 + =B1137 )/ =B679</f>
        <v/>
      </c>
    </row>
    <row r="1184">
      <c r="C1184" t="inlineStr">
        <is>
          <t>Depreciation</t>
        </is>
      </c>
    </row>
    <row r="1185">
      <c r="C1185" t="inlineStr">
        <is>
          <t>CFO</t>
        </is>
      </c>
    </row>
    <row r="1186">
      <c r="B1186" t="inlineStr">
        <is>
          <t>Ratio</t>
        </is>
      </c>
      <c r="C1186">
        <f>B154 / =B$1078</f>
        <v/>
      </c>
    </row>
    <row r="1189">
      <c r="C1189" t="inlineStr">
        <is>
          <t>CFO plus invt income less interest paid</t>
        </is>
      </c>
    </row>
    <row r="1190">
      <c r="C1190" t="inlineStr">
        <is>
          <t>Net Sales</t>
        </is>
      </c>
    </row>
    <row r="1191">
      <c r="B1191" t="inlineStr">
        <is>
          <t>Ratio</t>
        </is>
      </c>
      <c r="C1191">
        <f>B1080 / =B$30</f>
        <v/>
      </c>
    </row>
    <row r="1194">
      <c r="C1194" t="inlineStr">
        <is>
          <t>CFO</t>
        </is>
      </c>
    </row>
    <row r="1195">
      <c r="C1195" t="inlineStr">
        <is>
          <t>Total Current Liabilities</t>
        </is>
      </c>
    </row>
    <row r="1196">
      <c r="B1196" t="inlineStr">
        <is>
          <t>Ratio</t>
        </is>
      </c>
      <c r="C1196">
        <f>B$1078 / =B941</f>
        <v/>
      </c>
    </row>
    <row r="1199">
      <c r="C1199" t="inlineStr">
        <is>
          <t>CFO</t>
        </is>
      </c>
    </row>
    <row r="1200">
      <c r="B1200" t="inlineStr">
        <is>
          <t>Total Liabilities (external)</t>
        </is>
      </c>
      <c r="C1200" t="inlineStr">
        <is>
          <t>Total Equity and Liabilities - Common Equity + Reserves - ='Ace-SBS'!A63</t>
        </is>
      </c>
    </row>
    <row r="1201">
      <c r="B1201" t="inlineStr">
        <is>
          <t>Ratio</t>
        </is>
      </c>
      <c r="C1201">
        <f>B$1078 / Total Liabilities (external)</f>
        <v/>
      </c>
    </row>
    <row r="1204">
      <c r="C1204" t="inlineStr">
        <is>
          <t>CFO</t>
        </is>
      </c>
    </row>
    <row r="1205">
      <c r="B1205" t="inlineStr">
        <is>
          <t>Change</t>
        </is>
      </c>
      <c r="C1205">
        <f>B$1078 - =B$1078</f>
        <v/>
      </c>
    </row>
    <row r="1206">
      <c r="C1206" t="inlineStr">
        <is>
          <t>Total Capital Employed</t>
        </is>
      </c>
    </row>
    <row r="1207">
      <c r="B1207" t="inlineStr">
        <is>
          <t>Change</t>
        </is>
      </c>
      <c r="C1207">
        <f>B$380 - =B$380</f>
        <v/>
      </c>
    </row>
    <row r="1208">
      <c r="B1208" t="inlineStr">
        <is>
          <t>Ratio</t>
        </is>
      </c>
      <c r="C1208" t="inlineStr">
        <is>
          <t>Change / Change</t>
        </is>
      </c>
    </row>
    <row r="1213">
      <c r="B1213" t="inlineStr">
        <is>
          <t>??</t>
        </is>
      </c>
    </row>
    <row r="1214">
      <c r="B1214" t="inlineStr">
        <is>
          <t>Year End Closing price</t>
        </is>
      </c>
    </row>
    <row r="1215">
      <c r="C1215" t="inlineStr">
        <is>
          <t>Adjusted EPS</t>
        </is>
      </c>
    </row>
    <row r="1216">
      <c r="B1216" t="inlineStr">
        <is>
          <t>Ratio</t>
        </is>
      </c>
      <c r="C1216" t="inlineStr">
        <is>
          <t>Year End Closing price / =B1021</t>
        </is>
      </c>
    </row>
    <row r="1219">
      <c r="C1219">
        <f>B1021</f>
        <v/>
      </c>
    </row>
    <row r="1220">
      <c r="C1220" t="inlineStr">
        <is>
          <t>Year End Closing price</t>
        </is>
      </c>
    </row>
    <row r="1221">
      <c r="B1221" t="inlineStr">
        <is>
          <t>Ratio</t>
        </is>
      </c>
      <c r="C1221">
        <f>B1215 / =B1214</f>
        <v/>
      </c>
    </row>
    <row r="1224">
      <c r="B1224" t="inlineStr">
        <is>
          <t>PE</t>
        </is>
      </c>
      <c r="C1224" t="inlineStr">
        <is>
          <t>Ratio</t>
        </is>
      </c>
    </row>
    <row r="1225">
      <c r="B1225" t="inlineStr">
        <is>
          <t>PAT growth</t>
        </is>
      </c>
      <c r="C1225" t="inlineStr">
        <is>
          <t>yoy growth</t>
        </is>
      </c>
    </row>
    <row r="1226">
      <c r="B1226" t="inlineStr">
        <is>
          <t>Ratio</t>
        </is>
      </c>
      <c r="C1226" t="inlineStr">
        <is>
          <t>PE / ( PAT growth * 100)</t>
        </is>
      </c>
    </row>
    <row r="1228">
      <c r="B1228" t="inlineStr">
        <is>
          <t>??</t>
        </is>
      </c>
    </row>
    <row r="1229">
      <c r="C1229" t="inlineStr">
        <is>
          <t>Year End Closing price</t>
        </is>
      </c>
    </row>
    <row r="1230">
      <c r="C1230">
        <f>'Ace-SBS'!A518</f>
        <v/>
      </c>
    </row>
    <row r="1231">
      <c r="B1231" t="inlineStr">
        <is>
          <t>Ratio</t>
        </is>
      </c>
      <c r="C1231">
        <f>B1214 / =B1025</f>
        <v/>
      </c>
    </row>
    <row r="1234">
      <c r="C1234">
        <f>B1214</f>
        <v/>
      </c>
    </row>
    <row r="1235">
      <c r="C1235" t="inlineStr">
        <is>
          <t>FCFE per share</t>
        </is>
      </c>
    </row>
    <row r="1236">
      <c r="B1236" t="inlineStr">
        <is>
          <t>Ratio</t>
        </is>
      </c>
      <c r="C1236">
        <f>B1229 / =B1066</f>
        <v/>
      </c>
    </row>
    <row r="1239">
      <c r="B1239" t="inlineStr">
        <is>
          <t>DPS</t>
        </is>
      </c>
      <c r="C1239" t="inlineStr">
        <is>
          <t>Ratio</t>
        </is>
      </c>
    </row>
    <row r="1240">
      <c r="B1240" t="inlineStr">
        <is>
          <t>Price</t>
        </is>
      </c>
      <c r="C1240" t="inlineStr">
        <is>
          <t>Year End Closing price</t>
        </is>
      </c>
    </row>
    <row r="1241">
      <c r="B1241" t="inlineStr">
        <is>
          <t>Ratio</t>
        </is>
      </c>
      <c r="C1241" t="inlineStr">
        <is>
          <t>DPS / Price</t>
        </is>
      </c>
    </row>
    <row r="1244">
      <c r="B1244" t="inlineStr">
        <is>
          <t>EV</t>
        </is>
      </c>
      <c r="C1244" t="inlineStr">
        <is>
          <t>Market Cap + =B686</t>
        </is>
      </c>
    </row>
    <row r="1245">
      <c r="B1245" t="inlineStr">
        <is>
          <t>Market Cap</t>
        </is>
      </c>
    </row>
    <row r="1246">
      <c r="C1246" t="inlineStr">
        <is>
          <t>Net Debt</t>
        </is>
      </c>
    </row>
    <row r="1247">
      <c r="C1247" t="inlineStr">
        <is>
          <t>Net Sales</t>
        </is>
      </c>
    </row>
    <row r="1248">
      <c r="B1248" t="inlineStr">
        <is>
          <t>Ratio</t>
        </is>
      </c>
      <c r="C1248" t="inlineStr">
        <is>
          <t>EV / =B$30</t>
        </is>
      </c>
    </row>
    <row r="1251">
      <c r="C1251" t="inlineStr">
        <is>
          <t>EV</t>
        </is>
      </c>
    </row>
    <row r="1252">
      <c r="C1252">
        <f>B358</f>
        <v/>
      </c>
    </row>
    <row r="1253">
      <c r="B1253" t="inlineStr">
        <is>
          <t>EV/EBIT</t>
        </is>
      </c>
      <c r="C1253">
        <f>B$1244 / =B406</f>
        <v/>
      </c>
    </row>
    <row r="1256">
      <c r="C1256" t="inlineStr">
        <is>
          <t>EV</t>
        </is>
      </c>
    </row>
    <row r="1257">
      <c r="C1257" t="inlineStr">
        <is>
          <t>EBITDA excl other income</t>
        </is>
      </c>
    </row>
    <row r="1258">
      <c r="B1258" t="inlineStr">
        <is>
          <t>EV/EBITDA</t>
        </is>
      </c>
      <c r="C1258">
        <f>B$1244 / =B397</f>
        <v/>
      </c>
    </row>
    <row r="1261">
      <c r="C1261" t="inlineStr">
        <is>
          <t>Total Debt (LT and ST)</t>
        </is>
      </c>
    </row>
    <row r="1262">
      <c r="C1262" t="inlineStr">
        <is>
          <t>Market Cap</t>
        </is>
      </c>
    </row>
    <row r="1263">
      <c r="B1263" t="inlineStr">
        <is>
          <t>Ratio</t>
        </is>
      </c>
      <c r="C1263">
        <f>B$633 / =B1245</f>
        <v/>
      </c>
    </row>
    <row r="1266">
      <c r="C1266" t="inlineStr">
        <is>
          <t>Total Debt (LT and ST)</t>
        </is>
      </c>
    </row>
    <row r="1267">
      <c r="C1267" t="inlineStr">
        <is>
          <t>EV</t>
        </is>
      </c>
    </row>
    <row r="1268">
      <c r="B1268" t="inlineStr">
        <is>
          <t>Ratio</t>
        </is>
      </c>
      <c r="C1268">
        <f>B$633 / =B$1244</f>
        <v/>
      </c>
    </row>
    <row r="1271">
      <c r="C1271" t="inlineStr">
        <is>
          <t>CFO plus investment income</t>
        </is>
      </c>
    </row>
    <row r="1272">
      <c r="C1272">
        <f>B$1244</f>
        <v/>
      </c>
    </row>
    <row r="1273">
      <c r="B1273" t="inlineStr">
        <is>
          <t>Ratio</t>
        </is>
      </c>
      <c r="C1273">
        <f>B1079 / =B1256</f>
        <v/>
      </c>
    </row>
    <row r="1276">
      <c r="B1276" t="inlineStr">
        <is>
          <t>FCFF</t>
        </is>
      </c>
      <c r="C1276" t="inlineStr">
        <is>
          <t>FCFF</t>
        </is>
      </c>
    </row>
    <row r="1277">
      <c r="C1277">
        <f>B$1244</f>
        <v/>
      </c>
    </row>
    <row r="1278">
      <c r="B1278" t="inlineStr">
        <is>
          <t>Ratio</t>
        </is>
      </c>
      <c r="C1278" t="inlineStr">
        <is>
          <t>FCFF / =B1256</t>
        </is>
      </c>
    </row>
    <row r="1279">
      <c r="B1279" t="inlineStr">
        <is>
          <t>Firm Value (MV of debt and equity)</t>
        </is>
      </c>
      <c r="C1279">
        <f>B$633 + =B1245</f>
        <v/>
      </c>
    </row>
    <row r="1280">
      <c r="B1280" t="inlineStr">
        <is>
          <t>Ratio</t>
        </is>
      </c>
      <c r="C1280" t="inlineStr">
        <is>
          <t>FCFF / Firm Value (MV of debt and equity)</t>
        </is>
      </c>
    </row>
    <row r="1283">
      <c r="C1283" t="inlineStr">
        <is>
          <t>FCFE</t>
        </is>
      </c>
    </row>
    <row r="1284">
      <c r="B1284" t="inlineStr">
        <is>
          <t>Market Cap</t>
        </is>
      </c>
      <c r="C1284">
        <f>B1245</f>
        <v/>
      </c>
    </row>
    <row r="1285">
      <c r="B1285" t="inlineStr">
        <is>
          <t>Ratio</t>
        </is>
      </c>
      <c r="C1285">
        <f>B1084 / Market Cap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2020-01-05T14:26:52Z</dcterms:created>
  <dcterms:modified xsi:type="dcterms:W3CDTF">2020-01-05T14:26:52Z</dcterms:modified>
</cp:coreProperties>
</file>